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WGA\_WGA 2014_15\DCT Development\DCT Versions Work in Progress\LG Templates\"/>
    </mc:Choice>
  </mc:AlternateContent>
  <bookViews>
    <workbookView xWindow="0" yWindow="0" windowWidth="25200" windowHeight="10560" tabRatio="743" firstSheet="13" activeTab="17"/>
  </bookViews>
  <sheets>
    <sheet name="DCT Updates 14-15" sheetId="24" r:id="rId1"/>
    <sheet name="CPID_List" sheetId="2" r:id="rId2"/>
    <sheet name="LP-Validations" sheetId="3" r:id="rId3"/>
    <sheet name="LP-I&amp;E NCS Subjective analysis" sheetId="14" r:id="rId4"/>
    <sheet name="LP-CI&amp;E" sheetId="15" r:id="rId5"/>
    <sheet name="LP-Restatement CI&amp;E" sheetId="13" r:id="rId6"/>
    <sheet name="LP-Balance sheet" sheetId="10" r:id="rId7"/>
    <sheet name="LP-PP&amp;E &amp; Invest Prop" sheetId="19" r:id="rId8"/>
    <sheet name="LP-Intangibles" sheetId="12" r:id="rId9"/>
    <sheet name="LP-Non-Curr Assets - Add Info" sheetId="11" r:id="rId10"/>
    <sheet name="LP-Current Assets &amp; AHFS" sheetId="7" r:id="rId11"/>
    <sheet name="LP-Inv, JVs &amp; Assoc" sheetId="23" r:id="rId12"/>
    <sheet name="LP-Liabilities &amp; Provs" sheetId="1" r:id="rId13"/>
    <sheet name="LP-IAS 19 Pensions" sheetId="4" r:id="rId14"/>
    <sheet name="LP-Fin Inst" sheetId="8" r:id="rId15"/>
    <sheet name="LP-Reserves" sheetId="17" r:id="rId16"/>
    <sheet name="LP-CollFund Guidance" sheetId="5" r:id="rId17"/>
    <sheet name="LP-CollFund" sheetId="6" r:id="rId18"/>
    <sheet name="LP-Additional Data" sheetId="18" r:id="rId19"/>
    <sheet name="LP-Add info - Hways Infr" sheetId="20" r:id="rId20"/>
    <sheet name="LP-Add info-Transferred debt" sheetId="9" r:id="rId21"/>
  </sheets>
  <externalReferences>
    <externalReference r:id="rId22"/>
  </externalReferences>
  <definedNames>
    <definedName name="_xlnm._FilterDatabase" localSheetId="1" hidden="1">CPID_List!$A$2:$B$1480</definedName>
    <definedName name="_xlnm._FilterDatabase" localSheetId="19" hidden="1">'LP-Add info - Hways Infr'!$A$1:$N$94</definedName>
    <definedName name="_xlnm._FilterDatabase" localSheetId="20" hidden="1">'LP-Add info-Transferred debt'!$A$1:$S$2572</definedName>
    <definedName name="_xlnm._FilterDatabase" localSheetId="6" hidden="1">'LP-Balance sheet'!$C$1:$N$60</definedName>
    <definedName name="_xlnm._FilterDatabase" localSheetId="4" hidden="1">'LP-CI&amp;E'!$A$1:$H$89</definedName>
    <definedName name="_xlnm._FilterDatabase" localSheetId="10" hidden="1">'LP-Current Assets &amp; AHFS'!$A$1:$J$115</definedName>
    <definedName name="_xlnm._FilterDatabase" localSheetId="14" hidden="1">'LP-Fin Inst'!$A$1:$L$143</definedName>
    <definedName name="_xlnm._FilterDatabase" localSheetId="3" hidden="1">'LP-I&amp;E NCS Subjective analysis'!$A$1:$G$128</definedName>
    <definedName name="_xlnm._FilterDatabase" localSheetId="13" hidden="1">'LP-IAS 19 Pensions'!$A$1:$K$131</definedName>
    <definedName name="_xlnm._FilterDatabase" localSheetId="8" hidden="1">'LP-Intangibles'!$A$1:$K$39</definedName>
    <definedName name="_xlnm._FilterDatabase" localSheetId="11" hidden="1">'LP-Inv, JVs &amp; Assoc'!$A$1:$N$66</definedName>
    <definedName name="_xlnm._FilterDatabase" localSheetId="12" hidden="1">'LP-Liabilities &amp; Provs'!$A$1:$L$2596</definedName>
    <definedName name="_xlnm._FilterDatabase" localSheetId="7" hidden="1">'LP-PP&amp;E &amp; Invest Prop'!$A$1:$AI$94</definedName>
    <definedName name="_xlnm._FilterDatabase" localSheetId="15" hidden="1">'LP-Reserves'!$A$1:$X$92</definedName>
    <definedName name="_xlnm._FilterDatabase" localSheetId="2" hidden="1">'LP-Validations'!$A$1:$Q$88</definedName>
    <definedName name="_Org2">'[1]M-Org_Structure'!$A$1:$S$65536</definedName>
    <definedName name="a">#REF!</definedName>
    <definedName name="b">#REF!</definedName>
    <definedName name="notorg" localSheetId="19">#REF!</definedName>
    <definedName name="notorg" localSheetId="20">#REF!</definedName>
    <definedName name="notorg" localSheetId="8">#REF!</definedName>
    <definedName name="notorg" localSheetId="11">#REF!</definedName>
    <definedName name="notorg" localSheetId="12">#REF!</definedName>
    <definedName name="notorg" localSheetId="15">#REF!</definedName>
    <definedName name="notorg" localSheetId="5">#REF!</definedName>
    <definedName name="notorg">#REF!</definedName>
    <definedName name="Optimise2" localSheetId="19">#REF!</definedName>
    <definedName name="Optimise2" localSheetId="20">#REF!</definedName>
    <definedName name="Optimise2" localSheetId="8">#REF!</definedName>
    <definedName name="Optimise2" localSheetId="11">#REF!</definedName>
    <definedName name="Optimise2" localSheetId="12">#REF!</definedName>
    <definedName name="Optimise2" localSheetId="15">#REF!</definedName>
    <definedName name="Optimise2">#REF!</definedName>
    <definedName name="Org" localSheetId="19">#REF!</definedName>
    <definedName name="Org" localSheetId="20">#REF!</definedName>
    <definedName name="Org" localSheetId="11">#REF!</definedName>
    <definedName name="Org" localSheetId="12">#REF!</definedName>
    <definedName name="Org" localSheetId="15">#REF!</definedName>
    <definedName name="Org">[1]b.Org_Structure!$A$1:$A$65536</definedName>
    <definedName name="_xlnm.Print_Area" localSheetId="20">'LP-Add info-Transferred debt'!$B$1:$R$91</definedName>
    <definedName name="_xlnm.Print_Area" localSheetId="6">'LP-Balance sheet'!$B$1:$M$79</definedName>
    <definedName name="_xlnm.Print_Area" localSheetId="14">'LP-Fin Inst'!$B$1:$K$143</definedName>
    <definedName name="_xlnm.Print_Area" localSheetId="13">'LP-IAS 19 Pensions'!$B$2:$H$70</definedName>
    <definedName name="_xlnm.Print_Area" localSheetId="12">'LP-Liabilities &amp; Provs'!$B$2:$I$123</definedName>
    <definedName name="_xlnm.Print_Area" localSheetId="9">'LP-Non-Curr Assets - Add Info'!$B$1:$J$43</definedName>
    <definedName name="_xlnm.Print_Area" localSheetId="7">'LP-PP&amp;E &amp; Invest Prop'!$B$2:$M$99</definedName>
    <definedName name="_xlnm.Print_Titles" localSheetId="1">CPID_List!$1:$2</definedName>
    <definedName name="Report_Version_4">"A1"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7" i="15" l="1"/>
  <c r="C9" i="12"/>
  <c r="C133" i="23"/>
  <c r="F49" i="3" s="1"/>
  <c r="G49" i="3" s="1"/>
  <c r="C125" i="23"/>
  <c r="F43" i="3" s="1"/>
  <c r="G43" i="3" s="1"/>
  <c r="C126" i="23"/>
  <c r="F44" i="3" s="1"/>
  <c r="G44" i="3" s="1"/>
  <c r="M13" i="10"/>
  <c r="H13" i="10" s="1"/>
  <c r="C128" i="23"/>
  <c r="F46" i="3" s="1"/>
  <c r="G46" i="3" s="1"/>
  <c r="C127" i="23"/>
  <c r="F45" i="3" s="1"/>
  <c r="G45" i="3" s="1"/>
  <c r="G119" i="23"/>
  <c r="F119" i="23"/>
  <c r="E119" i="23"/>
  <c r="D119" i="23"/>
  <c r="C119" i="23"/>
  <c r="H117" i="23"/>
  <c r="H116" i="23"/>
  <c r="H115" i="23"/>
  <c r="H114" i="23"/>
  <c r="G111" i="23"/>
  <c r="F111" i="23"/>
  <c r="E111" i="23"/>
  <c r="D111" i="23"/>
  <c r="C111" i="23"/>
  <c r="H109" i="23"/>
  <c r="H108" i="23"/>
  <c r="H107" i="23"/>
  <c r="H106" i="23"/>
  <c r="O95" i="23"/>
  <c r="N95" i="23"/>
  <c r="M95" i="23"/>
  <c r="L95" i="23"/>
  <c r="K95" i="23"/>
  <c r="J95" i="23"/>
  <c r="I95" i="23"/>
  <c r="H95" i="23"/>
  <c r="E95" i="23"/>
  <c r="D95" i="23"/>
  <c r="F93" i="23"/>
  <c r="G93" i="23" s="1"/>
  <c r="P93" i="23" s="1"/>
  <c r="C93" i="23"/>
  <c r="F92" i="23"/>
  <c r="G92" i="23" s="1"/>
  <c r="P92" i="23" s="1"/>
  <c r="C92" i="23"/>
  <c r="F91" i="23"/>
  <c r="G91" i="23" s="1"/>
  <c r="P91" i="23" s="1"/>
  <c r="C91" i="23"/>
  <c r="F90" i="23"/>
  <c r="G90" i="23" s="1"/>
  <c r="C90" i="23"/>
  <c r="O87" i="23"/>
  <c r="N87" i="23"/>
  <c r="M87" i="23"/>
  <c r="L87" i="23"/>
  <c r="K87" i="23"/>
  <c r="J87" i="23"/>
  <c r="I87" i="23"/>
  <c r="H87" i="23"/>
  <c r="E87" i="23"/>
  <c r="D87" i="23"/>
  <c r="F85" i="23"/>
  <c r="G85" i="23" s="1"/>
  <c r="P85" i="23" s="1"/>
  <c r="C85" i="23"/>
  <c r="F84" i="23"/>
  <c r="G84" i="23" s="1"/>
  <c r="P84" i="23" s="1"/>
  <c r="C84" i="23"/>
  <c r="F83" i="23"/>
  <c r="G83" i="23" s="1"/>
  <c r="P83" i="23" s="1"/>
  <c r="C83" i="23"/>
  <c r="F82" i="23"/>
  <c r="C82" i="23"/>
  <c r="D72" i="23"/>
  <c r="C72" i="23"/>
  <c r="D64" i="23"/>
  <c r="C64" i="23"/>
  <c r="F18" i="10" s="1"/>
  <c r="F49" i="23"/>
  <c r="M12" i="10" s="1"/>
  <c r="H12" i="10" s="1"/>
  <c r="E49" i="23"/>
  <c r="C49" i="23"/>
  <c r="F12" i="10" s="1"/>
  <c r="G47" i="23"/>
  <c r="D47" i="23"/>
  <c r="G46" i="23"/>
  <c r="D46" i="23"/>
  <c r="G45" i="23"/>
  <c r="D45" i="23"/>
  <c r="G44" i="23"/>
  <c r="D44" i="23"/>
  <c r="F41" i="23"/>
  <c r="M18" i="10" s="1"/>
  <c r="H18" i="10" s="1"/>
  <c r="E41" i="23"/>
  <c r="C41" i="23"/>
  <c r="K40" i="23"/>
  <c r="H42" i="23" s="1"/>
  <c r="G39" i="23"/>
  <c r="D39" i="23"/>
  <c r="G38" i="23"/>
  <c r="D38" i="23"/>
  <c r="G37" i="23"/>
  <c r="D37" i="23"/>
  <c r="D41" i="23" s="1"/>
  <c r="G36" i="23"/>
  <c r="D36" i="23"/>
  <c r="F24" i="23"/>
  <c r="E24" i="23"/>
  <c r="F11" i="23"/>
  <c r="F19" i="23" s="1"/>
  <c r="F10" i="23"/>
  <c r="E10" i="23"/>
  <c r="E11" i="23" s="1"/>
  <c r="C134" i="23" s="1"/>
  <c r="F50" i="3" s="1"/>
  <c r="G50" i="3" s="1"/>
  <c r="H38" i="11"/>
  <c r="G66" i="20"/>
  <c r="F66" i="20"/>
  <c r="E66" i="20"/>
  <c r="D66" i="20"/>
  <c r="H65" i="20"/>
  <c r="H64" i="20"/>
  <c r="I64" i="20" s="1"/>
  <c r="H63" i="20"/>
  <c r="H62" i="20"/>
  <c r="H61" i="20"/>
  <c r="H60" i="20"/>
  <c r="H59" i="20"/>
  <c r="H58" i="20"/>
  <c r="I58" i="20" s="1"/>
  <c r="J48" i="20"/>
  <c r="I48" i="20"/>
  <c r="H48" i="20"/>
  <c r="G48" i="20"/>
  <c r="F48" i="20"/>
  <c r="E48" i="20"/>
  <c r="D48" i="20"/>
  <c r="J47" i="20"/>
  <c r="I47" i="20"/>
  <c r="H47" i="20"/>
  <c r="G47" i="20"/>
  <c r="F47" i="20"/>
  <c r="E47" i="20"/>
  <c r="D47" i="20"/>
  <c r="K46" i="20"/>
  <c r="K45" i="20"/>
  <c r="K44" i="20"/>
  <c r="K43" i="20"/>
  <c r="K42" i="20"/>
  <c r="K41" i="20"/>
  <c r="K40" i="20"/>
  <c r="K39" i="20"/>
  <c r="J34" i="20"/>
  <c r="J49" i="20" s="1"/>
  <c r="I34" i="20"/>
  <c r="H34" i="20"/>
  <c r="G34" i="20"/>
  <c r="F34" i="20"/>
  <c r="F49" i="20" s="1"/>
  <c r="E34" i="20"/>
  <c r="D34" i="20"/>
  <c r="K33" i="20"/>
  <c r="K32" i="20"/>
  <c r="K31" i="20"/>
  <c r="K30" i="20"/>
  <c r="K29" i="20"/>
  <c r="K28" i="20"/>
  <c r="J20" i="20"/>
  <c r="I20" i="20"/>
  <c r="C109" i="19"/>
  <c r="F35" i="3" s="1"/>
  <c r="G35" i="3" s="1"/>
  <c r="C96" i="19"/>
  <c r="C88" i="19"/>
  <c r="C66" i="19"/>
  <c r="C67" i="19" s="1"/>
  <c r="H65" i="19"/>
  <c r="E67" i="19" s="1"/>
  <c r="K55" i="19"/>
  <c r="K56" i="19" s="1"/>
  <c r="J55" i="19"/>
  <c r="J56" i="19" s="1"/>
  <c r="I55" i="19"/>
  <c r="I56" i="19" s="1"/>
  <c r="H55" i="19"/>
  <c r="H56" i="19" s="1"/>
  <c r="G55" i="19"/>
  <c r="G56" i="19" s="1"/>
  <c r="F55" i="19"/>
  <c r="F56" i="19" s="1"/>
  <c r="E55" i="19"/>
  <c r="E56" i="19" s="1"/>
  <c r="D55" i="19"/>
  <c r="D56" i="19" s="1"/>
  <c r="C55" i="19"/>
  <c r="C56" i="19" s="1"/>
  <c r="L54" i="19"/>
  <c r="L53" i="19"/>
  <c r="L55" i="19" s="1"/>
  <c r="K47" i="19"/>
  <c r="J47" i="19"/>
  <c r="I47" i="19"/>
  <c r="H47" i="19"/>
  <c r="G47" i="19"/>
  <c r="F47" i="19"/>
  <c r="E47" i="19"/>
  <c r="D47" i="19"/>
  <c r="C47" i="19"/>
  <c r="L46" i="19"/>
  <c r="L45" i="19"/>
  <c r="L44" i="19"/>
  <c r="L43" i="19"/>
  <c r="J33" i="19"/>
  <c r="E33" i="19"/>
  <c r="L32" i="19"/>
  <c r="L31" i="19"/>
  <c r="L30" i="19"/>
  <c r="L29" i="19"/>
  <c r="L28" i="19"/>
  <c r="L27" i="19"/>
  <c r="L26" i="19"/>
  <c r="K24" i="19"/>
  <c r="I24" i="19"/>
  <c r="I25" i="19" s="1"/>
  <c r="I33" i="19" s="1"/>
  <c r="H24" i="19"/>
  <c r="H25" i="19" s="1"/>
  <c r="H33" i="19" s="1"/>
  <c r="G24" i="19"/>
  <c r="F24" i="19"/>
  <c r="D24" i="19"/>
  <c r="D25" i="19" s="1"/>
  <c r="D33" i="19" s="1"/>
  <c r="C24" i="19"/>
  <c r="C25" i="19" s="1"/>
  <c r="L23" i="19"/>
  <c r="L22" i="19"/>
  <c r="L18" i="19"/>
  <c r="L17" i="19"/>
  <c r="L16" i="19"/>
  <c r="L15" i="19"/>
  <c r="L14" i="19"/>
  <c r="L13" i="19"/>
  <c r="L12" i="19"/>
  <c r="L11" i="19"/>
  <c r="C10" i="19"/>
  <c r="C19" i="19" s="1"/>
  <c r="K9" i="19"/>
  <c r="K10" i="19" s="1"/>
  <c r="K19" i="19" s="1"/>
  <c r="J9" i="19"/>
  <c r="J10" i="19" s="1"/>
  <c r="J19" i="19" s="1"/>
  <c r="I9" i="19"/>
  <c r="I37" i="19" s="1"/>
  <c r="H9" i="19"/>
  <c r="H37" i="19" s="1"/>
  <c r="G9" i="19"/>
  <c r="G10" i="19" s="1"/>
  <c r="G19" i="19" s="1"/>
  <c r="F9" i="19"/>
  <c r="F10" i="19" s="1"/>
  <c r="F19" i="19" s="1"/>
  <c r="E9" i="19"/>
  <c r="E37" i="19" s="1"/>
  <c r="D9" i="19"/>
  <c r="D10" i="19" s="1"/>
  <c r="D19" i="19" s="1"/>
  <c r="D35" i="19" s="1"/>
  <c r="C9" i="19"/>
  <c r="C37" i="19" s="1"/>
  <c r="L8" i="19"/>
  <c r="L7" i="19"/>
  <c r="M9" i="10" s="1"/>
  <c r="H9" i="10" s="1"/>
  <c r="D126" i="18"/>
  <c r="D121" i="18"/>
  <c r="D120" i="18"/>
  <c r="D116" i="18"/>
  <c r="F87" i="3" s="1"/>
  <c r="G87" i="3" s="1"/>
  <c r="D114" i="18"/>
  <c r="F28" i="3" s="1"/>
  <c r="G28" i="3" s="1"/>
  <c r="D115" i="18"/>
  <c r="F83" i="3" s="1"/>
  <c r="G83" i="3" s="1"/>
  <c r="G97" i="18"/>
  <c r="F97" i="18"/>
  <c r="E97" i="18"/>
  <c r="G85" i="18"/>
  <c r="F85" i="18"/>
  <c r="F61" i="18"/>
  <c r="F60" i="18"/>
  <c r="F59" i="18"/>
  <c r="G54" i="18"/>
  <c r="F54" i="18"/>
  <c r="G41" i="18"/>
  <c r="F41" i="18"/>
  <c r="E41" i="18"/>
  <c r="D41" i="18"/>
  <c r="E29" i="18"/>
  <c r="F19" i="18"/>
  <c r="G17" i="18"/>
  <c r="G19" i="18" s="1"/>
  <c r="F17" i="18"/>
  <c r="E17" i="18"/>
  <c r="E19" i="18" s="1"/>
  <c r="G12" i="18"/>
  <c r="F12" i="18"/>
  <c r="E12" i="18"/>
  <c r="AA82" i="17"/>
  <c r="AA80" i="17"/>
  <c r="AA79" i="17"/>
  <c r="AA78" i="17"/>
  <c r="S58" i="17"/>
  <c r="F62" i="10" s="1"/>
  <c r="Y57" i="17"/>
  <c r="T57" i="17"/>
  <c r="J57" i="17"/>
  <c r="Y56" i="17"/>
  <c r="T56" i="17"/>
  <c r="J56" i="17"/>
  <c r="Y55" i="17"/>
  <c r="T55" i="17"/>
  <c r="J55" i="17"/>
  <c r="Y54" i="17"/>
  <c r="T54" i="17"/>
  <c r="J54" i="17"/>
  <c r="W54" i="17" s="1"/>
  <c r="Y53" i="17"/>
  <c r="T53" i="17"/>
  <c r="J53" i="17"/>
  <c r="Y52" i="17"/>
  <c r="T52" i="17"/>
  <c r="J52" i="17"/>
  <c r="Y48" i="17"/>
  <c r="T48" i="17"/>
  <c r="J48" i="17"/>
  <c r="Y47" i="17"/>
  <c r="T47" i="17"/>
  <c r="J47" i="17"/>
  <c r="W47" i="17" s="1"/>
  <c r="Z47" i="17" s="1"/>
  <c r="Y46" i="17"/>
  <c r="T46" i="17"/>
  <c r="J46" i="17"/>
  <c r="Y45" i="17"/>
  <c r="T45" i="17"/>
  <c r="J45" i="17"/>
  <c r="Y44" i="17"/>
  <c r="W44" i="17"/>
  <c r="Z44" i="17" s="1"/>
  <c r="T44" i="17"/>
  <c r="J44" i="17"/>
  <c r="Y43" i="17"/>
  <c r="W43" i="17"/>
  <c r="Z43" i="17" s="1"/>
  <c r="T43" i="17"/>
  <c r="J43" i="17"/>
  <c r="Y42" i="17"/>
  <c r="T42" i="17"/>
  <c r="J42" i="17"/>
  <c r="Y41" i="17"/>
  <c r="T41" i="17"/>
  <c r="J41" i="17"/>
  <c r="Y40" i="17"/>
  <c r="T40" i="17"/>
  <c r="J40" i="17"/>
  <c r="W40" i="17" s="1"/>
  <c r="Z40" i="17" s="1"/>
  <c r="Y39" i="17"/>
  <c r="T39" i="17"/>
  <c r="J39" i="17"/>
  <c r="Y38" i="17"/>
  <c r="T38" i="17"/>
  <c r="J38" i="17"/>
  <c r="Y37" i="17"/>
  <c r="T37" i="17"/>
  <c r="J37" i="17"/>
  <c r="Y36" i="17"/>
  <c r="T36" i="17"/>
  <c r="W36" i="17" s="1"/>
  <c r="Z36" i="17" s="1"/>
  <c r="J36" i="17"/>
  <c r="Y35" i="17"/>
  <c r="T35" i="17"/>
  <c r="W35" i="17" s="1"/>
  <c r="Z35" i="17" s="1"/>
  <c r="J35" i="17"/>
  <c r="Y34" i="17"/>
  <c r="T34" i="17"/>
  <c r="J34" i="17"/>
  <c r="Y33" i="17"/>
  <c r="T33" i="17"/>
  <c r="J33" i="17"/>
  <c r="Y32" i="17"/>
  <c r="T32" i="17"/>
  <c r="J32" i="17"/>
  <c r="Y31" i="17"/>
  <c r="T31" i="17"/>
  <c r="J31" i="17"/>
  <c r="W31" i="17" s="1"/>
  <c r="Z31" i="17" s="1"/>
  <c r="Y30" i="17"/>
  <c r="T30" i="17"/>
  <c r="J30" i="17"/>
  <c r="Y29" i="17"/>
  <c r="T29" i="17"/>
  <c r="J29" i="17"/>
  <c r="Y28" i="17"/>
  <c r="W28" i="17"/>
  <c r="Z28" i="17" s="1"/>
  <c r="T28" i="17"/>
  <c r="J28" i="17"/>
  <c r="Y27" i="17"/>
  <c r="W27" i="17"/>
  <c r="Z27" i="17" s="1"/>
  <c r="T27" i="17"/>
  <c r="J27" i="17"/>
  <c r="W23" i="17"/>
  <c r="W22" i="17"/>
  <c r="T20" i="17"/>
  <c r="W20" i="17" s="1"/>
  <c r="T19" i="17"/>
  <c r="W19" i="17" s="1"/>
  <c r="T18" i="17"/>
  <c r="W18" i="17" s="1"/>
  <c r="T17" i="17"/>
  <c r="W17" i="17" s="1"/>
  <c r="T16" i="17"/>
  <c r="W16" i="17" s="1"/>
  <c r="Y13" i="17"/>
  <c r="Z13" i="17" s="1"/>
  <c r="T13" i="17"/>
  <c r="J13" i="17"/>
  <c r="F11" i="17"/>
  <c r="F49" i="17" s="1"/>
  <c r="F58" i="17" s="1"/>
  <c r="V10" i="17"/>
  <c r="V11" i="17" s="1"/>
  <c r="V49" i="17" s="1"/>
  <c r="V58" i="17" s="1"/>
  <c r="F71" i="10" s="1"/>
  <c r="U10" i="17"/>
  <c r="U11" i="17" s="1"/>
  <c r="U49" i="17" s="1"/>
  <c r="U58" i="17" s="1"/>
  <c r="F70" i="10" s="1"/>
  <c r="S10" i="17"/>
  <c r="S11" i="17" s="1"/>
  <c r="S49" i="17" s="1"/>
  <c r="R10" i="17"/>
  <c r="R11" i="17" s="1"/>
  <c r="R49" i="17" s="1"/>
  <c r="R58" i="17" s="1"/>
  <c r="F61" i="10" s="1"/>
  <c r="Q10" i="17"/>
  <c r="Q11" i="17" s="1"/>
  <c r="Q49" i="17" s="1"/>
  <c r="Q58" i="17" s="1"/>
  <c r="F60" i="10" s="1"/>
  <c r="P10" i="17"/>
  <c r="P11" i="17" s="1"/>
  <c r="P49" i="17" s="1"/>
  <c r="P58" i="17" s="1"/>
  <c r="F59" i="10" s="1"/>
  <c r="O10" i="17"/>
  <c r="O11" i="17" s="1"/>
  <c r="O49" i="17" s="1"/>
  <c r="O58" i="17" s="1"/>
  <c r="F58" i="10" s="1"/>
  <c r="N10" i="17"/>
  <c r="N11" i="17" s="1"/>
  <c r="N49" i="17" s="1"/>
  <c r="N58" i="17" s="1"/>
  <c r="M10" i="17"/>
  <c r="M11" i="17" s="1"/>
  <c r="M49" i="17" s="1"/>
  <c r="M58" i="17" s="1"/>
  <c r="F56" i="10" s="1"/>
  <c r="L10" i="17"/>
  <c r="L11" i="17" s="1"/>
  <c r="L49" i="17" s="1"/>
  <c r="L58" i="17" s="1"/>
  <c r="F55" i="10" s="1"/>
  <c r="K10" i="17"/>
  <c r="K11" i="17" s="1"/>
  <c r="I10" i="17"/>
  <c r="I11" i="17" s="1"/>
  <c r="I49" i="17" s="1"/>
  <c r="I58" i="17" s="1"/>
  <c r="F69" i="10" s="1"/>
  <c r="H10" i="17"/>
  <c r="H11" i="17" s="1"/>
  <c r="H49" i="17" s="1"/>
  <c r="H58" i="17" s="1"/>
  <c r="F68" i="10" s="1"/>
  <c r="G10" i="17"/>
  <c r="G11" i="17" s="1"/>
  <c r="G49" i="17" s="1"/>
  <c r="G58" i="17" s="1"/>
  <c r="F67" i="10" s="1"/>
  <c r="F10" i="17"/>
  <c r="E10" i="17"/>
  <c r="E11" i="17" s="1"/>
  <c r="E49" i="17" s="1"/>
  <c r="E58" i="17" s="1"/>
  <c r="F65" i="10" s="1"/>
  <c r="D10" i="17"/>
  <c r="D11" i="17" s="1"/>
  <c r="Y9" i="17"/>
  <c r="T9" i="17"/>
  <c r="J9" i="17"/>
  <c r="Y8" i="17"/>
  <c r="T8" i="17"/>
  <c r="T10" i="17" s="1"/>
  <c r="T11" i="17" s="1"/>
  <c r="J8" i="17"/>
  <c r="N78" i="15"/>
  <c r="N75" i="15"/>
  <c r="N72" i="15"/>
  <c r="N69" i="15"/>
  <c r="F63" i="15"/>
  <c r="E54" i="15"/>
  <c r="N51" i="15"/>
  <c r="E45" i="15"/>
  <c r="E44" i="15"/>
  <c r="F5" i="3" s="1"/>
  <c r="G5" i="3" s="1"/>
  <c r="E43" i="15"/>
  <c r="N42" i="15"/>
  <c r="N39" i="15"/>
  <c r="E39" i="15"/>
  <c r="F31" i="15"/>
  <c r="N24" i="15"/>
  <c r="F22" i="15"/>
  <c r="D135" i="14"/>
  <c r="F86" i="3" s="1"/>
  <c r="G86" i="3" s="1"/>
  <c r="D134" i="14"/>
  <c r="D131" i="14"/>
  <c r="D129" i="14"/>
  <c r="D128" i="14"/>
  <c r="N19" i="15" s="1"/>
  <c r="D127" i="14"/>
  <c r="D124" i="14"/>
  <c r="D123" i="14"/>
  <c r="D122" i="14"/>
  <c r="F115" i="14"/>
  <c r="F70" i="14"/>
  <c r="F65" i="14"/>
  <c r="G59" i="14"/>
  <c r="F56" i="14"/>
  <c r="F54" i="14"/>
  <c r="F47" i="14"/>
  <c r="F37" i="14"/>
  <c r="F30" i="14"/>
  <c r="F25" i="14"/>
  <c r="E12" i="14"/>
  <c r="F9" i="3" s="1"/>
  <c r="G9" i="3" s="1"/>
  <c r="E11" i="14"/>
  <c r="E10" i="14"/>
  <c r="I8" i="14"/>
  <c r="F9" i="14" s="1"/>
  <c r="I24" i="13"/>
  <c r="H24" i="13"/>
  <c r="G24" i="13"/>
  <c r="F24" i="13"/>
  <c r="J23" i="13"/>
  <c r="J22" i="13"/>
  <c r="J21" i="13"/>
  <c r="J20" i="13"/>
  <c r="J19" i="13"/>
  <c r="J18" i="13"/>
  <c r="J17" i="13"/>
  <c r="J16" i="13"/>
  <c r="J15" i="13"/>
  <c r="J14" i="13"/>
  <c r="J13" i="13"/>
  <c r="I57" i="12"/>
  <c r="F59" i="12" s="1"/>
  <c r="I47" i="12"/>
  <c r="I48" i="12" s="1"/>
  <c r="H47" i="12"/>
  <c r="H48" i="12" s="1"/>
  <c r="G47" i="12"/>
  <c r="G48" i="12" s="1"/>
  <c r="F47" i="12"/>
  <c r="F48" i="12" s="1"/>
  <c r="E47" i="12"/>
  <c r="E48" i="12" s="1"/>
  <c r="D47" i="12"/>
  <c r="D48" i="12" s="1"/>
  <c r="C47" i="12"/>
  <c r="C48" i="12" s="1"/>
  <c r="J46" i="12"/>
  <c r="J45" i="12"/>
  <c r="G33" i="12"/>
  <c r="J32" i="12"/>
  <c r="J31" i="12"/>
  <c r="J30" i="12"/>
  <c r="J29" i="12"/>
  <c r="J28" i="12"/>
  <c r="J27" i="12"/>
  <c r="J26" i="12"/>
  <c r="G60" i="14" s="1"/>
  <c r="I24" i="12"/>
  <c r="I25" i="12" s="1"/>
  <c r="I33" i="12" s="1"/>
  <c r="H24" i="12"/>
  <c r="H25" i="12" s="1"/>
  <c r="H33" i="12" s="1"/>
  <c r="F24" i="12"/>
  <c r="F25" i="12" s="1"/>
  <c r="F33" i="12" s="1"/>
  <c r="E24" i="12"/>
  <c r="E25" i="12" s="1"/>
  <c r="E33" i="12" s="1"/>
  <c r="D24" i="12"/>
  <c r="D25" i="12" s="1"/>
  <c r="D33" i="12" s="1"/>
  <c r="C24" i="12"/>
  <c r="C25" i="12" s="1"/>
  <c r="J23" i="12"/>
  <c r="J22" i="12"/>
  <c r="J18" i="12"/>
  <c r="J17" i="12"/>
  <c r="J16" i="12"/>
  <c r="J15" i="12"/>
  <c r="J14" i="12"/>
  <c r="J13" i="12"/>
  <c r="J12" i="12"/>
  <c r="J11" i="12"/>
  <c r="C10" i="12"/>
  <c r="C19" i="12" s="1"/>
  <c r="I9" i="12"/>
  <c r="H9" i="12"/>
  <c r="H37" i="12" s="1"/>
  <c r="G9" i="12"/>
  <c r="G37" i="12" s="1"/>
  <c r="F9" i="12"/>
  <c r="E9" i="12"/>
  <c r="D9" i="12"/>
  <c r="C37" i="12"/>
  <c r="J8" i="12"/>
  <c r="J7" i="12"/>
  <c r="I38" i="11"/>
  <c r="G38" i="11"/>
  <c r="F28" i="11"/>
  <c r="H13" i="11"/>
  <c r="K89" i="10"/>
  <c r="K88" i="10"/>
  <c r="K87" i="10"/>
  <c r="K86" i="10"/>
  <c r="K85" i="10"/>
  <c r="K84" i="10"/>
  <c r="K83" i="10"/>
  <c r="K82" i="10"/>
  <c r="M71" i="10"/>
  <c r="H71" i="10" s="1"/>
  <c r="M70" i="10"/>
  <c r="H70" i="10" s="1"/>
  <c r="M69" i="10"/>
  <c r="H69" i="10" s="1"/>
  <c r="M68" i="10"/>
  <c r="H68" i="10" s="1"/>
  <c r="M67" i="10"/>
  <c r="H67" i="10" s="1"/>
  <c r="M66" i="10"/>
  <c r="H66" i="10"/>
  <c r="F66" i="10"/>
  <c r="M65" i="10"/>
  <c r="H65" i="10" s="1"/>
  <c r="M64" i="10"/>
  <c r="H64" i="10" s="1"/>
  <c r="L63" i="10"/>
  <c r="K63" i="10"/>
  <c r="J63" i="10"/>
  <c r="I63" i="10"/>
  <c r="M62" i="10"/>
  <c r="H62" i="10" s="1"/>
  <c r="M61" i="10"/>
  <c r="H61" i="10" s="1"/>
  <c r="M60" i="10"/>
  <c r="H60" i="10" s="1"/>
  <c r="M59" i="10"/>
  <c r="H59" i="10" s="1"/>
  <c r="M58" i="10"/>
  <c r="H58" i="10"/>
  <c r="M57" i="10"/>
  <c r="H57" i="10" s="1"/>
  <c r="M56" i="10"/>
  <c r="H56" i="10" s="1"/>
  <c r="M55" i="10"/>
  <c r="H55" i="10" s="1"/>
  <c r="M54" i="10"/>
  <c r="H54" i="10" s="1"/>
  <c r="L53" i="10"/>
  <c r="K53" i="10"/>
  <c r="J53" i="10"/>
  <c r="J72" i="10" s="1"/>
  <c r="I53" i="10"/>
  <c r="L48" i="10"/>
  <c r="K48" i="10"/>
  <c r="J48" i="10"/>
  <c r="I48" i="10"/>
  <c r="M47" i="10"/>
  <c r="H47" i="10" s="1"/>
  <c r="M46" i="10"/>
  <c r="H46" i="10" s="1"/>
  <c r="M45" i="10"/>
  <c r="H45" i="10" s="1"/>
  <c r="M44" i="10"/>
  <c r="H44" i="10" s="1"/>
  <c r="M41" i="10"/>
  <c r="H41" i="10" s="1"/>
  <c r="F41" i="10"/>
  <c r="M40" i="10"/>
  <c r="H40" i="10" s="1"/>
  <c r="F40" i="10"/>
  <c r="L35" i="10"/>
  <c r="K35" i="10"/>
  <c r="J35" i="10"/>
  <c r="I35" i="10"/>
  <c r="M34" i="10"/>
  <c r="H34" i="10" s="1"/>
  <c r="F34" i="10"/>
  <c r="H33" i="10"/>
  <c r="M32" i="10"/>
  <c r="H32" i="10"/>
  <c r="F32" i="10"/>
  <c r="M31" i="10"/>
  <c r="H31" i="10" s="1"/>
  <c r="M30" i="10"/>
  <c r="H30" i="10" s="1"/>
  <c r="M29" i="10"/>
  <c r="H29" i="10" s="1"/>
  <c r="M28" i="10"/>
  <c r="H28" i="10" s="1"/>
  <c r="F28" i="10"/>
  <c r="M27" i="10"/>
  <c r="F27" i="10"/>
  <c r="L24" i="10"/>
  <c r="K24" i="10"/>
  <c r="J24" i="10"/>
  <c r="I24" i="10"/>
  <c r="M23" i="10"/>
  <c r="H23" i="10" s="1"/>
  <c r="F23" i="10"/>
  <c r="M20" i="10"/>
  <c r="H20" i="10" s="1"/>
  <c r="F20" i="10"/>
  <c r="L15" i="10"/>
  <c r="L37" i="10" s="1"/>
  <c r="L50" i="10" s="1"/>
  <c r="K15" i="10"/>
  <c r="J15" i="10"/>
  <c r="I15" i="10"/>
  <c r="M10" i="10"/>
  <c r="H10" i="10" s="1"/>
  <c r="R86" i="9"/>
  <c r="R85" i="9"/>
  <c r="R84" i="9"/>
  <c r="R83" i="9"/>
  <c r="T81" i="9"/>
  <c r="U81" i="9" s="1"/>
  <c r="R78" i="9"/>
  <c r="R74" i="9"/>
  <c r="R73" i="9"/>
  <c r="R72" i="9"/>
  <c r="R71" i="9"/>
  <c r="R70" i="9"/>
  <c r="R69" i="9"/>
  <c r="R68" i="9"/>
  <c r="R67" i="9"/>
  <c r="R66" i="9"/>
  <c r="T64" i="9"/>
  <c r="U64" i="9" s="1"/>
  <c r="R64" i="9"/>
  <c r="R57" i="9"/>
  <c r="R56" i="9"/>
  <c r="R55" i="9"/>
  <c r="R54" i="9"/>
  <c r="R53" i="9"/>
  <c r="T51" i="9"/>
  <c r="U51" i="9" s="1"/>
  <c r="R51" i="9"/>
  <c r="R44" i="9"/>
  <c r="R43" i="9"/>
  <c r="R42" i="9"/>
  <c r="R41" i="9"/>
  <c r="R40" i="9"/>
  <c r="R39" i="9"/>
  <c r="R38" i="9"/>
  <c r="R37" i="9"/>
  <c r="T35" i="9"/>
  <c r="U35" i="9" s="1"/>
  <c r="R35" i="9"/>
  <c r="R28" i="9"/>
  <c r="R27" i="9"/>
  <c r="R26" i="9"/>
  <c r="R25" i="9"/>
  <c r="R24" i="9"/>
  <c r="R23" i="9"/>
  <c r="R22" i="9"/>
  <c r="R21" i="9"/>
  <c r="R20" i="9"/>
  <c r="R19" i="9"/>
  <c r="R18" i="9"/>
  <c r="R17" i="9"/>
  <c r="R16" i="9"/>
  <c r="T14" i="9"/>
  <c r="U14" i="9" s="1"/>
  <c r="R14" i="9"/>
  <c r="F115" i="8"/>
  <c r="E115" i="8"/>
  <c r="D115" i="8"/>
  <c r="J114" i="8"/>
  <c r="C114" i="8"/>
  <c r="J113" i="8"/>
  <c r="C113" i="8"/>
  <c r="C115" i="8" s="1"/>
  <c r="F107" i="8"/>
  <c r="E107" i="8"/>
  <c r="D107" i="8"/>
  <c r="J106" i="8"/>
  <c r="C106" i="8"/>
  <c r="J105" i="8"/>
  <c r="C105" i="8"/>
  <c r="C95" i="8"/>
  <c r="E80" i="8"/>
  <c r="D80" i="8"/>
  <c r="C80" i="8"/>
  <c r="F79" i="8"/>
  <c r="F78" i="8"/>
  <c r="J73" i="8"/>
  <c r="G73" i="8"/>
  <c r="F73" i="8"/>
  <c r="E73" i="8"/>
  <c r="D73" i="8"/>
  <c r="C73" i="8"/>
  <c r="H72" i="8"/>
  <c r="H71" i="8"/>
  <c r="H70" i="8"/>
  <c r="H69" i="8"/>
  <c r="H68" i="8"/>
  <c r="G62" i="8"/>
  <c r="F62" i="8"/>
  <c r="E62" i="8"/>
  <c r="D62" i="8"/>
  <c r="C62" i="8"/>
  <c r="H61" i="8"/>
  <c r="H60" i="8"/>
  <c r="H59" i="8"/>
  <c r="H58" i="8"/>
  <c r="H57" i="8"/>
  <c r="F26" i="8"/>
  <c r="M25" i="8"/>
  <c r="M24" i="8"/>
  <c r="G20" i="8"/>
  <c r="F20" i="8"/>
  <c r="E20" i="8"/>
  <c r="D20" i="8"/>
  <c r="C20" i="8"/>
  <c r="H19" i="8"/>
  <c r="N16" i="15" s="1"/>
  <c r="H18" i="8"/>
  <c r="H17" i="8"/>
  <c r="H16" i="8"/>
  <c r="G14" i="8"/>
  <c r="F14" i="8"/>
  <c r="E14" i="8"/>
  <c r="D14" i="8"/>
  <c r="C14" i="8"/>
  <c r="C28" i="8" s="1"/>
  <c r="H13" i="8"/>
  <c r="H12" i="8"/>
  <c r="H11" i="8"/>
  <c r="H10" i="8"/>
  <c r="H9" i="8"/>
  <c r="D122" i="7"/>
  <c r="D119" i="7"/>
  <c r="F61" i="3" s="1"/>
  <c r="G61" i="3" s="1"/>
  <c r="D118" i="7"/>
  <c r="D116" i="7"/>
  <c r="D112" i="7"/>
  <c r="F54" i="3" s="1"/>
  <c r="G54" i="3" s="1"/>
  <c r="D106" i="7"/>
  <c r="F97" i="7"/>
  <c r="F96" i="7"/>
  <c r="F95" i="7"/>
  <c r="F94" i="7"/>
  <c r="F93" i="7"/>
  <c r="F92" i="7"/>
  <c r="D91" i="7"/>
  <c r="D120" i="7" s="1"/>
  <c r="F62" i="3" s="1"/>
  <c r="G62" i="3" s="1"/>
  <c r="E90" i="7"/>
  <c r="E91" i="7" s="1"/>
  <c r="D90" i="7"/>
  <c r="F89" i="7"/>
  <c r="F88" i="7"/>
  <c r="M19" i="10" s="1"/>
  <c r="F79" i="7"/>
  <c r="E79" i="7"/>
  <c r="D79" i="7"/>
  <c r="E65" i="7"/>
  <c r="E64" i="7"/>
  <c r="D64" i="7"/>
  <c r="D65" i="7" s="1"/>
  <c r="D70" i="7" s="1"/>
  <c r="D45" i="7" s="1"/>
  <c r="G52" i="7"/>
  <c r="G53" i="7" s="1"/>
  <c r="M14" i="10" s="1"/>
  <c r="H14" i="10" s="1"/>
  <c r="F52" i="7"/>
  <c r="F53" i="7" s="1"/>
  <c r="E51" i="7"/>
  <c r="E50" i="7"/>
  <c r="E49" i="7"/>
  <c r="G45" i="7"/>
  <c r="G46" i="7" s="1"/>
  <c r="M22" i="10" s="1"/>
  <c r="H22" i="10" s="1"/>
  <c r="F45" i="7"/>
  <c r="D113" i="7" s="1"/>
  <c r="E44" i="7"/>
  <c r="E43" i="7"/>
  <c r="E42" i="7"/>
  <c r="E41" i="7"/>
  <c r="E40" i="7"/>
  <c r="E39" i="7"/>
  <c r="E38" i="7"/>
  <c r="E37" i="7"/>
  <c r="E36" i="7"/>
  <c r="E25" i="7"/>
  <c r="D24" i="7"/>
  <c r="G15" i="7"/>
  <c r="G14" i="7"/>
  <c r="G13" i="7"/>
  <c r="G12" i="7"/>
  <c r="G11" i="7"/>
  <c r="F9" i="7"/>
  <c r="F10" i="7" s="1"/>
  <c r="F16" i="7" s="1"/>
  <c r="E9" i="7"/>
  <c r="E10" i="7" s="1"/>
  <c r="E16" i="7" s="1"/>
  <c r="D9" i="7"/>
  <c r="D10" i="7" s="1"/>
  <c r="G8" i="7"/>
  <c r="G9" i="7" s="1"/>
  <c r="G7" i="7"/>
  <c r="M21" i="10" s="1"/>
  <c r="H21" i="10" s="1"/>
  <c r="U1730" i="6"/>
  <c r="U1729" i="6"/>
  <c r="U1728" i="6"/>
  <c r="U1727" i="6"/>
  <c r="U1726" i="6"/>
  <c r="U1725" i="6"/>
  <c r="U1724" i="6"/>
  <c r="U1723" i="6"/>
  <c r="U1722" i="6"/>
  <c r="U1721" i="6"/>
  <c r="U1720" i="6"/>
  <c r="U1719" i="6"/>
  <c r="U1718" i="6"/>
  <c r="U1717" i="6"/>
  <c r="U1716" i="6"/>
  <c r="U1715" i="6"/>
  <c r="U1714" i="6"/>
  <c r="U1713" i="6"/>
  <c r="U1712" i="6"/>
  <c r="U1711" i="6"/>
  <c r="U1710" i="6"/>
  <c r="U1709" i="6"/>
  <c r="U1708" i="6"/>
  <c r="U1707" i="6"/>
  <c r="U1706" i="6"/>
  <c r="U1705" i="6"/>
  <c r="U1704" i="6"/>
  <c r="U1703" i="6"/>
  <c r="U1702" i="6"/>
  <c r="U1701" i="6"/>
  <c r="U1700" i="6"/>
  <c r="U1699" i="6"/>
  <c r="U1698" i="6"/>
  <c r="U1697" i="6"/>
  <c r="U1696" i="6"/>
  <c r="U1695" i="6"/>
  <c r="U1694" i="6"/>
  <c r="U1693" i="6"/>
  <c r="U1692" i="6"/>
  <c r="U1691" i="6"/>
  <c r="U1690" i="6"/>
  <c r="U1689" i="6"/>
  <c r="U1688" i="6"/>
  <c r="U1687" i="6"/>
  <c r="U1686" i="6"/>
  <c r="U1685" i="6"/>
  <c r="U1684" i="6"/>
  <c r="U1683" i="6"/>
  <c r="U1682" i="6"/>
  <c r="U1681" i="6"/>
  <c r="U1680" i="6"/>
  <c r="U1679" i="6"/>
  <c r="U1678" i="6"/>
  <c r="U1677" i="6"/>
  <c r="U1676" i="6"/>
  <c r="U1675" i="6"/>
  <c r="U1674" i="6"/>
  <c r="U1673" i="6"/>
  <c r="E94" i="6"/>
  <c r="I88" i="6"/>
  <c r="H88" i="6"/>
  <c r="G88" i="6"/>
  <c r="F88" i="6"/>
  <c r="E88" i="6"/>
  <c r="D88" i="6"/>
  <c r="D91" i="6" s="1"/>
  <c r="BB87" i="6"/>
  <c r="BA87" i="6"/>
  <c r="L87" i="6"/>
  <c r="K87" i="6"/>
  <c r="J87" i="6"/>
  <c r="C87" i="6"/>
  <c r="BB86" i="6"/>
  <c r="BA86" i="6"/>
  <c r="L86" i="6"/>
  <c r="K86" i="6"/>
  <c r="J86" i="6"/>
  <c r="C86" i="6"/>
  <c r="BB85" i="6"/>
  <c r="BA85" i="6"/>
  <c r="L85" i="6"/>
  <c r="K85" i="6"/>
  <c r="J85" i="6"/>
  <c r="C85" i="6"/>
  <c r="BB84" i="6"/>
  <c r="BA84" i="6"/>
  <c r="L84" i="6"/>
  <c r="K84" i="6"/>
  <c r="J84" i="6"/>
  <c r="C84" i="6"/>
  <c r="BB83" i="6"/>
  <c r="BA83" i="6"/>
  <c r="L83" i="6"/>
  <c r="K83" i="6"/>
  <c r="J83" i="6"/>
  <c r="C83" i="6"/>
  <c r="BB82" i="6"/>
  <c r="BA82" i="6"/>
  <c r="L82" i="6"/>
  <c r="K82" i="6"/>
  <c r="J82" i="6"/>
  <c r="C82" i="6"/>
  <c r="BB81" i="6"/>
  <c r="BA81" i="6"/>
  <c r="L81" i="6"/>
  <c r="K81" i="6"/>
  <c r="J81" i="6"/>
  <c r="C81" i="6"/>
  <c r="BB80" i="6"/>
  <c r="BA80" i="6"/>
  <c r="L80" i="6"/>
  <c r="K80" i="6"/>
  <c r="J80" i="6"/>
  <c r="C80" i="6"/>
  <c r="BB79" i="6"/>
  <c r="BA79" i="6"/>
  <c r="L79" i="6"/>
  <c r="K79" i="6"/>
  <c r="J79" i="6"/>
  <c r="C79" i="6"/>
  <c r="BB78" i="6"/>
  <c r="BA78" i="6"/>
  <c r="L78" i="6"/>
  <c r="K78" i="6"/>
  <c r="J78" i="6"/>
  <c r="C78" i="6"/>
  <c r="BB77" i="6"/>
  <c r="BA77" i="6"/>
  <c r="L77" i="6"/>
  <c r="K77" i="6"/>
  <c r="J77" i="6"/>
  <c r="C77" i="6"/>
  <c r="BB76" i="6"/>
  <c r="BA76" i="6"/>
  <c r="L76" i="6"/>
  <c r="K76" i="6"/>
  <c r="J76" i="6"/>
  <c r="C76" i="6"/>
  <c r="BB75" i="6"/>
  <c r="BA75" i="6"/>
  <c r="L75" i="6"/>
  <c r="K75" i="6"/>
  <c r="J75" i="6"/>
  <c r="C75" i="6"/>
  <c r="BB74" i="6"/>
  <c r="BA74" i="6"/>
  <c r="L74" i="6"/>
  <c r="K74" i="6"/>
  <c r="J74" i="6"/>
  <c r="C74" i="6"/>
  <c r="BB73" i="6"/>
  <c r="BA73" i="6"/>
  <c r="L73" i="6"/>
  <c r="K73" i="6"/>
  <c r="J73" i="6"/>
  <c r="C73" i="6"/>
  <c r="BB72" i="6"/>
  <c r="BA72" i="6"/>
  <c r="L72" i="6"/>
  <c r="K72" i="6"/>
  <c r="J72" i="6"/>
  <c r="C72" i="6"/>
  <c r="BB71" i="6"/>
  <c r="BA71" i="6"/>
  <c r="L71" i="6"/>
  <c r="K71" i="6"/>
  <c r="J71" i="6"/>
  <c r="C71" i="6"/>
  <c r="BB70" i="6"/>
  <c r="BA70" i="6"/>
  <c r="L70" i="6"/>
  <c r="K70" i="6"/>
  <c r="J70" i="6"/>
  <c r="C70" i="6"/>
  <c r="BB69" i="6"/>
  <c r="BA69" i="6"/>
  <c r="L69" i="6"/>
  <c r="K69" i="6"/>
  <c r="J69" i="6"/>
  <c r="C69" i="6"/>
  <c r="BB68" i="6"/>
  <c r="BA68" i="6"/>
  <c r="L68" i="6"/>
  <c r="K68" i="6"/>
  <c r="J68" i="6"/>
  <c r="C68" i="6"/>
  <c r="BB67" i="6"/>
  <c r="BA67" i="6"/>
  <c r="L67" i="6"/>
  <c r="K67" i="6"/>
  <c r="J67" i="6"/>
  <c r="C67" i="6"/>
  <c r="BB66" i="6"/>
  <c r="BA66" i="6"/>
  <c r="L66" i="6"/>
  <c r="K66" i="6"/>
  <c r="J66" i="6"/>
  <c r="C66" i="6"/>
  <c r="BB65" i="6"/>
  <c r="BA65" i="6"/>
  <c r="L65" i="6"/>
  <c r="K65" i="6"/>
  <c r="J65" i="6"/>
  <c r="C65" i="6"/>
  <c r="BB64" i="6"/>
  <c r="BA64" i="6"/>
  <c r="L64" i="6"/>
  <c r="K64" i="6"/>
  <c r="J64" i="6"/>
  <c r="C64" i="6"/>
  <c r="BB63" i="6"/>
  <c r="BA63" i="6"/>
  <c r="L63" i="6"/>
  <c r="K63" i="6"/>
  <c r="J63" i="6"/>
  <c r="C63" i="6"/>
  <c r="BB62" i="6"/>
  <c r="BA62" i="6"/>
  <c r="L62" i="6"/>
  <c r="K62" i="6"/>
  <c r="J62" i="6"/>
  <c r="C62" i="6"/>
  <c r="BB61" i="6"/>
  <c r="BA61" i="6"/>
  <c r="L61" i="6"/>
  <c r="K61" i="6"/>
  <c r="J61" i="6"/>
  <c r="C61" i="6"/>
  <c r="BB60" i="6"/>
  <c r="BA60" i="6"/>
  <c r="L60" i="6"/>
  <c r="K60" i="6"/>
  <c r="J60" i="6"/>
  <c r="C60" i="6"/>
  <c r="BB59" i="6"/>
  <c r="BA59" i="6"/>
  <c r="L59" i="6"/>
  <c r="K59" i="6"/>
  <c r="J59" i="6"/>
  <c r="C59" i="6"/>
  <c r="BB58" i="6"/>
  <c r="BA58" i="6"/>
  <c r="L58" i="6"/>
  <c r="K58" i="6"/>
  <c r="J58" i="6"/>
  <c r="C58" i="6"/>
  <c r="BB57" i="6"/>
  <c r="BA57" i="6"/>
  <c r="K57" i="6"/>
  <c r="J57" i="6"/>
  <c r="C57" i="6"/>
  <c r="BB56" i="6"/>
  <c r="BA56" i="6"/>
  <c r="K56" i="6"/>
  <c r="J56" i="6"/>
  <c r="C56" i="6"/>
  <c r="BB55" i="6"/>
  <c r="BA55" i="6"/>
  <c r="K55" i="6"/>
  <c r="J55" i="6"/>
  <c r="C55" i="6"/>
  <c r="BB54" i="6"/>
  <c r="BA54" i="6"/>
  <c r="K54" i="6"/>
  <c r="J54" i="6"/>
  <c r="C54" i="6"/>
  <c r="L53" i="6"/>
  <c r="K53" i="6"/>
  <c r="L57" i="6" s="1"/>
  <c r="C53" i="6"/>
  <c r="C51" i="6"/>
  <c r="D46" i="6"/>
  <c r="H44" i="6"/>
  <c r="G44" i="6"/>
  <c r="D16" i="1" s="1"/>
  <c r="F44" i="6"/>
  <c r="E44" i="6"/>
  <c r="D44" i="6"/>
  <c r="D90" i="6" s="1"/>
  <c r="BB43" i="6"/>
  <c r="BA43" i="6"/>
  <c r="I43" i="6"/>
  <c r="C43" i="6"/>
  <c r="BB42" i="6"/>
  <c r="BA42" i="6"/>
  <c r="I42" i="6"/>
  <c r="C42" i="6"/>
  <c r="BB41" i="6"/>
  <c r="BA41" i="6"/>
  <c r="I41" i="6"/>
  <c r="C41" i="6"/>
  <c r="BB40" i="6"/>
  <c r="BA40" i="6"/>
  <c r="I40" i="6"/>
  <c r="C40" i="6"/>
  <c r="BB39" i="6"/>
  <c r="BA39" i="6"/>
  <c r="I39" i="6"/>
  <c r="C39" i="6"/>
  <c r="BB38" i="6"/>
  <c r="BA38" i="6"/>
  <c r="I38" i="6"/>
  <c r="C38" i="6"/>
  <c r="BB37" i="6"/>
  <c r="BA37" i="6"/>
  <c r="I37" i="6"/>
  <c r="C37" i="6"/>
  <c r="BB36" i="6"/>
  <c r="BA36" i="6"/>
  <c r="I36" i="6"/>
  <c r="C36" i="6"/>
  <c r="BB35" i="6"/>
  <c r="BA35" i="6"/>
  <c r="I35" i="6"/>
  <c r="C35" i="6"/>
  <c r="BB34" i="6"/>
  <c r="BA34" i="6"/>
  <c r="I34" i="6"/>
  <c r="C34" i="6"/>
  <c r="BB33" i="6"/>
  <c r="BA33" i="6"/>
  <c r="I33" i="6"/>
  <c r="C33" i="6"/>
  <c r="BB32" i="6"/>
  <c r="BA32" i="6"/>
  <c r="I32" i="6"/>
  <c r="C32" i="6"/>
  <c r="BB31" i="6"/>
  <c r="BA31" i="6"/>
  <c r="I31" i="6"/>
  <c r="C31" i="6"/>
  <c r="BB30" i="6"/>
  <c r="BA30" i="6"/>
  <c r="I30" i="6"/>
  <c r="C30" i="6"/>
  <c r="BB29" i="6"/>
  <c r="BA29" i="6"/>
  <c r="I29" i="6"/>
  <c r="C29" i="6"/>
  <c r="BB28" i="6"/>
  <c r="BA28" i="6"/>
  <c r="I28" i="6"/>
  <c r="C28" i="6"/>
  <c r="BB27" i="6"/>
  <c r="BA27" i="6"/>
  <c r="I27" i="6"/>
  <c r="C27" i="6"/>
  <c r="BB26" i="6"/>
  <c r="BA26" i="6"/>
  <c r="I26" i="6"/>
  <c r="C26" i="6"/>
  <c r="BB25" i="6"/>
  <c r="BA25" i="6"/>
  <c r="I25" i="6"/>
  <c r="C25" i="6"/>
  <c r="BB24" i="6"/>
  <c r="BA24" i="6"/>
  <c r="I24" i="6"/>
  <c r="C24" i="6"/>
  <c r="BB23" i="6"/>
  <c r="BA23" i="6"/>
  <c r="I23" i="6"/>
  <c r="C23" i="6"/>
  <c r="BB22" i="6"/>
  <c r="BA22" i="6"/>
  <c r="I22" i="6"/>
  <c r="C22" i="6"/>
  <c r="BB21" i="6"/>
  <c r="BA21" i="6"/>
  <c r="I21" i="6"/>
  <c r="C21" i="6"/>
  <c r="BB20" i="6"/>
  <c r="BA20" i="6"/>
  <c r="I20" i="6"/>
  <c r="C20" i="6"/>
  <c r="BB19" i="6"/>
  <c r="BA19" i="6"/>
  <c r="I19" i="6"/>
  <c r="C19" i="6"/>
  <c r="BB18" i="6"/>
  <c r="BA18" i="6"/>
  <c r="I18" i="6"/>
  <c r="C18" i="6"/>
  <c r="BB17" i="6"/>
  <c r="BA17" i="6"/>
  <c r="I17" i="6"/>
  <c r="C17" i="6"/>
  <c r="BB16" i="6"/>
  <c r="BA16" i="6"/>
  <c r="I16" i="6"/>
  <c r="C16" i="6"/>
  <c r="BB15" i="6"/>
  <c r="BA15" i="6"/>
  <c r="I15" i="6"/>
  <c r="C15" i="6"/>
  <c r="BB14" i="6"/>
  <c r="BA14" i="6"/>
  <c r="I14" i="6"/>
  <c r="C14" i="6"/>
  <c r="BB13" i="6"/>
  <c r="BA13" i="6"/>
  <c r="I13" i="6"/>
  <c r="C13" i="6"/>
  <c r="BB12" i="6"/>
  <c r="BA12" i="6"/>
  <c r="I12" i="6"/>
  <c r="C12" i="6"/>
  <c r="BB11" i="6"/>
  <c r="BA11" i="6"/>
  <c r="I11" i="6"/>
  <c r="C11" i="6"/>
  <c r="BB10" i="6"/>
  <c r="BB44" i="6" s="1"/>
  <c r="D12" i="1" s="1"/>
  <c r="BA10" i="6"/>
  <c r="BA44" i="6" s="1"/>
  <c r="D36" i="7" s="1"/>
  <c r="I10" i="6"/>
  <c r="C10" i="6"/>
  <c r="C9" i="6"/>
  <c r="C7" i="6"/>
  <c r="D64" i="4"/>
  <c r="K58" i="4"/>
  <c r="K57" i="4"/>
  <c r="K56" i="4"/>
  <c r="K53" i="4"/>
  <c r="K52" i="4"/>
  <c r="K51" i="4"/>
  <c r="M48" i="4"/>
  <c r="K48" i="4"/>
  <c r="M47" i="4"/>
  <c r="K47" i="4"/>
  <c r="M46" i="4"/>
  <c r="K46" i="4"/>
  <c r="M45" i="4"/>
  <c r="K45" i="4"/>
  <c r="F24" i="4"/>
  <c r="F25" i="4" s="1"/>
  <c r="H8" i="4"/>
  <c r="F8" i="4"/>
  <c r="F9" i="4" s="1"/>
  <c r="F19" i="4" s="1"/>
  <c r="F88" i="3"/>
  <c r="G88" i="3" s="1"/>
  <c r="F85" i="3"/>
  <c r="G85" i="3" s="1"/>
  <c r="F79" i="3"/>
  <c r="G79" i="3" s="1"/>
  <c r="F64" i="3"/>
  <c r="G64" i="3" s="1"/>
  <c r="F60" i="3"/>
  <c r="G60" i="3" s="1"/>
  <c r="F58" i="3"/>
  <c r="G58" i="3" s="1"/>
  <c r="F55" i="3"/>
  <c r="G55" i="3" s="1"/>
  <c r="F51" i="3"/>
  <c r="G51" i="3" s="1"/>
  <c r="F38" i="3"/>
  <c r="G38" i="3" s="1"/>
  <c r="F29" i="3"/>
  <c r="G29" i="3" s="1"/>
  <c r="F23" i="3"/>
  <c r="G23" i="3" s="1"/>
  <c r="F22" i="3"/>
  <c r="G22" i="3" s="1"/>
  <c r="F21" i="3"/>
  <c r="G21" i="3" s="1"/>
  <c r="F20" i="3"/>
  <c r="G20" i="3" s="1"/>
  <c r="F19" i="3"/>
  <c r="G19" i="3" s="1"/>
  <c r="F18" i="3"/>
  <c r="G18" i="3" s="1"/>
  <c r="G17" i="3"/>
  <c r="F17" i="3"/>
  <c r="F16" i="3"/>
  <c r="G16" i="3" s="1"/>
  <c r="F12" i="3"/>
  <c r="G12" i="3" s="1"/>
  <c r="F11" i="3"/>
  <c r="G11" i="3" s="1"/>
  <c r="G10" i="3"/>
  <c r="F10" i="3"/>
  <c r="F8" i="3"/>
  <c r="G8" i="3" s="1"/>
  <c r="F7" i="3"/>
  <c r="G7" i="3" s="1"/>
  <c r="F6" i="3"/>
  <c r="G6" i="3" s="1"/>
  <c r="G4" i="3"/>
  <c r="F4" i="3"/>
  <c r="F3" i="3"/>
  <c r="G3" i="3" s="1"/>
  <c r="F2" i="3"/>
  <c r="G2" i="3" s="1"/>
  <c r="E2" i="2"/>
  <c r="D135" i="1"/>
  <c r="F80" i="3" s="1"/>
  <c r="G80" i="3" s="1"/>
  <c r="D134" i="1"/>
  <c r="D133" i="1"/>
  <c r="F78" i="3" s="1"/>
  <c r="G78" i="3" s="1"/>
  <c r="D126" i="1"/>
  <c r="F68" i="3" s="1"/>
  <c r="G68" i="3" s="1"/>
  <c r="I114" i="1"/>
  <c r="I113" i="1"/>
  <c r="I112" i="1"/>
  <c r="D112" i="1"/>
  <c r="D116" i="1" s="1"/>
  <c r="F44" i="10" s="1"/>
  <c r="I111" i="1"/>
  <c r="D111" i="1"/>
  <c r="J104" i="1"/>
  <c r="J103" i="1"/>
  <c r="I102" i="1"/>
  <c r="I105" i="1" s="1"/>
  <c r="H102" i="1"/>
  <c r="H105" i="1" s="1"/>
  <c r="G102" i="1"/>
  <c r="G105" i="1" s="1"/>
  <c r="F102" i="1"/>
  <c r="F105" i="1" s="1"/>
  <c r="E102" i="1"/>
  <c r="D102" i="1"/>
  <c r="D105" i="1" s="1"/>
  <c r="J97" i="1"/>
  <c r="J92" i="1"/>
  <c r="J91" i="1"/>
  <c r="J90" i="1"/>
  <c r="J89" i="1"/>
  <c r="J88" i="1"/>
  <c r="H87" i="1"/>
  <c r="H93" i="1" s="1"/>
  <c r="H98" i="1" s="1"/>
  <c r="H99" i="1" s="1"/>
  <c r="D87" i="1"/>
  <c r="I86" i="1"/>
  <c r="I87" i="1" s="1"/>
  <c r="I93" i="1" s="1"/>
  <c r="I98" i="1" s="1"/>
  <c r="I99" i="1" s="1"/>
  <c r="H86" i="1"/>
  <c r="G86" i="1"/>
  <c r="G87" i="1" s="1"/>
  <c r="G93" i="1" s="1"/>
  <c r="G98" i="1" s="1"/>
  <c r="G99" i="1" s="1"/>
  <c r="F86" i="1"/>
  <c r="F87" i="1" s="1"/>
  <c r="F93" i="1" s="1"/>
  <c r="F98" i="1" s="1"/>
  <c r="F99" i="1" s="1"/>
  <c r="E86" i="1"/>
  <c r="E87" i="1" s="1"/>
  <c r="E93" i="1" s="1"/>
  <c r="E98" i="1" s="1"/>
  <c r="E99" i="1" s="1"/>
  <c r="D86" i="1"/>
  <c r="J85" i="1"/>
  <c r="J84" i="1"/>
  <c r="M43" i="10" s="1"/>
  <c r="H43" i="10" s="1"/>
  <c r="F77" i="1"/>
  <c r="F76" i="1"/>
  <c r="F75" i="1"/>
  <c r="F74" i="1"/>
  <c r="F73" i="1"/>
  <c r="E71" i="1"/>
  <c r="E72" i="1" s="1"/>
  <c r="E78" i="1" s="1"/>
  <c r="F46" i="10" s="1"/>
  <c r="D71" i="1"/>
  <c r="D72" i="1" s="1"/>
  <c r="F72" i="1" s="1"/>
  <c r="F70" i="1"/>
  <c r="F69" i="1"/>
  <c r="G60" i="1"/>
  <c r="G59" i="1"/>
  <c r="E75" i="15" s="1"/>
  <c r="F79" i="15" s="1"/>
  <c r="G58" i="1"/>
  <c r="E97" i="14" s="1"/>
  <c r="F102" i="14" s="1"/>
  <c r="F57" i="1"/>
  <c r="E57" i="1"/>
  <c r="D57" i="1"/>
  <c r="G56" i="1"/>
  <c r="G55" i="1"/>
  <c r="G54" i="1"/>
  <c r="G53" i="1"/>
  <c r="G52" i="1"/>
  <c r="F50" i="1"/>
  <c r="F51" i="1" s="1"/>
  <c r="F61" i="1" s="1"/>
  <c r="F31" i="10" s="1"/>
  <c r="E50" i="1"/>
  <c r="E51" i="1" s="1"/>
  <c r="E61" i="1" s="1"/>
  <c r="D50" i="1"/>
  <c r="G49" i="1"/>
  <c r="G48" i="1"/>
  <c r="E40" i="1"/>
  <c r="G39" i="1"/>
  <c r="F39" i="1"/>
  <c r="F41" i="1" s="1"/>
  <c r="D129" i="1" s="1"/>
  <c r="F71" i="3" s="1"/>
  <c r="G71" i="3" s="1"/>
  <c r="D39" i="1"/>
  <c r="F42" i="10" s="1"/>
  <c r="E38" i="1"/>
  <c r="E37" i="1"/>
  <c r="E35" i="1"/>
  <c r="E34" i="1"/>
  <c r="E33" i="1"/>
  <c r="E32" i="1"/>
  <c r="E31" i="1"/>
  <c r="E25" i="1"/>
  <c r="G24" i="1"/>
  <c r="G26" i="1" s="1"/>
  <c r="F24" i="1"/>
  <c r="F26" i="1" s="1"/>
  <c r="D130" i="1" s="1"/>
  <c r="F72" i="3" s="1"/>
  <c r="G72" i="3" s="1"/>
  <c r="D24" i="1"/>
  <c r="E23" i="1"/>
  <c r="E24" i="1" s="1"/>
  <c r="E22" i="1"/>
  <c r="E20" i="1"/>
  <c r="E19" i="1"/>
  <c r="E18" i="1"/>
  <c r="E17" i="1"/>
  <c r="D17" i="1"/>
  <c r="E16" i="1"/>
  <c r="E15" i="1"/>
  <c r="E14" i="1"/>
  <c r="E13" i="1"/>
  <c r="E12" i="1"/>
  <c r="E11" i="1"/>
  <c r="E10" i="1"/>
  <c r="E9" i="1"/>
  <c r="E8" i="1"/>
  <c r="E7" i="1"/>
  <c r="BB88" i="6" l="1"/>
  <c r="F94" i="6"/>
  <c r="C107" i="8"/>
  <c r="K72" i="10"/>
  <c r="M63" i="10"/>
  <c r="D37" i="12"/>
  <c r="F14" i="3"/>
  <c r="G14" i="3" s="1"/>
  <c r="J10" i="17"/>
  <c r="J11" i="17" s="1"/>
  <c r="J49" i="17" s="1"/>
  <c r="J58" i="17" s="1"/>
  <c r="W9" i="17"/>
  <c r="AA77" i="17"/>
  <c r="D49" i="23"/>
  <c r="J117" i="23"/>
  <c r="M35" i="10"/>
  <c r="G57" i="1"/>
  <c r="F13" i="3" s="1"/>
  <c r="G13" i="3" s="1"/>
  <c r="E39" i="1"/>
  <c r="E41" i="1" s="1"/>
  <c r="L72" i="10"/>
  <c r="J24" i="13"/>
  <c r="J32" i="13" s="1"/>
  <c r="W39" i="17"/>
  <c r="Z39" i="17" s="1"/>
  <c r="W52" i="17"/>
  <c r="W56" i="17"/>
  <c r="C104" i="19"/>
  <c r="F30" i="3" s="1"/>
  <c r="G30" i="3" s="1"/>
  <c r="J35" i="19"/>
  <c r="L47" i="19"/>
  <c r="L56" i="19"/>
  <c r="E49" i="20"/>
  <c r="I49" i="20"/>
  <c r="I61" i="20"/>
  <c r="Q83" i="23"/>
  <c r="C95" i="23"/>
  <c r="F71" i="1"/>
  <c r="D131" i="1" s="1"/>
  <c r="F73" i="3" s="1"/>
  <c r="G73" i="3" s="1"/>
  <c r="E55" i="15"/>
  <c r="F56" i="15" s="1"/>
  <c r="F28" i="8"/>
  <c r="F80" i="8"/>
  <c r="F83" i="15"/>
  <c r="W32" i="17"/>
  <c r="Z32" i="17" s="1"/>
  <c r="W48" i="17"/>
  <c r="Z48" i="17" s="1"/>
  <c r="L24" i="19"/>
  <c r="K37" i="19"/>
  <c r="K48" i="20"/>
  <c r="Y11" i="17"/>
  <c r="D49" i="17"/>
  <c r="F57" i="10"/>
  <c r="D92" i="6"/>
  <c r="D136" i="1"/>
  <c r="F81" i="3" s="1"/>
  <c r="G81" i="3" s="1"/>
  <c r="E46" i="6"/>
  <c r="BA88" i="6"/>
  <c r="E28" i="8"/>
  <c r="H20" i="8"/>
  <c r="D28" i="8"/>
  <c r="H73" i="8"/>
  <c r="W30" i="17"/>
  <c r="Z30" i="17" s="1"/>
  <c r="W38" i="17"/>
  <c r="Z38" i="17" s="1"/>
  <c r="W46" i="17"/>
  <c r="Z46" i="17" s="1"/>
  <c r="W55" i="17"/>
  <c r="D83" i="17" s="1"/>
  <c r="C85" i="17" s="1"/>
  <c r="G37" i="19"/>
  <c r="G49" i="20"/>
  <c r="K47" i="20"/>
  <c r="I59" i="20"/>
  <c r="E92" i="6"/>
  <c r="I115" i="1"/>
  <c r="G50" i="1"/>
  <c r="D46" i="7"/>
  <c r="F22" i="10" s="1"/>
  <c r="C148" i="8"/>
  <c r="F65" i="3" s="1"/>
  <c r="G65" i="3" s="1"/>
  <c r="I37" i="10"/>
  <c r="I50" i="10" s="1"/>
  <c r="C54" i="12"/>
  <c r="F39" i="3" s="1"/>
  <c r="G39" i="3" s="1"/>
  <c r="F37" i="12"/>
  <c r="G62" i="14"/>
  <c r="W8" i="17"/>
  <c r="W10" i="17" s="1"/>
  <c r="W11" i="17" s="1"/>
  <c r="H10" i="19"/>
  <c r="H19" i="19" s="1"/>
  <c r="H35" i="19" s="1"/>
  <c r="D49" i="20"/>
  <c r="H49" i="20"/>
  <c r="I62" i="20"/>
  <c r="I65" i="20"/>
  <c r="C87" i="23"/>
  <c r="H111" i="23"/>
  <c r="M24" i="10"/>
  <c r="F15" i="3"/>
  <c r="G15" i="3" s="1"/>
  <c r="F90" i="7"/>
  <c r="F91" i="7"/>
  <c r="G28" i="8"/>
  <c r="H19" i="10"/>
  <c r="H24" i="10" s="1"/>
  <c r="H27" i="10"/>
  <c r="H35" i="10" s="1"/>
  <c r="M53" i="10"/>
  <c r="M72" i="10" s="1"/>
  <c r="W34" i="17"/>
  <c r="Z34" i="17" s="1"/>
  <c r="W42" i="17"/>
  <c r="Z42" i="17" s="1"/>
  <c r="W53" i="17"/>
  <c r="W57" i="17"/>
  <c r="D78" i="17" s="1"/>
  <c r="C80" i="17" s="1"/>
  <c r="L9" i="19"/>
  <c r="C116" i="19"/>
  <c r="H66" i="20"/>
  <c r="G69" i="20" s="1"/>
  <c r="I60" i="20"/>
  <c r="I63" i="20"/>
  <c r="J115" i="23"/>
  <c r="F87" i="23"/>
  <c r="Q85" i="23"/>
  <c r="Q92" i="23"/>
  <c r="Q91" i="23"/>
  <c r="Q93" i="23"/>
  <c r="J109" i="23"/>
  <c r="J47" i="12"/>
  <c r="J48" i="12" s="1"/>
  <c r="M11" i="10"/>
  <c r="H11" i="10" s="1"/>
  <c r="Q84" i="23"/>
  <c r="G95" i="23"/>
  <c r="P90" i="23"/>
  <c r="P95" i="23" s="1"/>
  <c r="Q95" i="23" s="1"/>
  <c r="J107" i="23"/>
  <c r="E19" i="23"/>
  <c r="F13" i="10" s="1"/>
  <c r="G82" i="23"/>
  <c r="F95" i="23"/>
  <c r="J114" i="23"/>
  <c r="H119" i="23"/>
  <c r="L119" i="23" s="1"/>
  <c r="J106" i="23"/>
  <c r="J87" i="1"/>
  <c r="J93" i="1" s="1"/>
  <c r="J98" i="1" s="1"/>
  <c r="F43" i="10" s="1"/>
  <c r="E105" i="1"/>
  <c r="J102" i="1"/>
  <c r="J105" i="1" s="1"/>
  <c r="D127" i="1"/>
  <c r="F69" i="3" s="1"/>
  <c r="G69" i="3" s="1"/>
  <c r="H9" i="4"/>
  <c r="H19" i="4" s="1"/>
  <c r="D117" i="7"/>
  <c r="F59" i="3" s="1"/>
  <c r="G59" i="3" s="1"/>
  <c r="D16" i="7"/>
  <c r="G10" i="7"/>
  <c r="G16" i="7" s="1"/>
  <c r="F21" i="10" s="1"/>
  <c r="J86" i="1"/>
  <c r="F33" i="10"/>
  <c r="F29" i="10"/>
  <c r="D26" i="1"/>
  <c r="E26" i="1"/>
  <c r="M42" i="10"/>
  <c r="G41" i="1"/>
  <c r="D51" i="1"/>
  <c r="F36" i="4"/>
  <c r="F38" i="4" s="1"/>
  <c r="D66" i="4"/>
  <c r="F53" i="3" s="1"/>
  <c r="G53" i="3" s="1"/>
  <c r="D115" i="7"/>
  <c r="F57" i="3" s="1"/>
  <c r="G57" i="3" s="1"/>
  <c r="D78" i="1"/>
  <c r="D93" i="1"/>
  <c r="D98" i="1" s="1"/>
  <c r="D99" i="1" s="1"/>
  <c r="I44" i="6"/>
  <c r="L54" i="6"/>
  <c r="L56" i="6"/>
  <c r="D114" i="7"/>
  <c r="F56" i="3" s="1"/>
  <c r="G56" i="3" s="1"/>
  <c r="E70" i="7"/>
  <c r="D52" i="7" s="1"/>
  <c r="D53" i="7" s="1"/>
  <c r="C44" i="8" s="1"/>
  <c r="F98" i="7"/>
  <c r="F19" i="10" s="1"/>
  <c r="D98" i="7"/>
  <c r="H62" i="8"/>
  <c r="H15" i="10"/>
  <c r="G10" i="12"/>
  <c r="G19" i="12" s="1"/>
  <c r="G35" i="12" s="1"/>
  <c r="K49" i="17"/>
  <c r="K58" i="17" s="1"/>
  <c r="F54" i="10" s="1"/>
  <c r="AA81" i="17"/>
  <c r="D41" i="1"/>
  <c r="C40" i="8" s="1"/>
  <c r="E40" i="8" s="1"/>
  <c r="M40" i="8" s="1"/>
  <c r="C150" i="8" s="1"/>
  <c r="F67" i="3" s="1"/>
  <c r="G67" i="3" s="1"/>
  <c r="E45" i="7"/>
  <c r="E46" i="7" s="1"/>
  <c r="F46" i="7"/>
  <c r="E52" i="7"/>
  <c r="E53" i="7" s="1"/>
  <c r="D121" i="7"/>
  <c r="F63" i="3" s="1"/>
  <c r="G63" i="3" s="1"/>
  <c r="E98" i="7"/>
  <c r="H14" i="8"/>
  <c r="T90" i="9"/>
  <c r="M15" i="10"/>
  <c r="M37" i="10" s="1"/>
  <c r="J37" i="10"/>
  <c r="J50" i="10" s="1"/>
  <c r="J73" i="10" s="1"/>
  <c r="J74" i="10" s="1"/>
  <c r="L73" i="10"/>
  <c r="L74" i="10" s="1"/>
  <c r="H63" i="10"/>
  <c r="C33" i="12"/>
  <c r="C35" i="12" s="1"/>
  <c r="J25" i="12"/>
  <c r="J33" i="12" s="1"/>
  <c r="Y49" i="17"/>
  <c r="Y58" i="17" s="1"/>
  <c r="D58" i="17"/>
  <c r="F64" i="10" s="1"/>
  <c r="F63" i="10" s="1"/>
  <c r="T49" i="17"/>
  <c r="J88" i="6"/>
  <c r="J24" i="12"/>
  <c r="L55" i="6"/>
  <c r="K37" i="10"/>
  <c r="K50" i="10" s="1"/>
  <c r="K73" i="10" s="1"/>
  <c r="K74" i="10" s="1"/>
  <c r="I72" i="10"/>
  <c r="I73" i="10" s="1"/>
  <c r="I74" i="10" s="1"/>
  <c r="H53" i="10"/>
  <c r="N13" i="15"/>
  <c r="D130" i="14"/>
  <c r="D10" i="12"/>
  <c r="D19" i="12" s="1"/>
  <c r="D35" i="12" s="1"/>
  <c r="H10" i="12"/>
  <c r="H19" i="12" s="1"/>
  <c r="H35" i="12" s="1"/>
  <c r="F117" i="14"/>
  <c r="F7" i="15" s="1"/>
  <c r="D64" i="17"/>
  <c r="F76" i="3" s="1"/>
  <c r="G76" i="3" s="1"/>
  <c r="W29" i="17"/>
  <c r="W33" i="17"/>
  <c r="Z33" i="17" s="1"/>
  <c r="W37" i="17"/>
  <c r="Z37" i="17" s="1"/>
  <c r="W41" i="17"/>
  <c r="Z41" i="17" s="1"/>
  <c r="W45" i="17"/>
  <c r="Z45" i="17" s="1"/>
  <c r="C33" i="19"/>
  <c r="C78" i="19"/>
  <c r="F10" i="10" s="1"/>
  <c r="C110" i="19"/>
  <c r="F36" i="3" s="1"/>
  <c r="G36" i="3" s="1"/>
  <c r="E37" i="12"/>
  <c r="I37" i="12"/>
  <c r="E10" i="12"/>
  <c r="E19" i="12" s="1"/>
  <c r="E35" i="12" s="1"/>
  <c r="I10" i="12"/>
  <c r="I19" i="12" s="1"/>
  <c r="I35" i="12" s="1"/>
  <c r="F20" i="14"/>
  <c r="L37" i="19"/>
  <c r="C35" i="19"/>
  <c r="J9" i="12"/>
  <c r="F10" i="12"/>
  <c r="F19" i="12" s="1"/>
  <c r="F35" i="12" s="1"/>
  <c r="D63" i="17"/>
  <c r="F75" i="3" s="1"/>
  <c r="G75" i="3" s="1"/>
  <c r="W13" i="17"/>
  <c r="W24" i="17" s="1"/>
  <c r="C108" i="19"/>
  <c r="F34" i="3" s="1"/>
  <c r="G34" i="3" s="1"/>
  <c r="F25" i="19"/>
  <c r="F33" i="19" s="1"/>
  <c r="F35" i="19" s="1"/>
  <c r="K25" i="19"/>
  <c r="K33" i="19" s="1"/>
  <c r="K35" i="19" s="1"/>
  <c r="F37" i="19"/>
  <c r="J37" i="19"/>
  <c r="G25" i="19"/>
  <c r="G33" i="19" s="1"/>
  <c r="G35" i="19" s="1"/>
  <c r="Y10" i="17"/>
  <c r="E10" i="19"/>
  <c r="E19" i="19" s="1"/>
  <c r="E35" i="19" s="1"/>
  <c r="I10" i="19"/>
  <c r="I19" i="19" s="1"/>
  <c r="I35" i="19" s="1"/>
  <c r="D37" i="19"/>
  <c r="K34" i="20"/>
  <c r="K49" i="20" s="1"/>
  <c r="F24" i="10" l="1"/>
  <c r="L111" i="23"/>
  <c r="H72" i="10"/>
  <c r="F53" i="10"/>
  <c r="J37" i="12"/>
  <c r="C57" i="12"/>
  <c r="F42" i="3" s="1"/>
  <c r="G42" i="3" s="1"/>
  <c r="I66" i="20"/>
  <c r="J116" i="23"/>
  <c r="C132" i="23"/>
  <c r="F48" i="3" s="1"/>
  <c r="G48" i="3" s="1"/>
  <c r="P82" i="23"/>
  <c r="G87" i="23"/>
  <c r="Q90" i="23"/>
  <c r="L10" i="19"/>
  <c r="Z29" i="17"/>
  <c r="F84" i="3"/>
  <c r="G84" i="3" s="1"/>
  <c r="O45" i="4"/>
  <c r="F24" i="3" s="1"/>
  <c r="G24" i="3" s="1"/>
  <c r="O48" i="4"/>
  <c r="F27" i="3" s="1"/>
  <c r="G27" i="3" s="1"/>
  <c r="O46" i="4"/>
  <c r="F25" i="3" s="1"/>
  <c r="G25" i="3" s="1"/>
  <c r="O47" i="4"/>
  <c r="F26" i="3" s="1"/>
  <c r="G26" i="3" s="1"/>
  <c r="F45" i="10"/>
  <c r="F78" i="1"/>
  <c r="H42" i="10"/>
  <c r="H48" i="10" s="1"/>
  <c r="M48" i="10"/>
  <c r="M50" i="10" s="1"/>
  <c r="J99" i="1"/>
  <c r="C111" i="19"/>
  <c r="F37" i="3" s="1"/>
  <c r="G37" i="3" s="1"/>
  <c r="L25" i="19"/>
  <c r="F81" i="15"/>
  <c r="C56" i="12"/>
  <c r="F41" i="3" s="1"/>
  <c r="G41" i="3" s="1"/>
  <c r="W49" i="17"/>
  <c r="W58" i="17" s="1"/>
  <c r="T58" i="17"/>
  <c r="F47" i="10"/>
  <c r="F48" i="10" s="1"/>
  <c r="D128" i="1"/>
  <c r="F70" i="3" s="1"/>
  <c r="G70" i="3" s="1"/>
  <c r="J10" i="12"/>
  <c r="F72" i="10"/>
  <c r="H37" i="10"/>
  <c r="F14" i="10"/>
  <c r="E44" i="8"/>
  <c r="M44" i="8" s="1"/>
  <c r="C149" i="8" s="1"/>
  <c r="F66" i="3" s="1"/>
  <c r="G66" i="3" s="1"/>
  <c r="G51" i="1"/>
  <c r="D132" i="1" s="1"/>
  <c r="F74" i="3" s="1"/>
  <c r="G74" i="3" s="1"/>
  <c r="D61" i="1"/>
  <c r="D65" i="4"/>
  <c r="F52" i="3" s="1"/>
  <c r="G52" i="3" s="1"/>
  <c r="P87" i="23" l="1"/>
  <c r="Q87" i="23" s="1"/>
  <c r="J108" i="23"/>
  <c r="C131" i="23"/>
  <c r="F47" i="3" s="1"/>
  <c r="G47" i="3" s="1"/>
  <c r="Q82" i="23"/>
  <c r="M74" i="10"/>
  <c r="M73" i="10"/>
  <c r="F30" i="10"/>
  <c r="F35" i="10" s="1"/>
  <c r="G61" i="1"/>
  <c r="H50" i="10"/>
  <c r="H81" i="15"/>
  <c r="F85" i="15"/>
  <c r="F82" i="3"/>
  <c r="G82" i="3" s="1"/>
  <c r="C55" i="12"/>
  <c r="F40" i="3" s="1"/>
  <c r="G40" i="3" s="1"/>
  <c r="J19" i="12"/>
  <c r="J35" i="12" s="1"/>
  <c r="F11" i="10" s="1"/>
  <c r="L33" i="19"/>
  <c r="C106" i="19"/>
  <c r="F32" i="3" s="1"/>
  <c r="G32" i="3" s="1"/>
  <c r="L19" i="19"/>
  <c r="C105" i="19"/>
  <c r="F31" i="3" s="1"/>
  <c r="G31" i="3" s="1"/>
  <c r="L35" i="19" l="1"/>
  <c r="C107" i="19" s="1"/>
  <c r="F33" i="3" s="1"/>
  <c r="G33" i="3" s="1"/>
  <c r="H74" i="10"/>
  <c r="H73" i="10"/>
  <c r="F9" i="10"/>
  <c r="F15" i="10" s="1"/>
  <c r="F37" i="10" s="1"/>
  <c r="F50" i="10" s="1"/>
  <c r="F74" i="10" l="1"/>
  <c r="F73" i="10"/>
  <c r="F77" i="3" s="1"/>
  <c r="G77" i="3" s="1"/>
</calcChain>
</file>

<file path=xl/comments1.xml><?xml version="1.0" encoding="utf-8"?>
<comments xmlns="http://schemas.openxmlformats.org/spreadsheetml/2006/main">
  <authors>
    <author>Priyen Patel</author>
  </authors>
  <commentList>
    <comment ref="L1" authorId="0" shapeId="0">
      <text>
        <r>
          <rPr>
            <sz val="8"/>
            <color indexed="81"/>
            <rFont val="Tahoma"/>
            <family val="2"/>
          </rPr>
          <t>This Only applies when LL= UL
Leave blank for the between command</t>
        </r>
      </text>
    </comment>
  </commentList>
</comments>
</file>

<file path=xl/comments2.xml><?xml version="1.0" encoding="utf-8"?>
<comments xmlns="http://schemas.openxmlformats.org/spreadsheetml/2006/main">
  <authors>
    <author>Herman, Jon - HMT</author>
  </authors>
  <commentList>
    <comment ref="E10" authorId="0" shapeId="0">
      <text>
        <r>
          <rPr>
            <b/>
            <sz val="9"/>
            <color indexed="81"/>
            <rFont val="Tahoma"/>
            <charset val="1"/>
          </rPr>
          <t>Herman, Jon - HMT:</t>
        </r>
        <r>
          <rPr>
            <sz val="9"/>
            <color indexed="81"/>
            <rFont val="Tahoma"/>
            <charset val="1"/>
          </rPr>
          <t xml:space="preserve">
Linked from IAS19 Pensions sheet</t>
        </r>
      </text>
    </comment>
    <comment ref="E11" authorId="0" shapeId="0">
      <text>
        <r>
          <rPr>
            <b/>
            <sz val="9"/>
            <color indexed="81"/>
            <rFont val="Tahoma"/>
            <charset val="1"/>
          </rPr>
          <t>Herman, Jon - HMT:</t>
        </r>
        <r>
          <rPr>
            <sz val="9"/>
            <color indexed="81"/>
            <rFont val="Tahoma"/>
            <charset val="1"/>
          </rPr>
          <t xml:space="preserve">
Linked from IAS19 Pensions sheet</t>
        </r>
      </text>
    </comment>
    <comment ref="E12" authorId="0" shapeId="0">
      <text>
        <r>
          <rPr>
            <b/>
            <sz val="9"/>
            <color indexed="81"/>
            <rFont val="Tahoma"/>
            <charset val="1"/>
          </rPr>
          <t>Herman, Jon - HMT:</t>
        </r>
        <r>
          <rPr>
            <sz val="9"/>
            <color indexed="81"/>
            <rFont val="Tahoma"/>
            <charset val="1"/>
          </rPr>
          <t xml:space="preserve">
Linked from IAS19 Pensions sheet</t>
        </r>
      </text>
    </comment>
    <comment ref="E22" authorId="0" shapeId="0">
      <text>
        <r>
          <rPr>
            <b/>
            <sz val="9"/>
            <color indexed="81"/>
            <rFont val="Tahoma"/>
            <family val="2"/>
          </rPr>
          <t>Herman, Jon - HMT:</t>
        </r>
        <r>
          <rPr>
            <sz val="9"/>
            <color indexed="81"/>
            <rFont val="Tahoma"/>
            <family val="2"/>
          </rPr>
          <t xml:space="preserve">
</t>
        </r>
        <r>
          <rPr>
            <sz val="10"/>
            <color indexed="81"/>
            <rFont val="Tahoma"/>
            <family val="2"/>
          </rPr>
          <t>DO NOT try and allocate CPIDs to this amount or put under another heading. No CPID is required as central adjustment is made by Treasury</t>
        </r>
      </text>
    </comment>
    <comment ref="E50" authorId="0" shapeId="0">
      <text>
        <r>
          <rPr>
            <b/>
            <sz val="9"/>
            <color indexed="81"/>
            <rFont val="Tahoma"/>
            <family val="2"/>
          </rPr>
          <t>Herman, Jon - HMT:</t>
        </r>
        <r>
          <rPr>
            <sz val="9"/>
            <color indexed="81"/>
            <rFont val="Tahoma"/>
            <family val="2"/>
          </rPr>
          <t xml:space="preserve">
</t>
        </r>
        <r>
          <rPr>
            <sz val="11"/>
            <color indexed="81"/>
            <rFont val="Tahoma"/>
            <family val="2"/>
          </rPr>
          <t>This represents amount paid to taxpayers and therefore requires no CPID</t>
        </r>
      </text>
    </comment>
    <comment ref="E74" authorId="0" shapeId="0">
      <text>
        <r>
          <rPr>
            <b/>
            <sz val="9"/>
            <color indexed="81"/>
            <rFont val="Tahoma"/>
            <family val="2"/>
          </rPr>
          <t>Herman, Jon - HMT:</t>
        </r>
        <r>
          <rPr>
            <sz val="9"/>
            <color indexed="81"/>
            <rFont val="Tahoma"/>
            <family val="2"/>
          </rPr>
          <t xml:space="preserve">
</t>
        </r>
        <r>
          <rPr>
            <sz val="10"/>
            <color indexed="81"/>
            <rFont val="Tahoma"/>
            <family val="2"/>
          </rPr>
          <t>Do not allocate CPID is this is money paid by taxpayer retained by authority</t>
        </r>
      </text>
    </comment>
    <comment ref="E91" authorId="0" shapeId="0">
      <text>
        <r>
          <rPr>
            <b/>
            <sz val="9"/>
            <color indexed="81"/>
            <rFont val="Tahoma"/>
            <family val="2"/>
          </rPr>
          <t>Herman, Jon - HMT:</t>
        </r>
        <r>
          <rPr>
            <sz val="9"/>
            <color indexed="81"/>
            <rFont val="Tahoma"/>
            <family val="2"/>
          </rPr>
          <t xml:space="preserve">
Only include income from bodies inside WGA boundary (i.e. allocate to a CPID)</t>
        </r>
      </text>
    </comment>
    <comment ref="E92" authorId="0" shapeId="0">
      <text>
        <r>
          <rPr>
            <b/>
            <sz val="9"/>
            <color indexed="81"/>
            <rFont val="Tahoma"/>
            <charset val="1"/>
          </rPr>
          <t>Herman, Jon - HMT:</t>
        </r>
        <r>
          <rPr>
            <sz val="9"/>
            <color indexed="81"/>
            <rFont val="Tahoma"/>
            <charset val="1"/>
          </rPr>
          <t xml:space="preserve">
Grants from bodies outside WGA</t>
        </r>
      </text>
    </comment>
    <comment ref="E94" authorId="0" shapeId="0">
      <text>
        <r>
          <rPr>
            <b/>
            <sz val="9"/>
            <color indexed="81"/>
            <rFont val="Tahoma"/>
            <charset val="1"/>
          </rPr>
          <t>Herman, Jon - HMT:</t>
        </r>
        <r>
          <rPr>
            <sz val="9"/>
            <color indexed="81"/>
            <rFont val="Tahoma"/>
            <charset val="1"/>
          </rPr>
          <t xml:space="preserve">
Only include income from bodies inside the WGA boundary (i.e. allocate to a CPID)</t>
        </r>
      </text>
    </comment>
    <comment ref="E96" authorId="0" shapeId="0">
      <text>
        <r>
          <rPr>
            <b/>
            <sz val="9"/>
            <color indexed="81"/>
            <rFont val="Tahoma"/>
            <charset val="1"/>
          </rPr>
          <t>Herman, Jon - HMT:</t>
        </r>
        <r>
          <rPr>
            <sz val="9"/>
            <color indexed="81"/>
            <rFont val="Tahoma"/>
            <charset val="1"/>
          </rPr>
          <t xml:space="preserve">
Income from bodies outside WGA</t>
        </r>
      </text>
    </comment>
    <comment ref="E101" authorId="0" shapeId="0">
      <text>
        <r>
          <rPr>
            <b/>
            <sz val="9"/>
            <color indexed="81"/>
            <rFont val="Tahoma"/>
            <family val="2"/>
          </rPr>
          <t>Herman, Jon - HMT:</t>
        </r>
        <r>
          <rPr>
            <sz val="9"/>
            <color indexed="81"/>
            <rFont val="Tahoma"/>
            <family val="2"/>
          </rPr>
          <t xml:space="preserve">
Sales of Other Goods and Services</t>
        </r>
      </text>
    </comment>
  </commentList>
</comments>
</file>

<file path=xl/comments3.xml><?xml version="1.0" encoding="utf-8"?>
<comments xmlns="http://schemas.openxmlformats.org/spreadsheetml/2006/main">
  <authors>
    <author>Herman, Jon - HMT</author>
  </authors>
  <commentList>
    <comment ref="E10" authorId="0" shapeId="0">
      <text>
        <r>
          <rPr>
            <b/>
            <sz val="9"/>
            <color indexed="81"/>
            <rFont val="Tahoma"/>
            <charset val="1"/>
          </rPr>
          <t>Herman, Jon - HMT:</t>
        </r>
        <r>
          <rPr>
            <sz val="9"/>
            <color indexed="81"/>
            <rFont val="Tahoma"/>
            <charset val="1"/>
          </rPr>
          <t xml:space="preserve">
Do not include business rates appeals provision here as this is a charge to the Colllection Fund.</t>
        </r>
      </text>
    </comment>
    <comment ref="E43" authorId="0" shapeId="0">
      <text>
        <r>
          <rPr>
            <b/>
            <sz val="9"/>
            <color indexed="81"/>
            <rFont val="Tahoma"/>
            <family val="2"/>
          </rPr>
          <t>Herman, Jon - HMT:</t>
        </r>
        <r>
          <rPr>
            <sz val="9"/>
            <color indexed="81"/>
            <rFont val="Tahoma"/>
            <family val="2"/>
          </rPr>
          <t xml:space="preserve">
Linked from IAS19 worksheet.</t>
        </r>
      </text>
    </comment>
    <comment ref="E44" authorId="0" shapeId="0">
      <text>
        <r>
          <rPr>
            <b/>
            <sz val="9"/>
            <color indexed="81"/>
            <rFont val="Tahoma"/>
            <family val="2"/>
          </rPr>
          <t>Herman, Jon - HMT:</t>
        </r>
        <r>
          <rPr>
            <sz val="9"/>
            <color indexed="81"/>
            <rFont val="Tahoma"/>
            <family val="2"/>
          </rPr>
          <t xml:space="preserve">
Linked from IAS 19 worksheet</t>
        </r>
      </text>
    </comment>
    <comment ref="E60" authorId="0" shapeId="0">
      <text>
        <r>
          <rPr>
            <b/>
            <sz val="9"/>
            <color indexed="81"/>
            <rFont val="Tahoma"/>
            <family val="2"/>
          </rPr>
          <t>Herman, Jon - HMT:</t>
        </r>
        <r>
          <rPr>
            <sz val="9"/>
            <color indexed="81"/>
            <rFont val="Tahoma"/>
            <family val="2"/>
          </rPr>
          <t xml:space="preserve">
</t>
        </r>
        <r>
          <rPr>
            <sz val="10"/>
            <color indexed="81"/>
            <rFont val="Tahoma"/>
            <family val="2"/>
          </rPr>
          <t>Include full amount, do not disaggregate NDR portion</t>
        </r>
      </text>
    </comment>
    <comment ref="C63" authorId="0" shapeId="0">
      <text>
        <r>
          <rPr>
            <b/>
            <sz val="9"/>
            <color indexed="81"/>
            <rFont val="Tahoma"/>
            <charset val="1"/>
          </rPr>
          <t>Herman, Jon - HMT:</t>
        </r>
        <r>
          <rPr>
            <sz val="9"/>
            <color indexed="81"/>
            <rFont val="Tahoma"/>
            <charset val="1"/>
          </rPr>
          <t xml:space="preserve">
Transferred from Collection Fund
</t>
        </r>
      </text>
    </comment>
    <comment ref="E63" authorId="0" shapeId="0">
      <text>
        <r>
          <rPr>
            <b/>
            <sz val="9"/>
            <color indexed="81"/>
            <rFont val="Tahoma"/>
            <family val="2"/>
          </rPr>
          <t>Herman, Jon - HMT:</t>
        </r>
        <r>
          <rPr>
            <sz val="9"/>
            <color indexed="81"/>
            <rFont val="Tahoma"/>
            <family val="2"/>
          </rPr>
          <t xml:space="preserve">
</t>
        </r>
        <r>
          <rPr>
            <sz val="10"/>
            <color indexed="81"/>
            <rFont val="Tahoma"/>
            <family val="2"/>
          </rPr>
          <t>This is the amount collected from taxpayers and retained, therefore requires no CPID</t>
        </r>
      </text>
    </comment>
    <comment ref="E64" authorId="0" shapeId="0">
      <text>
        <r>
          <rPr>
            <b/>
            <sz val="9"/>
            <color indexed="81"/>
            <rFont val="Tahoma"/>
            <family val="2"/>
          </rPr>
          <t>Herman, Jon - HMT:</t>
        </r>
        <r>
          <rPr>
            <sz val="9"/>
            <color indexed="81"/>
            <rFont val="Tahoma"/>
            <family val="2"/>
          </rPr>
          <t xml:space="preserve">
CPID required - payment from central government, based on NNDR 1  return</t>
        </r>
      </text>
    </comment>
    <comment ref="E65" authorId="0" shapeId="0">
      <text>
        <r>
          <rPr>
            <b/>
            <sz val="9"/>
            <color indexed="81"/>
            <rFont val="Tahoma"/>
            <family val="2"/>
          </rPr>
          <t>Herman, Jon - HMT:</t>
        </r>
        <r>
          <rPr>
            <sz val="9"/>
            <color indexed="81"/>
            <rFont val="Tahoma"/>
            <family val="2"/>
          </rPr>
          <t xml:space="preserve">
CPID required - payment to central government based on NNDR1 return</t>
        </r>
      </text>
    </comment>
    <comment ref="C66" authorId="0" shapeId="0">
      <text>
        <r>
          <rPr>
            <b/>
            <sz val="9"/>
            <color indexed="81"/>
            <rFont val="Tahoma"/>
            <charset val="1"/>
          </rPr>
          <t>Herman, Jon - HMT:</t>
        </r>
        <r>
          <rPr>
            <sz val="9"/>
            <color indexed="81"/>
            <rFont val="Tahoma"/>
            <charset val="1"/>
          </rPr>
          <t xml:space="preserve">
On accrual basis</t>
        </r>
      </text>
    </comment>
    <comment ref="E66" authorId="0" shapeId="0">
      <text>
        <r>
          <rPr>
            <b/>
            <sz val="9"/>
            <color indexed="81"/>
            <rFont val="Tahoma"/>
            <family val="2"/>
          </rPr>
          <t>Herman, Jon - HMT:</t>
        </r>
        <r>
          <rPr>
            <sz val="9"/>
            <color indexed="81"/>
            <rFont val="Tahoma"/>
            <family val="2"/>
          </rPr>
          <t xml:space="preserve">
CPID required - payment from central government</t>
        </r>
      </text>
    </comment>
    <comment ref="C67" authorId="0" shapeId="0">
      <text>
        <r>
          <rPr>
            <b/>
            <sz val="9"/>
            <color indexed="81"/>
            <rFont val="Tahoma"/>
            <charset val="1"/>
          </rPr>
          <t>Herman, Jon - HMT:</t>
        </r>
        <r>
          <rPr>
            <sz val="9"/>
            <color indexed="81"/>
            <rFont val="Tahoma"/>
            <charset val="1"/>
          </rPr>
          <t xml:space="preserve">
On accrual basis</t>
        </r>
      </text>
    </comment>
    <comment ref="E67" authorId="0" shapeId="0">
      <text>
        <r>
          <rPr>
            <b/>
            <sz val="9"/>
            <color indexed="81"/>
            <rFont val="Tahoma"/>
            <family val="2"/>
          </rPr>
          <t>Herman, Jon - HMT:</t>
        </r>
        <r>
          <rPr>
            <sz val="9"/>
            <color indexed="81"/>
            <rFont val="Tahoma"/>
            <family val="2"/>
          </rPr>
          <t xml:space="preserve">
CPID required - payment to central government</t>
        </r>
      </text>
    </comment>
    <comment ref="E71" authorId="0" shapeId="0">
      <text>
        <r>
          <rPr>
            <b/>
            <sz val="9"/>
            <color indexed="81"/>
            <rFont val="Tahoma"/>
            <family val="2"/>
          </rPr>
          <t>Herman, Jon - HMT:</t>
        </r>
        <r>
          <rPr>
            <sz val="9"/>
            <color indexed="81"/>
            <rFont val="Tahoma"/>
            <family val="2"/>
          </rPr>
          <t xml:space="preserve">
Only include income from bodies inside WGA boundary (i.e. allocate to a CPID)</t>
        </r>
      </text>
    </comment>
    <comment ref="E72" authorId="0" shapeId="0">
      <text>
        <r>
          <rPr>
            <b/>
            <sz val="9"/>
            <color indexed="81"/>
            <rFont val="Tahoma"/>
            <family val="2"/>
          </rPr>
          <t>Herman, Jon - HMT:</t>
        </r>
        <r>
          <rPr>
            <sz val="9"/>
            <color indexed="81"/>
            <rFont val="Tahoma"/>
            <family val="2"/>
          </rPr>
          <t xml:space="preserve">
Income from bodies outside the WGA boundary</t>
        </r>
      </text>
    </comment>
    <comment ref="E77" authorId="0" shapeId="0">
      <text>
        <r>
          <rPr>
            <b/>
            <sz val="9"/>
            <color indexed="81"/>
            <rFont val="Tahoma"/>
            <family val="2"/>
          </rPr>
          <t>Herman, Jon - HMT:</t>
        </r>
        <r>
          <rPr>
            <sz val="9"/>
            <color indexed="81"/>
            <rFont val="Tahoma"/>
            <family val="2"/>
          </rPr>
          <t xml:space="preserve">
Only include income from bodies inside WGA boundary (i.e. allocate to a CPID)</t>
        </r>
      </text>
    </comment>
    <comment ref="E78" authorId="0" shapeId="0">
      <text>
        <r>
          <rPr>
            <b/>
            <sz val="9"/>
            <color indexed="81"/>
            <rFont val="Tahoma"/>
            <family val="2"/>
          </rPr>
          <t>Herman, Jon - HMT:</t>
        </r>
        <r>
          <rPr>
            <sz val="9"/>
            <color indexed="81"/>
            <rFont val="Tahoma"/>
            <family val="2"/>
          </rPr>
          <t xml:space="preserve">
Income from bodies outside the WGA boundary</t>
        </r>
      </text>
    </comment>
  </commentList>
</comments>
</file>

<file path=xl/comments4.xml><?xml version="1.0" encoding="utf-8"?>
<comments xmlns="http://schemas.openxmlformats.org/spreadsheetml/2006/main">
  <authors>
    <author>Michael Ning</author>
    <author>Herman, Jon - HMT</author>
  </authors>
  <commentList>
    <comment ref="D12" authorId="0" shapeId="0">
      <text>
        <r>
          <rPr>
            <sz val="9"/>
            <color indexed="81"/>
            <rFont val="Tahoma"/>
            <family val="2"/>
          </rPr>
          <t>a)</t>
        </r>
        <r>
          <rPr>
            <b/>
            <sz val="9"/>
            <color indexed="81"/>
            <rFont val="Tahoma"/>
            <family val="2"/>
          </rPr>
          <t xml:space="preserve"> Billing authority</t>
        </r>
        <r>
          <rPr>
            <sz val="9"/>
            <color indexed="81"/>
            <rFont val="Tahoma"/>
            <family val="2"/>
          </rPr>
          <t xml:space="preserve"> - the share of net cash collected in-year but not paid to the major preceptor; or
b) </t>
        </r>
        <r>
          <rPr>
            <b/>
            <sz val="9"/>
            <color indexed="81"/>
            <rFont val="Tahoma"/>
            <family val="2"/>
          </rPr>
          <t>Major Preceptor</t>
        </r>
        <r>
          <rPr>
            <sz val="9"/>
            <color indexed="81"/>
            <rFont val="Tahoma"/>
            <family val="2"/>
          </rPr>
          <t xml:space="preserve"> - share of cash overpaid that the Billing Authority seeks to recover. 
CPID code required on CPID worksheet - no materiality threshold limit</t>
        </r>
      </text>
    </comment>
    <comment ref="D13" authorId="0" shapeId="0">
      <text>
        <r>
          <rPr>
            <b/>
            <sz val="9"/>
            <color indexed="81"/>
            <rFont val="Tahoma"/>
            <family val="2"/>
          </rPr>
          <t xml:space="preserve">a) Billing authority - </t>
        </r>
        <r>
          <rPr>
            <sz val="9"/>
            <color indexed="81"/>
            <rFont val="Tahoma"/>
            <family val="2"/>
          </rPr>
          <t>the share of net cash collected in-year but not paid to the major preceptor; or</t>
        </r>
        <r>
          <rPr>
            <b/>
            <sz val="9"/>
            <color indexed="81"/>
            <rFont val="Tahoma"/>
            <family val="2"/>
          </rPr>
          <t xml:space="preserve">
b) Major Preceptor - </t>
        </r>
        <r>
          <rPr>
            <sz val="9"/>
            <color indexed="81"/>
            <rFont val="Tahoma"/>
            <family val="2"/>
          </rPr>
          <t>share of cash overpaid that the Billing Authority seeks to recover. 
CPID code required on CPID worksheet - no materiality threshold limit</t>
        </r>
      </text>
    </comment>
    <comment ref="D14" authorId="0" shapeId="0">
      <text>
        <r>
          <rPr>
            <sz val="9"/>
            <color indexed="81"/>
            <rFont val="Tahoma"/>
            <family val="2"/>
          </rPr>
          <t>Cash collected by billing authority in-year but not paid to the levying authority.</t>
        </r>
      </text>
    </comment>
    <comment ref="D15" authorId="0" shapeId="0">
      <text>
        <r>
          <rPr>
            <sz val="9"/>
            <color indexed="81"/>
            <rFont val="Tahoma"/>
            <family val="2"/>
          </rPr>
          <t>The share of net cash collected by the billing authority in-year but not paid to Government via DCLG.</t>
        </r>
      </text>
    </comment>
    <comment ref="D16" authorId="0" shapeId="0">
      <text>
        <r>
          <rPr>
            <sz val="9"/>
            <color indexed="81"/>
            <rFont val="Tahoma"/>
            <family val="2"/>
          </rPr>
          <t>a)</t>
        </r>
        <r>
          <rPr>
            <b/>
            <sz val="9"/>
            <color indexed="81"/>
            <rFont val="Tahoma"/>
            <family val="2"/>
          </rPr>
          <t xml:space="preserve"> Billing authority</t>
        </r>
        <r>
          <rPr>
            <sz val="9"/>
            <color indexed="81"/>
            <rFont val="Tahoma"/>
            <family val="2"/>
          </rPr>
          <t xml:space="preserve"> - the share of net cash collected in-year but not paid to the major preceptor; or
b) </t>
        </r>
        <r>
          <rPr>
            <b/>
            <sz val="9"/>
            <color indexed="81"/>
            <rFont val="Tahoma"/>
            <family val="2"/>
          </rPr>
          <t>Major Preceptor</t>
        </r>
        <r>
          <rPr>
            <sz val="9"/>
            <color indexed="81"/>
            <rFont val="Tahoma"/>
            <family val="2"/>
          </rPr>
          <t xml:space="preserve"> - share of cash overpaid that the Billing Authority seeks to recover. 
CPID code required on CPID worksheet - no materiality threshold limit</t>
        </r>
      </text>
    </comment>
    <comment ref="D17" authorId="0" shapeId="0">
      <text>
        <r>
          <rPr>
            <sz val="9"/>
            <color indexed="81"/>
            <rFont val="Tahoma"/>
            <family val="2"/>
          </rPr>
          <t>a)</t>
        </r>
        <r>
          <rPr>
            <b/>
            <sz val="9"/>
            <color indexed="81"/>
            <rFont val="Tahoma"/>
            <family val="2"/>
          </rPr>
          <t xml:space="preserve"> Billing authority</t>
        </r>
        <r>
          <rPr>
            <sz val="9"/>
            <color indexed="81"/>
            <rFont val="Tahoma"/>
            <family val="2"/>
          </rPr>
          <t xml:space="preserve"> - the share of net cash collected in-year but not paid to the major preceptor; or
b) </t>
        </r>
        <r>
          <rPr>
            <b/>
            <sz val="9"/>
            <color indexed="81"/>
            <rFont val="Tahoma"/>
            <family val="2"/>
          </rPr>
          <t>Major Preceptor</t>
        </r>
        <r>
          <rPr>
            <sz val="9"/>
            <color indexed="81"/>
            <rFont val="Tahoma"/>
            <family val="2"/>
          </rPr>
          <t xml:space="preserve"> - share of cash overpaid that the Billing Authority seeks to recover. 
CPID code required on CPID worksheet - no materiality threshold limit</t>
        </r>
      </text>
    </comment>
    <comment ref="D45" authorId="0" shapeId="0">
      <text>
        <r>
          <rPr>
            <sz val="9"/>
            <color indexed="81"/>
            <rFont val="Tahoma"/>
            <family val="2"/>
          </rPr>
          <t>This includes all designated WGA entities e.g. local government</t>
        </r>
      </text>
    </comment>
    <comment ref="F45" authorId="0" shapeId="0">
      <text>
        <r>
          <rPr>
            <sz val="9"/>
            <color indexed="81"/>
            <rFont val="Tahoma"/>
            <family val="2"/>
          </rPr>
          <t>Only include the private sector conributions</t>
        </r>
      </text>
    </comment>
    <comment ref="D66" authorId="0" shapeId="0">
      <text>
        <r>
          <rPr>
            <sz val="9"/>
            <color indexed="81"/>
            <rFont val="Tahoma"/>
            <family val="2"/>
          </rPr>
          <t>This includes all designated WGA entities e.g. local government</t>
        </r>
      </text>
    </comment>
    <comment ref="E66" authorId="0" shapeId="0">
      <text>
        <r>
          <rPr>
            <sz val="9"/>
            <color indexed="81"/>
            <rFont val="Tahoma"/>
            <family val="2"/>
          </rPr>
          <t>Only include the private sector</t>
        </r>
      </text>
    </comment>
    <comment ref="H82" authorId="0" shapeId="0">
      <text>
        <r>
          <rPr>
            <sz val="9"/>
            <color indexed="81"/>
            <rFont val="Tahoma"/>
            <family val="2"/>
          </rPr>
          <t>Business rates appeals are now included separately. Please make adustment to opening balances</t>
        </r>
      </text>
    </comment>
    <comment ref="I82" authorId="0" shapeId="0">
      <text>
        <r>
          <rPr>
            <sz val="9"/>
            <color indexed="81"/>
            <rFont val="Tahoma"/>
            <family val="2"/>
          </rPr>
          <t xml:space="preserve">Business rates appeals are now listed separately. Please make relevant adjustments to opening balances
</t>
        </r>
      </text>
    </comment>
    <comment ref="H85" authorId="1" shapeId="0">
      <text>
        <r>
          <rPr>
            <b/>
            <sz val="9"/>
            <color indexed="81"/>
            <rFont val="Tahoma"/>
            <family val="2"/>
          </rPr>
          <t>Herman, Jon - HMT:</t>
        </r>
        <r>
          <rPr>
            <sz val="9"/>
            <color indexed="81"/>
            <rFont val="Tahoma"/>
            <family val="2"/>
          </rPr>
          <t xml:space="preserve">
Would expect to see adjustment to remove last year's balance from "Other"</t>
        </r>
      </text>
    </comment>
    <comment ref="I85" authorId="1" shapeId="0">
      <text>
        <r>
          <rPr>
            <b/>
            <sz val="9"/>
            <color indexed="81"/>
            <rFont val="Tahoma"/>
            <family val="2"/>
          </rPr>
          <t>Herman, Jon - HMT:</t>
        </r>
        <r>
          <rPr>
            <sz val="9"/>
            <color indexed="81"/>
            <rFont val="Tahoma"/>
            <family val="2"/>
          </rPr>
          <t xml:space="preserve">
Would expect to see adjustment to reflect Business Rates Appeals being shown separately</t>
        </r>
      </text>
    </comment>
  </commentList>
</comments>
</file>

<file path=xl/comments5.xml><?xml version="1.0" encoding="utf-8"?>
<comments xmlns="http://schemas.openxmlformats.org/spreadsheetml/2006/main">
  <authors>
    <author>Herman, Jon - HMT</author>
  </authors>
  <commentList>
    <comment ref="G32" authorId="0" shapeId="0">
      <text>
        <r>
          <rPr>
            <b/>
            <sz val="9"/>
            <color indexed="81"/>
            <rFont val="Tahoma"/>
            <charset val="1"/>
          </rPr>
          <t>Herman, Jon - HMT:</t>
        </r>
        <r>
          <rPr>
            <sz val="9"/>
            <color indexed="81"/>
            <rFont val="Tahoma"/>
            <charset val="1"/>
          </rPr>
          <t xml:space="preserve">
Do not include the interest element of on-balance sheet PFI</t>
        </r>
      </text>
    </comment>
  </commentList>
</comments>
</file>

<file path=xl/comments6.xml><?xml version="1.0" encoding="utf-8"?>
<comments xmlns="http://schemas.openxmlformats.org/spreadsheetml/2006/main">
  <authors>
    <author>Mandy Bretherton</author>
  </authors>
  <commentList>
    <comment ref="I58" authorId="0" shapeId="0">
      <text>
        <r>
          <rPr>
            <b/>
            <sz val="9"/>
            <color indexed="81"/>
            <rFont val="Tahoma"/>
            <family val="2"/>
          </rPr>
          <t>Mandy Bretherton:</t>
        </r>
        <r>
          <rPr>
            <sz val="9"/>
            <color indexed="81"/>
            <rFont val="Tahoma"/>
            <family val="2"/>
          </rPr>
          <t xml:space="preserve">
Check to highlight if GRC here is different to above
</t>
        </r>
      </text>
    </comment>
  </commentList>
</comments>
</file>

<file path=xl/sharedStrings.xml><?xml version="1.0" encoding="utf-8"?>
<sst xmlns="http://schemas.openxmlformats.org/spreadsheetml/2006/main" count="42428" uniqueCount="7868">
  <si>
    <t>Liabilities &amp; Provisions</t>
  </si>
  <si>
    <t>Short term creditors</t>
  </si>
  <si>
    <t>Balance at 
31 March 2015</t>
  </si>
  <si>
    <t>Restated balance at the beginning of the year</t>
  </si>
  <si>
    <t>Adjustment</t>
  </si>
  <si>
    <t>Carried forward at 31 March 2014 (closing bal from last year's WGA)</t>
  </si>
  <si>
    <t>£'000</t>
  </si>
  <si>
    <t>Bank overdraft (cash &amp; cash equivalents liability)</t>
  </si>
  <si>
    <t>Short term borrowing (from the PWLB only)</t>
  </si>
  <si>
    <t>Short term borrowing (all sources other than the PWLB)</t>
  </si>
  <si>
    <t>Interest payable (includes interest payable to the PWLB)</t>
  </si>
  <si>
    <t>Trade creditors</t>
  </si>
  <si>
    <t xml:space="preserve">Council Tax creditor (between preceptor/billing authority)  </t>
  </si>
  <si>
    <t>NDR retained income creditor (between preceptor/billing authority)</t>
  </si>
  <si>
    <t>Business Rate Supplement creditor (between levying/billing authority)</t>
  </si>
  <si>
    <t>Council Tax refundable to taxpayers</t>
  </si>
  <si>
    <t>Non domestic rates refundable to taxpayers</t>
  </si>
  <si>
    <t>Other tax and social security payable</t>
  </si>
  <si>
    <t>Other creditors</t>
  </si>
  <si>
    <t>Former met/county transferred debt (see "LP-Add info-Transferred debt" sheet)</t>
  </si>
  <si>
    <t>PFI finance lease liability (short term):</t>
  </si>
  <si>
    <t>Short term part of finance lease liability on balance sheet PFI contracts</t>
  </si>
  <si>
    <t>Less: PFI Prepayment (short term)</t>
  </si>
  <si>
    <t>Obligations under finance leases and hire purchase contracts (non-PFI)</t>
  </si>
  <si>
    <t>Long term creditors</t>
  </si>
  <si>
    <t>Long term borrowing (from the PWLB only)</t>
  </si>
  <si>
    <t>Long term borrowing (all sources other than the PWLB)</t>
  </si>
  <si>
    <t xml:space="preserve">Other creditors </t>
  </si>
  <si>
    <t>PFI finance lease liability (long term):</t>
  </si>
  <si>
    <t>Long term part of finance lease liability on balance sheet PFI contracts</t>
  </si>
  <si>
    <t>Less: PFI Prepayment (long term)</t>
  </si>
  <si>
    <t xml:space="preserve">From Government </t>
  </si>
  <si>
    <t xml:space="preserve">Non-Government contributions (short term) </t>
  </si>
  <si>
    <t>Total</t>
  </si>
  <si>
    <t>Short Term Receipts in advance (Deferred Income)</t>
  </si>
  <si>
    <t>Revenue Grants</t>
  </si>
  <si>
    <t xml:space="preserve">Capital Grants (in short term) </t>
  </si>
  <si>
    <t xml:space="preserve">Adjustments </t>
  </si>
  <si>
    <t>Opening balance at 1 April 2014</t>
  </si>
  <si>
    <t>Other additions</t>
  </si>
  <si>
    <t>Police Grant</t>
  </si>
  <si>
    <t>PFI Special Grant</t>
  </si>
  <si>
    <t>Dedicated Schools Grant</t>
  </si>
  <si>
    <t>GLA Transport Grant</t>
  </si>
  <si>
    <t>Transferred from long term (below)</t>
  </si>
  <si>
    <t>Released to CI&amp;E (in NCS)</t>
  </si>
  <si>
    <t>Released to CI&amp;E (outside NCS)</t>
  </si>
  <si>
    <t>Repaid (conditions not met)</t>
  </si>
  <si>
    <t>Long Term Capital Grants &amp; Other Receipts in Advance (Deferred Income)</t>
  </si>
  <si>
    <t>Government</t>
  </si>
  <si>
    <t>Non-Govt</t>
  </si>
  <si>
    <t xml:space="preserve">Capital Grants </t>
  </si>
  <si>
    <t xml:space="preserve">Contributions </t>
  </si>
  <si>
    <t>Additions</t>
  </si>
  <si>
    <t>Transferred to short term receipts in advance</t>
  </si>
  <si>
    <t>NEW - PLEASE NOW RECORD SEPARATELY</t>
  </si>
  <si>
    <t>Provisions</t>
  </si>
  <si>
    <t>Legal 
Claims</t>
  </si>
  <si>
    <t>Early Departure Provision</t>
  </si>
  <si>
    <t>Untaken Staff Leave</t>
  </si>
  <si>
    <t>Emissions Liability</t>
  </si>
  <si>
    <t>Business Rates Appeal Provision</t>
  </si>
  <si>
    <t>Other Provisions</t>
  </si>
  <si>
    <t>Total Provisions</t>
  </si>
  <si>
    <t xml:space="preserve">  Additional provisions made in 2014-15</t>
  </si>
  <si>
    <t>Provision utilised in year</t>
  </si>
  <si>
    <t>Unused amounts reversed in year</t>
  </si>
  <si>
    <t>Unwinding of discount</t>
  </si>
  <si>
    <t>Transfers in-year</t>
  </si>
  <si>
    <t>At 31 March 2014</t>
  </si>
  <si>
    <t>Split between short &amp; long term</t>
  </si>
  <si>
    <t>Short term component of provisions balance</t>
  </si>
  <si>
    <t>Long term component of provisions balance</t>
  </si>
  <si>
    <t>Break down into expected timing of discounted cash flows:</t>
  </si>
  <si>
    <t>Due within 1 year (populated from short term balance)</t>
  </si>
  <si>
    <t xml:space="preserve">Due between 1 and 5 years </t>
  </si>
  <si>
    <t>More than 5 years</t>
  </si>
  <si>
    <t>Total future payments (should balance to Net liability above)</t>
  </si>
  <si>
    <t>Donated Asset Account</t>
  </si>
  <si>
    <t>MEMO:</t>
  </si>
  <si>
    <t>CL - REFUNDS OF TAXATION BY HMRC  - O/B Adj.</t>
  </si>
  <si>
    <t>CL - REFUNDS OF TAXATION BY HMRC - BAL B/FWD</t>
  </si>
  <si>
    <t>Additions (donated assets received)</t>
  </si>
  <si>
    <t xml:space="preserve">RES - REVAL RESERVE - ASSET DONATIONS      </t>
  </si>
  <si>
    <t>Transfers to the CI&amp;E (including disposals)</t>
  </si>
  <si>
    <t xml:space="preserve">RES - REVAL RESERVE - TRANSFER TO I&amp;E ACCOUNT     </t>
  </si>
  <si>
    <t>Returned / repaid (conditions not met)</t>
  </si>
  <si>
    <t>CL - REFUNDS OF TAXATION</t>
  </si>
  <si>
    <t>Closing balance</t>
  </si>
  <si>
    <t>COMMENTS</t>
  </si>
  <si>
    <t>Validations:</t>
  </si>
  <si>
    <t>Rationale</t>
  </si>
  <si>
    <t>Test cell</t>
  </si>
  <si>
    <t>Result</t>
  </si>
  <si>
    <t>899N0102</t>
  </si>
  <si>
    <t>Provisions opening bal check (BA cell above = reason for restatement on balance sheet)</t>
  </si>
  <si>
    <t>should be 0</t>
  </si>
  <si>
    <t>899N0103</t>
  </si>
  <si>
    <t>Provisions restated balance is the same as the balance at 1 April</t>
  </si>
  <si>
    <t>899N0104</t>
  </si>
  <si>
    <t>Expected timing of discounted cash flows provisions breakdown must equal the total provision balance on the movement table</t>
  </si>
  <si>
    <t>899N0105</t>
  </si>
  <si>
    <t>Non current payables opening bal check (BA cell above = reason for restatement on balance sheet)</t>
  </si>
  <si>
    <t>899N0106</t>
  </si>
  <si>
    <t>Current trade and other payables opening bal check (BA cell above = reason for restatement on SoFP)</t>
  </si>
  <si>
    <t>899N0107</t>
  </si>
  <si>
    <t>Non current deferred income restated balance is the same as the opening balance</t>
  </si>
  <si>
    <t>899N0108</t>
  </si>
  <si>
    <t>Current deferred income restated balance is the same as the opening balance</t>
  </si>
  <si>
    <t>899N0112</t>
  </si>
  <si>
    <t>ST RiA opening bal check (BA cell above = reason for restatement on balance sheet)</t>
  </si>
  <si>
    <t>899N0113</t>
  </si>
  <si>
    <t>LT RiA opening bal check (BA cell above = reason for restatement on balance sheet)</t>
  </si>
  <si>
    <t>899N0114</t>
  </si>
  <si>
    <t>Donated assets opening bal check (BA cell above = reason for restatement on balance sheet)</t>
  </si>
  <si>
    <t>899N0115</t>
  </si>
  <si>
    <t>Provision expense (excl BR) should equal the movement in the liability</t>
  </si>
  <si>
    <t>Counter Party ID. List</t>
  </si>
  <si>
    <t>ID Code</t>
  </si>
  <si>
    <t>Description</t>
  </si>
  <si>
    <t>Entity Count</t>
  </si>
  <si>
    <t>CIC047</t>
  </si>
  <si>
    <t xml:space="preserve">Criminal Injuries Compensation Authority          </t>
  </si>
  <si>
    <t>ACA084</t>
  </si>
  <si>
    <t>Advisory Conciliation and Arbitration Service ACAS</t>
  </si>
  <si>
    <t>LEC047</t>
  </si>
  <si>
    <t xml:space="preserve">Legal Services Commission                         </t>
  </si>
  <si>
    <t>ACE048</t>
  </si>
  <si>
    <t xml:space="preserve">Arts Council                                      </t>
  </si>
  <si>
    <t>MOJ047</t>
  </si>
  <si>
    <t xml:space="preserve">Ministry of Justice                               </t>
  </si>
  <si>
    <t>ACI202</t>
  </si>
  <si>
    <t xml:space="preserve">Arts Council of Northern Ireland                  </t>
  </si>
  <si>
    <t>OIC047</t>
  </si>
  <si>
    <t xml:space="preserve">Information Commissioner's Office                 </t>
  </si>
  <si>
    <t>ACL048</t>
  </si>
  <si>
    <t xml:space="preserve">Arts Council of England Lottery                   </t>
  </si>
  <si>
    <t>YJB047</t>
  </si>
  <si>
    <t xml:space="preserve">Youth Justice Board                               </t>
  </si>
  <si>
    <t>ACW048</t>
  </si>
  <si>
    <t xml:space="preserve">Arts Council of Wales Lottery                     </t>
  </si>
  <si>
    <t>ACW090</t>
  </si>
  <si>
    <t xml:space="preserve">Arts Council of Wales                             </t>
  </si>
  <si>
    <t>AFS902</t>
  </si>
  <si>
    <t xml:space="preserve">Armed Forces Retired Pay Pensions                 </t>
  </si>
  <si>
    <t>AHC084</t>
  </si>
  <si>
    <t xml:space="preserve">Arts and Humanities Research Council              </t>
  </si>
  <si>
    <t>AHD003</t>
  </si>
  <si>
    <t xml:space="preserve">Agriculture &amp; Horticulture Development Board      </t>
  </si>
  <si>
    <t>ANL850</t>
  </si>
  <si>
    <t xml:space="preserve">Arts Council of NIE Lottery Distribution Account  </t>
  </si>
  <si>
    <t>ARI201</t>
  </si>
  <si>
    <t xml:space="preserve">Agrifood and Biosciences Institute of NIE         </t>
  </si>
  <si>
    <t>AUC085</t>
  </si>
  <si>
    <t xml:space="preserve">Audit Commission                                  </t>
  </si>
  <si>
    <t>BAP091</t>
  </si>
  <si>
    <t xml:space="preserve">BoE Asset Purchase Facility                       </t>
  </si>
  <si>
    <t>BBC048</t>
  </si>
  <si>
    <t xml:space="preserve">Bristish Broadcasting Corporation                 </t>
  </si>
  <si>
    <t>BCL027</t>
  </si>
  <si>
    <t xml:space="preserve">British Council                                   </t>
  </si>
  <si>
    <t>BEL203</t>
  </si>
  <si>
    <t xml:space="preserve">Belfast Education &amp; Library Board - NIE           </t>
  </si>
  <si>
    <t>BFI048</t>
  </si>
  <si>
    <t xml:space="preserve">British Film Institute                            </t>
  </si>
  <si>
    <t>BIS084</t>
  </si>
  <si>
    <t xml:space="preserve">Department for Business Innovation and Skills     </t>
  </si>
  <si>
    <t>BLF048</t>
  </si>
  <si>
    <t xml:space="preserve">BBC Licence Fee                                   </t>
  </si>
  <si>
    <t>BNC084</t>
  </si>
  <si>
    <t xml:space="preserve">British Nuclear Fuels                             </t>
  </si>
  <si>
    <t>BOE091</t>
  </si>
  <si>
    <t xml:space="preserve">Bank of England                                   </t>
  </si>
  <si>
    <t>BOI091</t>
  </si>
  <si>
    <t xml:space="preserve">Bank of England Issue Department                  </t>
  </si>
  <si>
    <t>BRB004</t>
  </si>
  <si>
    <t xml:space="preserve">British Railways Board (Residuary) Ltd            </t>
  </si>
  <si>
    <t>BRC084</t>
  </si>
  <si>
    <t xml:space="preserve">Biotechnology &amp; Biological Sciences Res Council   </t>
  </si>
  <si>
    <t>BRL048</t>
  </si>
  <si>
    <t xml:space="preserve">British Library                                   </t>
  </si>
  <si>
    <t>BRM048</t>
  </si>
  <si>
    <t xml:space="preserve">British Museum                                    </t>
  </si>
  <si>
    <t>BSO208</t>
  </si>
  <si>
    <t xml:space="preserve">Business Services Organisation                    </t>
  </si>
  <si>
    <t>BTP004</t>
  </si>
  <si>
    <t xml:space="preserve">British Transport Police Authority                </t>
  </si>
  <si>
    <t>BTS208</t>
  </si>
  <si>
    <t xml:space="preserve">Northern Ireland Blood Transfusion Service        </t>
  </si>
  <si>
    <t>BWB003</t>
  </si>
  <si>
    <t xml:space="preserve">British Waterways Board                           </t>
  </si>
  <si>
    <t>BYA010</t>
  </si>
  <si>
    <t xml:space="preserve">Government Procurement Service                    </t>
  </si>
  <si>
    <t>BYA087</t>
  </si>
  <si>
    <t xml:space="preserve">OGC Buying Solutions                              </t>
  </si>
  <si>
    <t>CAA004</t>
  </si>
  <si>
    <t xml:space="preserve">Civil Aviation Authority                          </t>
  </si>
  <si>
    <t>CAB010</t>
  </si>
  <si>
    <t xml:space="preserve">Cabinet Office                                    </t>
  </si>
  <si>
    <t>CAD022</t>
  </si>
  <si>
    <t xml:space="preserve">City Academies                                    </t>
  </si>
  <si>
    <t>CAP010</t>
  </si>
  <si>
    <t xml:space="preserve">Capacity Builders                                 </t>
  </si>
  <si>
    <t>CAP074</t>
  </si>
  <si>
    <t xml:space="preserve">OFT - Competition Act penalties trust statement   </t>
  </si>
  <si>
    <t>CDC030</t>
  </si>
  <si>
    <t xml:space="preserve">Commonwealth Development Corporation              </t>
  </si>
  <si>
    <t>CDF085</t>
  </si>
  <si>
    <t xml:space="preserve">Community Development Foundation                  </t>
  </si>
  <si>
    <t>CEA203</t>
  </si>
  <si>
    <t xml:space="preserve">NIE Council for the Curriculum Exam &amp; Assess      </t>
  </si>
  <si>
    <t>CFA022</t>
  </si>
  <si>
    <t xml:space="preserve">Children &amp; Family Court Advisory and Sup Service  </t>
  </si>
  <si>
    <t>CFO084</t>
  </si>
  <si>
    <t xml:space="preserve">Consumer Focus                                    </t>
  </si>
  <si>
    <t>CFT048</t>
  </si>
  <si>
    <t xml:space="preserve">Channel Four Television Corporation               </t>
  </si>
  <si>
    <t>CFW003</t>
  </si>
  <si>
    <t xml:space="preserve">Consumer Council for Water                        </t>
  </si>
  <si>
    <t>CHC009</t>
  </si>
  <si>
    <t xml:space="preserve">Charity Commission                                </t>
  </si>
  <si>
    <t>CIS075</t>
  </si>
  <si>
    <t xml:space="preserve">Care Inspectorate (SCSWIS)                        </t>
  </si>
  <si>
    <t>CLA085</t>
  </si>
  <si>
    <t xml:space="preserve">Commission for Local Administration               </t>
  </si>
  <si>
    <t>CLW090</t>
  </si>
  <si>
    <t xml:space="preserve">Care Council for Wales                            </t>
  </si>
  <si>
    <t>CMB075</t>
  </si>
  <si>
    <t xml:space="preserve">Caledonian Maritime Assets Ltd                    </t>
  </si>
  <si>
    <t>CMC084</t>
  </si>
  <si>
    <t xml:space="preserve">Competition Commission                            </t>
  </si>
  <si>
    <t>CNC066</t>
  </si>
  <si>
    <t xml:space="preserve">Civil Nuclear Police Authority and Constabulary   </t>
  </si>
  <si>
    <t>COF888</t>
  </si>
  <si>
    <t xml:space="preserve">Consolidated Fund                                 </t>
  </si>
  <si>
    <t>COH084</t>
  </si>
  <si>
    <t xml:space="preserve">Companies House                                   </t>
  </si>
  <si>
    <t>COI010</t>
  </si>
  <si>
    <t xml:space="preserve">Central Office of Information                     </t>
  </si>
  <si>
    <t>COL066</t>
  </si>
  <si>
    <t xml:space="preserve">Coal Authority                                    </t>
  </si>
  <si>
    <t>COM085</t>
  </si>
  <si>
    <t xml:space="preserve">CLG Communities                                   </t>
  </si>
  <si>
    <t>COR211</t>
  </si>
  <si>
    <t>Northern Ireland Community Relations Council</t>
  </si>
  <si>
    <t>CPS016</t>
  </si>
  <si>
    <t xml:space="preserve">The Crown Prosecution Service                     </t>
  </si>
  <si>
    <t>CQC033</t>
  </si>
  <si>
    <t xml:space="preserve">Care Quality Commission                           </t>
  </si>
  <si>
    <t>CRA075</t>
  </si>
  <si>
    <t xml:space="preserve">Scottish Childrens Reporter Administration        </t>
  </si>
  <si>
    <t>CRC066</t>
  </si>
  <si>
    <t xml:space="preserve">Carbon Reduction Commitment Trust Statement       </t>
  </si>
  <si>
    <t>CRC075</t>
  </si>
  <si>
    <t xml:space="preserve">Scottish Court Service                            </t>
  </si>
  <si>
    <t>CRE075</t>
  </si>
  <si>
    <t xml:space="preserve">Creative Scotland                                 </t>
  </si>
  <si>
    <t>CSF047</t>
  </si>
  <si>
    <t>HM Court Service fines and penalties trust stateme</t>
  </si>
  <si>
    <t>CSS010</t>
  </si>
  <si>
    <t xml:space="preserve">Civil Service Commission                          </t>
  </si>
  <si>
    <t>CTF888</t>
  </si>
  <si>
    <t xml:space="preserve">Contingencies Fund                                </t>
  </si>
  <si>
    <t>CWA090</t>
  </si>
  <si>
    <t xml:space="preserve">Children's Commissioner for Wales                 </t>
  </si>
  <si>
    <t>DAR201</t>
  </si>
  <si>
    <t xml:space="preserve">Dept of Agriculture and Rural Development - NIE   </t>
  </si>
  <si>
    <t>DCA202</t>
  </si>
  <si>
    <t xml:space="preserve">Dept of Culture Arts and Leisure - NIE            </t>
  </si>
  <si>
    <t>DCM048</t>
  </si>
  <si>
    <t xml:space="preserve">Department for Culture Media and Sport            </t>
  </si>
  <si>
    <t>DEC066</t>
  </si>
  <si>
    <t xml:space="preserve">Department of Energy and Climate Change           </t>
  </si>
  <si>
    <t>DEL207</t>
  </si>
  <si>
    <t xml:space="preserve">Department for Employment and Learning - NIE      </t>
  </si>
  <si>
    <t>DEN206</t>
  </si>
  <si>
    <t xml:space="preserve">Department of the Environment - Northern Ireland  </t>
  </si>
  <si>
    <t>DET204</t>
  </si>
  <si>
    <t xml:space="preserve">Dept of Enterprise Trade and Investment - NIE     </t>
  </si>
  <si>
    <t>DFE022</t>
  </si>
  <si>
    <t xml:space="preserve">Department for Education                          </t>
  </si>
  <si>
    <t>DFP205</t>
  </si>
  <si>
    <t xml:space="preserve">Department of Finance and Personnel - NIE         </t>
  </si>
  <si>
    <t>DFT004</t>
  </si>
  <si>
    <t xml:space="preserve">Department for Transport                          </t>
  </si>
  <si>
    <t>DID030</t>
  </si>
  <si>
    <t xml:space="preserve">Department for International Development          </t>
  </si>
  <si>
    <t>DMA888</t>
  </si>
  <si>
    <t xml:space="preserve">Debt Management Accounts                          </t>
  </si>
  <si>
    <t>DMB075</t>
  </si>
  <si>
    <t xml:space="preserve">David MacBrayne Ltd                               </t>
  </si>
  <si>
    <t>DOH033</t>
  </si>
  <si>
    <t xml:space="preserve">Department of Health (NHS)                        </t>
  </si>
  <si>
    <t>DOJ213</t>
  </si>
  <si>
    <t xml:space="preserve">Department of Justice - Northern Ireland          </t>
  </si>
  <si>
    <t>DRD209</t>
  </si>
  <si>
    <t xml:space="preserve">Department for Regional Development - NIE         </t>
  </si>
  <si>
    <t>DRS004</t>
  </si>
  <si>
    <t xml:space="preserve">Directly Operated Railways                        </t>
  </si>
  <si>
    <t>DSA004</t>
  </si>
  <si>
    <t xml:space="preserve">Driving Standards Agency                          </t>
  </si>
  <si>
    <t>DSD210</t>
  </si>
  <si>
    <t xml:space="preserve">Department for Social Development - NIE           </t>
  </si>
  <si>
    <t>DSG017</t>
  </si>
  <si>
    <t xml:space="preserve">Defence Support Group                             </t>
  </si>
  <si>
    <t>DST017</t>
  </si>
  <si>
    <t xml:space="preserve">Defence Science and Technology Laboratory         </t>
  </si>
  <si>
    <t>DVL004</t>
  </si>
  <si>
    <t xml:space="preserve">Driver and Vehicle Licensing Agency               </t>
  </si>
  <si>
    <t>DWP032</t>
  </si>
  <si>
    <t xml:space="preserve">Department for Work and Pensions                  </t>
  </si>
  <si>
    <t>E0101X</t>
  </si>
  <si>
    <t xml:space="preserve">Bath &amp; North East Somerset Council                </t>
  </si>
  <si>
    <t>E0102X</t>
  </si>
  <si>
    <t xml:space="preserve">Bristol City Council                              </t>
  </si>
  <si>
    <t>E0103X</t>
  </si>
  <si>
    <t xml:space="preserve">South Gloucestershire Council                     </t>
  </si>
  <si>
    <t>E0104X</t>
  </si>
  <si>
    <t xml:space="preserve">North Somerset Council                            </t>
  </si>
  <si>
    <t>E0201X</t>
  </si>
  <si>
    <t xml:space="preserve">Luton Borough Council                             </t>
  </si>
  <si>
    <t>E0202X</t>
  </si>
  <si>
    <t xml:space="preserve">Bedford Unitary Authority                         </t>
  </si>
  <si>
    <t>E0203X</t>
  </si>
  <si>
    <t xml:space="preserve">Central Bedfordshire Unitary Authority            </t>
  </si>
  <si>
    <t>E0301X</t>
  </si>
  <si>
    <t xml:space="preserve">Bracknell Forest Borough Council                  </t>
  </si>
  <si>
    <t>E0302X</t>
  </si>
  <si>
    <t xml:space="preserve">West Berkshire Council                            </t>
  </si>
  <si>
    <t>E0303X</t>
  </si>
  <si>
    <t xml:space="preserve">Reading Borough Council                           </t>
  </si>
  <si>
    <t>E0304X</t>
  </si>
  <si>
    <t xml:space="preserve">Slough Borough Council                            </t>
  </si>
  <si>
    <t>E0305X</t>
  </si>
  <si>
    <t xml:space="preserve">Windsor and Maidenhead (Royal Borough of)         </t>
  </si>
  <si>
    <t>E0306X</t>
  </si>
  <si>
    <t xml:space="preserve">Wokingham Council                                 </t>
  </si>
  <si>
    <t>E0401X</t>
  </si>
  <si>
    <t xml:space="preserve">Milton Keynes Council                             </t>
  </si>
  <si>
    <t>E0421X</t>
  </si>
  <si>
    <t xml:space="preserve">Buckinghamshire County Council                    </t>
  </si>
  <si>
    <t>E0431X</t>
  </si>
  <si>
    <t xml:space="preserve">Aylesbury Vale District Council                   </t>
  </si>
  <si>
    <t>E0432X</t>
  </si>
  <si>
    <t xml:space="preserve">Chiltern District Council                         </t>
  </si>
  <si>
    <t>E0434X</t>
  </si>
  <si>
    <t xml:space="preserve">South Bucks District Council                      </t>
  </si>
  <si>
    <t>E0435X</t>
  </si>
  <si>
    <t xml:space="preserve">Wycombe District Council                          </t>
  </si>
  <si>
    <t>E0501X</t>
  </si>
  <si>
    <t xml:space="preserve">Peterborough City Council                         </t>
  </si>
  <si>
    <t>E0521X</t>
  </si>
  <si>
    <t xml:space="preserve">Cambridgeshire County Council                     </t>
  </si>
  <si>
    <t>E0531X</t>
  </si>
  <si>
    <t xml:space="preserve">Cambridge City Council                            </t>
  </si>
  <si>
    <t>E0532X</t>
  </si>
  <si>
    <t xml:space="preserve">East Cambridgeshire District Council              </t>
  </si>
  <si>
    <t>E0533X</t>
  </si>
  <si>
    <t xml:space="preserve">Fenland District Council                          </t>
  </si>
  <si>
    <t>E0536X</t>
  </si>
  <si>
    <t xml:space="preserve">South Cambridgeshire District Council             </t>
  </si>
  <si>
    <t>E0551X</t>
  </si>
  <si>
    <t xml:space="preserve">Huntingdonshire District Council                  </t>
  </si>
  <si>
    <t>E0601X</t>
  </si>
  <si>
    <t xml:space="preserve">Halton Borough Council                            </t>
  </si>
  <si>
    <t>E0602X</t>
  </si>
  <si>
    <t xml:space="preserve">Warrington Borough Council                        </t>
  </si>
  <si>
    <t>E0603X</t>
  </si>
  <si>
    <t xml:space="preserve">Cheshire East Unitary Authority                   </t>
  </si>
  <si>
    <t>E0604X</t>
  </si>
  <si>
    <t xml:space="preserve">Cheshire West and Chester Unitary Authority       </t>
  </si>
  <si>
    <t>E0701X</t>
  </si>
  <si>
    <t xml:space="preserve">Hartlepool Borough Council                        </t>
  </si>
  <si>
    <t>E0702X</t>
  </si>
  <si>
    <t xml:space="preserve">Middlesbrough Council                             </t>
  </si>
  <si>
    <t>E0703X</t>
  </si>
  <si>
    <t xml:space="preserve">Redcar and Cleveland Borough Council              </t>
  </si>
  <si>
    <t>E0704X</t>
  </si>
  <si>
    <t xml:space="preserve">Stockton-on-Tees Borough Council                  </t>
  </si>
  <si>
    <t>E0801X</t>
  </si>
  <si>
    <t xml:space="preserve">Cornwall Unitary Authority                        </t>
  </si>
  <si>
    <t>E0920X</t>
  </si>
  <si>
    <t xml:space="preserve">Cumbria County Council                            </t>
  </si>
  <si>
    <t>E0931X</t>
  </si>
  <si>
    <t xml:space="preserve">Allerdale Borough Council                         </t>
  </si>
  <si>
    <t>E0932X</t>
  </si>
  <si>
    <t xml:space="preserve">Barrow-in-Furness Borough Council                 </t>
  </si>
  <si>
    <t>E0933X</t>
  </si>
  <si>
    <t xml:space="preserve">Carlisle City Council                             </t>
  </si>
  <si>
    <t>E0934X</t>
  </si>
  <si>
    <t xml:space="preserve">Copeland Borough Council                          </t>
  </si>
  <si>
    <t>E0935X</t>
  </si>
  <si>
    <t xml:space="preserve">Eden District Council                             </t>
  </si>
  <si>
    <t>E0936X</t>
  </si>
  <si>
    <t xml:space="preserve">South Lakeland District Council                   </t>
  </si>
  <si>
    <t>E1001X</t>
  </si>
  <si>
    <t xml:space="preserve">Derby City Council                                </t>
  </si>
  <si>
    <t>E1021X</t>
  </si>
  <si>
    <t xml:space="preserve">Derbyshire County Council                         </t>
  </si>
  <si>
    <t>E1031X</t>
  </si>
  <si>
    <t xml:space="preserve">Amber Valley Borough Council                      </t>
  </si>
  <si>
    <t>E1032X</t>
  </si>
  <si>
    <t xml:space="preserve">Bolsover District Council                         </t>
  </si>
  <si>
    <t>E1033X</t>
  </si>
  <si>
    <t xml:space="preserve">Chesterfield Borough Council                      </t>
  </si>
  <si>
    <t>E1035X</t>
  </si>
  <si>
    <t xml:space="preserve">Derbyshire Dales District Council                 </t>
  </si>
  <si>
    <t>E1036X</t>
  </si>
  <si>
    <t xml:space="preserve">Erewash Borough Council                           </t>
  </si>
  <si>
    <t>E1037X</t>
  </si>
  <si>
    <t xml:space="preserve">High Peak Borough Council                         </t>
  </si>
  <si>
    <t>E1038X</t>
  </si>
  <si>
    <t xml:space="preserve">North East Derbyshire District Council            </t>
  </si>
  <si>
    <t>E1039X</t>
  </si>
  <si>
    <t xml:space="preserve">South Derbyshire District Council                 </t>
  </si>
  <si>
    <t>E1101X</t>
  </si>
  <si>
    <t xml:space="preserve">Plymouth City Council                             </t>
  </si>
  <si>
    <t>E1102X</t>
  </si>
  <si>
    <t xml:space="preserve">Torbay Council                                    </t>
  </si>
  <si>
    <t>E1121X</t>
  </si>
  <si>
    <t xml:space="preserve">Devon County Council                              </t>
  </si>
  <si>
    <t>E1131X</t>
  </si>
  <si>
    <t xml:space="preserve">East Devon District Council                       </t>
  </si>
  <si>
    <t>E1132X</t>
  </si>
  <si>
    <t xml:space="preserve">Exeter City Council                               </t>
  </si>
  <si>
    <t>E1133X</t>
  </si>
  <si>
    <t xml:space="preserve">Mid Devon District Council                        </t>
  </si>
  <si>
    <t>E1134X</t>
  </si>
  <si>
    <t xml:space="preserve">North Devon District Council                      </t>
  </si>
  <si>
    <t>E1136X</t>
  </si>
  <si>
    <t xml:space="preserve">South Hams District Council                       </t>
  </si>
  <si>
    <t>E1137X</t>
  </si>
  <si>
    <t xml:space="preserve">Teignbridge District Council                      </t>
  </si>
  <si>
    <t>E1139X</t>
  </si>
  <si>
    <t xml:space="preserve">Torridge District Council                         </t>
  </si>
  <si>
    <t>E1140X</t>
  </si>
  <si>
    <t xml:space="preserve">West Devon Borough Council                        </t>
  </si>
  <si>
    <t>E1201X</t>
  </si>
  <si>
    <t xml:space="preserve">Poole (Borough of)                                </t>
  </si>
  <si>
    <t>E1202X</t>
  </si>
  <si>
    <t xml:space="preserve">Bournemouth Council                               </t>
  </si>
  <si>
    <t>E1221X</t>
  </si>
  <si>
    <t xml:space="preserve">Dorset County Council                             </t>
  </si>
  <si>
    <t>E1232X</t>
  </si>
  <si>
    <t xml:space="preserve">Christchurch Borough Council                      </t>
  </si>
  <si>
    <t>E1233X</t>
  </si>
  <si>
    <t xml:space="preserve">East Dorset District Council                      </t>
  </si>
  <si>
    <t>E1234X</t>
  </si>
  <si>
    <t xml:space="preserve">North Dorset District Council                     </t>
  </si>
  <si>
    <t>E1236X</t>
  </si>
  <si>
    <t xml:space="preserve">Purbeck District Council                          </t>
  </si>
  <si>
    <t>E1237X</t>
  </si>
  <si>
    <t xml:space="preserve">West Dorset District Council                      </t>
  </si>
  <si>
    <t>E1238X</t>
  </si>
  <si>
    <t xml:space="preserve">Weymouth and Portland Borough Council             </t>
  </si>
  <si>
    <t>E1301X</t>
  </si>
  <si>
    <t xml:space="preserve">Darlington Borough Council                        </t>
  </si>
  <si>
    <t>E1302X</t>
  </si>
  <si>
    <t xml:space="preserve">County Durham Unitary Authority                   </t>
  </si>
  <si>
    <t>E1401X</t>
  </si>
  <si>
    <t xml:space="preserve">Brighton &amp; Hove City Council                      </t>
  </si>
  <si>
    <t>E1421X</t>
  </si>
  <si>
    <t xml:space="preserve">East Sussex County Council                        </t>
  </si>
  <si>
    <t>E1432X</t>
  </si>
  <si>
    <t xml:space="preserve">Eastbourne Borough Council                        </t>
  </si>
  <si>
    <t>E1433X</t>
  </si>
  <si>
    <t xml:space="preserve">Hastings Borough Council                          </t>
  </si>
  <si>
    <t>E1435X</t>
  </si>
  <si>
    <t xml:space="preserve">Lewes District Council                            </t>
  </si>
  <si>
    <t>E1436X</t>
  </si>
  <si>
    <t xml:space="preserve">Rother District Council                           </t>
  </si>
  <si>
    <t>E1437X</t>
  </si>
  <si>
    <t xml:space="preserve">Wealden District Council                          </t>
  </si>
  <si>
    <t>E1501X</t>
  </si>
  <si>
    <t xml:space="preserve">Southend-on-Sea Borough Council                   </t>
  </si>
  <si>
    <t>E1502X</t>
  </si>
  <si>
    <t xml:space="preserve">Thurrock Borough Council                          </t>
  </si>
  <si>
    <t>E1521X</t>
  </si>
  <si>
    <t xml:space="preserve">Essex County Council                              </t>
  </si>
  <si>
    <t>E1531X</t>
  </si>
  <si>
    <t xml:space="preserve">Basildon District Council                         </t>
  </si>
  <si>
    <t>E1532X</t>
  </si>
  <si>
    <t xml:space="preserve">Braintree District Council                        </t>
  </si>
  <si>
    <t>E1533X</t>
  </si>
  <si>
    <t xml:space="preserve">Brentwood Borough Council                         </t>
  </si>
  <si>
    <t>E1534X</t>
  </si>
  <si>
    <t xml:space="preserve">Castle Point Borough Council                      </t>
  </si>
  <si>
    <t>E1535X</t>
  </si>
  <si>
    <t xml:space="preserve">Chelmsford Borough Council                        </t>
  </si>
  <si>
    <t>E1536X</t>
  </si>
  <si>
    <t xml:space="preserve">Colchester Borough Council                        </t>
  </si>
  <si>
    <t>E1537X</t>
  </si>
  <si>
    <t xml:space="preserve">Epping Forest District Council                    </t>
  </si>
  <si>
    <t>E1538X</t>
  </si>
  <si>
    <t xml:space="preserve">Harlow District Council                           </t>
  </si>
  <si>
    <t>E1539X</t>
  </si>
  <si>
    <t xml:space="preserve">Maldon District Council                           </t>
  </si>
  <si>
    <t>E1540X</t>
  </si>
  <si>
    <t xml:space="preserve">Rochford District Council                         </t>
  </si>
  <si>
    <t>E1542X</t>
  </si>
  <si>
    <t xml:space="preserve">Tendring District Council                         </t>
  </si>
  <si>
    <t>E1544X</t>
  </si>
  <si>
    <t xml:space="preserve">Uttlesford District Council                       </t>
  </si>
  <si>
    <t>E1620X</t>
  </si>
  <si>
    <t xml:space="preserve">Gloucestershire County Council                    </t>
  </si>
  <si>
    <t>E1631X</t>
  </si>
  <si>
    <t xml:space="preserve">Cheltenham Borough Council                        </t>
  </si>
  <si>
    <t>E1632X</t>
  </si>
  <si>
    <t xml:space="preserve">Cotswold District Council                         </t>
  </si>
  <si>
    <t>E1633X</t>
  </si>
  <si>
    <t xml:space="preserve">Forest of Dean District Council                   </t>
  </si>
  <si>
    <t>E1634X</t>
  </si>
  <si>
    <t xml:space="preserve">Gloucester City Council                           </t>
  </si>
  <si>
    <t>E1635X</t>
  </si>
  <si>
    <t xml:space="preserve">Stroud District Council                           </t>
  </si>
  <si>
    <t>E1636X</t>
  </si>
  <si>
    <t xml:space="preserve">Tewkesbury Borough Council                        </t>
  </si>
  <si>
    <t>E1701X</t>
  </si>
  <si>
    <t xml:space="preserve">Portsmouth City Council                           </t>
  </si>
  <si>
    <t>E1702X</t>
  </si>
  <si>
    <t xml:space="preserve">Southampton City Council                          </t>
  </si>
  <si>
    <t>E1721X</t>
  </si>
  <si>
    <t xml:space="preserve">Hampshire County Council                          </t>
  </si>
  <si>
    <t>E1731X</t>
  </si>
  <si>
    <t xml:space="preserve">Basingstoke and Deane Borough Council             </t>
  </si>
  <si>
    <t>E1732X</t>
  </si>
  <si>
    <t xml:space="preserve">East Hampshire District Council                   </t>
  </si>
  <si>
    <t>E1733X</t>
  </si>
  <si>
    <t xml:space="preserve">Eastleigh Borough Council                         </t>
  </si>
  <si>
    <t>E1734X</t>
  </si>
  <si>
    <t xml:space="preserve">Fareham Borough Council                           </t>
  </si>
  <si>
    <t>E1735X</t>
  </si>
  <si>
    <t xml:space="preserve">Gosport Borough Council                           </t>
  </si>
  <si>
    <t>E1736X</t>
  </si>
  <si>
    <t xml:space="preserve">Hart District Council                             </t>
  </si>
  <si>
    <t>E1737X</t>
  </si>
  <si>
    <t xml:space="preserve">Havant Borough Council                            </t>
  </si>
  <si>
    <t>E1738X</t>
  </si>
  <si>
    <t xml:space="preserve">New Forest District Council                       </t>
  </si>
  <si>
    <t>E1740X</t>
  </si>
  <si>
    <t xml:space="preserve">Rushmoor Borough Council                          </t>
  </si>
  <si>
    <t>E1742X</t>
  </si>
  <si>
    <t xml:space="preserve">Test Valley Borough Council                       </t>
  </si>
  <si>
    <t>E1743X</t>
  </si>
  <si>
    <t xml:space="preserve">Winchester City Council                           </t>
  </si>
  <si>
    <t>E1801X</t>
  </si>
  <si>
    <t xml:space="preserve">Herefordshire Council                             </t>
  </si>
  <si>
    <t>E1821X</t>
  </si>
  <si>
    <t xml:space="preserve">Worcestershire County Council                     </t>
  </si>
  <si>
    <t>E1831X</t>
  </si>
  <si>
    <t xml:space="preserve">Bromsgrove District Council                       </t>
  </si>
  <si>
    <t>E1835X</t>
  </si>
  <si>
    <t xml:space="preserve">Redditch Borough Council                          </t>
  </si>
  <si>
    <t>E1837X</t>
  </si>
  <si>
    <t xml:space="preserve">Worcester City Council                            </t>
  </si>
  <si>
    <t>E1838X</t>
  </si>
  <si>
    <t xml:space="preserve">Wychavon District Council                         </t>
  </si>
  <si>
    <t>E1839X</t>
  </si>
  <si>
    <t xml:space="preserve">Wyre Forest District Council                      </t>
  </si>
  <si>
    <t>E1851X</t>
  </si>
  <si>
    <t xml:space="preserve">Malvern Hills District Council                    </t>
  </si>
  <si>
    <t>E1920X</t>
  </si>
  <si>
    <t xml:space="preserve">Hertfordshire County Council                      </t>
  </si>
  <si>
    <t>E1931X</t>
  </si>
  <si>
    <t xml:space="preserve">Broxbourne Borough Council                        </t>
  </si>
  <si>
    <t>E1932X</t>
  </si>
  <si>
    <t xml:space="preserve">Dacorum Borough Council                           </t>
  </si>
  <si>
    <t>E1933X</t>
  </si>
  <si>
    <t xml:space="preserve">East Hertfordshire District Council               </t>
  </si>
  <si>
    <t>E1934X</t>
  </si>
  <si>
    <t xml:space="preserve">Hertsmere Borough Council                         </t>
  </si>
  <si>
    <t>E1935X</t>
  </si>
  <si>
    <t xml:space="preserve">North Hertfordshire District Council              </t>
  </si>
  <si>
    <t>E1936X</t>
  </si>
  <si>
    <t xml:space="preserve">St Albans City and District Council               </t>
  </si>
  <si>
    <t>E1937X</t>
  </si>
  <si>
    <t xml:space="preserve">Stevenage Borough Council                         </t>
  </si>
  <si>
    <t>E1938X</t>
  </si>
  <si>
    <t xml:space="preserve">Three Rivers District Council                     </t>
  </si>
  <si>
    <t>E1939X</t>
  </si>
  <si>
    <t xml:space="preserve">Watford Borough Council                           </t>
  </si>
  <si>
    <t>E1940X</t>
  </si>
  <si>
    <t xml:space="preserve">Welwyn Hatfield District Council                  </t>
  </si>
  <si>
    <t>E2001X</t>
  </si>
  <si>
    <t xml:space="preserve">East Riding of Yorkshire Council                  </t>
  </si>
  <si>
    <t>E2002X</t>
  </si>
  <si>
    <t xml:space="preserve">Kingston upon Hull City Council                   </t>
  </si>
  <si>
    <t>E2003X</t>
  </si>
  <si>
    <t xml:space="preserve">North East Lincolnshire Council                   </t>
  </si>
  <si>
    <t>E2004X</t>
  </si>
  <si>
    <t xml:space="preserve">North Lincolnshire Council                        </t>
  </si>
  <si>
    <t>E2101X</t>
  </si>
  <si>
    <t xml:space="preserve">Isle of Wight Council                             </t>
  </si>
  <si>
    <t>E2201X</t>
  </si>
  <si>
    <t xml:space="preserve">Medway Council                                    </t>
  </si>
  <si>
    <t>E2221X</t>
  </si>
  <si>
    <t xml:space="preserve">Kent County Council                               </t>
  </si>
  <si>
    <t>E2231X</t>
  </si>
  <si>
    <t xml:space="preserve">Ashford Borough Council                           </t>
  </si>
  <si>
    <t>E2232X</t>
  </si>
  <si>
    <t xml:space="preserve">Canterbury City Council                           </t>
  </si>
  <si>
    <t>E2233X</t>
  </si>
  <si>
    <t xml:space="preserve">Dartford Borough Council                          </t>
  </si>
  <si>
    <t>E2234X</t>
  </si>
  <si>
    <t xml:space="preserve">Dover District Council                            </t>
  </si>
  <si>
    <t>E2236X</t>
  </si>
  <si>
    <t xml:space="preserve">Gravesham Borough Council                         </t>
  </si>
  <si>
    <t>E2237X</t>
  </si>
  <si>
    <t xml:space="preserve">Maidstone Borough Council                         </t>
  </si>
  <si>
    <t>E2239X</t>
  </si>
  <si>
    <t xml:space="preserve">Sevenoaks District Council                        </t>
  </si>
  <si>
    <t>E2240X</t>
  </si>
  <si>
    <t xml:space="preserve">Shepway District Council                          </t>
  </si>
  <si>
    <t>E2241X</t>
  </si>
  <si>
    <t xml:space="preserve">Swale Borough Council                             </t>
  </si>
  <si>
    <t>E2242X</t>
  </si>
  <si>
    <t xml:space="preserve">Thanet District Council                           </t>
  </si>
  <si>
    <t>E2243X</t>
  </si>
  <si>
    <t xml:space="preserve">Tonbridge and Malling Borough Council             </t>
  </si>
  <si>
    <t>E2244X</t>
  </si>
  <si>
    <t xml:space="preserve">Tunbridge Wells Borough Council                   </t>
  </si>
  <si>
    <t>E2301X</t>
  </si>
  <si>
    <t xml:space="preserve">Blackburn with Darwen Borough Council             </t>
  </si>
  <si>
    <t>E2302X</t>
  </si>
  <si>
    <t xml:space="preserve">Blackpool Borough Council                         </t>
  </si>
  <si>
    <t>E2321X</t>
  </si>
  <si>
    <t xml:space="preserve">Lancashire County Council                         </t>
  </si>
  <si>
    <t>E2333X</t>
  </si>
  <si>
    <t xml:space="preserve">Burnley Borough Council                           </t>
  </si>
  <si>
    <t>E2334X</t>
  </si>
  <si>
    <t xml:space="preserve">Chorley Borough Council                           </t>
  </si>
  <si>
    <t>E2335X</t>
  </si>
  <si>
    <t xml:space="preserve">Fylde Borough Council                             </t>
  </si>
  <si>
    <t>E2336X</t>
  </si>
  <si>
    <t xml:space="preserve">Hyndburn Borough Council                          </t>
  </si>
  <si>
    <t>E2337X</t>
  </si>
  <si>
    <t xml:space="preserve">Lancaster City Council                            </t>
  </si>
  <si>
    <t>E2338X</t>
  </si>
  <si>
    <t xml:space="preserve">Pendle Borough Council                            </t>
  </si>
  <si>
    <t>E2339X</t>
  </si>
  <si>
    <t xml:space="preserve">Preston City Council                              </t>
  </si>
  <si>
    <t>E2340X</t>
  </si>
  <si>
    <t xml:space="preserve">Ribble Valley Borough Council                     </t>
  </si>
  <si>
    <t>E2341X</t>
  </si>
  <si>
    <t xml:space="preserve">Rossendale Borough Council                        </t>
  </si>
  <si>
    <t>E2342X</t>
  </si>
  <si>
    <t xml:space="preserve">South Ribble Borough Council                      </t>
  </si>
  <si>
    <t>E2343X</t>
  </si>
  <si>
    <t xml:space="preserve">West Lancashire District Council                  </t>
  </si>
  <si>
    <t>E2344X</t>
  </si>
  <si>
    <t xml:space="preserve">Wyre Borough Council                              </t>
  </si>
  <si>
    <t>E2401X</t>
  </si>
  <si>
    <t xml:space="preserve">Leicester City Council                            </t>
  </si>
  <si>
    <t>E2402X</t>
  </si>
  <si>
    <t xml:space="preserve">Rutland County Council                            </t>
  </si>
  <si>
    <t>E2421X</t>
  </si>
  <si>
    <t xml:space="preserve">Leicestershire County Council                     </t>
  </si>
  <si>
    <t>E2431X</t>
  </si>
  <si>
    <t xml:space="preserve">Blaby District Council                            </t>
  </si>
  <si>
    <t>E2432X</t>
  </si>
  <si>
    <t xml:space="preserve">Charnwood Borough Council                         </t>
  </si>
  <si>
    <t>E2433X</t>
  </si>
  <si>
    <t xml:space="preserve">Harborough District Council                       </t>
  </si>
  <si>
    <t>E2434X</t>
  </si>
  <si>
    <t xml:space="preserve">Hinckley and Bosworth Borough Council             </t>
  </si>
  <si>
    <t>E2436X</t>
  </si>
  <si>
    <t xml:space="preserve">Melton Borough Council                            </t>
  </si>
  <si>
    <t>E2437X</t>
  </si>
  <si>
    <t xml:space="preserve">North West Leicestershire District Council        </t>
  </si>
  <si>
    <t>E2438X</t>
  </si>
  <si>
    <t xml:space="preserve">Oadby and Wigston Borough Council                 </t>
  </si>
  <si>
    <t>E2520X</t>
  </si>
  <si>
    <t xml:space="preserve">Lincolnshire County Council                       </t>
  </si>
  <si>
    <t>E2531X</t>
  </si>
  <si>
    <t xml:space="preserve">Boston Borough Council                            </t>
  </si>
  <si>
    <t>E2532X</t>
  </si>
  <si>
    <t xml:space="preserve">East Lindsey District Council                     </t>
  </si>
  <si>
    <t>E2533X</t>
  </si>
  <si>
    <t xml:space="preserve">Lincoln City Council                              </t>
  </si>
  <si>
    <t>E2534X</t>
  </si>
  <si>
    <t xml:space="preserve">North Kesteven District Council                   </t>
  </si>
  <si>
    <t>E2535X</t>
  </si>
  <si>
    <t xml:space="preserve">South Holland District Council                    </t>
  </si>
  <si>
    <t>E2536X</t>
  </si>
  <si>
    <t xml:space="preserve">South Kesteven District Council                   </t>
  </si>
  <si>
    <t>E2537X</t>
  </si>
  <si>
    <t xml:space="preserve">West Lindsey District Council                     </t>
  </si>
  <si>
    <t>E2620X</t>
  </si>
  <si>
    <t xml:space="preserve">Norfolk County Council                            </t>
  </si>
  <si>
    <t>E2631X</t>
  </si>
  <si>
    <t xml:space="preserve">Breckland District Council                        </t>
  </si>
  <si>
    <t>E2632X</t>
  </si>
  <si>
    <t xml:space="preserve">Broadland District Council                        </t>
  </si>
  <si>
    <t>E2633X</t>
  </si>
  <si>
    <t xml:space="preserve">Great Yarmouth Borough Council                    </t>
  </si>
  <si>
    <t>E2634X</t>
  </si>
  <si>
    <t xml:space="preserve">Kings Lynn and West Norfolk Borough Council       </t>
  </si>
  <si>
    <t>E2635X</t>
  </si>
  <si>
    <t xml:space="preserve">North Norfolk District Council                    </t>
  </si>
  <si>
    <t>E2636X</t>
  </si>
  <si>
    <t xml:space="preserve">Norwich City Council                              </t>
  </si>
  <si>
    <t>E2637X</t>
  </si>
  <si>
    <t xml:space="preserve">South Norfolk District Council                    </t>
  </si>
  <si>
    <t>E2701X</t>
  </si>
  <si>
    <t xml:space="preserve">City of York Council                              </t>
  </si>
  <si>
    <t>E2721X</t>
  </si>
  <si>
    <t xml:space="preserve">North Yorkshire County Council                    </t>
  </si>
  <si>
    <t>E2731X</t>
  </si>
  <si>
    <t xml:space="preserve">Craven District Council                           </t>
  </si>
  <si>
    <t>E2732X</t>
  </si>
  <si>
    <t xml:space="preserve">Hambleton District Council                        </t>
  </si>
  <si>
    <t>E2734X</t>
  </si>
  <si>
    <t xml:space="preserve">Richmondshire District Council                    </t>
  </si>
  <si>
    <t>E2736X</t>
  </si>
  <si>
    <t xml:space="preserve">Scarborough Borough Council                       </t>
  </si>
  <si>
    <t>E2753X</t>
  </si>
  <si>
    <t xml:space="preserve">Harrogate Borough Council                         </t>
  </si>
  <si>
    <t>E2755X</t>
  </si>
  <si>
    <t xml:space="preserve">Ryedale District Council                          </t>
  </si>
  <si>
    <t>E2757X</t>
  </si>
  <si>
    <t xml:space="preserve">Selby District Council                            </t>
  </si>
  <si>
    <t>E2820X</t>
  </si>
  <si>
    <t xml:space="preserve">Northamptonshire County Council                   </t>
  </si>
  <si>
    <t>E2831X</t>
  </si>
  <si>
    <t xml:space="preserve">Corby Borough Council                             </t>
  </si>
  <si>
    <t>E2832X</t>
  </si>
  <si>
    <t xml:space="preserve">Daventry District Council                         </t>
  </si>
  <si>
    <t>E2833X</t>
  </si>
  <si>
    <t xml:space="preserve">East Northamptonshire District Council            </t>
  </si>
  <si>
    <t>E2834X</t>
  </si>
  <si>
    <t xml:space="preserve">Kettering Borough Council                         </t>
  </si>
  <si>
    <t>E2835X</t>
  </si>
  <si>
    <t xml:space="preserve">Northampton Borough Council                       </t>
  </si>
  <si>
    <t>E2836X</t>
  </si>
  <si>
    <t xml:space="preserve">South Northamptonshire Council                    </t>
  </si>
  <si>
    <t>E2837X</t>
  </si>
  <si>
    <t xml:space="preserve">Wellingborough Borough Council                    </t>
  </si>
  <si>
    <t>E2901X</t>
  </si>
  <si>
    <t xml:space="preserve">Northumberland Unitary Authority                  </t>
  </si>
  <si>
    <t>E3001X</t>
  </si>
  <si>
    <t xml:space="preserve">Nottingham City Council                           </t>
  </si>
  <si>
    <t>E3021X</t>
  </si>
  <si>
    <t xml:space="preserve">Nottinghamshire County Council                    </t>
  </si>
  <si>
    <t>E3031X</t>
  </si>
  <si>
    <t xml:space="preserve">Ashfield District Council                         </t>
  </si>
  <si>
    <t>E3032X</t>
  </si>
  <si>
    <t xml:space="preserve">Bassetlaw District Council                        </t>
  </si>
  <si>
    <t>E3033X</t>
  </si>
  <si>
    <t xml:space="preserve">Broxtowe Borough Council                          </t>
  </si>
  <si>
    <t>E3034X</t>
  </si>
  <si>
    <t xml:space="preserve">Gedling Borough Council                           </t>
  </si>
  <si>
    <t>E3035X</t>
  </si>
  <si>
    <t xml:space="preserve">Mansfield District Council                        </t>
  </si>
  <si>
    <t>E3036X</t>
  </si>
  <si>
    <t xml:space="preserve">Newark and Sherwood District Council              </t>
  </si>
  <si>
    <t>E3038X</t>
  </si>
  <si>
    <t xml:space="preserve">Rushcliffe Borough Council                        </t>
  </si>
  <si>
    <t>E3120X</t>
  </si>
  <si>
    <t xml:space="preserve">Oxfordshire County Council                        </t>
  </si>
  <si>
    <t>E3131X</t>
  </si>
  <si>
    <t xml:space="preserve">Cherwell District Council                         </t>
  </si>
  <si>
    <t>E3132X</t>
  </si>
  <si>
    <t xml:space="preserve">Oxford City Council                               </t>
  </si>
  <si>
    <t>E3133X</t>
  </si>
  <si>
    <t xml:space="preserve">South Oxfordshire District Council                </t>
  </si>
  <si>
    <t>E3134X</t>
  </si>
  <si>
    <t xml:space="preserve">Vale of White Horse District Council              </t>
  </si>
  <si>
    <t>E3135X</t>
  </si>
  <si>
    <t xml:space="preserve">West Oxfordshire District Council                 </t>
  </si>
  <si>
    <t>E3201X</t>
  </si>
  <si>
    <t xml:space="preserve">Telford and Wrekin (Borough of)                   </t>
  </si>
  <si>
    <t>E3202X</t>
  </si>
  <si>
    <t xml:space="preserve">Shropshire Unitary Authority                      </t>
  </si>
  <si>
    <t>E3320X</t>
  </si>
  <si>
    <t xml:space="preserve">Somerset County Council                           </t>
  </si>
  <si>
    <t>E3331X</t>
  </si>
  <si>
    <t xml:space="preserve">Mendip District Council                           </t>
  </si>
  <si>
    <t>E3332X</t>
  </si>
  <si>
    <t xml:space="preserve">Sedgemoor District Council                        </t>
  </si>
  <si>
    <t>E3333X</t>
  </si>
  <si>
    <t xml:space="preserve">Taunton Deane Borough Council                     </t>
  </si>
  <si>
    <t>E3334X</t>
  </si>
  <si>
    <t xml:space="preserve">South Somerset District Council                   </t>
  </si>
  <si>
    <t>E3335X</t>
  </si>
  <si>
    <t xml:space="preserve">West Somerset District Council                    </t>
  </si>
  <si>
    <t>E3401X</t>
  </si>
  <si>
    <t xml:space="preserve">Stoke-on-Trent City Council                       </t>
  </si>
  <si>
    <t>E3421X</t>
  </si>
  <si>
    <t xml:space="preserve">Staffordshire County Council                      </t>
  </si>
  <si>
    <t>E3431X</t>
  </si>
  <si>
    <t xml:space="preserve">Cannock Chase District Council                    </t>
  </si>
  <si>
    <t>E3432X</t>
  </si>
  <si>
    <t xml:space="preserve">East Staffordshire Borough Council                </t>
  </si>
  <si>
    <t>E3433X</t>
  </si>
  <si>
    <t xml:space="preserve">Lichfield District Council                        </t>
  </si>
  <si>
    <t>E3434X</t>
  </si>
  <si>
    <t xml:space="preserve">Newcastle-under-Lyme Borough Council              </t>
  </si>
  <si>
    <t>E3435X</t>
  </si>
  <si>
    <t xml:space="preserve">South Staffordshire District Council              </t>
  </si>
  <si>
    <t>E3436X</t>
  </si>
  <si>
    <t xml:space="preserve">Stafford Borough Council                          </t>
  </si>
  <si>
    <t>E3437X</t>
  </si>
  <si>
    <t xml:space="preserve">Staffordshire Moorlands District Council          </t>
  </si>
  <si>
    <t>E3439X</t>
  </si>
  <si>
    <t xml:space="preserve">Tamworth Borough Council                          </t>
  </si>
  <si>
    <t>E3520X</t>
  </si>
  <si>
    <t xml:space="preserve">Suffolk County Council                            </t>
  </si>
  <si>
    <t>E3531X</t>
  </si>
  <si>
    <t xml:space="preserve">Babergh District Council                          </t>
  </si>
  <si>
    <t>E3532X</t>
  </si>
  <si>
    <t xml:space="preserve">Forest Heath District Council                     </t>
  </si>
  <si>
    <t>E3533X</t>
  </si>
  <si>
    <t xml:space="preserve">Ipswich Borough Council                           </t>
  </si>
  <si>
    <t>E3534X</t>
  </si>
  <si>
    <t xml:space="preserve">Mid Suffolk District Council                      </t>
  </si>
  <si>
    <t>E3535X</t>
  </si>
  <si>
    <t xml:space="preserve">St Edmundsbury Borough Council                    </t>
  </si>
  <si>
    <t>E3536X</t>
  </si>
  <si>
    <t xml:space="preserve">Suffolk Coastal District Council                  </t>
  </si>
  <si>
    <t>E3537X</t>
  </si>
  <si>
    <t xml:space="preserve">Waveney District Council                          </t>
  </si>
  <si>
    <t>E3620X</t>
  </si>
  <si>
    <t xml:space="preserve">Surrey County Council                             </t>
  </si>
  <si>
    <t>E3631X</t>
  </si>
  <si>
    <t xml:space="preserve">Elmbridge Borough Council                         </t>
  </si>
  <si>
    <t>E3632X</t>
  </si>
  <si>
    <t xml:space="preserve">Epsom and Ewell Borough Council                   </t>
  </si>
  <si>
    <t>E3633X</t>
  </si>
  <si>
    <t xml:space="preserve">Guildford Borough Council                         </t>
  </si>
  <si>
    <t>E3634X</t>
  </si>
  <si>
    <t xml:space="preserve">Mole Valley District Council                      </t>
  </si>
  <si>
    <t>E3635X</t>
  </si>
  <si>
    <t xml:space="preserve">Reigate and Banstead Borough Council              </t>
  </si>
  <si>
    <t>E3636X</t>
  </si>
  <si>
    <t xml:space="preserve">Runnymede Borough Council                         </t>
  </si>
  <si>
    <t>E3637X</t>
  </si>
  <si>
    <t xml:space="preserve">Spelthorne Borough Council                        </t>
  </si>
  <si>
    <t>E3638X</t>
  </si>
  <si>
    <t xml:space="preserve">Surrey Heath Borough Council                      </t>
  </si>
  <si>
    <t>E3639X</t>
  </si>
  <si>
    <t xml:space="preserve">Tandridge District Council                        </t>
  </si>
  <si>
    <t>E3640X</t>
  </si>
  <si>
    <t xml:space="preserve">Waverley Borough Council                          </t>
  </si>
  <si>
    <t>E3641X</t>
  </si>
  <si>
    <t xml:space="preserve">Woking Borough Council                            </t>
  </si>
  <si>
    <t>E3720X</t>
  </si>
  <si>
    <t xml:space="preserve">Warwickshire County Council                       </t>
  </si>
  <si>
    <t>E3731X</t>
  </si>
  <si>
    <t xml:space="preserve">North Warwickshire Borough Council                </t>
  </si>
  <si>
    <t>E3732X</t>
  </si>
  <si>
    <t xml:space="preserve">Nuneaton and Bedworth Borough Council             </t>
  </si>
  <si>
    <t>E3733X</t>
  </si>
  <si>
    <t xml:space="preserve">Rugby Borough Council                             </t>
  </si>
  <si>
    <t>E3734X</t>
  </si>
  <si>
    <t xml:space="preserve">Stratford-on-Avon District Council                </t>
  </si>
  <si>
    <t>E3735X</t>
  </si>
  <si>
    <t xml:space="preserve">Warwick District Council                          </t>
  </si>
  <si>
    <t>E3820X</t>
  </si>
  <si>
    <t xml:space="preserve">West Sussex County Council                        </t>
  </si>
  <si>
    <t>E3831X</t>
  </si>
  <si>
    <t xml:space="preserve">Adur District Council                             </t>
  </si>
  <si>
    <t>E3832X</t>
  </si>
  <si>
    <t xml:space="preserve">Arun District Council                             </t>
  </si>
  <si>
    <t>E3833X</t>
  </si>
  <si>
    <t xml:space="preserve">Chichester District Council                       </t>
  </si>
  <si>
    <t>E3834X</t>
  </si>
  <si>
    <t xml:space="preserve">Crawley Borough Council                           </t>
  </si>
  <si>
    <t>E3835X</t>
  </si>
  <si>
    <t xml:space="preserve">Horsham District Council                          </t>
  </si>
  <si>
    <t>E3836X</t>
  </si>
  <si>
    <t xml:space="preserve">Mid Sussex District Council                       </t>
  </si>
  <si>
    <t>E3837X</t>
  </si>
  <si>
    <t xml:space="preserve">Worthing Borough Council                          </t>
  </si>
  <si>
    <t>E3901X</t>
  </si>
  <si>
    <t xml:space="preserve">Swindon Borough Council                           </t>
  </si>
  <si>
    <t>E3902X</t>
  </si>
  <si>
    <t xml:space="preserve">Wiltshire Unitary Authority                       </t>
  </si>
  <si>
    <t>E4001X</t>
  </si>
  <si>
    <t xml:space="preserve">Isles of Scilly (Council of the)                  </t>
  </si>
  <si>
    <t>E4201X</t>
  </si>
  <si>
    <t xml:space="preserve">Bolton Metropolitan Borough Council               </t>
  </si>
  <si>
    <t>E4202X</t>
  </si>
  <si>
    <t xml:space="preserve">Bury Metropolitan Borough Council                 </t>
  </si>
  <si>
    <t>E4203X</t>
  </si>
  <si>
    <t xml:space="preserve">Manchester City Council                           </t>
  </si>
  <si>
    <t>E4204X</t>
  </si>
  <si>
    <t xml:space="preserve">Oldham Metropolitan Borough Council               </t>
  </si>
  <si>
    <t>E4205X</t>
  </si>
  <si>
    <t xml:space="preserve">Rochdale Borough Council                          </t>
  </si>
  <si>
    <t>E4206X</t>
  </si>
  <si>
    <t xml:space="preserve">Salford City Council                              </t>
  </si>
  <si>
    <t>E4207X</t>
  </si>
  <si>
    <t xml:space="preserve">Stockport Metropolitan Borough Council            </t>
  </si>
  <si>
    <t>E4208X</t>
  </si>
  <si>
    <t xml:space="preserve">Tameside Metropolitan Borough Council             </t>
  </si>
  <si>
    <t>E4209X</t>
  </si>
  <si>
    <t xml:space="preserve">Trafford Metropolitan Borough Council             </t>
  </si>
  <si>
    <t>E4210X</t>
  </si>
  <si>
    <t xml:space="preserve">Wigan Metropolitan Borough Council                </t>
  </si>
  <si>
    <t>E4301X</t>
  </si>
  <si>
    <t xml:space="preserve">Knowsley Metropolitan Borough Council             </t>
  </si>
  <si>
    <t>E4302X</t>
  </si>
  <si>
    <t xml:space="preserve">Liverpool City Council                            </t>
  </si>
  <si>
    <t>E4303X</t>
  </si>
  <si>
    <t xml:space="preserve">St Helens Metropolitan Borough Council            </t>
  </si>
  <si>
    <t>E4304X</t>
  </si>
  <si>
    <t xml:space="preserve">Sefton Metropolitan Borough Council               </t>
  </si>
  <si>
    <t>E4305X</t>
  </si>
  <si>
    <t xml:space="preserve">Wirral Metropolitan Borough Council               </t>
  </si>
  <si>
    <t>E4401X</t>
  </si>
  <si>
    <t xml:space="preserve">Barnsley Metropolitan Borough Council             </t>
  </si>
  <si>
    <t>E4402X</t>
  </si>
  <si>
    <t xml:space="preserve">Doncaster Metropolitan Borough Council            </t>
  </si>
  <si>
    <t>E4403X</t>
  </si>
  <si>
    <t xml:space="preserve">Rotherham Borough Council                         </t>
  </si>
  <si>
    <t>E4404X</t>
  </si>
  <si>
    <t xml:space="preserve">Sheffield City Council                            </t>
  </si>
  <si>
    <t>E4501X</t>
  </si>
  <si>
    <t xml:space="preserve">Gateshead Council                                 </t>
  </si>
  <si>
    <t>E4502X</t>
  </si>
  <si>
    <t xml:space="preserve">Newcastle upon Tyne City Council                  </t>
  </si>
  <si>
    <t>E4503X</t>
  </si>
  <si>
    <t xml:space="preserve">North Tyneside Metropolitan Borough Council       </t>
  </si>
  <si>
    <t>E4504X</t>
  </si>
  <si>
    <t xml:space="preserve">South Tyneside Council                            </t>
  </si>
  <si>
    <t>E4505X</t>
  </si>
  <si>
    <t xml:space="preserve">Sunderland City Metropolitan Borough Council      </t>
  </si>
  <si>
    <t>E4601X</t>
  </si>
  <si>
    <t xml:space="preserve">Birmingham City Council                           </t>
  </si>
  <si>
    <t>E4602X</t>
  </si>
  <si>
    <t xml:space="preserve">Coventry City Council                             </t>
  </si>
  <si>
    <t>E4603X</t>
  </si>
  <si>
    <t xml:space="preserve">Dudley Metropolitan Borough Council               </t>
  </si>
  <si>
    <t>E4604X</t>
  </si>
  <si>
    <t xml:space="preserve">Sandwell Metropolitan Borough Council             </t>
  </si>
  <si>
    <t>E4605X</t>
  </si>
  <si>
    <t xml:space="preserve">Solihull Metropolitan Borough Council             </t>
  </si>
  <si>
    <t>E4606X</t>
  </si>
  <si>
    <t xml:space="preserve">Walsall Metropolitan Borough Council              </t>
  </si>
  <si>
    <t>E4607X</t>
  </si>
  <si>
    <t xml:space="preserve">Wolverhampton City Council                        </t>
  </si>
  <si>
    <t>E4701X</t>
  </si>
  <si>
    <t xml:space="preserve">Bradford City Council                             </t>
  </si>
  <si>
    <t>E4702X</t>
  </si>
  <si>
    <t xml:space="preserve">Calderdale Metropolitan Borough Council           </t>
  </si>
  <si>
    <t>E4703X</t>
  </si>
  <si>
    <t xml:space="preserve">Kirklees Metropolitan Council                     </t>
  </si>
  <si>
    <t>E4704X</t>
  </si>
  <si>
    <t xml:space="preserve">Leeds City Council                                </t>
  </si>
  <si>
    <t>E4705X</t>
  </si>
  <si>
    <t xml:space="preserve">Wakefield City Council                            </t>
  </si>
  <si>
    <t>E5010X</t>
  </si>
  <si>
    <t xml:space="preserve">Common Council of the City of London              </t>
  </si>
  <si>
    <t>E5011X</t>
  </si>
  <si>
    <t xml:space="preserve">Camden London Borough Council                     </t>
  </si>
  <si>
    <t>E5012X</t>
  </si>
  <si>
    <t xml:space="preserve">Greenwich London Borough Council                  </t>
  </si>
  <si>
    <t>E5013X</t>
  </si>
  <si>
    <t xml:space="preserve">Hackney London Borough Council                    </t>
  </si>
  <si>
    <t>E5014X</t>
  </si>
  <si>
    <t xml:space="preserve">Hammersmith and Fulham London Borough Council     </t>
  </si>
  <si>
    <t>E5015X</t>
  </si>
  <si>
    <t xml:space="preserve">Islington London Borough Council                  </t>
  </si>
  <si>
    <t>E5016X</t>
  </si>
  <si>
    <t xml:space="preserve">Kensington and Chelsea Council (Royal Borough of) </t>
  </si>
  <si>
    <t>E5017X</t>
  </si>
  <si>
    <t xml:space="preserve">Lambeth London Borough Council                    </t>
  </si>
  <si>
    <t>E5018X</t>
  </si>
  <si>
    <t xml:space="preserve">Lewisham London Borough Council                   </t>
  </si>
  <si>
    <t>E5019X</t>
  </si>
  <si>
    <t xml:space="preserve">Southwark London Borough Council                  </t>
  </si>
  <si>
    <t>E5020X</t>
  </si>
  <si>
    <t xml:space="preserve">Tower Hamlets London Borough Council              </t>
  </si>
  <si>
    <t>E5021X</t>
  </si>
  <si>
    <t xml:space="preserve">Wandsworth London Borough Council                 </t>
  </si>
  <si>
    <t>E5022X</t>
  </si>
  <si>
    <t xml:space="preserve">Westminster City Council                          </t>
  </si>
  <si>
    <t>E5030X</t>
  </si>
  <si>
    <t xml:space="preserve">Barking &amp; Dagenham London Borough Council         </t>
  </si>
  <si>
    <t>E5031X</t>
  </si>
  <si>
    <t xml:space="preserve">Barnet London Borough Council                     </t>
  </si>
  <si>
    <t>E5032X</t>
  </si>
  <si>
    <t xml:space="preserve">Bexley London Borough Council                     </t>
  </si>
  <si>
    <t>E5033X</t>
  </si>
  <si>
    <t xml:space="preserve">Brent London Borough Council                      </t>
  </si>
  <si>
    <t>E5034X</t>
  </si>
  <si>
    <t xml:space="preserve">Bromley London Borough Council                    </t>
  </si>
  <si>
    <t>E5035X</t>
  </si>
  <si>
    <t xml:space="preserve">Croydon London Borough Council                    </t>
  </si>
  <si>
    <t>E5036X</t>
  </si>
  <si>
    <t xml:space="preserve">Ealing London Borough Council                     </t>
  </si>
  <si>
    <t>E5037X</t>
  </si>
  <si>
    <t xml:space="preserve">Enfield London Borough Council                    </t>
  </si>
  <si>
    <t>E5038X</t>
  </si>
  <si>
    <t xml:space="preserve">Haringey London Borough Council                   </t>
  </si>
  <si>
    <t>E5039X</t>
  </si>
  <si>
    <t xml:space="preserve">Harrow London Borough Council                     </t>
  </si>
  <si>
    <t>E5040X</t>
  </si>
  <si>
    <t xml:space="preserve">Havering London Borough Council                   </t>
  </si>
  <si>
    <t>E5041X</t>
  </si>
  <si>
    <t xml:space="preserve">Hillingdon London Borough Council                 </t>
  </si>
  <si>
    <t>E5042X</t>
  </si>
  <si>
    <t xml:space="preserve">Hounslow London Borough Council                   </t>
  </si>
  <si>
    <t>E5043X</t>
  </si>
  <si>
    <t xml:space="preserve">Kingston upon Thames Council (Royal Borough of)   </t>
  </si>
  <si>
    <t>E5044X</t>
  </si>
  <si>
    <t xml:space="preserve">Merton Borough Council                            </t>
  </si>
  <si>
    <t>E5045X</t>
  </si>
  <si>
    <t xml:space="preserve">Newham London Borough Council                     </t>
  </si>
  <si>
    <t>E5046X</t>
  </si>
  <si>
    <t xml:space="preserve">Redbridge London Borough Council                  </t>
  </si>
  <si>
    <t>E5047X</t>
  </si>
  <si>
    <t xml:space="preserve">Richmond upon Thames Borough Council              </t>
  </si>
  <si>
    <t>E5048X</t>
  </si>
  <si>
    <t xml:space="preserve">Sutton London Borough Council                     </t>
  </si>
  <si>
    <t>E5049X</t>
  </si>
  <si>
    <t xml:space="preserve">Waltham Forest London Borough Council             </t>
  </si>
  <si>
    <t>E5100X</t>
  </si>
  <si>
    <t xml:space="preserve">Greater London Authority                          </t>
  </si>
  <si>
    <t>E5101X</t>
  </si>
  <si>
    <t xml:space="preserve">London Development Agency                         </t>
  </si>
  <si>
    <t>E5102X</t>
  </si>
  <si>
    <t xml:space="preserve">London Fire and Emergency Planning Authority      </t>
  </si>
  <si>
    <t>E5103X</t>
  </si>
  <si>
    <t xml:space="preserve">Metropolitan Police Authority                     </t>
  </si>
  <si>
    <t>E5104X</t>
  </si>
  <si>
    <t xml:space="preserve">Transport for London                              </t>
  </si>
  <si>
    <t>E5105X</t>
  </si>
  <si>
    <t xml:space="preserve">Museum of London                                  </t>
  </si>
  <si>
    <t>E5106X</t>
  </si>
  <si>
    <t xml:space="preserve">London Legacy Development Corporation             </t>
  </si>
  <si>
    <t>E6101X</t>
  </si>
  <si>
    <t xml:space="preserve">Avon Fire Authority                               </t>
  </si>
  <si>
    <t>E6102X</t>
  </si>
  <si>
    <t xml:space="preserve">Bedfordshire and Luton Fire Authority             </t>
  </si>
  <si>
    <t>E6103X</t>
  </si>
  <si>
    <t xml:space="preserve">Royal Berkshire Fire Authority                    </t>
  </si>
  <si>
    <t>E6104X</t>
  </si>
  <si>
    <t xml:space="preserve">Buckinghamshire and Milton Keynes Fire Authority  </t>
  </si>
  <si>
    <t>E6105X</t>
  </si>
  <si>
    <t xml:space="preserve">Cambridgeshire and Peterborough Fire Authority    </t>
  </si>
  <si>
    <t>E6106X</t>
  </si>
  <si>
    <t xml:space="preserve">Cheshire Fire Authority                           </t>
  </si>
  <si>
    <t>E6107X</t>
  </si>
  <si>
    <t xml:space="preserve">Cleveland Fire Authority                          </t>
  </si>
  <si>
    <t>E6110X</t>
  </si>
  <si>
    <t xml:space="preserve">Derbyshire Fire Authority                         </t>
  </si>
  <si>
    <t>E6112X</t>
  </si>
  <si>
    <t xml:space="preserve">Dorset Fire Authority                             </t>
  </si>
  <si>
    <t>E6113X</t>
  </si>
  <si>
    <t>County Durham &amp; Darlington Fire &amp; Rescue Authority</t>
  </si>
  <si>
    <t>E6114X</t>
  </si>
  <si>
    <t xml:space="preserve">East Sussex Fire Authority                        </t>
  </si>
  <si>
    <t>E6115X</t>
  </si>
  <si>
    <t xml:space="preserve">Essex Fire Authority                              </t>
  </si>
  <si>
    <t>E6117X</t>
  </si>
  <si>
    <t xml:space="preserve">Hampshire Fire and Rescue Authority               </t>
  </si>
  <si>
    <t>E6118X</t>
  </si>
  <si>
    <t xml:space="preserve">Hereford and Worcester Fire and Rescue Authority  </t>
  </si>
  <si>
    <t>E6120X</t>
  </si>
  <si>
    <t xml:space="preserve">Humberside Fire Authority                         </t>
  </si>
  <si>
    <t>E6122X</t>
  </si>
  <si>
    <t xml:space="preserve">Kent and Medway Fire and Rescue Authority         </t>
  </si>
  <si>
    <t>E6123X</t>
  </si>
  <si>
    <t xml:space="preserve">Lancashire Fire Authority                         </t>
  </si>
  <si>
    <t>E6124X</t>
  </si>
  <si>
    <t>Leicester Leicshire &amp; Rutland Cmbed Fire Authority</t>
  </si>
  <si>
    <t>E6127X</t>
  </si>
  <si>
    <t xml:space="preserve">North Yorkshire Fire and Rescue Authority         </t>
  </si>
  <si>
    <t>E6130X</t>
  </si>
  <si>
    <t>Notts &amp; City of Nottingham Fire &amp; Rescue Authority</t>
  </si>
  <si>
    <t>E6132X</t>
  </si>
  <si>
    <t xml:space="preserve">Shropshire and Wrekin Fire Authority              </t>
  </si>
  <si>
    <t>E6134X</t>
  </si>
  <si>
    <t xml:space="preserve">Stoke-on-Trent and Staffordshire Fire Authority   </t>
  </si>
  <si>
    <t>E6139X</t>
  </si>
  <si>
    <t xml:space="preserve">Wiltshire and Swindon Fire Authority              </t>
  </si>
  <si>
    <t>E6142X</t>
  </si>
  <si>
    <t xml:space="preserve">Greater Manchester Fire &amp; Civil Defence Authority </t>
  </si>
  <si>
    <t>E6143X</t>
  </si>
  <si>
    <t xml:space="preserve">Merseyside Fire and Civil Defence Authority       </t>
  </si>
  <si>
    <t>E6144X</t>
  </si>
  <si>
    <t xml:space="preserve">South Yorkshire Fire and Civil Defence Authority  </t>
  </si>
  <si>
    <t>E6145X</t>
  </si>
  <si>
    <t xml:space="preserve">Tyne and Wear Fire and Civil Defence Authority    </t>
  </si>
  <si>
    <t>E6146X</t>
  </si>
  <si>
    <t xml:space="preserve">West Midlands Fire and Civil Defence Authority    </t>
  </si>
  <si>
    <t>E6147X</t>
  </si>
  <si>
    <t xml:space="preserve">West Yorkshire Fire and Civil Defence Authority   </t>
  </si>
  <si>
    <t>E6160X</t>
  </si>
  <si>
    <t xml:space="preserve">London Fire and Emergency Planning Authoritt      </t>
  </si>
  <si>
    <t>E6161X</t>
  </si>
  <si>
    <t xml:space="preserve">Devon &amp; Somerset Fire and Rescue Authority        </t>
  </si>
  <si>
    <t>E6201X</t>
  </si>
  <si>
    <t xml:space="preserve">East London Waste Authority                       </t>
  </si>
  <si>
    <t>E6202X</t>
  </si>
  <si>
    <t xml:space="preserve">Greater Manchester Waste Disposal Authority       </t>
  </si>
  <si>
    <t>E6204X</t>
  </si>
  <si>
    <t xml:space="preserve">Merseyside Waste Disposal Authority               </t>
  </si>
  <si>
    <t>E6205X</t>
  </si>
  <si>
    <t xml:space="preserve">North London Waste Authority                      </t>
  </si>
  <si>
    <t>E6206X</t>
  </si>
  <si>
    <t xml:space="preserve">Western Riverside Waste Authority                 </t>
  </si>
  <si>
    <t>E6207X</t>
  </si>
  <si>
    <t xml:space="preserve">West London Waste Authority                       </t>
  </si>
  <si>
    <t>E6342X</t>
  </si>
  <si>
    <t xml:space="preserve">Greater Manchester Integrated Transport Authority </t>
  </si>
  <si>
    <t>E6343X</t>
  </si>
  <si>
    <t xml:space="preserve">Merseyside Integrated Transport Authority         </t>
  </si>
  <si>
    <t>E6344X</t>
  </si>
  <si>
    <t xml:space="preserve">South Yorkshire Integrated Transport Authority    </t>
  </si>
  <si>
    <t>E6345X</t>
  </si>
  <si>
    <t xml:space="preserve">Tyne &amp; Wear Integrated Transport Authority        </t>
  </si>
  <si>
    <t>E6346X</t>
  </si>
  <si>
    <t xml:space="preserve">West Midlands Integrated Transport Authority      </t>
  </si>
  <si>
    <t>E6347X</t>
  </si>
  <si>
    <t xml:space="preserve">West Yorkshire Integrated Transport Authority     </t>
  </si>
  <si>
    <t>E6348X</t>
  </si>
  <si>
    <t xml:space="preserve">Greater Manchester Combined Authority             </t>
  </si>
  <si>
    <t>E6401X</t>
  </si>
  <si>
    <t xml:space="preserve">Dartmoor National Park Authority                  </t>
  </si>
  <si>
    <t>E6402X</t>
  </si>
  <si>
    <t xml:space="preserve">Exmoor National Park Authority                    </t>
  </si>
  <si>
    <t>E6403X</t>
  </si>
  <si>
    <t xml:space="preserve">Lake District National Park Authority             </t>
  </si>
  <si>
    <t>E6404X</t>
  </si>
  <si>
    <t xml:space="preserve">North York Moors National Park Authority          </t>
  </si>
  <si>
    <t>E6405X</t>
  </si>
  <si>
    <t xml:space="preserve">Northumberland National Park Authority            </t>
  </si>
  <si>
    <t>E6406X</t>
  </si>
  <si>
    <t xml:space="preserve">Peak District National Park Authority             </t>
  </si>
  <si>
    <t>E6407X</t>
  </si>
  <si>
    <t xml:space="preserve">Yorkshire Dales National Park Authority           </t>
  </si>
  <si>
    <t>E6408X</t>
  </si>
  <si>
    <t xml:space="preserve">Broads Authority (The)                            </t>
  </si>
  <si>
    <t>E6409X</t>
  </si>
  <si>
    <t xml:space="preserve">New Forest National Park Authority                </t>
  </si>
  <si>
    <t>E6410X</t>
  </si>
  <si>
    <t xml:space="preserve">South Downs National Park Authority               </t>
  </si>
  <si>
    <t>E6803X</t>
  </si>
  <si>
    <t xml:space="preserve">Lee Valley Regional Park Authority                </t>
  </si>
  <si>
    <t>E7002X</t>
  </si>
  <si>
    <t xml:space="preserve">Bedfordshire Police and Crime Comm and Chief C    </t>
  </si>
  <si>
    <t>E7005X</t>
  </si>
  <si>
    <t xml:space="preserve">Cambridgeshire Police and Crime Comm and Chief C  </t>
  </si>
  <si>
    <t>E7006X</t>
  </si>
  <si>
    <t xml:space="preserve">Cheshire Police and Crime Comm and Chief C        </t>
  </si>
  <si>
    <t>E7007X</t>
  </si>
  <si>
    <t xml:space="preserve">Cleveland Police and Crime Comm and Chief C       </t>
  </si>
  <si>
    <t>E7009X</t>
  </si>
  <si>
    <t xml:space="preserve">Cumbria Police and Crime Comm and Chief C         </t>
  </si>
  <si>
    <t>E7010X</t>
  </si>
  <si>
    <t xml:space="preserve">Derbyshire Police and Crime Comm and Chief C      </t>
  </si>
  <si>
    <t>E7012X</t>
  </si>
  <si>
    <t xml:space="preserve">Dorset Police and Crime Comm and Chief C          </t>
  </si>
  <si>
    <t>E7013X</t>
  </si>
  <si>
    <t xml:space="preserve">Durham Police and Crime Comm and Chief C          </t>
  </si>
  <si>
    <t>E7015X</t>
  </si>
  <si>
    <t xml:space="preserve">West Mercia Police and Crime Comm and Chief C     </t>
  </si>
  <si>
    <t>E7016X</t>
  </si>
  <si>
    <t xml:space="preserve">Gloucestershire Police and Crime Comm and Chief C </t>
  </si>
  <si>
    <t>E7019X</t>
  </si>
  <si>
    <t xml:space="preserve">Essex Police and Crime Comm and Chief C           </t>
  </si>
  <si>
    <t>E7020X</t>
  </si>
  <si>
    <t xml:space="preserve">Humberside Police &amp; Crime Comm &amp; Chief C          </t>
  </si>
  <si>
    <t>E7022X</t>
  </si>
  <si>
    <t xml:space="preserve">Kent Police &amp; Crime Comm &amp; Chief Constable        </t>
  </si>
  <si>
    <t>E7023X</t>
  </si>
  <si>
    <t xml:space="preserve">Lancashire Police &amp; Crime Comm &amp; Chief C          </t>
  </si>
  <si>
    <t>E7024X</t>
  </si>
  <si>
    <t xml:space="preserve">Leicestershire Police &amp; Crime Comm &amp; Chief C      </t>
  </si>
  <si>
    <t>E7025X</t>
  </si>
  <si>
    <t xml:space="preserve">Lincolnshire Police &amp; Crime Comm &amp; Chief C        </t>
  </si>
  <si>
    <t>E7026X</t>
  </si>
  <si>
    <t xml:space="preserve">Norfolk Police &amp; Crime Comm &amp; Chief C             </t>
  </si>
  <si>
    <t>E7027X</t>
  </si>
  <si>
    <t xml:space="preserve">North Yorkshire Police and Crime                  </t>
  </si>
  <si>
    <t>E7028X</t>
  </si>
  <si>
    <t xml:space="preserve">Northamptonshire Police &amp; Crime Comm &amp; Chief C    </t>
  </si>
  <si>
    <t>E7030X</t>
  </si>
  <si>
    <t xml:space="preserve">Nottinghamshire Police and Crime Comm and Chief C </t>
  </si>
  <si>
    <t>E7034X</t>
  </si>
  <si>
    <t xml:space="preserve">Staffordshire Police and Crime Comm and Chief C   </t>
  </si>
  <si>
    <t>E7035X</t>
  </si>
  <si>
    <t xml:space="preserve">Suffolk Police and Crime Comm and Chief C         </t>
  </si>
  <si>
    <t>E7036X</t>
  </si>
  <si>
    <t xml:space="preserve">Surrey Police and Crime Comm and Chief C          </t>
  </si>
  <si>
    <t>E7037X</t>
  </si>
  <si>
    <t xml:space="preserve">Warwickshire Police &amp; Crime Comm and Chief C      </t>
  </si>
  <si>
    <t>E7039X</t>
  </si>
  <si>
    <t xml:space="preserve">Wiltshire Police and Crime Comm and Chief C       </t>
  </si>
  <si>
    <t>E7042X</t>
  </si>
  <si>
    <t xml:space="preserve">Greater Manchester Police and Crime C and Chief C </t>
  </si>
  <si>
    <t>E7043X</t>
  </si>
  <si>
    <t xml:space="preserve">Merseyside Police &amp; Crime Comm &amp; Chief C          </t>
  </si>
  <si>
    <t>E7044X</t>
  </si>
  <si>
    <t xml:space="preserve">South Yorkshire Police and Crime Comm and Chief C </t>
  </si>
  <si>
    <t>E7045X</t>
  </si>
  <si>
    <t xml:space="preserve">Northmubria Police and Crime Comm and Chief C     </t>
  </si>
  <si>
    <t>E7046X</t>
  </si>
  <si>
    <t xml:space="preserve">West Midlands Police and Crime Comm and Chief C   </t>
  </si>
  <si>
    <t>E7047X</t>
  </si>
  <si>
    <t xml:space="preserve">West Yorkshire Police and Crime Comm and Chief C  </t>
  </si>
  <si>
    <t>E7050X</t>
  </si>
  <si>
    <t xml:space="preserve">Avon &amp; Somerset Police and Crime Comm and Chief C </t>
  </si>
  <si>
    <t>E7051X</t>
  </si>
  <si>
    <t>Devon &amp; Cornwall Police and Crime Comm and Chief C</t>
  </si>
  <si>
    <t>E7052X</t>
  </si>
  <si>
    <t xml:space="preserve">Hamphsire Police and Crime Comm and Chief         </t>
  </si>
  <si>
    <t>E7053X</t>
  </si>
  <si>
    <t xml:space="preserve">Sussex Police and Crime Comm and Chief C          </t>
  </si>
  <si>
    <t>E7054X</t>
  </si>
  <si>
    <t xml:space="preserve">Thames Valley Police and Crime Com and Chief C    </t>
  </si>
  <si>
    <t>E7055X</t>
  </si>
  <si>
    <t xml:space="preserve">Hertfordshire Police &amp; Crime Comm &amp; Chief C       </t>
  </si>
  <si>
    <t>E7060X</t>
  </si>
  <si>
    <t>Mayor's Office for Policing and Crime and Met P Co</t>
  </si>
  <si>
    <t>EAT066</t>
  </si>
  <si>
    <t xml:space="preserve">EU Emissions Allowance trust statement            </t>
  </si>
  <si>
    <t>ECG025</t>
  </si>
  <si>
    <t xml:space="preserve">Export Credits Guarantee Department               </t>
  </si>
  <si>
    <t>ECN211</t>
  </si>
  <si>
    <t xml:space="preserve">Equality Commission for Northern Ireland          </t>
  </si>
  <si>
    <t>EEA888</t>
  </si>
  <si>
    <t xml:space="preserve">Exchange Equalisation Account                     </t>
  </si>
  <si>
    <t>EED084</t>
  </si>
  <si>
    <t xml:space="preserve">East of England Development Agency                </t>
  </si>
  <si>
    <t>EFR003</t>
  </si>
  <si>
    <t xml:space="preserve">Department for Environment Food and Rural Affairs </t>
  </si>
  <si>
    <t>EHG048</t>
  </si>
  <si>
    <t xml:space="preserve">English Heritage                                  </t>
  </si>
  <si>
    <t>EHR064</t>
  </si>
  <si>
    <t xml:space="preserve">Equality and Human Rights Commission              </t>
  </si>
  <si>
    <t>EIT084</t>
  </si>
  <si>
    <t xml:space="preserve">Engineering Construction Industry Training Board  </t>
  </si>
  <si>
    <t>EMD084</t>
  </si>
  <si>
    <t xml:space="preserve">East Midlands Regional Development Agency         </t>
  </si>
  <si>
    <t>ENI203</t>
  </si>
  <si>
    <t xml:space="preserve">Department of Education - Northern Ireland        </t>
  </si>
  <si>
    <t>ENV003</t>
  </si>
  <si>
    <t xml:space="preserve">Environment Agency                                </t>
  </si>
  <si>
    <t>EPA075</t>
  </si>
  <si>
    <t xml:space="preserve">Scottish Environment Protection Agency            </t>
  </si>
  <si>
    <t>EPS084</t>
  </si>
  <si>
    <t>Engineering and Physical Sciences Research Council</t>
  </si>
  <si>
    <t>ESR084</t>
  </si>
  <si>
    <t xml:space="preserve">Economic and Social Research Council              </t>
  </si>
  <si>
    <t>EST090</t>
  </si>
  <si>
    <t xml:space="preserve">Estyn Her Majs Inspectorate for E &amp; T for Wales   </t>
  </si>
  <si>
    <t>FAS032</t>
  </si>
  <si>
    <t xml:space="preserve">DWP - Financial Assistance Scheme                 </t>
  </si>
  <si>
    <t>FCL048</t>
  </si>
  <si>
    <t xml:space="preserve">UK Film Council Lottery                           </t>
  </si>
  <si>
    <t>FCM003</t>
  </si>
  <si>
    <t xml:space="preserve">Forestry Commission I                             </t>
  </si>
  <si>
    <t>FCM028</t>
  </si>
  <si>
    <t xml:space="preserve">Forestry Commission                               </t>
  </si>
  <si>
    <t>FCM075</t>
  </si>
  <si>
    <t xml:space="preserve">Forestry Commission Scotland                      </t>
  </si>
  <si>
    <t>FCO027</t>
  </si>
  <si>
    <t xml:space="preserve">Foreign and Commonwealth Office                   </t>
  </si>
  <si>
    <t>FCS027</t>
  </si>
  <si>
    <t xml:space="preserve">FCO Services                                      </t>
  </si>
  <si>
    <t>FEA028</t>
  </si>
  <si>
    <t xml:space="preserve">Forest Enterprise Agency England                  </t>
  </si>
  <si>
    <t>FEA075</t>
  </si>
  <si>
    <t xml:space="preserve">Forest Enterprise Agency Scotland                 </t>
  </si>
  <si>
    <t>FFA085</t>
  </si>
  <si>
    <t xml:space="preserve">NNDR Trust Statement                              </t>
  </si>
  <si>
    <t>FFL020</t>
  </si>
  <si>
    <t xml:space="preserve">OFGEM - Fossil Fuel Levy                          </t>
  </si>
  <si>
    <t>FHA201</t>
  </si>
  <si>
    <t xml:space="preserve">Northern Ireland Fishery Harbour Authority        </t>
  </si>
  <si>
    <t>FIA208</t>
  </si>
  <si>
    <t xml:space="preserve">Northern Ireland Fire and Rescue Service          </t>
  </si>
  <si>
    <t>FPS911</t>
  </si>
  <si>
    <t xml:space="preserve">DFP - Superannuation &amp; Other Allowances - NIR     </t>
  </si>
  <si>
    <t>FRC084</t>
  </si>
  <si>
    <t xml:space="preserve">Financial Reporting Council                       </t>
  </si>
  <si>
    <t>FSA026</t>
  </si>
  <si>
    <t xml:space="preserve">Food Standards Agency                             </t>
  </si>
  <si>
    <t>FSC085</t>
  </si>
  <si>
    <t xml:space="preserve">Fire Service College                              </t>
  </si>
  <si>
    <t>FSS034</t>
  </si>
  <si>
    <t xml:space="preserve">Forensic Science Service                          </t>
  </si>
  <si>
    <t>FTRA2X</t>
  </si>
  <si>
    <t xml:space="preserve">Royal Surrey County Hospital NHS Foundation Trust </t>
  </si>
  <si>
    <t>FTRA4X</t>
  </si>
  <si>
    <t xml:space="preserve">Yeovil District Hospital NHS Foundation Trust     </t>
  </si>
  <si>
    <t>FTRA7X</t>
  </si>
  <si>
    <t xml:space="preserve">University Hospitals Bristol NHS Foundation Trust </t>
  </si>
  <si>
    <t>FTRA9X</t>
  </si>
  <si>
    <t xml:space="preserve">South Devon Healthcare NHS Foundation Trust       </t>
  </si>
  <si>
    <t>FTRAJX</t>
  </si>
  <si>
    <t xml:space="preserve">Southend University Hospital NHS Foundation Trust </t>
  </si>
  <si>
    <t>FTRASX</t>
  </si>
  <si>
    <t xml:space="preserve">The Hillingdon Hospitals NHS Foundation Trust     </t>
  </si>
  <si>
    <t>FTRATX</t>
  </si>
  <si>
    <t xml:space="preserve">North East London NHS Foundation Trust            </t>
  </si>
  <si>
    <t>FTRBAX</t>
  </si>
  <si>
    <t xml:space="preserve">Taunton and Somerset NHS Foundation Trust         </t>
  </si>
  <si>
    <t>FTRBBX</t>
  </si>
  <si>
    <t>Royal Natnl Hosp For Rheumatic Dis NHS Found Trust</t>
  </si>
  <si>
    <t>FTRBDX</t>
  </si>
  <si>
    <t xml:space="preserve">Dorset County Hospital NHS Foundation Trust       </t>
  </si>
  <si>
    <t>FTRBLX</t>
  </si>
  <si>
    <t xml:space="preserve">Wirral University Teaching Hosp NHS Found Trust   </t>
  </si>
  <si>
    <t>FTRBQX</t>
  </si>
  <si>
    <t xml:space="preserve">Liverpool Heart &amp; Chest Hosp NHS Foundation Trust </t>
  </si>
  <si>
    <t>FTRBSX</t>
  </si>
  <si>
    <t xml:space="preserve">Alder Hey Childrens NHS Foundation Trust          </t>
  </si>
  <si>
    <t>FTRBTX</t>
  </si>
  <si>
    <t xml:space="preserve">Mid Cheshire Hospitals NHS Foundation Trust       </t>
  </si>
  <si>
    <t>FTRBVX</t>
  </si>
  <si>
    <t xml:space="preserve">The Christie NHS Foundation Trust                 </t>
  </si>
  <si>
    <t>FTRC9X</t>
  </si>
  <si>
    <t xml:space="preserve">Luton and Dunstable Hospital NHS Foundation Trust </t>
  </si>
  <si>
    <t>FTRCBX</t>
  </si>
  <si>
    <t xml:space="preserve">York Hospitals NHS Foundation Trust               </t>
  </si>
  <si>
    <t>FTRCDX</t>
  </si>
  <si>
    <t xml:space="preserve">Harrogate and District NHS Foundation Trust       </t>
  </si>
  <si>
    <t>FTRCFX</t>
  </si>
  <si>
    <t xml:space="preserve">Airedale FT                                       </t>
  </si>
  <si>
    <t>FTRCUX</t>
  </si>
  <si>
    <t xml:space="preserve">Sheffield Children_x0019_s NHS Foundation Trust         </t>
  </si>
  <si>
    <t>FTRCXX</t>
  </si>
  <si>
    <t xml:space="preserve">Kings Lynn and Wisbech Hospitals FT               </t>
  </si>
  <si>
    <t>FTRD3X</t>
  </si>
  <si>
    <t xml:space="preserve">Poole Hospital NHS Foundation Trust               </t>
  </si>
  <si>
    <t>FTRD7X</t>
  </si>
  <si>
    <t xml:space="preserve">Heatherwood &amp; Wexham Park Hosp NHS Found Trust    </t>
  </si>
  <si>
    <t>FTRD8X</t>
  </si>
  <si>
    <t xml:space="preserve">Milton Keynes Hospital NHS Foundation Trust       </t>
  </si>
  <si>
    <t>FTRDEX</t>
  </si>
  <si>
    <t xml:space="preserve">Colchester Hosp University NHS Foundation Trust   </t>
  </si>
  <si>
    <t>FTRDUX</t>
  </si>
  <si>
    <t xml:space="preserve">Frimley Park Hospital NHS Foundation Trust        </t>
  </si>
  <si>
    <t>FTRDYX</t>
  </si>
  <si>
    <t xml:space="preserve">Dorset Healthcare NHS Foundation Trust            </t>
  </si>
  <si>
    <t>FTRDZX</t>
  </si>
  <si>
    <t xml:space="preserve">Ryl Bournemth &amp; Christchurch Hosp NHS Found Trust </t>
  </si>
  <si>
    <t>FTRE9X</t>
  </si>
  <si>
    <t xml:space="preserve">South Tyneside NHS Foundation Trust               </t>
  </si>
  <si>
    <t>FTREMX</t>
  </si>
  <si>
    <t xml:space="preserve">Aintree University Hospitals NHS Foundation Trust </t>
  </si>
  <si>
    <t>FTRENX</t>
  </si>
  <si>
    <t xml:space="preserve">Clatterbridge Centre for Oncology NHS Found Trust </t>
  </si>
  <si>
    <t>FTREPX</t>
  </si>
  <si>
    <t xml:space="preserve">Liverpool Womens NHS Foundation Trust             </t>
  </si>
  <si>
    <t>FTRETX</t>
  </si>
  <si>
    <t xml:space="preserve">The Walton Centre NHS Foundation Trust            </t>
  </si>
  <si>
    <t>FTRFFX</t>
  </si>
  <si>
    <t xml:space="preserve">Barnsley Hospital NHS Foundation Trust            </t>
  </si>
  <si>
    <t>FTRFRX</t>
  </si>
  <si>
    <t xml:space="preserve">The Rotherham NHS Foundation Trust                </t>
  </si>
  <si>
    <t>FTRFSX</t>
  </si>
  <si>
    <t xml:space="preserve">Chesterfield Royal Hospital NHS Foundation Trust  </t>
  </si>
  <si>
    <t>FTRGDX</t>
  </si>
  <si>
    <t xml:space="preserve">Leeds Partnerships NHS Foundation Trust           </t>
  </si>
  <si>
    <t>FTRGPX</t>
  </si>
  <si>
    <t xml:space="preserve">James Paget University Hosp NHS Foundation Trust  </t>
  </si>
  <si>
    <t>FTRGRX</t>
  </si>
  <si>
    <t xml:space="preserve">West Suffolk NHS Foundation Trust                 </t>
  </si>
  <si>
    <t>FTRH5X</t>
  </si>
  <si>
    <t xml:space="preserve">Somerset Partnership NHS Foundation Trust         </t>
  </si>
  <si>
    <t>FTRHMX</t>
  </si>
  <si>
    <t xml:space="preserve">University Hospital Southampton NHS FT            </t>
  </si>
  <si>
    <t>FTRHWX</t>
  </si>
  <si>
    <t xml:space="preserve">Royal Berkshire NHS Foundation Trust              </t>
  </si>
  <si>
    <t>FTRJ1X</t>
  </si>
  <si>
    <t xml:space="preserve">Guy's and St Thomas' FT                           </t>
  </si>
  <si>
    <t>FTRJ8X</t>
  </si>
  <si>
    <t xml:space="preserve">Cornwall Partnership FT                           </t>
  </si>
  <si>
    <t>FTRJCX</t>
  </si>
  <si>
    <t xml:space="preserve">South Warwickshire General Hospitals FT           </t>
  </si>
  <si>
    <t>FTRJDX</t>
  </si>
  <si>
    <t xml:space="preserve">Mid Staffordshire NHS Foundation Trust            </t>
  </si>
  <si>
    <t>FTRJFX</t>
  </si>
  <si>
    <t xml:space="preserve">Burton Hospitals NHS Foundation Trust             </t>
  </si>
  <si>
    <t>FTRJLX</t>
  </si>
  <si>
    <t xml:space="preserve">Northrn Lincolnshire &amp; Goole Hosp NHS Found Trust </t>
  </si>
  <si>
    <t>FTRJXX</t>
  </si>
  <si>
    <t xml:space="preserve">Calderstones Partnership NHS Foundation Trust     </t>
  </si>
  <si>
    <t>FTRJZX</t>
  </si>
  <si>
    <t xml:space="preserve">Kings College Hospital NHS Foundation Trust       </t>
  </si>
  <si>
    <t>FTRK5X</t>
  </si>
  <si>
    <t xml:space="preserve">Sherwood Forest Hospitals NHS Foundation Trust    </t>
  </si>
  <si>
    <t>FTRL1X</t>
  </si>
  <si>
    <t xml:space="preserve">Robert Jones &amp; Agnes Hunt Orthopaedic Hosp NHS FT </t>
  </si>
  <si>
    <t>FTRLUX</t>
  </si>
  <si>
    <t xml:space="preserve">Birmingham Womens NHS Foundation Trust            </t>
  </si>
  <si>
    <t>FTRM1X</t>
  </si>
  <si>
    <t xml:space="preserve">Norfolk &amp; Norwich University Hosp NHS Found Trust </t>
  </si>
  <si>
    <t>FTRM2X</t>
  </si>
  <si>
    <t xml:space="preserve">Univ Hosp of South Manchester NHS Found Trust     </t>
  </si>
  <si>
    <t>FTRM3X</t>
  </si>
  <si>
    <t xml:space="preserve">Salford Royal NHS Foundation Trust                </t>
  </si>
  <si>
    <t>FTRMCX</t>
  </si>
  <si>
    <t xml:space="preserve">Royal Bolton Hospital NHS Foundation Trust        </t>
  </si>
  <si>
    <t>FTRMPX</t>
  </si>
  <si>
    <t xml:space="preserve">Tameside Hospital NHS Foundation Trust            </t>
  </si>
  <si>
    <t>FTRMYX</t>
  </si>
  <si>
    <t xml:space="preserve">Norfolk &amp; Waveney Mental Health NHS Found Trust   </t>
  </si>
  <si>
    <t>FTRN3X</t>
  </si>
  <si>
    <t xml:space="preserve">Great Western Hospitals NHS Foundation Trust      </t>
  </si>
  <si>
    <t>FTRNAX</t>
  </si>
  <si>
    <t>The Dudley Group of Hospitals NHS Foundation Trust</t>
  </si>
  <si>
    <t>FTRNKX</t>
  </si>
  <si>
    <t xml:space="preserve">Tavistock and Portman NHS Foundation Trust        </t>
  </si>
  <si>
    <t>FTRNNX</t>
  </si>
  <si>
    <t xml:space="preserve">Cumbria Partnership NHS Foundation Trust          </t>
  </si>
  <si>
    <t>FTRNQX</t>
  </si>
  <si>
    <t xml:space="preserve">Kettering General Hospital FT                     </t>
  </si>
  <si>
    <t>FTRNUX</t>
  </si>
  <si>
    <t xml:space="preserve">Oxfordshire &amp; Bucks Mental Health NHS Found Trust </t>
  </si>
  <si>
    <t>FTRNZX</t>
  </si>
  <si>
    <t xml:space="preserve">Salisbury NHS Foundation Trust                    </t>
  </si>
  <si>
    <t>FTRP1X</t>
  </si>
  <si>
    <t xml:space="preserve">Northamptonshire Healthcare NHS Foundation Trust  </t>
  </si>
  <si>
    <t>FTRP4X</t>
  </si>
  <si>
    <t xml:space="preserve">Great Ormond Street Hospital for Children NHS FT  </t>
  </si>
  <si>
    <t>FTRP5X</t>
  </si>
  <si>
    <t xml:space="preserve">Doncaster &amp; Bassetlaw Hosp NHS Foundation Trust   </t>
  </si>
  <si>
    <t>FTRP7X</t>
  </si>
  <si>
    <t xml:space="preserve">Lincolnshire Partnership NHS Foundation Trust     </t>
  </si>
  <si>
    <t>FTRPAX</t>
  </si>
  <si>
    <t xml:space="preserve">Medway FT                                         </t>
  </si>
  <si>
    <t>FTRPCX</t>
  </si>
  <si>
    <t xml:space="preserve">The Queen Victoria Hospital FT                    </t>
  </si>
  <si>
    <t>FTRPGX</t>
  </si>
  <si>
    <t xml:space="preserve">Oxleas NHS Foundation Trust                       </t>
  </si>
  <si>
    <t>FTRQ3X</t>
  </si>
  <si>
    <t>Birmingham Childrens Hospital NHS Foundation Trust</t>
  </si>
  <si>
    <t>FTRQMX</t>
  </si>
  <si>
    <t xml:space="preserve">Chelsea &amp; Westminster Hosp NHS Foundation Trust   </t>
  </si>
  <si>
    <t>FTRQXX</t>
  </si>
  <si>
    <t xml:space="preserve">Homerton University Hospital FT                   </t>
  </si>
  <si>
    <t>FTRR1X</t>
  </si>
  <si>
    <t xml:space="preserve">Heart of England NHS Foundation Trust             </t>
  </si>
  <si>
    <t>FTRR7X</t>
  </si>
  <si>
    <t xml:space="preserve">Gateshead Health NHS Foundation Trust             </t>
  </si>
  <si>
    <t>FTRRDX</t>
  </si>
  <si>
    <t xml:space="preserve">North Essex Partnership NHS Foundation Trust      </t>
  </si>
  <si>
    <t>FTRREX</t>
  </si>
  <si>
    <t xml:space="preserve">Sth Staff &amp; Shropshire Healthcare NHS Found Trust </t>
  </si>
  <si>
    <t>FTRRFX</t>
  </si>
  <si>
    <t xml:space="preserve">Wrightington Wigan and Leigh NHS Foundation Trust </t>
  </si>
  <si>
    <t>FTRRJX</t>
  </si>
  <si>
    <t xml:space="preserve">The Royal Orthopaedic Hosp NHS Foundation Trust   </t>
  </si>
  <si>
    <t>FTRRVX</t>
  </si>
  <si>
    <t xml:space="preserve">University College London Hosp FT                 </t>
  </si>
  <si>
    <t>FTRT1X</t>
  </si>
  <si>
    <t>Cambridgeshire &amp; Peterborough NHS Foundation Trust</t>
  </si>
  <si>
    <t>FTRT2X</t>
  </si>
  <si>
    <t xml:space="preserve">Pennine Care NHS Foundation Trust                 </t>
  </si>
  <si>
    <t>FTRT3X</t>
  </si>
  <si>
    <t xml:space="preserve">Royal Brompton and Harefield NHS Foundation Trust </t>
  </si>
  <si>
    <t>FTRTDX</t>
  </si>
  <si>
    <t xml:space="preserve">The Newcastle Upon Tyne Hospitals NHS Found Trust </t>
  </si>
  <si>
    <t>FTRTEX</t>
  </si>
  <si>
    <t xml:space="preserve">Gloucestershire Hospitals NHS Foundation Trust    </t>
  </si>
  <si>
    <t>FTRTFX</t>
  </si>
  <si>
    <t xml:space="preserve">Northumbria Healthcare NHS Foundation Trust       </t>
  </si>
  <si>
    <t>FTRTKX</t>
  </si>
  <si>
    <t xml:space="preserve">Ashford and St Peter's Hospitals FT               </t>
  </si>
  <si>
    <t>FTRTQX</t>
  </si>
  <si>
    <t xml:space="preserve">2gether NHS Foundation Trust                      </t>
  </si>
  <si>
    <t>FTRTRX</t>
  </si>
  <si>
    <t xml:space="preserve">South Tees Hospitals NHS Foundation Trust         </t>
  </si>
  <si>
    <t>FTRTVX</t>
  </si>
  <si>
    <t xml:space="preserve">5 Boroughs Partnership FT                         </t>
  </si>
  <si>
    <t>FTRTXX</t>
  </si>
  <si>
    <t xml:space="preserve">Morecambe Bay Hospitals FT                        </t>
  </si>
  <si>
    <t>FTRV3X</t>
  </si>
  <si>
    <t>Central and North West London NHS Foundation Trust</t>
  </si>
  <si>
    <t>FTRV5X</t>
  </si>
  <si>
    <t xml:space="preserve">South London and Maudsley NHS Foundation Trust    </t>
  </si>
  <si>
    <t>FTRV9X</t>
  </si>
  <si>
    <t xml:space="preserve">Humber NHS Foundation Trust                       </t>
  </si>
  <si>
    <t>FTRVVX</t>
  </si>
  <si>
    <t xml:space="preserve">East Kent Hospitals Uni NHS Foundation Trust      </t>
  </si>
  <si>
    <t>FTRVWX</t>
  </si>
  <si>
    <t xml:space="preserve">North Tees and Hartlepool NHS Foundation Trust    </t>
  </si>
  <si>
    <t>FTRW1X</t>
  </si>
  <si>
    <t xml:space="preserve">Hampshire Partnership NSH Foundation Trust        </t>
  </si>
  <si>
    <t>FTRW3X</t>
  </si>
  <si>
    <t xml:space="preserve">Central Manchester Uni Hosp NHS Foundation Trust  </t>
  </si>
  <si>
    <t>FTRW5X</t>
  </si>
  <si>
    <t xml:space="preserve">Lancashire Care NHS Foundation Trust              </t>
  </si>
  <si>
    <t>FTRWKX</t>
  </si>
  <si>
    <t xml:space="preserve">East London NHS Foundation Trust                  </t>
  </si>
  <si>
    <t>FTRWNX</t>
  </si>
  <si>
    <t xml:space="preserve">Sth Essex Partnership Uni NHS Foundation Trust    </t>
  </si>
  <si>
    <t>FTRWRX</t>
  </si>
  <si>
    <t xml:space="preserve">Hertfordshire Partnership NHS Foundation Trust    </t>
  </si>
  <si>
    <t>FTRWWX</t>
  </si>
  <si>
    <t>Warrington &amp; Halton Hospitals NHS Foundation Trust</t>
  </si>
  <si>
    <t>FTRWXX</t>
  </si>
  <si>
    <t xml:space="preserve">Berkshire Healthcare NHS Foundation Trust         </t>
  </si>
  <si>
    <t>FTRWYX</t>
  </si>
  <si>
    <t xml:space="preserve">Calderdale and Huddersfield NHS Foundation Trust  </t>
  </si>
  <si>
    <t>FTRX2X</t>
  </si>
  <si>
    <t xml:space="preserve">Sussex Partnership NHS Foundation Trust           </t>
  </si>
  <si>
    <t>FTRX3X</t>
  </si>
  <si>
    <t xml:space="preserve">Tees Esk and Wear Valleys NHS Foundation Trust    </t>
  </si>
  <si>
    <t>FTRX4X</t>
  </si>
  <si>
    <t xml:space="preserve">Northumberland Tyne and Wear NHS Foundation Trust </t>
  </si>
  <si>
    <t>FTRXAX</t>
  </si>
  <si>
    <t>Cheshire &amp; Wirral Partnership NHS Foundation Trust</t>
  </si>
  <si>
    <t>FTRXGX</t>
  </si>
  <si>
    <t xml:space="preserve">South West Yorkshire Partnership NHS Found Trust  </t>
  </si>
  <si>
    <t>FTRXLX</t>
  </si>
  <si>
    <t>Blackpool Fylde and Wyre Hospitals NHS Found Trust</t>
  </si>
  <si>
    <t>FTRXMX</t>
  </si>
  <si>
    <t xml:space="preserve">Derbyshire Mental Health Services FT              </t>
  </si>
  <si>
    <t>FTRXNX</t>
  </si>
  <si>
    <t>Lancashire Teaching Hospitals NHS Foundation Trust</t>
  </si>
  <si>
    <t>FTRXPX</t>
  </si>
  <si>
    <t xml:space="preserve">County Durham and Darlington NHS Foundation Trust </t>
  </si>
  <si>
    <t>FTRXTX</t>
  </si>
  <si>
    <t xml:space="preserve">Birmham &amp; Solihull Mental Health NHS Found Trust  </t>
  </si>
  <si>
    <t>FTRXVX</t>
  </si>
  <si>
    <t>Greater Manchester Wst Mental Hlth NHS Found Trust</t>
  </si>
  <si>
    <t>FTRXXX</t>
  </si>
  <si>
    <t xml:space="preserve">Surrey &amp; Borders Partnership NHS Foundation Trust </t>
  </si>
  <si>
    <t>FTRYDX</t>
  </si>
  <si>
    <t xml:space="preserve">SE Coast Ambulance Service NHS Foundation Trust   </t>
  </si>
  <si>
    <t>FTRYFX</t>
  </si>
  <si>
    <t xml:space="preserve">South Western Ambulance Service NHS FT            </t>
  </si>
  <si>
    <t>FTSUMX</t>
  </si>
  <si>
    <t xml:space="preserve">Foundation Trust Summary Account                  </t>
  </si>
  <si>
    <t>FTTAFX</t>
  </si>
  <si>
    <t xml:space="preserve">Camden and Islington NHS Foundation Trust         </t>
  </si>
  <si>
    <t>FTTAHX</t>
  </si>
  <si>
    <t xml:space="preserve">Sheffield Health &amp; Social Care NHS Found Trust    </t>
  </si>
  <si>
    <t>FTTAJX</t>
  </si>
  <si>
    <t>Sandwell Mental Hlth &amp; Social Care NHS Found Trust</t>
  </si>
  <si>
    <t>GAD031</t>
  </si>
  <si>
    <t xml:space="preserve">Government Actuary's Department                   </t>
  </si>
  <si>
    <t>GBG048</t>
  </si>
  <si>
    <t xml:space="preserve">The Gambling Commission                           </t>
  </si>
  <si>
    <t>GEF025</t>
  </si>
  <si>
    <t xml:space="preserve">Guaranteed Export Finance Corporation             </t>
  </si>
  <si>
    <t>GEO064</t>
  </si>
  <si>
    <t xml:space="preserve">Government Equalities Office                      </t>
  </si>
  <si>
    <t>GFF048</t>
  </si>
  <si>
    <t xml:space="preserve">Geffrye Museum                                    </t>
  </si>
  <si>
    <t>GIB084</t>
  </si>
  <si>
    <t xml:space="preserve">UK Green Investment Bank plc                      </t>
  </si>
  <si>
    <t>GLA003</t>
  </si>
  <si>
    <t xml:space="preserve">Gangmasters Licensing Authority                   </t>
  </si>
  <si>
    <t>GLF004</t>
  </si>
  <si>
    <t xml:space="preserve">General Lighthouse Fund                           </t>
  </si>
  <si>
    <t>GMP004</t>
  </si>
  <si>
    <t xml:space="preserve">Greater Manchester Passenger Transport Executive  </t>
  </si>
  <si>
    <t>GRS075</t>
  </si>
  <si>
    <t xml:space="preserve">General Registers of Scotland                     </t>
  </si>
  <si>
    <t>HBL048</t>
  </si>
  <si>
    <t xml:space="preserve">Horserace Betting Levy Board                      </t>
  </si>
  <si>
    <t>HCA085</t>
  </si>
  <si>
    <t xml:space="preserve">Home and Communities Agency                       </t>
  </si>
  <si>
    <t>HEF084</t>
  </si>
  <si>
    <t xml:space="preserve">Higher Education Funding Council for England      </t>
  </si>
  <si>
    <t>HFW090</t>
  </si>
  <si>
    <t xml:space="preserve">Higher Education Funding Council for Wales        </t>
  </si>
  <si>
    <t>HGT089</t>
  </si>
  <si>
    <t xml:space="preserve">HM Procurator General and Treasury Solicitor      </t>
  </si>
  <si>
    <t>HIA075</t>
  </si>
  <si>
    <t xml:space="preserve">Highlands and Islands Airports Ltd                </t>
  </si>
  <si>
    <t>HIE075</t>
  </si>
  <si>
    <t xml:space="preserve">Highlands and Islands Enterprise                  </t>
  </si>
  <si>
    <t>HLF048</t>
  </si>
  <si>
    <t xml:space="preserve">Heritage Lottery Fund                             </t>
  </si>
  <si>
    <t>HMM048</t>
  </si>
  <si>
    <t xml:space="preserve">Horniman Museum                                   </t>
  </si>
  <si>
    <t>HMR041</t>
  </si>
  <si>
    <t xml:space="preserve">HM Revenue &amp; Customs                              </t>
  </si>
  <si>
    <t>HMT087</t>
  </si>
  <si>
    <t xml:space="preserve">HM Treasury                                       </t>
  </si>
  <si>
    <t>HOF034</t>
  </si>
  <si>
    <t xml:space="preserve">Home Office                                       </t>
  </si>
  <si>
    <t>HPS910</t>
  </si>
  <si>
    <t>Health and Social Care Pension Scheme (NI)</t>
  </si>
  <si>
    <t>HSP208</t>
  </si>
  <si>
    <t xml:space="preserve">Dept of Health Social Services &amp; Public Safety    </t>
  </si>
  <si>
    <t>HSST14</t>
  </si>
  <si>
    <t xml:space="preserve">NI Ambulance Service HSS Trust                    </t>
  </si>
  <si>
    <t>HTB048</t>
  </si>
  <si>
    <t xml:space="preserve">Horserace Totalisator Board                       </t>
  </si>
  <si>
    <t>HYO017</t>
  </si>
  <si>
    <t xml:space="preserve">UK Hydrographic Office                            </t>
  </si>
  <si>
    <t>IHE210</t>
  </si>
  <si>
    <t xml:space="preserve">Northern Ireland Housing Executive                </t>
  </si>
  <si>
    <t>IIF848</t>
  </si>
  <si>
    <t xml:space="preserve">Northern Ireland National Insurance Fund          </t>
  </si>
  <si>
    <t>ILF032</t>
  </si>
  <si>
    <t xml:space="preserve">Independent Living Fund                           </t>
  </si>
  <si>
    <t>ILS081</t>
  </si>
  <si>
    <t xml:space="preserve">Northern Ireland Legal Services Commission        </t>
  </si>
  <si>
    <t>INL204</t>
  </si>
  <si>
    <t xml:space="preserve">Invest Northern Ireland                           </t>
  </si>
  <si>
    <t>INS066</t>
  </si>
  <si>
    <t>International Nuclear Services</t>
  </si>
  <si>
    <t>IPO034</t>
  </si>
  <si>
    <t xml:space="preserve">Independent Police Complaints Commission          </t>
  </si>
  <si>
    <t>IRT813</t>
  </si>
  <si>
    <t xml:space="preserve">HM Revenue and Customs taxes and duties           </t>
  </si>
  <si>
    <t>ISA034</t>
  </si>
  <si>
    <t xml:space="preserve">Independent Safeguarding Authority                </t>
  </si>
  <si>
    <t>IUR210</t>
  </si>
  <si>
    <t xml:space="preserve">Ilex Urban Regeneration Co Ltd                    </t>
  </si>
  <si>
    <t>IWM048</t>
  </si>
  <si>
    <t xml:space="preserve">Imperial War Museum                               </t>
  </si>
  <si>
    <t>JNC003</t>
  </si>
  <si>
    <t xml:space="preserve">Joint Nature Conservation Committee               </t>
  </si>
  <si>
    <t>JPS908</t>
  </si>
  <si>
    <t xml:space="preserve">Ministry of Justice: Judicial Pensions Scheme     </t>
  </si>
  <si>
    <t>KEW003</t>
  </si>
  <si>
    <t xml:space="preserve">Royal Botanical Gardens Kew                       </t>
  </si>
  <si>
    <t>LAB075</t>
  </si>
  <si>
    <t xml:space="preserve">Scottish Legal Aid Board                          </t>
  </si>
  <si>
    <t>LCR004</t>
  </si>
  <si>
    <t xml:space="preserve">London &amp; Continental Railways Limited             </t>
  </si>
  <si>
    <t>LGB090</t>
  </si>
  <si>
    <t xml:space="preserve">Local Government Boundary Commission for Wales    </t>
  </si>
  <si>
    <t>LOG048</t>
  </si>
  <si>
    <t xml:space="preserve">Ldn Organising Committee of the Olympic Games Ltd </t>
  </si>
  <si>
    <t>LRG084</t>
  </si>
  <si>
    <t xml:space="preserve">Land Registry                                     </t>
  </si>
  <si>
    <t>LSC084</t>
  </si>
  <si>
    <t xml:space="preserve">Learning and Skills Council                       </t>
  </si>
  <si>
    <t>LSI084</t>
  </si>
  <si>
    <t xml:space="preserve">Learning and Skills Improvement Service           </t>
  </si>
  <si>
    <t>LTS075</t>
  </si>
  <si>
    <t xml:space="preserve">Learning and Teaching Scotland                    </t>
  </si>
  <si>
    <t>MEO084</t>
  </si>
  <si>
    <t xml:space="preserve">Meteorological Office                             </t>
  </si>
  <si>
    <t>MHP033</t>
  </si>
  <si>
    <t xml:space="preserve">Medicines &amp; Healthcare Products Regulatory Agency </t>
  </si>
  <si>
    <t>MIR033</t>
  </si>
  <si>
    <t xml:space="preserve">Office of the Indp Regulator for NHS Found Trusts </t>
  </si>
  <si>
    <t>MLA048</t>
  </si>
  <si>
    <t xml:space="preserve">Museums Libraries and Archives Council            </t>
  </si>
  <si>
    <t>MLK211</t>
  </si>
  <si>
    <t xml:space="preserve">Maze - Long Kesh Development Corp                 </t>
  </si>
  <si>
    <t>MMO003</t>
  </si>
  <si>
    <t xml:space="preserve">Marine Management Organisation                    </t>
  </si>
  <si>
    <t>MOD017</t>
  </si>
  <si>
    <t xml:space="preserve">Ministry of Defence                               </t>
  </si>
  <si>
    <t>MRC084</t>
  </si>
  <si>
    <t xml:space="preserve">Medical Research Council                          </t>
  </si>
  <si>
    <t>MSI048</t>
  </si>
  <si>
    <t xml:space="preserve">Museum of Science and Industry in Manchester      </t>
  </si>
  <si>
    <t>NAM017</t>
  </si>
  <si>
    <t xml:space="preserve">National Army Museum                              </t>
  </si>
  <si>
    <t>NAS075</t>
  </si>
  <si>
    <t xml:space="preserve">National Archives of Scotland                     </t>
  </si>
  <si>
    <t>NBA033</t>
  </si>
  <si>
    <t xml:space="preserve">NHS Blood and Transplant                          </t>
  </si>
  <si>
    <t>NCE299</t>
  </si>
  <si>
    <t xml:space="preserve">Northern Ireland Council for Integrated Education </t>
  </si>
  <si>
    <t>NCF843</t>
  </si>
  <si>
    <t xml:space="preserve">Northern Ireland Consolidated Fund                </t>
  </si>
  <si>
    <t>NCS022</t>
  </si>
  <si>
    <t>Ntnl College for Ldrship of Schools &amp; Child's Svcs</t>
  </si>
  <si>
    <t>NDA066</t>
  </si>
  <si>
    <t xml:space="preserve">Nuclear Decommissioning Authority                 </t>
  </si>
  <si>
    <t>NED084</t>
  </si>
  <si>
    <t xml:space="preserve">One North East                                    </t>
  </si>
  <si>
    <t>NEE203</t>
  </si>
  <si>
    <t xml:space="preserve">North Eastern Education and Library Board - NIE   </t>
  </si>
  <si>
    <t>NEN003</t>
  </si>
  <si>
    <t xml:space="preserve">Natural England                                   </t>
  </si>
  <si>
    <t>NER084</t>
  </si>
  <si>
    <t xml:space="preserve">Natural Environment Research Council              </t>
  </si>
  <si>
    <t>NES084</t>
  </si>
  <si>
    <t xml:space="preserve">Ntl Endowment for Science Technology and the Arts </t>
  </si>
  <si>
    <t>NFC003</t>
  </si>
  <si>
    <t xml:space="preserve">National Forest Company                           </t>
  </si>
  <si>
    <t>NFTR1A</t>
  </si>
  <si>
    <t xml:space="preserve">Worcestershire Health and Care NHS Trust          </t>
  </si>
  <si>
    <t>NFTR1C</t>
  </si>
  <si>
    <t xml:space="preserve">The Solent NHS Trust                              </t>
  </si>
  <si>
    <t>NFTR1D</t>
  </si>
  <si>
    <t xml:space="preserve">Shropshire Community NHS Trust                    </t>
  </si>
  <si>
    <t>NFTR1E</t>
  </si>
  <si>
    <t>Staffordshire and Stoke on Trent Partnership NHS T</t>
  </si>
  <si>
    <t>NFTRA2</t>
  </si>
  <si>
    <t xml:space="preserve">Royal Surrey County Hospital NFT                  </t>
  </si>
  <si>
    <t>NFTRA3</t>
  </si>
  <si>
    <t xml:space="preserve">Weston Area Health NFT                            </t>
  </si>
  <si>
    <t>NFTRAN</t>
  </si>
  <si>
    <t xml:space="preserve">Royal National Orthopaedic Hospital NFT           </t>
  </si>
  <si>
    <t>NFTRAP</t>
  </si>
  <si>
    <t xml:space="preserve">North Middlesex University Hospital NFT           </t>
  </si>
  <si>
    <t>NFTRAS</t>
  </si>
  <si>
    <t xml:space="preserve">The Hillingdon Hospital NFT                       </t>
  </si>
  <si>
    <t>NFTRBF</t>
  </si>
  <si>
    <t xml:space="preserve">Nuffield Orthopaedic Centre NFT                   </t>
  </si>
  <si>
    <t>NFTRBK</t>
  </si>
  <si>
    <t xml:space="preserve">Walsall Hospitals NFT                             </t>
  </si>
  <si>
    <t>NFTRBN</t>
  </si>
  <si>
    <t xml:space="preserve">St Helens and Knowsley Hospitals NFT              </t>
  </si>
  <si>
    <t>NFTRBQ</t>
  </si>
  <si>
    <t xml:space="preserve">The Cardiothoracic Centre - Liverpool NFT         </t>
  </si>
  <si>
    <t>NFTRBZ</t>
  </si>
  <si>
    <t xml:space="preserve">Northern Devon Healthcare NFT                     </t>
  </si>
  <si>
    <t>NFTRC1</t>
  </si>
  <si>
    <t xml:space="preserve">Bedford Hospitals NFT                             </t>
  </si>
  <si>
    <t>NFTRC3</t>
  </si>
  <si>
    <t xml:space="preserve">Ealing Hospital NFT                               </t>
  </si>
  <si>
    <t>NFTRCF</t>
  </si>
  <si>
    <t xml:space="preserve">Airedale NFT                                      </t>
  </si>
  <si>
    <t>NFTRCX</t>
  </si>
  <si>
    <t xml:space="preserve">Kings Lynn and Wisbech Hospitals NFT              </t>
  </si>
  <si>
    <t>NFTRD1</t>
  </si>
  <si>
    <t xml:space="preserve">Royal United Hospital Bath NFT                    </t>
  </si>
  <si>
    <t>NFTRDR</t>
  </si>
  <si>
    <t xml:space="preserve">South Downs Health NFT                            </t>
  </si>
  <si>
    <t>NFTREF</t>
  </si>
  <si>
    <t xml:space="preserve">Royal Cornwall Hospitals NFT                      </t>
  </si>
  <si>
    <t>NFTRET</t>
  </si>
  <si>
    <t xml:space="preserve">Walton Centre for Neurology and Neurosur NFT      </t>
  </si>
  <si>
    <t>NFTRF4</t>
  </si>
  <si>
    <t xml:space="preserve">Barking Havering and Redbridge Hospital NFT       </t>
  </si>
  <si>
    <t>NFTRFW</t>
  </si>
  <si>
    <t xml:space="preserve">West Middlesex University NFT                     </t>
  </si>
  <si>
    <t>NFTRGC</t>
  </si>
  <si>
    <t xml:space="preserve">Whipps Cross University Hospital NFT              </t>
  </si>
  <si>
    <t>NFTRGQ</t>
  </si>
  <si>
    <t xml:space="preserve">Ipswich Hospital NFT                              </t>
  </si>
  <si>
    <t>NFTRGR</t>
  </si>
  <si>
    <t xml:space="preserve">West Suffolk Hospitals NFT                        </t>
  </si>
  <si>
    <t>NFTRHA</t>
  </si>
  <si>
    <t xml:space="preserve">Nottinghamshire Healthcare NFT                    </t>
  </si>
  <si>
    <t>NFTRHM</t>
  </si>
  <si>
    <t xml:space="preserve">Southampton University Hospitals NFT              </t>
  </si>
  <si>
    <t>NFTRHU</t>
  </si>
  <si>
    <t xml:space="preserve">Portsmouth Hospitals NFT                          </t>
  </si>
  <si>
    <t>NFTRJ2</t>
  </si>
  <si>
    <t xml:space="preserve">The Lewisham Hospital NFT                         </t>
  </si>
  <si>
    <t>NFTRJ6</t>
  </si>
  <si>
    <t xml:space="preserve">Mayday Healthcare NFT                             </t>
  </si>
  <si>
    <t>NFTRJ7</t>
  </si>
  <si>
    <t xml:space="preserve">St George's Healthcare NFT                        </t>
  </si>
  <si>
    <t>NFTRJ8</t>
  </si>
  <si>
    <t xml:space="preserve">Cornwall Partnership NFT                          </t>
  </si>
  <si>
    <t>NFTRJC</t>
  </si>
  <si>
    <t xml:space="preserve">South Warwickshire General Hospitals NFT          </t>
  </si>
  <si>
    <t>NFTRJE</t>
  </si>
  <si>
    <t xml:space="preserve">University Hospital of North Staffordshi NFT      </t>
  </si>
  <si>
    <t>NFTRJN</t>
  </si>
  <si>
    <t xml:space="preserve">East Cheshire NFT                                 </t>
  </si>
  <si>
    <t>NFTRK9</t>
  </si>
  <si>
    <t xml:space="preserve">Plymouth Hospitals NFT                            </t>
  </si>
  <si>
    <t>NFTRKB</t>
  </si>
  <si>
    <t xml:space="preserve">University Hospitals Coventry and Warwic NFT      </t>
  </si>
  <si>
    <t>NFTRKE</t>
  </si>
  <si>
    <t xml:space="preserve">The Whittington Hospital NFT                      </t>
  </si>
  <si>
    <t>NFTRKL</t>
  </si>
  <si>
    <t xml:space="preserve">West London Mental Health NFT                     </t>
  </si>
  <si>
    <t>NFTRL1</t>
  </si>
  <si>
    <t xml:space="preserve">Robert Jones and Agnes Hunt Orthopaedic NFT       </t>
  </si>
  <si>
    <t>NFTRL4</t>
  </si>
  <si>
    <t xml:space="preserve">The Royal Wolverhampton Hospitals NFT             </t>
  </si>
  <si>
    <t>NFTRLQ</t>
  </si>
  <si>
    <t xml:space="preserve">Hereford Hospitals NFT                            </t>
  </si>
  <si>
    <t>NFTRLT</t>
  </si>
  <si>
    <t xml:space="preserve">George Eliot Hospital NFT                         </t>
  </si>
  <si>
    <t>NFTRLY</t>
  </si>
  <si>
    <t xml:space="preserve">North Staffordshire Combined Healthcare NFT       </t>
  </si>
  <si>
    <t>NFTRN1</t>
  </si>
  <si>
    <t xml:space="preserve">Winchester and Eastleigh Healthcare NFT           </t>
  </si>
  <si>
    <t>NFTRN7</t>
  </si>
  <si>
    <t xml:space="preserve">Dartford and Gravesham NFT                        </t>
  </si>
  <si>
    <t>NFTRNL</t>
  </si>
  <si>
    <t xml:space="preserve">North Cumbria Acute Hospitals NFT                 </t>
  </si>
  <si>
    <t>NFTRNS</t>
  </si>
  <si>
    <t xml:space="preserve">Northampton General Hospital NFT                  </t>
  </si>
  <si>
    <t>NFTRP1</t>
  </si>
  <si>
    <t xml:space="preserve">Northamptonshire Healthcare NFT                   </t>
  </si>
  <si>
    <t>NFTRP4</t>
  </si>
  <si>
    <t xml:space="preserve">Great Ormond Street Hospital NFT                  </t>
  </si>
  <si>
    <t>NFTRPR</t>
  </si>
  <si>
    <t xml:space="preserve">Western Sussex Hospitals NFT                      </t>
  </si>
  <si>
    <t>NFTRQ6</t>
  </si>
  <si>
    <t xml:space="preserve">Royal Liverpool and Broadgreen Universit NFT      </t>
  </si>
  <si>
    <t>NFTRQ8</t>
  </si>
  <si>
    <t xml:space="preserve">Mid Essex Hospital Services NFT                   </t>
  </si>
  <si>
    <t>NFTRQN</t>
  </si>
  <si>
    <t xml:space="preserve">Imperial College Healthcare NFT                   </t>
  </si>
  <si>
    <t>NFTRQQ</t>
  </si>
  <si>
    <t xml:space="preserve">Hinchingbrooke Health Care NFT                    </t>
  </si>
  <si>
    <t>NFTRQW</t>
  </si>
  <si>
    <t xml:space="preserve">The Princess Alexandra Hospital NFT               </t>
  </si>
  <si>
    <t>NFTRQY</t>
  </si>
  <si>
    <t xml:space="preserve">South West London and St George's Mental NFT      </t>
  </si>
  <si>
    <t>NFTRR8</t>
  </si>
  <si>
    <t xml:space="preserve">Leeds Teaching Hospitals NFT                      </t>
  </si>
  <si>
    <t>NFTRRP</t>
  </si>
  <si>
    <t xml:space="preserve">Barnet Enfield and Haringey Mental Heal NFT       </t>
  </si>
  <si>
    <t>NFTRRU</t>
  </si>
  <si>
    <t xml:space="preserve">London Ambulance Service NFT                      </t>
  </si>
  <si>
    <t>NFTRT3</t>
  </si>
  <si>
    <t xml:space="preserve">Royal Brompton and Harefield NFT                  </t>
  </si>
  <si>
    <t>NFTRT5</t>
  </si>
  <si>
    <t xml:space="preserve">Leicestershire Partnership NFT                    </t>
  </si>
  <si>
    <t>NFTRT6</t>
  </si>
  <si>
    <t xml:space="preserve">Local Health Partnerships NFT                     </t>
  </si>
  <si>
    <t>NFTRTH</t>
  </si>
  <si>
    <t xml:space="preserve">Oxford Radcliffe Hospitals NFT                    </t>
  </si>
  <si>
    <t>NFTRTK</t>
  </si>
  <si>
    <t xml:space="preserve">Ashford and St Peter's Hospitals NFT              </t>
  </si>
  <si>
    <t>NFTRTP</t>
  </si>
  <si>
    <t xml:space="preserve">Surrey And Sussex Healthcare NFT                  </t>
  </si>
  <si>
    <t>NFTRTR</t>
  </si>
  <si>
    <t xml:space="preserve">South Tees Hospitals NFT                          </t>
  </si>
  <si>
    <t>NFTRTV</t>
  </si>
  <si>
    <t xml:space="preserve">5 Boroughs Partnership NFT                        </t>
  </si>
  <si>
    <t>NFTRTX</t>
  </si>
  <si>
    <t xml:space="preserve">Morecambe Bay Hospitals NFT                       </t>
  </si>
  <si>
    <t>NFTRV7</t>
  </si>
  <si>
    <t xml:space="preserve">Bedfordshire and Luton Community NFT              </t>
  </si>
  <si>
    <t>NFTRV8</t>
  </si>
  <si>
    <t xml:space="preserve">North West London Hospitals NFT                   </t>
  </si>
  <si>
    <t>NFTRV9</t>
  </si>
  <si>
    <t xml:space="preserve">Hull and East Riding Community Health NFT         </t>
  </si>
  <si>
    <t>NFTRVJ</t>
  </si>
  <si>
    <t xml:space="preserve">North Bristol NFT                                 </t>
  </si>
  <si>
    <t>NFTRVL</t>
  </si>
  <si>
    <t xml:space="preserve">Barnet and Chase Farm Hospitals NFT               </t>
  </si>
  <si>
    <t>NFTRVN</t>
  </si>
  <si>
    <t xml:space="preserve">Avon and Wiltshire Mental Health Partner NFT      </t>
  </si>
  <si>
    <t>NFTRVR</t>
  </si>
  <si>
    <t xml:space="preserve">Epsom and St Helier University Hospitals NFT      </t>
  </si>
  <si>
    <t>NFTRVY</t>
  </si>
  <si>
    <t xml:space="preserve">Southport and Ormskirk Hospital NFT               </t>
  </si>
  <si>
    <t>NFTRW4</t>
  </si>
  <si>
    <t xml:space="preserve">Mersey Care NFT                                   </t>
  </si>
  <si>
    <t>NFTRW6</t>
  </si>
  <si>
    <t xml:space="preserve">Pennine Acute Hospitals NFT                       </t>
  </si>
  <si>
    <t>NFTRWA</t>
  </si>
  <si>
    <t xml:space="preserve">Hull and East Yorkshire Hospitals NFT             </t>
  </si>
  <si>
    <t>NFTRWD</t>
  </si>
  <si>
    <t xml:space="preserve">United Lincolnshire Hospitals NFT                 </t>
  </si>
  <si>
    <t>NFTRWE</t>
  </si>
  <si>
    <t xml:space="preserve">University Hospitals of Leicester NFT             </t>
  </si>
  <si>
    <t>NFTRWF</t>
  </si>
  <si>
    <t xml:space="preserve">Maidstone and Tunbridge Wells NFT                 </t>
  </si>
  <si>
    <t>NFTRWG</t>
  </si>
  <si>
    <t xml:space="preserve">West Hertfordshire Hospitals NFT                  </t>
  </si>
  <si>
    <t>NFTRWH</t>
  </si>
  <si>
    <t xml:space="preserve">East And North Hertfordshire NFT                  </t>
  </si>
  <si>
    <t>NFTRWP</t>
  </si>
  <si>
    <t xml:space="preserve">Worcestershire Acute Hospitals NFT                </t>
  </si>
  <si>
    <t>NFTRWQ</t>
  </si>
  <si>
    <t xml:space="preserve">Worcestershire Mental Health Partnership NFT      </t>
  </si>
  <si>
    <t>NFTRWV</t>
  </si>
  <si>
    <t xml:space="preserve">Devon Partnership NFT                             </t>
  </si>
  <si>
    <t>NFTRX1</t>
  </si>
  <si>
    <t xml:space="preserve">Nottingham University Hospitals NHS Trust         </t>
  </si>
  <si>
    <t>NFTRX4</t>
  </si>
  <si>
    <t xml:space="preserve">Northumberland Tyne And Wear NHS Trust            </t>
  </si>
  <si>
    <t>NFTRX6</t>
  </si>
  <si>
    <t xml:space="preserve">North East Ambulance Service NHS Trust            </t>
  </si>
  <si>
    <t>NFTRX7</t>
  </si>
  <si>
    <t xml:space="preserve">North West Ambulance Service NHS Trust            </t>
  </si>
  <si>
    <t>NFTRX8</t>
  </si>
  <si>
    <t xml:space="preserve">Yorkshire Ambulance Service NHS Trust             </t>
  </si>
  <si>
    <t>NFTRX9</t>
  </si>
  <si>
    <t xml:space="preserve">East Midlands Ambulance Service NHS Trust         </t>
  </si>
  <si>
    <t>NFTRXC</t>
  </si>
  <si>
    <t xml:space="preserve">East Sussex Hospitals NFT                         </t>
  </si>
  <si>
    <t>NFTRXF</t>
  </si>
  <si>
    <t xml:space="preserve">Mid Yorkshire Hospitals NFT                       </t>
  </si>
  <si>
    <t>NFTRXG</t>
  </si>
  <si>
    <t xml:space="preserve">South West Yorkshire Mental Health NFT            </t>
  </si>
  <si>
    <t>NFTRXH</t>
  </si>
  <si>
    <t xml:space="preserve">Brighton and Sussex University Hospitals NFT      </t>
  </si>
  <si>
    <t>NFTRXK</t>
  </si>
  <si>
    <t xml:space="preserve">Sandwell and West Birmingham Hospitals NFT        </t>
  </si>
  <si>
    <t>NFTRXM</t>
  </si>
  <si>
    <t xml:space="preserve">Derbyshire Healthcare NFT                         </t>
  </si>
  <si>
    <t>NFTRXQ</t>
  </si>
  <si>
    <t xml:space="preserve">Buckinghamshire Hospitals NFT                     </t>
  </si>
  <si>
    <t>NFTRXR</t>
  </si>
  <si>
    <t xml:space="preserve">East Lancashire Hospitals NFT                     </t>
  </si>
  <si>
    <t>NFTRXW</t>
  </si>
  <si>
    <t xml:space="preserve">Shrewsbury and Telford Hospitals NFT              </t>
  </si>
  <si>
    <t>NFTRXY</t>
  </si>
  <si>
    <t xml:space="preserve">Kent &amp; Medway NHS &amp; Social Care Partnership Trust </t>
  </si>
  <si>
    <t>NFTRY1</t>
  </si>
  <si>
    <t xml:space="preserve">Liverpool Community Healthcare NFT                </t>
  </si>
  <si>
    <t>NFTRY2</t>
  </si>
  <si>
    <t xml:space="preserve">Ashton Leigh &amp; Wigan Community Healthcare NFT     </t>
  </si>
  <si>
    <t>NFTRY3</t>
  </si>
  <si>
    <t xml:space="preserve">Norfolk Community Health and Care NFT             </t>
  </si>
  <si>
    <t>NFTRY4</t>
  </si>
  <si>
    <t xml:space="preserve">Hertfordshire Community NFT                       </t>
  </si>
  <si>
    <t>NFTRY5</t>
  </si>
  <si>
    <t xml:space="preserve">Lincolnshire Community Health Services NHS Trust  </t>
  </si>
  <si>
    <t>NFTRY6</t>
  </si>
  <si>
    <t xml:space="preserve">The Leeds Community NHS Trust                     </t>
  </si>
  <si>
    <t>NFTRY7</t>
  </si>
  <si>
    <t xml:space="preserve">The Wirral Community NHS Trust                    </t>
  </si>
  <si>
    <t>NFTRY8</t>
  </si>
  <si>
    <t>The Derbyshire Community Health Services NHS Trust</t>
  </si>
  <si>
    <t>NFTRY9</t>
  </si>
  <si>
    <t xml:space="preserve">Hounslow and Richmond Community Healthcare NHS T  </t>
  </si>
  <si>
    <t>NFTRYC</t>
  </si>
  <si>
    <t xml:space="preserve">East of England Ambulance Service NHS Trust       </t>
  </si>
  <si>
    <t>NFTRYD</t>
  </si>
  <si>
    <t xml:space="preserve">South East Coast Ambulance Service NHS Trust      </t>
  </si>
  <si>
    <t>NFTRYG</t>
  </si>
  <si>
    <t xml:space="preserve">Coventry and Warwickshire Partnership NHS Trust   </t>
  </si>
  <si>
    <t>NFTRYJ</t>
  </si>
  <si>
    <t xml:space="preserve">Imperial College Healthcare NHS Trust             </t>
  </si>
  <si>
    <t>NFTRYK</t>
  </si>
  <si>
    <t xml:space="preserve">Dudley &amp; Walsall Mental Health Partshp NHS Trust  </t>
  </si>
  <si>
    <t>NFTRYQ</t>
  </si>
  <si>
    <t xml:space="preserve">South London Healthcare NHS Trust                 </t>
  </si>
  <si>
    <t>NFTRYV</t>
  </si>
  <si>
    <t xml:space="preserve">Cambridgeshire Community Services NFT             </t>
  </si>
  <si>
    <t>NFTRYW</t>
  </si>
  <si>
    <t xml:space="preserve">Birmingham Community Healthcare NFT               </t>
  </si>
  <si>
    <t>NFTRYX</t>
  </si>
  <si>
    <t xml:space="preserve">Central London Community Healthcare NFT           </t>
  </si>
  <si>
    <t>NFTRYY</t>
  </si>
  <si>
    <t xml:space="preserve">Eastern and Coastal Kent Community Health NFT     </t>
  </si>
  <si>
    <t>NFTSUM</t>
  </si>
  <si>
    <t xml:space="preserve">Non-Foundation Trust Summary Account              </t>
  </si>
  <si>
    <t>NFTTAD</t>
  </si>
  <si>
    <t xml:space="preserve">Bradford District Care Trust NFT                  </t>
  </si>
  <si>
    <t>NFTTAE</t>
  </si>
  <si>
    <t xml:space="preserve">Manchester Mental Health and Social Care NFT      </t>
  </si>
  <si>
    <t>NGL048</t>
  </si>
  <si>
    <t xml:space="preserve">National Gallery                                  </t>
  </si>
  <si>
    <t>NGS075</t>
  </si>
  <si>
    <t xml:space="preserve">National Galleries of Scotland                    </t>
  </si>
  <si>
    <t>NHD033</t>
  </si>
  <si>
    <t xml:space="preserve">NHS Direct NHS Trust                              </t>
  </si>
  <si>
    <t>NHF048</t>
  </si>
  <si>
    <t xml:space="preserve">National Heritage Memorial Fund                   </t>
  </si>
  <si>
    <t>NHM048</t>
  </si>
  <si>
    <t xml:space="preserve">Natural History Museum                            </t>
  </si>
  <si>
    <t>NHP903</t>
  </si>
  <si>
    <t xml:space="preserve">National Health Service Pension Scheme            </t>
  </si>
  <si>
    <t>NI001X</t>
  </si>
  <si>
    <t xml:space="preserve">Antrim Borough Council                            </t>
  </si>
  <si>
    <t>NI002X</t>
  </si>
  <si>
    <t xml:space="preserve">Ards Borough Council                              </t>
  </si>
  <si>
    <t>NI003X</t>
  </si>
  <si>
    <t xml:space="preserve">Armagh City &amp; District Council                    </t>
  </si>
  <si>
    <t>NI004X</t>
  </si>
  <si>
    <t xml:space="preserve">Ballymena Borough Council                         </t>
  </si>
  <si>
    <t>NI005X</t>
  </si>
  <si>
    <t xml:space="preserve">Ballymoney Borough Council                        </t>
  </si>
  <si>
    <t>NI006X</t>
  </si>
  <si>
    <t xml:space="preserve">Banbridge District Council                        </t>
  </si>
  <si>
    <t>NI007X</t>
  </si>
  <si>
    <t xml:space="preserve">Belfast City Council                              </t>
  </si>
  <si>
    <t>NI008X</t>
  </si>
  <si>
    <t xml:space="preserve">Carrickfergus Borough Council                     </t>
  </si>
  <si>
    <t>NI009X</t>
  </si>
  <si>
    <t xml:space="preserve">Castlereagh Borough Council                       </t>
  </si>
  <si>
    <t>NI010X</t>
  </si>
  <si>
    <t xml:space="preserve">Coleraine Borough Council                         </t>
  </si>
  <si>
    <t>NI011X</t>
  </si>
  <si>
    <t xml:space="preserve">Cookstown District County Council                 </t>
  </si>
  <si>
    <t>NI012X</t>
  </si>
  <si>
    <t xml:space="preserve">Craigavon Borough Council                         </t>
  </si>
  <si>
    <t>NI013X</t>
  </si>
  <si>
    <t xml:space="preserve">Derry City Council                                </t>
  </si>
  <si>
    <t>NI014X</t>
  </si>
  <si>
    <t xml:space="preserve">Down District Council                             </t>
  </si>
  <si>
    <t>NI015X</t>
  </si>
  <si>
    <t xml:space="preserve">Dungannon and South Tyrone Borough Council        </t>
  </si>
  <si>
    <t>NI016X</t>
  </si>
  <si>
    <t xml:space="preserve">Fermanagh District Council                        </t>
  </si>
  <si>
    <t>NI017X</t>
  </si>
  <si>
    <t xml:space="preserve">Larne Borough Council                             </t>
  </si>
  <si>
    <t>NI018X</t>
  </si>
  <si>
    <t xml:space="preserve">Limavady Borough Council                          </t>
  </si>
  <si>
    <t>NI019X</t>
  </si>
  <si>
    <t xml:space="preserve">Lisburn Borough Council                           </t>
  </si>
  <si>
    <t>NI020X</t>
  </si>
  <si>
    <t xml:space="preserve">Magherafelt District Council                      </t>
  </si>
  <si>
    <t>NI021X</t>
  </si>
  <si>
    <t xml:space="preserve">Moyle District Council                            </t>
  </si>
  <si>
    <t>NI022X</t>
  </si>
  <si>
    <t xml:space="preserve">Newry and Mourne District Council                 </t>
  </si>
  <si>
    <t>NI023X</t>
  </si>
  <si>
    <t xml:space="preserve">Newtownabbey Borough Council                      </t>
  </si>
  <si>
    <t>NI024X</t>
  </si>
  <si>
    <t xml:space="preserve">North Down Borough Council                        </t>
  </si>
  <si>
    <t>NI025X</t>
  </si>
  <si>
    <t xml:space="preserve">Omagh District Council                            </t>
  </si>
  <si>
    <t>NI026X</t>
  </si>
  <si>
    <t xml:space="preserve">Strabane District Council                         </t>
  </si>
  <si>
    <t>NI027X</t>
  </si>
  <si>
    <t xml:space="preserve">ARC 21 Joint Committee                            </t>
  </si>
  <si>
    <t>NIF822</t>
  </si>
  <si>
    <t xml:space="preserve">National Insurance Fund                           </t>
  </si>
  <si>
    <t>NIL206</t>
  </si>
  <si>
    <t xml:space="preserve">Northern Ireland LG Offices Superannuation Scheme </t>
  </si>
  <si>
    <t>NIO097</t>
  </si>
  <si>
    <t xml:space="preserve">Northern Ireland Office                           </t>
  </si>
  <si>
    <t>NIP097</t>
  </si>
  <si>
    <t xml:space="preserve">Northern Ireland Policing Board                   </t>
  </si>
  <si>
    <t>NIS202</t>
  </si>
  <si>
    <t xml:space="preserve">Northern Ireland Screen Commission                </t>
  </si>
  <si>
    <t>NISCT1</t>
  </si>
  <si>
    <t xml:space="preserve">Belfast Health and Social Care Trust              </t>
  </si>
  <si>
    <t>NISCT2</t>
  </si>
  <si>
    <t xml:space="preserve">Northern Health and Social Care Trust             </t>
  </si>
  <si>
    <t>NISCT3</t>
  </si>
  <si>
    <t xml:space="preserve">South Eastern Health and Social Care Trust        </t>
  </si>
  <si>
    <t>NISCT4</t>
  </si>
  <si>
    <t xml:space="preserve">Southern Health and Social Care Trust             </t>
  </si>
  <si>
    <t>NISCT5</t>
  </si>
  <si>
    <t xml:space="preserve">Western Health and Social Care Trust              </t>
  </si>
  <si>
    <t>NIW099</t>
  </si>
  <si>
    <t xml:space="preserve">Northern Ireland Water Ltd                        </t>
  </si>
  <si>
    <t>NLB048</t>
  </si>
  <si>
    <t xml:space="preserve">Big Lottery Fund                                  </t>
  </si>
  <si>
    <t>NLD048</t>
  </si>
  <si>
    <t xml:space="preserve">National Lottery Distribution Fund                </t>
  </si>
  <si>
    <t>NLF888</t>
  </si>
  <si>
    <t xml:space="preserve">National Loans Fund                               </t>
  </si>
  <si>
    <t>NLL048</t>
  </si>
  <si>
    <t xml:space="preserve">National Lottery: UK Sport Lottery                </t>
  </si>
  <si>
    <t>NLS075</t>
  </si>
  <si>
    <t xml:space="preserve">National Library of Scotland                      </t>
  </si>
  <si>
    <t>NLW090</t>
  </si>
  <si>
    <t xml:space="preserve">National Library of Wales                         </t>
  </si>
  <si>
    <t>NLY202</t>
  </si>
  <si>
    <t xml:space="preserve">Northern Ireland Library Authority                </t>
  </si>
  <si>
    <t>NMG048</t>
  </si>
  <si>
    <t xml:space="preserve">National Museums Liverpool                        </t>
  </si>
  <si>
    <t>NMM048</t>
  </si>
  <si>
    <t xml:space="preserve">National Maritime Museum                          </t>
  </si>
  <si>
    <t>NMN202</t>
  </si>
  <si>
    <t>National Museums and Galleries of Northern Ireland</t>
  </si>
  <si>
    <t>NMS048</t>
  </si>
  <si>
    <t xml:space="preserve">National Museum of Science and Industry           </t>
  </si>
  <si>
    <t>NMU075</t>
  </si>
  <si>
    <t xml:space="preserve">National Museums of Scotland                      </t>
  </si>
  <si>
    <t>NMW090</t>
  </si>
  <si>
    <t xml:space="preserve">National Museums and Galleries of Wales           </t>
  </si>
  <si>
    <t>NNL066</t>
  </si>
  <si>
    <t xml:space="preserve">National Nuclear Laboratory Ltd                   </t>
  </si>
  <si>
    <t>NPG048</t>
  </si>
  <si>
    <t xml:space="preserve">National Portrait Gallery                         </t>
  </si>
  <si>
    <t>NRS075</t>
  </si>
  <si>
    <t xml:space="preserve">National Records of Scotland                      </t>
  </si>
  <si>
    <t>NRW090</t>
  </si>
  <si>
    <t xml:space="preserve">Natural Resources Wales                           </t>
  </si>
  <si>
    <t>NSG062</t>
  </si>
  <si>
    <t xml:space="preserve">National School of Government                     </t>
  </si>
  <si>
    <t>NSI049</t>
  </si>
  <si>
    <t xml:space="preserve">National Savings and Investments                  </t>
  </si>
  <si>
    <t>NSP033</t>
  </si>
  <si>
    <t xml:space="preserve">NHS Professionals                                 </t>
  </si>
  <si>
    <t>NST032</t>
  </si>
  <si>
    <t xml:space="preserve">National Employment Savings Trust                 </t>
  </si>
  <si>
    <t>NTB204</t>
  </si>
  <si>
    <t xml:space="preserve">Northern Ireland Tourist Board                    </t>
  </si>
  <si>
    <t>NUL066</t>
  </si>
  <si>
    <t xml:space="preserve">Nuclear Liabilities Fund                          </t>
  </si>
  <si>
    <t>NWD084</t>
  </si>
  <si>
    <t xml:space="preserve">North West Regional Development Agency            </t>
  </si>
  <si>
    <t>NXS004</t>
  </si>
  <si>
    <t xml:space="preserve">Nexus (Tyne &amp; Wear Passenger Transport Executive) </t>
  </si>
  <si>
    <t>ODA888</t>
  </si>
  <si>
    <t xml:space="preserve">Ordinary Deposit Account - National Savings       </t>
  </si>
  <si>
    <t>OFC084</t>
  </si>
  <si>
    <t xml:space="preserve">Ofcom                                             </t>
  </si>
  <si>
    <t>OFM211</t>
  </si>
  <si>
    <t>Off of the Fst Minister &amp; Deputy Fst Minister  NIE</t>
  </si>
  <si>
    <t>OFT074</t>
  </si>
  <si>
    <t xml:space="preserve">Office of Fair Trading                            </t>
  </si>
  <si>
    <t>OGE020</t>
  </si>
  <si>
    <t xml:space="preserve">Office of Gas and Electricity Markets             </t>
  </si>
  <si>
    <t>OLA048</t>
  </si>
  <si>
    <t xml:space="preserve">Olympic Delivery Authority                        </t>
  </si>
  <si>
    <t>OLD048</t>
  </si>
  <si>
    <t xml:space="preserve">Olympic Lottery Distributor                       </t>
  </si>
  <si>
    <t>OLF048</t>
  </si>
  <si>
    <t xml:space="preserve">Olympic Lottery Distribution Fund                 </t>
  </si>
  <si>
    <t>ONS005</t>
  </si>
  <si>
    <t xml:space="preserve">Statistics Board                                  </t>
  </si>
  <si>
    <t>OPC090</t>
  </si>
  <si>
    <t xml:space="preserve">Older People's Commissioner for Wales             </t>
  </si>
  <si>
    <t>ORD084</t>
  </si>
  <si>
    <t xml:space="preserve">Ordnance Survey                                   </t>
  </si>
  <si>
    <t>ORR088</t>
  </si>
  <si>
    <t xml:space="preserve">Office of Rail Regulation                         </t>
  </si>
  <si>
    <t>OSE072</t>
  </si>
  <si>
    <t xml:space="preserve">Office for Std in Ed Children's Services &amp; Skills </t>
  </si>
  <si>
    <t>OSS907</t>
  </si>
  <si>
    <t xml:space="preserve">Department for Intl Dev: Overseas Superannuation  </t>
  </si>
  <si>
    <t>PAD032</t>
  </si>
  <si>
    <t xml:space="preserve">Personal Accounts Delivery Authority              </t>
  </si>
  <si>
    <t>PAO084</t>
  </si>
  <si>
    <t xml:space="preserve">Patent Office                                     </t>
  </si>
  <si>
    <t>PBN097</t>
  </si>
  <si>
    <t xml:space="preserve">Probation Board for Northern Ireland              </t>
  </si>
  <si>
    <t>PCS901</t>
  </si>
  <si>
    <t xml:space="preserve">Cabinet Office: Civil Superannuation              </t>
  </si>
  <si>
    <t>PFS075</t>
  </si>
  <si>
    <t xml:space="preserve">Crown Office &amp; Procurator Fiscal Svc - Scotland   </t>
  </si>
  <si>
    <t>PLT066</t>
  </si>
  <si>
    <t xml:space="preserve">Petroleum Licenses Trust Statement                </t>
  </si>
  <si>
    <t>PMD208</t>
  </si>
  <si>
    <t xml:space="preserve">Northern Ire Medical and Dental Training Agency   </t>
  </si>
  <si>
    <t>PNT066</t>
  </si>
  <si>
    <t xml:space="preserve">Pacific Nuclear Transport Ltd                     </t>
  </si>
  <si>
    <t>PON097</t>
  </si>
  <si>
    <t xml:space="preserve">Police Ombudsman for Northern Ireland             </t>
  </si>
  <si>
    <t>PPF032</t>
  </si>
  <si>
    <t xml:space="preserve">Pension Protection Fund (PPF)                     </t>
  </si>
  <si>
    <t>PPS912</t>
  </si>
  <si>
    <t xml:space="preserve">Police Pension Scheme - Northern Ireland Office   </t>
  </si>
  <si>
    <t>PRA091</t>
  </si>
  <si>
    <t xml:space="preserve">Prudential Regulation Authority                   </t>
  </si>
  <si>
    <t>PRS214</t>
  </si>
  <si>
    <t xml:space="preserve">Public Prosecution Service - Northern Ireland     </t>
  </si>
  <si>
    <t>PSC006</t>
  </si>
  <si>
    <t xml:space="preserve">Postal Services Commission                        </t>
  </si>
  <si>
    <t>PSN097</t>
  </si>
  <si>
    <t xml:space="preserve">Police Service of Northern Ireland                </t>
  </si>
  <si>
    <t>PWL888</t>
  </si>
  <si>
    <t xml:space="preserve">Public Works Loans Board                          </t>
  </si>
  <si>
    <t>QEC085</t>
  </si>
  <si>
    <t xml:space="preserve">Queen Elizabeth II Conference Centre              </t>
  </si>
  <si>
    <t>RAF017</t>
  </si>
  <si>
    <t xml:space="preserve">Royal Air Force Museum                            </t>
  </si>
  <si>
    <t>RAI208</t>
  </si>
  <si>
    <t xml:space="preserve">Regulation and Quality and Improvement Authority  </t>
  </si>
  <si>
    <t>RAM048</t>
  </si>
  <si>
    <t xml:space="preserve">Royal Armouries                                   </t>
  </si>
  <si>
    <t>RBG075</t>
  </si>
  <si>
    <t xml:space="preserve">Royal Botanic Garden Edinburgh                    </t>
  </si>
  <si>
    <t>RCP906</t>
  </si>
  <si>
    <t xml:space="preserve">Research Councils Pension Scheme                  </t>
  </si>
  <si>
    <t>REG212</t>
  </si>
  <si>
    <t xml:space="preserve">Northern Ireland Authority for Energy Regulation  </t>
  </si>
  <si>
    <t>REL032</t>
  </si>
  <si>
    <t xml:space="preserve">Remploy Ltd                                       </t>
  </si>
  <si>
    <t>RHC017</t>
  </si>
  <si>
    <t xml:space="preserve">Royal Hospital Chelsea                            </t>
  </si>
  <si>
    <t>RMH084</t>
  </si>
  <si>
    <t xml:space="preserve">Royal Mail Holdings Plc                           </t>
  </si>
  <si>
    <t>RMP915</t>
  </si>
  <si>
    <t xml:space="preserve">Royal Mail Pension Scheme                         </t>
  </si>
  <si>
    <t>RMT087</t>
  </si>
  <si>
    <t xml:space="preserve">Royal Mint                                        </t>
  </si>
  <si>
    <t>ROS075</t>
  </si>
  <si>
    <t xml:space="preserve">Registers of Scotland                             </t>
  </si>
  <si>
    <t>S001XX</t>
  </si>
  <si>
    <t xml:space="preserve">Aberdeen City Council                             </t>
  </si>
  <si>
    <t>S002XX</t>
  </si>
  <si>
    <t xml:space="preserve">Aberdeenshire Council                             </t>
  </si>
  <si>
    <t>S003XX</t>
  </si>
  <si>
    <t xml:space="preserve">Angus Council                                     </t>
  </si>
  <si>
    <t>S004XX</t>
  </si>
  <si>
    <t xml:space="preserve">Argyll and Bute Council                           </t>
  </si>
  <si>
    <t>S005XX</t>
  </si>
  <si>
    <t xml:space="preserve">Clackmanannshire Council                          </t>
  </si>
  <si>
    <t>S006XX</t>
  </si>
  <si>
    <t xml:space="preserve">Western Isles Council                             </t>
  </si>
  <si>
    <t>S007XX</t>
  </si>
  <si>
    <t xml:space="preserve">Dumfries and Galloway Council                     </t>
  </si>
  <si>
    <t>S008XX</t>
  </si>
  <si>
    <t xml:space="preserve">Dundee City Council                               </t>
  </si>
  <si>
    <t>S009XX</t>
  </si>
  <si>
    <t xml:space="preserve">East Ayrshire Council                             </t>
  </si>
  <si>
    <t>S010XX</t>
  </si>
  <si>
    <t xml:space="preserve">East Dunbartonshire Council                       </t>
  </si>
  <si>
    <t>S011XX</t>
  </si>
  <si>
    <t xml:space="preserve">East Lothian Council                              </t>
  </si>
  <si>
    <t>S012XX</t>
  </si>
  <si>
    <t xml:space="preserve">East Renfrewshire Council                         </t>
  </si>
  <si>
    <t>S013XX</t>
  </si>
  <si>
    <t xml:space="preserve">Edinburgh City Council                            </t>
  </si>
  <si>
    <t>S014XX</t>
  </si>
  <si>
    <t xml:space="preserve">Falkirk Council                                   </t>
  </si>
  <si>
    <t>S015XX</t>
  </si>
  <si>
    <t xml:space="preserve">Fife Council                                      </t>
  </si>
  <si>
    <t>S016XX</t>
  </si>
  <si>
    <t xml:space="preserve">Glasgow City Council                              </t>
  </si>
  <si>
    <t>S017XX</t>
  </si>
  <si>
    <t xml:space="preserve">Highland Council                                  </t>
  </si>
  <si>
    <t>S018XX</t>
  </si>
  <si>
    <t xml:space="preserve">Inverclyde Council                                </t>
  </si>
  <si>
    <t>S019XX</t>
  </si>
  <si>
    <t xml:space="preserve">Midlothian Council                                </t>
  </si>
  <si>
    <t>S020XX</t>
  </si>
  <si>
    <t xml:space="preserve">Moray Council                                     </t>
  </si>
  <si>
    <t>S021XX</t>
  </si>
  <si>
    <t xml:space="preserve">North Ayrshire Council                            </t>
  </si>
  <si>
    <t>S022XX</t>
  </si>
  <si>
    <t xml:space="preserve">North Lanarkshire Council                         </t>
  </si>
  <si>
    <t>S023XX</t>
  </si>
  <si>
    <t xml:space="preserve">Orkney Islands Council                            </t>
  </si>
  <si>
    <t>S025XX</t>
  </si>
  <si>
    <t xml:space="preserve">Perth and Kinross Council                         </t>
  </si>
  <si>
    <t>S026XX</t>
  </si>
  <si>
    <t xml:space="preserve">Renfrewshire Council                              </t>
  </si>
  <si>
    <t>S027XX</t>
  </si>
  <si>
    <t xml:space="preserve">Scottish Borders Council                          </t>
  </si>
  <si>
    <t>S028XX</t>
  </si>
  <si>
    <t xml:space="preserve">Shetland Islands Council                          </t>
  </si>
  <si>
    <t>S029XX</t>
  </si>
  <si>
    <t xml:space="preserve">South Ayrshire Council                            </t>
  </si>
  <si>
    <t>S030XX</t>
  </si>
  <si>
    <t xml:space="preserve">South Lanarkshire Council                         </t>
  </si>
  <si>
    <t>S031XX</t>
  </si>
  <si>
    <t xml:space="preserve">Stirling Council                                  </t>
  </si>
  <si>
    <t>S032XX</t>
  </si>
  <si>
    <t xml:space="preserve">West Dunbartonshire Council                       </t>
  </si>
  <si>
    <t>S033XX</t>
  </si>
  <si>
    <t xml:space="preserve">West Lothian Council                              </t>
  </si>
  <si>
    <t>S034XX</t>
  </si>
  <si>
    <t xml:space="preserve">Central Scotland Fire and Rescue Service          </t>
  </si>
  <si>
    <t>S035XX</t>
  </si>
  <si>
    <t xml:space="preserve">Grampian Fire and Rescue Service                  </t>
  </si>
  <si>
    <t>S036XX</t>
  </si>
  <si>
    <t xml:space="preserve">Highlands &amp; Islands Fire Brigade                  </t>
  </si>
  <si>
    <t>S037XX</t>
  </si>
  <si>
    <t xml:space="preserve">Lothian &amp; Borders Fire and Rescue Service         </t>
  </si>
  <si>
    <t>S038XX</t>
  </si>
  <si>
    <t xml:space="preserve">Strathclyde Fire and Rescue Service               </t>
  </si>
  <si>
    <t>S039XX</t>
  </si>
  <si>
    <t xml:space="preserve">Tayside Fire and Rescue                           </t>
  </si>
  <si>
    <t>S040XX</t>
  </si>
  <si>
    <t xml:space="preserve">Central Scotland Police                           </t>
  </si>
  <si>
    <t>S041XX</t>
  </si>
  <si>
    <t xml:space="preserve">Grampian Police                                   </t>
  </si>
  <si>
    <t>S042XX</t>
  </si>
  <si>
    <t>Lothian &amp; Borders Policeÿ</t>
  </si>
  <si>
    <t>S043XX</t>
  </si>
  <si>
    <t xml:space="preserve">Northern Constabulary                             </t>
  </si>
  <si>
    <t>S044XX</t>
  </si>
  <si>
    <t xml:space="preserve">Strathclyde Police                                </t>
  </si>
  <si>
    <t>S045XX</t>
  </si>
  <si>
    <t xml:space="preserve">Tayside Police                                    </t>
  </si>
  <si>
    <t>S046XX</t>
  </si>
  <si>
    <t xml:space="preserve">Strathclyde Partnership for Transport             </t>
  </si>
  <si>
    <t>S049XX</t>
  </si>
  <si>
    <t xml:space="preserve">South-East Scotland Transport Partnership         </t>
  </si>
  <si>
    <t>S055XX</t>
  </si>
  <si>
    <t xml:space="preserve">Forth Estuary Transport Authority                 </t>
  </si>
  <si>
    <t>S056XX</t>
  </si>
  <si>
    <t xml:space="preserve">Tay Road Bridge Joint Board                       </t>
  </si>
  <si>
    <t>S099XX</t>
  </si>
  <si>
    <t xml:space="preserve">Shetland Charitable Trust                         </t>
  </si>
  <si>
    <t>SAC075</t>
  </si>
  <si>
    <t xml:space="preserve">Scottish Arts Council                             </t>
  </si>
  <si>
    <t>SCF842</t>
  </si>
  <si>
    <t xml:space="preserve">Scottish Consolidated Fund                        </t>
  </si>
  <si>
    <t>SCL090</t>
  </si>
  <si>
    <t xml:space="preserve">Sports Council for Wales National Lottery         </t>
  </si>
  <si>
    <t>SCN202</t>
  </si>
  <si>
    <t xml:space="preserve">Sports Council for Northern Ireland               </t>
  </si>
  <si>
    <t>SCO042</t>
  </si>
  <si>
    <t>Scotland Office and Office of the Advocate General</t>
  </si>
  <si>
    <t>SCR075</t>
  </si>
  <si>
    <t xml:space="preserve">Scottish Commission for the Regulation of Care    </t>
  </si>
  <si>
    <t>SCT075</t>
  </si>
  <si>
    <t xml:space="preserve">Scottish Government                               </t>
  </si>
  <si>
    <t>SCW090</t>
  </si>
  <si>
    <t xml:space="preserve">Sports Council for Wales                          </t>
  </si>
  <si>
    <t>SDS075</t>
  </si>
  <si>
    <t xml:space="preserve">Skills Development Scotland                       </t>
  </si>
  <si>
    <t>SEB203</t>
  </si>
  <si>
    <t xml:space="preserve">Southern Education and Library Board - NIE        </t>
  </si>
  <si>
    <t>SED084</t>
  </si>
  <si>
    <t xml:space="preserve">South East England Development Agency             </t>
  </si>
  <si>
    <t>SEE203</t>
  </si>
  <si>
    <t xml:space="preserve">South Eastern Education and Library Board - NIE   </t>
  </si>
  <si>
    <t>SEL048</t>
  </si>
  <si>
    <t xml:space="preserve">Sport England Lottery                             </t>
  </si>
  <si>
    <t>SEN075</t>
  </si>
  <si>
    <t xml:space="preserve">Scottish Enterprise                               </t>
  </si>
  <si>
    <t>SFC075</t>
  </si>
  <si>
    <t xml:space="preserve">Scottish Funding Council                          </t>
  </si>
  <si>
    <t>SFO019</t>
  </si>
  <si>
    <t xml:space="preserve">Serious Fraud Office                              </t>
  </si>
  <si>
    <t>SIA003</t>
  </si>
  <si>
    <t xml:space="preserve">Sea Fish Industry Authority                       </t>
  </si>
  <si>
    <t>SIB211</t>
  </si>
  <si>
    <t xml:space="preserve">Strategic Investment Board                        </t>
  </si>
  <si>
    <t>SIV007</t>
  </si>
  <si>
    <t xml:space="preserve">Security and Intelligence Agencies                </t>
  </si>
  <si>
    <t>SIY034</t>
  </si>
  <si>
    <t xml:space="preserve">Security Industry Authority                       </t>
  </si>
  <si>
    <t>SJS048</t>
  </si>
  <si>
    <t xml:space="preserve">Sir John Soane's Museum                           </t>
  </si>
  <si>
    <t>SLC084</t>
  </si>
  <si>
    <t xml:space="preserve">Student Loans Company                             </t>
  </si>
  <si>
    <t>SMG048</t>
  </si>
  <si>
    <t xml:space="preserve">Science Museum Group                              </t>
  </si>
  <si>
    <t>SNH075</t>
  </si>
  <si>
    <t xml:space="preserve">Scottish Natural Heritage                         </t>
  </si>
  <si>
    <t>SNI909</t>
  </si>
  <si>
    <t xml:space="preserve">Teachers Superanuation Scheme Statements - NIE    </t>
  </si>
  <si>
    <t>SNL851</t>
  </si>
  <si>
    <t xml:space="preserve">Sports Council for NIE Lottery Dist Account       </t>
  </si>
  <si>
    <t>SNP914</t>
  </si>
  <si>
    <t xml:space="preserve">Scottish NHS Pension Scheme                       </t>
  </si>
  <si>
    <t>SPA075</t>
  </si>
  <si>
    <t xml:space="preserve">Scottish Police Services Authority                </t>
  </si>
  <si>
    <t>SPE048</t>
  </si>
  <si>
    <t xml:space="preserve">Sport England                                     </t>
  </si>
  <si>
    <t>SPS075</t>
  </si>
  <si>
    <t xml:space="preserve">Sport Scotland                                    </t>
  </si>
  <si>
    <t>SQA075</t>
  </si>
  <si>
    <t xml:space="preserve">Scottish Qualifications Authority                 </t>
  </si>
  <si>
    <t>SSC084</t>
  </si>
  <si>
    <t xml:space="preserve">Research Councils Shared Service Centre           </t>
  </si>
  <si>
    <t>SSO075</t>
  </si>
  <si>
    <t xml:space="preserve">Scottish Social Services Council                  </t>
  </si>
  <si>
    <t>STB075</t>
  </si>
  <si>
    <t xml:space="preserve">Visit Scotland                                    </t>
  </si>
  <si>
    <t>STF084</t>
  </si>
  <si>
    <t xml:space="preserve">Science and Technology Facilities Council         </t>
  </si>
  <si>
    <t>STP913</t>
  </si>
  <si>
    <t xml:space="preserve">Scottish Teachers Pension Scheme                  </t>
  </si>
  <si>
    <t>SUP072</t>
  </si>
  <si>
    <t xml:space="preserve">Supreme Court of the UK                           </t>
  </si>
  <si>
    <t>SWA075</t>
  </si>
  <si>
    <t xml:space="preserve">Scottish Water                                    </t>
  </si>
  <si>
    <t>SWD084</t>
  </si>
  <si>
    <t xml:space="preserve">South West Regional Development Agency            </t>
  </si>
  <si>
    <t>TCW090</t>
  </si>
  <si>
    <t xml:space="preserve">General Teaching Council for Wales                </t>
  </si>
  <si>
    <t>TGL048</t>
  </si>
  <si>
    <t xml:space="preserve">Tate Gallery                                      </t>
  </si>
  <si>
    <t>THC209</t>
  </si>
  <si>
    <t xml:space="preserve">Northern Ireland Transport Holding Company        </t>
  </si>
  <si>
    <t>TNA067</t>
  </si>
  <si>
    <t xml:space="preserve">The National Archives                             </t>
  </si>
  <si>
    <t>TPR032</t>
  </si>
  <si>
    <t xml:space="preserve">The Pensions Regulator                            </t>
  </si>
  <si>
    <t>TPS904</t>
  </si>
  <si>
    <t xml:space="preserve">Teachers' Pension Scheme (England &amp; Wales)        </t>
  </si>
  <si>
    <t>TST084</t>
  </si>
  <si>
    <t xml:space="preserve">Technology Strategy Board                         </t>
  </si>
  <si>
    <t>UKA084</t>
  </si>
  <si>
    <t xml:space="preserve">United Kingdom Atomic Energy Authority            </t>
  </si>
  <si>
    <t>UKC084</t>
  </si>
  <si>
    <t xml:space="preserve">UK Commission for Employment and Skills           </t>
  </si>
  <si>
    <t>UKP905</t>
  </si>
  <si>
    <t>Dept for Bus Innovation &amp; Skills: UKAEA Pens Schem</t>
  </si>
  <si>
    <t>UKS048</t>
  </si>
  <si>
    <t xml:space="preserve">United Kingdom Sports Council                     </t>
  </si>
  <si>
    <t>UKT013</t>
  </si>
  <si>
    <t xml:space="preserve">UK Trade &amp; Investment                             </t>
  </si>
  <si>
    <t>UNI084</t>
  </si>
  <si>
    <t xml:space="preserve">UFI Limited                                       </t>
  </si>
  <si>
    <t>USE207</t>
  </si>
  <si>
    <t xml:space="preserve">Ulster Supported Employment Limited - NIE         </t>
  </si>
  <si>
    <t>VAM048</t>
  </si>
  <si>
    <t xml:space="preserve">Victoria and Albert Museum                        </t>
  </si>
  <si>
    <t>VED837</t>
  </si>
  <si>
    <t xml:space="preserve">Vehicle Excise Duty                               </t>
  </si>
  <si>
    <t>VGB048</t>
  </si>
  <si>
    <t xml:space="preserve">Visit Britain                                     </t>
  </si>
  <si>
    <t>VOS004</t>
  </si>
  <si>
    <t xml:space="preserve">Vehicle and Operator Services Agency              </t>
  </si>
  <si>
    <t>VSS211</t>
  </si>
  <si>
    <t xml:space="preserve">Victims and Survivors Service - NIE               </t>
  </si>
  <si>
    <t>VTA206</t>
  </si>
  <si>
    <t xml:space="preserve">Driver &amp; Vehicle Agcy (Trad Fnd element only) NIE </t>
  </si>
  <si>
    <t>VTS085</t>
  </si>
  <si>
    <t xml:space="preserve">Valuation Tribunals                               </t>
  </si>
  <si>
    <t>W512XX</t>
  </si>
  <si>
    <t xml:space="preserve">Isle of Anglesey County Council                   </t>
  </si>
  <si>
    <t>W514XX</t>
  </si>
  <si>
    <t xml:space="preserve">Gwynedd County Council                            </t>
  </si>
  <si>
    <t>W516XX</t>
  </si>
  <si>
    <t xml:space="preserve">Conwy County Borough Council                      </t>
  </si>
  <si>
    <t>W518XX</t>
  </si>
  <si>
    <t xml:space="preserve">Denbighshire County Council                       </t>
  </si>
  <si>
    <t>W520XX</t>
  </si>
  <si>
    <t xml:space="preserve">Flintshire County Council                         </t>
  </si>
  <si>
    <t>W522XX</t>
  </si>
  <si>
    <t xml:space="preserve">Wrexham County Borough Council                    </t>
  </si>
  <si>
    <t>W524XX</t>
  </si>
  <si>
    <t xml:space="preserve">Powys County Council                              </t>
  </si>
  <si>
    <t>W526XX</t>
  </si>
  <si>
    <t xml:space="preserve">Ceredigion County Council                         </t>
  </si>
  <si>
    <t>W528XX</t>
  </si>
  <si>
    <t xml:space="preserve">Pembrokeshire County Council                      </t>
  </si>
  <si>
    <t>W530XX</t>
  </si>
  <si>
    <t xml:space="preserve">Carmarthenshire County Council                    </t>
  </si>
  <si>
    <t>W532XX</t>
  </si>
  <si>
    <t xml:space="preserve">Swansea City and County Council                   </t>
  </si>
  <si>
    <t>W534XX</t>
  </si>
  <si>
    <t xml:space="preserve">Neath Port Talbot County Borough Council          </t>
  </si>
  <si>
    <t>W536XX</t>
  </si>
  <si>
    <t xml:space="preserve">Bridgend County Borough Council                   </t>
  </si>
  <si>
    <t>W538XX</t>
  </si>
  <si>
    <t xml:space="preserve">Vale of Glamorgan County Council                  </t>
  </si>
  <si>
    <t>W540XX</t>
  </si>
  <si>
    <t xml:space="preserve">Rhondda Cynon Taff County Borough Council         </t>
  </si>
  <si>
    <t>W542XX</t>
  </si>
  <si>
    <t xml:space="preserve">Merthyr Tydfil County Borough Council             </t>
  </si>
  <si>
    <t>W544XX</t>
  </si>
  <si>
    <t xml:space="preserve">Caerphilly County Borough Council                 </t>
  </si>
  <si>
    <t>W545XX</t>
  </si>
  <si>
    <t xml:space="preserve">Blaenau Gwent County Borough Council              </t>
  </si>
  <si>
    <t>W546XX</t>
  </si>
  <si>
    <t xml:space="preserve">Torfaen County Borough Council                    </t>
  </si>
  <si>
    <t>W548XX</t>
  </si>
  <si>
    <t xml:space="preserve">Monmouthshire County Council                      </t>
  </si>
  <si>
    <t>W550XX</t>
  </si>
  <si>
    <t xml:space="preserve">Newport City Council                              </t>
  </si>
  <si>
    <t>W552XX</t>
  </si>
  <si>
    <t xml:space="preserve">Cardiff City and County Council                   </t>
  </si>
  <si>
    <t>W562XX</t>
  </si>
  <si>
    <t xml:space="preserve">Dyfed Powys Police and Crime Commissioner                      </t>
  </si>
  <si>
    <t>W564XX</t>
  </si>
  <si>
    <t xml:space="preserve">Gwent Police and Crime Commissioner                            </t>
  </si>
  <si>
    <t>W566XX</t>
  </si>
  <si>
    <t xml:space="preserve">North Wales Police and Crime Commissioner                      </t>
  </si>
  <si>
    <t>W568XX</t>
  </si>
  <si>
    <t xml:space="preserve">South Wales Police and Crime Commissioner                      </t>
  </si>
  <si>
    <t>W572XX</t>
  </si>
  <si>
    <t xml:space="preserve">Mid and West Wales Fire Authority                 </t>
  </si>
  <si>
    <t>W574XX</t>
  </si>
  <si>
    <t xml:space="preserve">North Wales Fire Authority                        </t>
  </si>
  <si>
    <t>W576XX</t>
  </si>
  <si>
    <t xml:space="preserve">South Wales Fire Authority                        </t>
  </si>
  <si>
    <t>W582XX</t>
  </si>
  <si>
    <t xml:space="preserve">Brecon Beacons National Park Authority            </t>
  </si>
  <si>
    <t>W584XX</t>
  </si>
  <si>
    <t xml:space="preserve">Pembrokeshire Coast National Park Authority       </t>
  </si>
  <si>
    <t>W586XX</t>
  </si>
  <si>
    <t xml:space="preserve">Snowdonia National Park Authority                 </t>
  </si>
  <si>
    <t>WAG090</t>
  </si>
  <si>
    <t xml:space="preserve">Welsh Assembly Government                         </t>
  </si>
  <si>
    <t>WCF854</t>
  </si>
  <si>
    <t xml:space="preserve">Welsh Consolidated Fund                           </t>
  </si>
  <si>
    <t>WCO048</t>
  </si>
  <si>
    <t xml:space="preserve">Wallace Collection                                </t>
  </si>
  <si>
    <t>WEL203</t>
  </si>
  <si>
    <t xml:space="preserve">Western Education and Library Board - NIE         </t>
  </si>
  <si>
    <t>WFC048</t>
  </si>
  <si>
    <t xml:space="preserve">Welsh Fourth Channel Authority                    </t>
  </si>
  <si>
    <t>WLB090</t>
  </si>
  <si>
    <t xml:space="preserve">Welsh Language Board                              </t>
  </si>
  <si>
    <t>WLC090</t>
  </si>
  <si>
    <t xml:space="preserve">Welsh Language Commissioner                       </t>
  </si>
  <si>
    <t>WMD084</t>
  </si>
  <si>
    <t xml:space="preserve">Advantage West Midlands                           </t>
  </si>
  <si>
    <t>WNHT13</t>
  </si>
  <si>
    <t xml:space="preserve">Velindre                                          </t>
  </si>
  <si>
    <t>WNHT14</t>
  </si>
  <si>
    <t xml:space="preserve">Welsh Ambulance Services                          </t>
  </si>
  <si>
    <t>WNHT15</t>
  </si>
  <si>
    <t xml:space="preserve">Public Health Wales NHS Trust                     </t>
  </si>
  <si>
    <t>WNU085</t>
  </si>
  <si>
    <t xml:space="preserve">West Northantonshire Development Corporation      </t>
  </si>
  <si>
    <t>WOF091</t>
  </si>
  <si>
    <t xml:space="preserve">Wales Office                                      </t>
  </si>
  <si>
    <t>WSR057</t>
  </si>
  <si>
    <t xml:space="preserve">Water Services Regulation Authority               </t>
  </si>
  <si>
    <t>YCN099</t>
  </si>
  <si>
    <t xml:space="preserve">Youth Council for Northern Ireland                </t>
  </si>
  <si>
    <t>YHD084</t>
  </si>
  <si>
    <t xml:space="preserve">Yorkshire Forward                                 </t>
  </si>
  <si>
    <t>YPL022</t>
  </si>
  <si>
    <t xml:space="preserve">Young People's Learning Agency                    </t>
  </si>
  <si>
    <t>EFA022</t>
  </si>
  <si>
    <t>Education Funding Agency</t>
  </si>
  <si>
    <t>AHL003</t>
  </si>
  <si>
    <t>Animal Health and Veterinary Laboratories Agency</t>
  </si>
  <si>
    <t>FER003</t>
  </si>
  <si>
    <t>Food &amp; Environment Research Agency</t>
  </si>
  <si>
    <t>CEF003</t>
  </si>
  <si>
    <t>Centre for Environment, Fisheries, Aquaculture &amp; Science</t>
  </si>
  <si>
    <t>RPA003</t>
  </si>
  <si>
    <t>Rural Payments Agency</t>
  </si>
  <si>
    <t>VMD003</t>
  </si>
  <si>
    <t>Veterinary Medicines Directorate</t>
  </si>
  <si>
    <t>DSR066</t>
  </si>
  <si>
    <t>Dounreay Site Restoration Limited</t>
  </si>
  <si>
    <t>LLW066</t>
  </si>
  <si>
    <t>LLW Repository Limited</t>
  </si>
  <si>
    <t>MAL066</t>
  </si>
  <si>
    <t>Mognox Limited</t>
  </si>
  <si>
    <t>RSR066</t>
  </si>
  <si>
    <t>Research Site Restoration Limited</t>
  </si>
  <si>
    <t>SFL066</t>
  </si>
  <si>
    <t>Sellafield Limited</t>
  </si>
  <si>
    <t>THO085</t>
  </si>
  <si>
    <t>The Housing Ombudsman</t>
  </si>
  <si>
    <t>VTE085</t>
  </si>
  <si>
    <t>Valuation Tribunal For England</t>
  </si>
  <si>
    <t>HTB087</t>
  </si>
  <si>
    <t>Help to Buy (HMT) Limited</t>
  </si>
  <si>
    <t>PFT087</t>
  </si>
  <si>
    <t>Infrastructure Finance Unit Limited</t>
  </si>
  <si>
    <t>MAS087</t>
  </si>
  <si>
    <t>Money Advice Service</t>
  </si>
  <si>
    <t>OBR087</t>
  </si>
  <si>
    <t>Office for Budget Responsibility</t>
  </si>
  <si>
    <t>RHH087</t>
  </si>
  <si>
    <t>Royal Household</t>
  </si>
  <si>
    <t>UKR087</t>
  </si>
  <si>
    <t>UKAR Asset Resolution Limited</t>
  </si>
  <si>
    <t>DMO087</t>
  </si>
  <si>
    <t>UK Debt Management Office</t>
  </si>
  <si>
    <t>UKF087</t>
  </si>
  <si>
    <t>UK Financial Investments Limited</t>
  </si>
  <si>
    <t>S100XX</t>
  </si>
  <si>
    <t>Police Service Scotland</t>
  </si>
  <si>
    <t>S200XX</t>
  </si>
  <si>
    <t>Fire Service Scotland</t>
  </si>
  <si>
    <t>WNHT16</t>
  </si>
  <si>
    <t>Abertawe Bro Morgannwg Univ Local Health Board</t>
  </si>
  <si>
    <t>WNHT17</t>
  </si>
  <si>
    <t>Aneurin Bevan Local Health Board</t>
  </si>
  <si>
    <t>WNHT18</t>
  </si>
  <si>
    <t>Betsi Cadwaladr University Local Health Board</t>
  </si>
  <si>
    <t>WNHT19</t>
  </si>
  <si>
    <t>Cardiff and Vale University Local Health Board</t>
  </si>
  <si>
    <t>WNHT20</t>
  </si>
  <si>
    <t>Cwm Taf Local Health Board</t>
  </si>
  <si>
    <t>WNHT21</t>
  </si>
  <si>
    <t>Hywel Dda Health Board</t>
  </si>
  <si>
    <t>WNHT22</t>
  </si>
  <si>
    <t>Powys Local Health Board</t>
  </si>
  <si>
    <t>BHC004</t>
  </si>
  <si>
    <t>Blyth Harbour Commissioners</t>
  </si>
  <si>
    <t>BWM003</t>
  </si>
  <si>
    <t>British Wool Marketing Board</t>
  </si>
  <si>
    <t>CGM003</t>
  </si>
  <si>
    <t>Covent Garden Market Authority</t>
  </si>
  <si>
    <t>DHB004</t>
  </si>
  <si>
    <t>Dover Harbour Board</t>
  </si>
  <si>
    <t>GRH017</t>
  </si>
  <si>
    <t>Greenwich Hospital</t>
  </si>
  <si>
    <t>HHA004</t>
  </si>
  <si>
    <t>Harwich Haven Authority</t>
  </si>
  <si>
    <t>HPR048</t>
  </si>
  <si>
    <t>Historic Royal Palaces Trust</t>
  </si>
  <si>
    <t>MHP004</t>
  </si>
  <si>
    <t>Milford Haven Port Authority</t>
  </si>
  <si>
    <t>NAF017</t>
  </si>
  <si>
    <t>Navy, Army and Air Force Institute</t>
  </si>
  <si>
    <t>PHC004</t>
  </si>
  <si>
    <t>Poole Harbour Commissioners</t>
  </si>
  <si>
    <t>PLA004</t>
  </si>
  <si>
    <t>Port of London Authority</t>
  </si>
  <si>
    <t>PTA004</t>
  </si>
  <si>
    <t>Port of Tyne Authority</t>
  </si>
  <si>
    <t>POL084</t>
  </si>
  <si>
    <t>Post Office Limited</t>
  </si>
  <si>
    <t>RCT048</t>
  </si>
  <si>
    <t>Royal Collection Trust</t>
  </si>
  <si>
    <t>SPA004</t>
  </si>
  <si>
    <t>Shoreham Port Authority</t>
  </si>
  <si>
    <t>FCA087</t>
  </si>
  <si>
    <t>Financial Conduct Authority</t>
  </si>
  <si>
    <t>PRA087</t>
  </si>
  <si>
    <t>Prudential Regulation Authority</t>
  </si>
  <si>
    <t>FOL087</t>
  </si>
  <si>
    <t>Financial Ombudsman Limited</t>
  </si>
  <si>
    <t>CIA090</t>
  </si>
  <si>
    <t>Cardiff International Airport</t>
  </si>
  <si>
    <t>COP034</t>
  </si>
  <si>
    <t>College of Policing</t>
  </si>
  <si>
    <t>NCA034</t>
  </si>
  <si>
    <t>National Crime Agency</t>
  </si>
  <si>
    <t>CRP033</t>
  </si>
  <si>
    <t>Professional Standards Authority for Health and Social Care</t>
  </si>
  <si>
    <t>HRA033</t>
  </si>
  <si>
    <t>Health Research Authority</t>
  </si>
  <si>
    <t>HFE033</t>
  </si>
  <si>
    <t>Human Fertilisation and Embryology Authority</t>
  </si>
  <si>
    <t>HTA033</t>
  </si>
  <si>
    <t>Human Tissue Authority</t>
  </si>
  <si>
    <t>NCE033</t>
  </si>
  <si>
    <t>National Institute for Health and Clinical Excellence</t>
  </si>
  <si>
    <t>BSA033</t>
  </si>
  <si>
    <t>NHS Business Services Authority</t>
  </si>
  <si>
    <t>CBA033</t>
  </si>
  <si>
    <t>NHS England (designated as NHS Commissioning Board)</t>
  </si>
  <si>
    <t>HIC033</t>
  </si>
  <si>
    <t>The Health and Social Care Information Centre</t>
  </si>
  <si>
    <t>CHP033</t>
  </si>
  <si>
    <t>Community Health Partnerships Ltd</t>
  </si>
  <si>
    <t>HEE033</t>
  </si>
  <si>
    <t>Health Education Engalnd</t>
  </si>
  <si>
    <t>NPS033</t>
  </si>
  <si>
    <t>NHS Property Services Ltd</t>
  </si>
  <si>
    <t>NHS Trust Development Authority</t>
  </si>
  <si>
    <t>PHE033</t>
  </si>
  <si>
    <t>Public Health England</t>
  </si>
  <si>
    <t>CCG02N</t>
  </si>
  <si>
    <t>NHS AIREDALE, WHARFDALE AND CRAVEN CCG</t>
  </si>
  <si>
    <t>CCG09C</t>
  </si>
  <si>
    <t>NHS ASHFORD CCG</t>
  </si>
  <si>
    <t>CCG10Y</t>
  </si>
  <si>
    <t>NHS AYLESBURY VALE CCG</t>
  </si>
  <si>
    <t>CCG07L</t>
  </si>
  <si>
    <t>NHS BARKING AND DAGENHAM CCG</t>
  </si>
  <si>
    <t>CCG07M</t>
  </si>
  <si>
    <t>NHS BARNET CCG</t>
  </si>
  <si>
    <t>CCG02P</t>
  </si>
  <si>
    <t>NHS BARNSLEY CCG</t>
  </si>
  <si>
    <t>CCG99E</t>
  </si>
  <si>
    <t>NHS BASILDON AND BRENTWOOD CCG</t>
  </si>
  <si>
    <t>CCG02Q</t>
  </si>
  <si>
    <t>NHS BASSETLAW CCG</t>
  </si>
  <si>
    <t>CCG11E</t>
  </si>
  <si>
    <t>NHS BATH AND NORTH EAST SOMERSET CCG</t>
  </si>
  <si>
    <t>CCG06F</t>
  </si>
  <si>
    <t>NHS BEDFORDSHIRE CCG</t>
  </si>
  <si>
    <t>CCG07N</t>
  </si>
  <si>
    <t>NHS BEXLEY CCG</t>
  </si>
  <si>
    <t>CCG13P</t>
  </si>
  <si>
    <t>NHS BIRMINGHAM CROSSCITY CCG</t>
  </si>
  <si>
    <t>CCG04X</t>
  </si>
  <si>
    <t>NHS BIRMINGHAM SOUTH AND CENTRAL CCG</t>
  </si>
  <si>
    <t>CCG00Q</t>
  </si>
  <si>
    <t>NHS BLACKBURN WITH DARWEN CCG</t>
  </si>
  <si>
    <t>CCG00R</t>
  </si>
  <si>
    <t>NHS BLACKPOOL CCG</t>
  </si>
  <si>
    <t>CCG00T</t>
  </si>
  <si>
    <t>NHS BOLTON CCG</t>
  </si>
  <si>
    <t>CCG10G</t>
  </si>
  <si>
    <t>NHS BRACKNELL AND ASCOT CCG</t>
  </si>
  <si>
    <t>CCG02W</t>
  </si>
  <si>
    <t>NHS BRADFORD CITY CCG</t>
  </si>
  <si>
    <t>CCG02R</t>
  </si>
  <si>
    <t>NHS BRADFORD DISTRICTS CCG</t>
  </si>
  <si>
    <t>CCG07P</t>
  </si>
  <si>
    <t>NHS BRENT CCG</t>
  </si>
  <si>
    <t>CCG09D</t>
  </si>
  <si>
    <t>NHS BRIGHTON AND HOVE CCG</t>
  </si>
  <si>
    <t>CCG11H</t>
  </si>
  <si>
    <t>NHS BRISTOL CCG</t>
  </si>
  <si>
    <t>CCG07Q</t>
  </si>
  <si>
    <t>NHS BROMLEY CCG</t>
  </si>
  <si>
    <t>CCG00V</t>
  </si>
  <si>
    <t>NHS BURY CCG</t>
  </si>
  <si>
    <t>CCG02T</t>
  </si>
  <si>
    <t>NHS CALDERDALE CCG</t>
  </si>
  <si>
    <t>CCG06H</t>
  </si>
  <si>
    <t>NHS CAMBRIDGESHIRE AND PETERBOROUGH CCG</t>
  </si>
  <si>
    <t>CCG07R</t>
  </si>
  <si>
    <t>NHS CAMDEN CCG</t>
  </si>
  <si>
    <t>CCG04Y</t>
  </si>
  <si>
    <t>NHS CANNOCK CHASE CCG</t>
  </si>
  <si>
    <t>CCG09E</t>
  </si>
  <si>
    <t>NHS CANTERBURY AND COASTAL CCG</t>
  </si>
  <si>
    <t>CCG99F</t>
  </si>
  <si>
    <t>NHS CASTLE POINT AND ROCHFORD CCG</t>
  </si>
  <si>
    <t>CCG09A</t>
  </si>
  <si>
    <t>NHS CENTRAL LONDON (WESTMINSTER) CCG</t>
  </si>
  <si>
    <t>CCG00W</t>
  </si>
  <si>
    <t>NHS CENTRAL MANCHESTER CCG</t>
  </si>
  <si>
    <t>CCG10H</t>
  </si>
  <si>
    <t>NHS CHILTERN CCG</t>
  </si>
  <si>
    <t>CCG00X</t>
  </si>
  <si>
    <t>NHS CHORLEY AND SOUTH RIBBLE CCG</t>
  </si>
  <si>
    <t>CCG07T</t>
  </si>
  <si>
    <t>NHS CITY AND HACKNEY CCG</t>
  </si>
  <si>
    <t>CCG09G</t>
  </si>
  <si>
    <t>NHS COASTAL WEST SUSSEX CCG</t>
  </si>
  <si>
    <t>CCG03V</t>
  </si>
  <si>
    <t>NHS CORBY CCG</t>
  </si>
  <si>
    <t>CCG05A</t>
  </si>
  <si>
    <t>NHS COVENTRY AND RUGBY CCG</t>
  </si>
  <si>
    <t>CCG09H</t>
  </si>
  <si>
    <t>NHS CRAWLEY CCG</t>
  </si>
  <si>
    <t>CCG07V</t>
  </si>
  <si>
    <t>NHS CROYDON CCG</t>
  </si>
  <si>
    <t>CCG01H</t>
  </si>
  <si>
    <t>NHS CUMBRIA CCG</t>
  </si>
  <si>
    <t>CCG00C</t>
  </si>
  <si>
    <t>NHS DARLINGTON CCG</t>
  </si>
  <si>
    <t>CCG09J</t>
  </si>
  <si>
    <t>NHS DARTFORD, GRAVESHAM AND SWANLEY CCG</t>
  </si>
  <si>
    <t>CCG02X</t>
  </si>
  <si>
    <t>NHS DONCASTER CCG</t>
  </si>
  <si>
    <t>CCG11J</t>
  </si>
  <si>
    <t>NHS DORSET CCG</t>
  </si>
  <si>
    <t>CCG05C</t>
  </si>
  <si>
    <t>NHS DUDLEY CCG</t>
  </si>
  <si>
    <t>CCG00D</t>
  </si>
  <si>
    <t>NHS DURHAM DALES, EASINGTON AND SEDGEFIELD CCG</t>
  </si>
  <si>
    <t>CCG07W</t>
  </si>
  <si>
    <t>NHS EALING CCG</t>
  </si>
  <si>
    <t>CCG06K</t>
  </si>
  <si>
    <t>NHS EAST AND NORTH HERTFORDSHIRE CCG</t>
  </si>
  <si>
    <t>CCG01A</t>
  </si>
  <si>
    <t>NHS EAST LANCASHIRE CCG</t>
  </si>
  <si>
    <t>CCG03W</t>
  </si>
  <si>
    <t>NHS EAST LEICESTERSHIRE AND RUTLAND CCG</t>
  </si>
  <si>
    <t>CCG02Y</t>
  </si>
  <si>
    <t>NHS EAST RIDING OF YORKSHIRE CCG</t>
  </si>
  <si>
    <t>CCG05D</t>
  </si>
  <si>
    <t>NHS EAST STAFFORDSHIRE CCG</t>
  </si>
  <si>
    <t>CCG09L</t>
  </si>
  <si>
    <t>NHS EAST SURREY CCG</t>
  </si>
  <si>
    <t>CCG09F</t>
  </si>
  <si>
    <t>NHS EASTBOURNE, HAILSHAM AND SEAFORD CCG</t>
  </si>
  <si>
    <t>CCG01C</t>
  </si>
  <si>
    <t>NHS EASTERN CHESHIRE CCG</t>
  </si>
  <si>
    <t>CCG07X</t>
  </si>
  <si>
    <t>NHS ENFIELD CCG</t>
  </si>
  <si>
    <t>CCG03X</t>
  </si>
  <si>
    <t>NHS EREWASH CCG</t>
  </si>
  <si>
    <t>CCG10K</t>
  </si>
  <si>
    <t>NHS FAREHAM AND GOSPORT CCG</t>
  </si>
  <si>
    <t>CCG02M</t>
  </si>
  <si>
    <t>NHS FYLDE &amp; WYRE CCG</t>
  </si>
  <si>
    <t>CCG00F</t>
  </si>
  <si>
    <t>NHS GATESHEAD CCG</t>
  </si>
  <si>
    <t>CCG11M</t>
  </si>
  <si>
    <t>NHS GLOUCESTERSHIRE CCG</t>
  </si>
  <si>
    <t>CCG06M</t>
  </si>
  <si>
    <t>NHS GREAT YARMOUTH AND WAVENEY CCG</t>
  </si>
  <si>
    <t>CCG03A</t>
  </si>
  <si>
    <t>NHS GREATER HUDDERSFIELD CCG</t>
  </si>
  <si>
    <t>CCG01E</t>
  </si>
  <si>
    <t>NHS GREATER PRESTON CCG</t>
  </si>
  <si>
    <t>CCG08A</t>
  </si>
  <si>
    <t>NHS GREENWICH CCG</t>
  </si>
  <si>
    <t>CCG09N</t>
  </si>
  <si>
    <t>NHS GUILDFORD AND WAVERLEY CCG</t>
  </si>
  <si>
    <t>CCG01F</t>
  </si>
  <si>
    <t>NHS HALTON CCG</t>
  </si>
  <si>
    <t>CCG03D</t>
  </si>
  <si>
    <t>NHS HAMBLETON, RICHMONDSHIRE AND WHITBY CCG</t>
  </si>
  <si>
    <t>CCG08C</t>
  </si>
  <si>
    <t>NHS HAMMERSMITH AND FULHAM CCG</t>
  </si>
  <si>
    <t>CCG03Y</t>
  </si>
  <si>
    <t>NHS HARDWICK CCG</t>
  </si>
  <si>
    <t>CCG08D</t>
  </si>
  <si>
    <t>NHS HARINGEY CCG</t>
  </si>
  <si>
    <t>CCG03E</t>
  </si>
  <si>
    <t>NHS HARROGATE AND RURAL DISTRICT CCG</t>
  </si>
  <si>
    <t>CCG08E</t>
  </si>
  <si>
    <t>NHS HARROW CCG</t>
  </si>
  <si>
    <t>CCG00K</t>
  </si>
  <si>
    <t>NHS HARTLEPOOL AND STOCKTON-ON-TEES CCG</t>
  </si>
  <si>
    <t>CCG09P</t>
  </si>
  <si>
    <t>NHS HASTINGS AND ROTHER CCG</t>
  </si>
  <si>
    <t>CCG08F</t>
  </si>
  <si>
    <t>NHS HAVERING CCG</t>
  </si>
  <si>
    <t>CCG05F</t>
  </si>
  <si>
    <t>NHS HEREFORDSHIRE CCG</t>
  </si>
  <si>
    <t>CCG06N</t>
  </si>
  <si>
    <t>NHS HERTS VALLEYS CCG</t>
  </si>
  <si>
    <t>CCG01D</t>
  </si>
  <si>
    <t>NHS HEYWOOD, MIDDLETON AND ROCHDALE CCG</t>
  </si>
  <si>
    <t>CCG99K</t>
  </si>
  <si>
    <t>NHS HIGH WEALD LEWES HAVENS CCG</t>
  </si>
  <si>
    <t>CCG08G</t>
  </si>
  <si>
    <t>NHS HILLINGDON CCG</t>
  </si>
  <si>
    <t>CCG09X</t>
  </si>
  <si>
    <t>NHS HORSHAM AND MID SUSSEX CCG</t>
  </si>
  <si>
    <t>CCG07Y</t>
  </si>
  <si>
    <t>NHS HOUNSLOW CCG</t>
  </si>
  <si>
    <t>CCG03F</t>
  </si>
  <si>
    <t>NHS HULL CCG</t>
  </si>
  <si>
    <t>CCG06L</t>
  </si>
  <si>
    <t>NHS IPSWICH AND EAST SUFFOLK CCG</t>
  </si>
  <si>
    <t>CCG10L</t>
  </si>
  <si>
    <t>NHS ISLE OF WIGHT CCG</t>
  </si>
  <si>
    <t>CCG08H</t>
  </si>
  <si>
    <t>NHS ISLINGTON CCG</t>
  </si>
  <si>
    <t>CCG11N</t>
  </si>
  <si>
    <t>NHS KERNOW CCG</t>
  </si>
  <si>
    <t>CCG08J</t>
  </si>
  <si>
    <t>NHS KINGSTON CCG</t>
  </si>
  <si>
    <t>CCG01J</t>
  </si>
  <si>
    <t>NHS KNOWSLEY CCG</t>
  </si>
  <si>
    <t>CCG08K</t>
  </si>
  <si>
    <t>NHS LAMBETH CCG</t>
  </si>
  <si>
    <t>CCG01K</t>
  </si>
  <si>
    <t>NHS LANCASHIRE NORTH CCG</t>
  </si>
  <si>
    <t>CCG02V</t>
  </si>
  <si>
    <t>NHS LEEDS NORTH CCG</t>
  </si>
  <si>
    <t>CCG03G</t>
  </si>
  <si>
    <t>NHS LEEDS SOUTH AND EAST CCG</t>
  </si>
  <si>
    <t>CCG03C</t>
  </si>
  <si>
    <t>NHS LEEDS WEST CCG</t>
  </si>
  <si>
    <t>CCG04C</t>
  </si>
  <si>
    <t>NHS LEICESTER CITY CCG</t>
  </si>
  <si>
    <t>CCG08L</t>
  </si>
  <si>
    <t>NHS LEWISHAM CCG</t>
  </si>
  <si>
    <t>CCG03T</t>
  </si>
  <si>
    <t>NHS LINCOLNSHIRE EAST CCG</t>
  </si>
  <si>
    <t>CCG04D</t>
  </si>
  <si>
    <t>NHS LINCOLNSHIRE WEST CCG</t>
  </si>
  <si>
    <t>CCG99A</t>
  </si>
  <si>
    <t>NHS LIVERPOOL CCG</t>
  </si>
  <si>
    <t>CCG06P</t>
  </si>
  <si>
    <t>NHS LUTON CCG</t>
  </si>
  <si>
    <t>CCG04E</t>
  </si>
  <si>
    <t>NHS MANSFIELD AND ASHFIELD CCG</t>
  </si>
  <si>
    <t>CCG09W</t>
  </si>
  <si>
    <t>NHS MEDWAY CCG</t>
  </si>
  <si>
    <t>CCG08R</t>
  </si>
  <si>
    <t>NHS MERTON CCG</t>
  </si>
  <si>
    <t>CCG06Q</t>
  </si>
  <si>
    <t>NHS MID ESSEX CCG</t>
  </si>
  <si>
    <t>CCG04F</t>
  </si>
  <si>
    <t>NHS MILTON KEYNES CCG</t>
  </si>
  <si>
    <t>CCG04G</t>
  </si>
  <si>
    <t>NHS NENE CCG</t>
  </si>
  <si>
    <t>CCG04H</t>
  </si>
  <si>
    <t>NHS NEWARK &amp; SHERWOOD CCG</t>
  </si>
  <si>
    <t>CCG10M</t>
  </si>
  <si>
    <t>NHS NEWBURY AND DISTRICT CCG</t>
  </si>
  <si>
    <t>CCG00G</t>
  </si>
  <si>
    <t>NHS NEWCASTLE NORTH AND EAST CCG</t>
  </si>
  <si>
    <t>CCG00H</t>
  </si>
  <si>
    <t>NHS NEWCASTLE WEST CCG</t>
  </si>
  <si>
    <t>CCG08M</t>
  </si>
  <si>
    <t>NHS NEWHAM CCG</t>
  </si>
  <si>
    <t>CCG10N</t>
  </si>
  <si>
    <t>NHS NORTH &amp; WEST READING CCG</t>
  </si>
  <si>
    <t>CCG04J</t>
  </si>
  <si>
    <t>NHS NORTH DERBYSHIRE CCG</t>
  </si>
  <si>
    <t>CCG00J</t>
  </si>
  <si>
    <t>NHS NORTH DURHAM CCG</t>
  </si>
  <si>
    <t>CCG06T</t>
  </si>
  <si>
    <t>NHS NORTH EAST ESSEX CCG</t>
  </si>
  <si>
    <t>CCG99M</t>
  </si>
  <si>
    <t>NHS NORTH EAST HAMPSHIRE AND FARNHAM CCG</t>
  </si>
  <si>
    <t>CCG03H</t>
  </si>
  <si>
    <t>NHS NORTH EAST LINCOLNSHIRE CCG</t>
  </si>
  <si>
    <t>CCG10J</t>
  </si>
  <si>
    <t>NHS NORTH HAMPSHIRE CCG</t>
  </si>
  <si>
    <t>CCG03J</t>
  </si>
  <si>
    <t>NHS NORTH KIRKLEES CCG</t>
  </si>
  <si>
    <t>CCG03K</t>
  </si>
  <si>
    <t>NHS NORTH LINCOLNSHIRE CCG</t>
  </si>
  <si>
    <t>CCG01M</t>
  </si>
  <si>
    <t>NHS NORTH MANCHESTER CCG</t>
  </si>
  <si>
    <t>CCG06V</t>
  </si>
  <si>
    <t>NHS NORTH NORFOLK CCG</t>
  </si>
  <si>
    <t>CCG11T</t>
  </si>
  <si>
    <t>NHS NORTH SOMERSET CCG</t>
  </si>
  <si>
    <t>CCG05G</t>
  </si>
  <si>
    <t>NHS NORTH STAFFORDSHIRE CCG</t>
  </si>
  <si>
    <t>CCG99C</t>
  </si>
  <si>
    <t>NHS NORTH TYNESIDE CCG</t>
  </si>
  <si>
    <t>CCG09Y</t>
  </si>
  <si>
    <t>NHS NORTH WEST SURREY CCG</t>
  </si>
  <si>
    <t>CCG99P</t>
  </si>
  <si>
    <t>NHS NORTH, EAST, WEST DEVON CCG</t>
  </si>
  <si>
    <t>CCG00L</t>
  </si>
  <si>
    <t>NHS NORTHUMBERLAND CCG</t>
  </si>
  <si>
    <t>CCG06W</t>
  </si>
  <si>
    <t>NHS NORWICH CCG</t>
  </si>
  <si>
    <t>CCG04K</t>
  </si>
  <si>
    <t>NHS NOTTINGHAM CITY CCG</t>
  </si>
  <si>
    <t>CCG04L</t>
  </si>
  <si>
    <t>NHS NOTTINGHAM NORTH AND EAST CCG</t>
  </si>
  <si>
    <t>CCG04M</t>
  </si>
  <si>
    <t>NHS NOTTINGHAM WEST CCG</t>
  </si>
  <si>
    <t>CCG00Y</t>
  </si>
  <si>
    <t>NHS OLDHAM CCG</t>
  </si>
  <si>
    <t>CCG10Q</t>
  </si>
  <si>
    <t>NHS OXFORDSHIRE CCG</t>
  </si>
  <si>
    <t>CCG10R</t>
  </si>
  <si>
    <t>NHS PORTSMOUTH CCG</t>
  </si>
  <si>
    <t>CCG08N</t>
  </si>
  <si>
    <t>NHS REDBRIDGE CCG</t>
  </si>
  <si>
    <t>CCG05J</t>
  </si>
  <si>
    <t>NHS REDDITCH AND BROMSGROVE CCG</t>
  </si>
  <si>
    <t>CCG08P</t>
  </si>
  <si>
    <t>NHS RICHMOND CCG</t>
  </si>
  <si>
    <t>CCG03L</t>
  </si>
  <si>
    <t>NHS ROTHERHAM CCG</t>
  </si>
  <si>
    <t>CCG04N</t>
  </si>
  <si>
    <t>NHS RUSHCLIFFE CCG</t>
  </si>
  <si>
    <t>CCG01G</t>
  </si>
  <si>
    <t>NHS SALFORD CCG</t>
  </si>
  <si>
    <t>CCG05L</t>
  </si>
  <si>
    <t>NHS SANDWELL AND WEST BIRMINGHAM CCG</t>
  </si>
  <si>
    <t>CCG03M</t>
  </si>
  <si>
    <t>NHS SCARBOROUGH AND RYEDALE CCG</t>
  </si>
  <si>
    <t>CCG03N</t>
  </si>
  <si>
    <t>NHS SHEFFIELD CCG</t>
  </si>
  <si>
    <t>CCG05N</t>
  </si>
  <si>
    <t>NHS SHROPSHIRE CCG</t>
  </si>
  <si>
    <t>CCG10T</t>
  </si>
  <si>
    <t>NHS SLOUGH CCG</t>
  </si>
  <si>
    <t>CCG05P</t>
  </si>
  <si>
    <t>NHS SOLIHULL CCG</t>
  </si>
  <si>
    <t>CCG11X</t>
  </si>
  <si>
    <t>NHS SOMERSET CCG</t>
  </si>
  <si>
    <t>CCG01R</t>
  </si>
  <si>
    <t>NHS SOUTH CHESHIRE CCG</t>
  </si>
  <si>
    <t>CCG99Q</t>
  </si>
  <si>
    <t>NHS SOUTH DEVON AND TORBAY CCG</t>
  </si>
  <si>
    <t>CCG05Q</t>
  </si>
  <si>
    <t>NHS SOUTH EAST STAFFS AND SEISDON PENINSULAR CCG</t>
  </si>
  <si>
    <t>CCG10V</t>
  </si>
  <si>
    <t>NHS SOUTH EASTERN HAMPSHIRE CCG</t>
  </si>
  <si>
    <t>CCG12A</t>
  </si>
  <si>
    <t>NHS SOUTH GLOUCESTERSHIRE CCG</t>
  </si>
  <si>
    <t>CCG10A</t>
  </si>
  <si>
    <t>NHS SOUTH KENT COAST CCG</t>
  </si>
  <si>
    <t>CCG99D</t>
  </si>
  <si>
    <t>NHS SOUTH LINCOLNSHIRE CCG</t>
  </si>
  <si>
    <t>CCG01N</t>
  </si>
  <si>
    <t>NHS SOUTH MANCHESTER CCG</t>
  </si>
  <si>
    <t>CCG06Y</t>
  </si>
  <si>
    <t>NHS SOUTH NORFOLK CCG</t>
  </si>
  <si>
    <t>CCG10W</t>
  </si>
  <si>
    <t>NHS SOUTH READING CCG</t>
  </si>
  <si>
    <t>CCG01T</t>
  </si>
  <si>
    <t>NHS SOUTH SEFTON CCG</t>
  </si>
  <si>
    <t>CCG00M</t>
  </si>
  <si>
    <t>NHS SOUTH TEES CCG</t>
  </si>
  <si>
    <t>CCG00N</t>
  </si>
  <si>
    <t>NHS SOUTH TYNESIDE CCG</t>
  </si>
  <si>
    <t>CCG05R</t>
  </si>
  <si>
    <t>NHS SOUTH WARWICKSHIRE CCG</t>
  </si>
  <si>
    <t>CCG04Q</t>
  </si>
  <si>
    <t>NHS SOUTH WEST LINCOLNSHIRE CCG</t>
  </si>
  <si>
    <t>CCG05T</t>
  </si>
  <si>
    <t>NHS SOUTH WORCESTERSHIRE CCG</t>
  </si>
  <si>
    <t>CCG10X</t>
  </si>
  <si>
    <t>NHS SOUTHAMPTON CCG</t>
  </si>
  <si>
    <t>CCG99G</t>
  </si>
  <si>
    <t>NHS SOUTHEND CCG</t>
  </si>
  <si>
    <t>CCG04R</t>
  </si>
  <si>
    <t>NHS SOUTHERN DERBYSHIRE CCG</t>
  </si>
  <si>
    <t>CCG01V</t>
  </si>
  <si>
    <t>NHS SOUTHPORT AND FORMBY CCG</t>
  </si>
  <si>
    <t>CCG08Q</t>
  </si>
  <si>
    <t>NHS SOUTHWARK CCG</t>
  </si>
  <si>
    <t>CCG01X</t>
  </si>
  <si>
    <t>NHS ST HELENS CCG</t>
  </si>
  <si>
    <t>CCG05V</t>
  </si>
  <si>
    <t>NHS STAFFORD AND SURROUNDS CCG</t>
  </si>
  <si>
    <t>CCG01W</t>
  </si>
  <si>
    <t>NHS STOCKPORT CCG</t>
  </si>
  <si>
    <t>CCG05W</t>
  </si>
  <si>
    <t>NHS STOKE ON TRENT CCG</t>
  </si>
  <si>
    <t>CCG00P</t>
  </si>
  <si>
    <t>NHS SUNDERLAND CCG</t>
  </si>
  <si>
    <t>CCG99H</t>
  </si>
  <si>
    <t>NHS SURREY DOWNS CCG</t>
  </si>
  <si>
    <t>CCG10C</t>
  </si>
  <si>
    <t>NHS SURREY HEATH CCG</t>
  </si>
  <si>
    <t>CCG08T</t>
  </si>
  <si>
    <t>NHS SUTTON CCG</t>
  </si>
  <si>
    <t>CCG10D</t>
  </si>
  <si>
    <t>NHS SWALE CCG</t>
  </si>
  <si>
    <t>CCG12D</t>
  </si>
  <si>
    <t>NHS SWINDON CCG</t>
  </si>
  <si>
    <t>CCG01Y</t>
  </si>
  <si>
    <t>NHS TAMESIDE AND GLOSSOP CCG</t>
  </si>
  <si>
    <t>CCG05X</t>
  </si>
  <si>
    <t>NHS TELFORD AND WREKIN CCG</t>
  </si>
  <si>
    <t>CCG10E</t>
  </si>
  <si>
    <t>NHS THANET CCG</t>
  </si>
  <si>
    <t>CCG07G</t>
  </si>
  <si>
    <t>NHS THURROCK CCG</t>
  </si>
  <si>
    <t>CCG08V</t>
  </si>
  <si>
    <t>NHS TOWER HAMLETS CCG</t>
  </si>
  <si>
    <t>CCG02A</t>
  </si>
  <si>
    <t>NHS TRAFFORD CCG</t>
  </si>
  <si>
    <t>CCG03Q</t>
  </si>
  <si>
    <t>NHS VALE OF YORK CCG</t>
  </si>
  <si>
    <t>CCG02D</t>
  </si>
  <si>
    <t>NHS VALE ROYAL CCG</t>
  </si>
  <si>
    <t>CCG03R</t>
  </si>
  <si>
    <t>NHS WAKEFIELD CCG</t>
  </si>
  <si>
    <t>CCG05Y</t>
  </si>
  <si>
    <t>NHS WALSALL CCG</t>
  </si>
  <si>
    <t>CCG08W</t>
  </si>
  <si>
    <t>NHS WALTHAM FOREST CCG</t>
  </si>
  <si>
    <t>CCG08X</t>
  </si>
  <si>
    <t>NHS WANDSWORTH CCG</t>
  </si>
  <si>
    <t>CCG02E</t>
  </si>
  <si>
    <t>NHS WARRINGTON CCG</t>
  </si>
  <si>
    <t>CCG05H</t>
  </si>
  <si>
    <t>NHS WARWICKSHIRE NORTH CCG</t>
  </si>
  <si>
    <t>CCG02F</t>
  </si>
  <si>
    <t>NHS WEST CHESHIRE CCG</t>
  </si>
  <si>
    <t>CCG07H</t>
  </si>
  <si>
    <t>NHS WEST ESSEX CCG</t>
  </si>
  <si>
    <t>CCG11A</t>
  </si>
  <si>
    <t>NHS WEST HAMPSHIRE CCG</t>
  </si>
  <si>
    <t>CCG99J</t>
  </si>
  <si>
    <t>NHS WEST KENT CCG</t>
  </si>
  <si>
    <t>CCG02G</t>
  </si>
  <si>
    <t>NHS WEST LANCASHIRE CCG</t>
  </si>
  <si>
    <t>CCG04V</t>
  </si>
  <si>
    <t>NHS WEST LEICESTERSHIRE CCG</t>
  </si>
  <si>
    <t>CCG08Y</t>
  </si>
  <si>
    <t>NHS WEST LONDON (K&amp;C &amp; QPP) CCG</t>
  </si>
  <si>
    <t>CCG07J</t>
  </si>
  <si>
    <t>NHS WEST NORFOLK CCG</t>
  </si>
  <si>
    <t>CCG07K</t>
  </si>
  <si>
    <t>NHS WEST SUFFOLK CCG</t>
  </si>
  <si>
    <t>CCG02H</t>
  </si>
  <si>
    <t>NHS WIGAN BOROUGH CCG</t>
  </si>
  <si>
    <t>CCG99N</t>
  </si>
  <si>
    <t>NHS WILTSHIRE CCG</t>
  </si>
  <si>
    <t>CCG11C</t>
  </si>
  <si>
    <t>NHS WINDSOR, ASCOT AND MAIDENHEAD CCG</t>
  </si>
  <si>
    <t>CCG12F</t>
  </si>
  <si>
    <t>NHS WIRRAL CCG</t>
  </si>
  <si>
    <t>CCG11D</t>
  </si>
  <si>
    <t>NHS WOKINGHAM CCG</t>
  </si>
  <si>
    <t>CCG06A</t>
  </si>
  <si>
    <t>NHS WOLVERHAMPTON CCG</t>
  </si>
  <si>
    <t>CCG06D</t>
  </si>
  <si>
    <t>NHS WYRE FOREST CCG</t>
  </si>
  <si>
    <t>NFTR1H</t>
  </si>
  <si>
    <t>Barts Health NHS Trust</t>
  </si>
  <si>
    <t>NFTR1J</t>
  </si>
  <si>
    <t>Gloucestershire Care Services NHS Trust</t>
  </si>
  <si>
    <t>NFTR1F</t>
  </si>
  <si>
    <t>Isle of Wight NHS Trust</t>
  </si>
  <si>
    <t>NFTR1G</t>
  </si>
  <si>
    <t>Torbay and Southern Devon Health and Care NHS Trust</t>
  </si>
  <si>
    <t>FTRDDX</t>
  </si>
  <si>
    <t>Basildon and Thurrock University Hospital NHSFT</t>
  </si>
  <si>
    <t>FTRAEX</t>
  </si>
  <si>
    <t>Bradford Teaching Hospitals NHSFT</t>
  </si>
  <si>
    <t>FTRGTX</t>
  </si>
  <si>
    <t>Cambridge University Hospitals NHSFT</t>
  </si>
  <si>
    <t>FTRLNX</t>
  </si>
  <si>
    <t>City Hospitals Sunderland NHSFT</t>
  </si>
  <si>
    <t>FTRJRX</t>
  </si>
  <si>
    <t>Countess of Chester Hospital NHSFT</t>
  </si>
  <si>
    <t>FTRTGX</t>
  </si>
  <si>
    <t>Derby Hospitals NHSFT</t>
  </si>
  <si>
    <t>FTRP6X</t>
  </si>
  <si>
    <t>Moorfields Eye Hospital NHSFT</t>
  </si>
  <si>
    <t>FTRY6X</t>
  </si>
  <si>
    <t>North East Ambulance Service NHSFT</t>
  </si>
  <si>
    <t>FTRGMX</t>
  </si>
  <si>
    <t>Papworth Hospital NHSFT</t>
  </si>
  <si>
    <t>FTRGNX</t>
  </si>
  <si>
    <t>Peterborough and Stamford Hospitals NHSFT</t>
  </si>
  <si>
    <t>FTRXEX</t>
  </si>
  <si>
    <t xml:space="preserve">Rotherham Doncaster &amp; South Humber NHSFT </t>
  </si>
  <si>
    <t>FTRH8X</t>
  </si>
  <si>
    <t>Royal Devon &amp; Exeter NHSFT</t>
  </si>
  <si>
    <t>FTRHQX</t>
  </si>
  <si>
    <t>Sheffield Teaching Hospitals NHSFT</t>
  </si>
  <si>
    <t>South East Coast Ambulance Service NHSFT</t>
  </si>
  <si>
    <t>South Western Ambulance Service NHSFT</t>
  </si>
  <si>
    <t>FTRWJX</t>
  </si>
  <si>
    <t>Stockport NHSFT</t>
  </si>
  <si>
    <t>FTRPYX</t>
  </si>
  <si>
    <t>The Royal Marsden NHSFT</t>
  </si>
  <si>
    <t>FTRRKX</t>
  </si>
  <si>
    <t>University Hospital Birmingham NHSFT</t>
  </si>
  <si>
    <t>FTRAXX</t>
  </si>
  <si>
    <t>Kingston Hospital NHSFT</t>
  </si>
  <si>
    <t>FTRALX</t>
  </si>
  <si>
    <t>Royal Free London NHSFT</t>
  </si>
  <si>
    <t>FTRYAX</t>
  </si>
  <si>
    <t>West Midlands Ambulance Service NHSFT</t>
  </si>
  <si>
    <t>FTRYRX</t>
  </si>
  <si>
    <t>Western Sussex Hospitals NHSFT</t>
  </si>
  <si>
    <t>Validation Number</t>
  </si>
  <si>
    <t>Short Name</t>
  </si>
  <si>
    <t>Long Name</t>
  </si>
  <si>
    <t>Hard / Soft Validation?</t>
  </si>
  <si>
    <t>Validation Type</t>
  </si>
  <si>
    <t>Result of validation test</t>
  </si>
  <si>
    <t>Validation Status</t>
  </si>
  <si>
    <t>Validation Description</t>
  </si>
  <si>
    <t>User_Validation_Message</t>
  </si>
  <si>
    <t>Calculation Check</t>
  </si>
  <si>
    <t>Data Items Action</t>
  </si>
  <si>
    <t>Test Action</t>
  </si>
  <si>
    <t>Lower Limit</t>
  </si>
  <si>
    <t>Upper Limit</t>
  </si>
  <si>
    <t>User Comment (Please do include something here but make sure that if a soft validation error remains that you also enter this is the main validation worksheet)</t>
  </si>
  <si>
    <t>Used_in</t>
  </si>
  <si>
    <t>Summary of sheets</t>
  </si>
  <si>
    <t>Hard</t>
  </si>
  <si>
    <t>+</t>
  </si>
  <si>
    <t>=</t>
  </si>
  <si>
    <t>Provisions expense</t>
  </si>
  <si>
    <t>Soft</t>
  </si>
  <si>
    <t>Internal consistency</t>
  </si>
  <si>
    <t>Fixed assets depn</t>
  </si>
  <si>
    <t xml:space="preserve">Fixed asset depreciation charge </t>
  </si>
  <si>
    <t>Depreciation expense does not equal depreciation charged in PP&amp;E note</t>
  </si>
  <si>
    <t>If the sum of the cells on the "detail cells" tab for this validation equal £nil, this test has passed, otherwise it has failed</t>
  </si>
  <si>
    <t>Intangi asset amor</t>
  </si>
  <si>
    <t>Intangible asset amortisation charge</t>
  </si>
  <si>
    <t>Intangible asset amortisation charge recognised in I&amp;E should equal amortisation on the Intangible asset note and amortisation in the revaluation reserve</t>
  </si>
  <si>
    <t>Amortisation expense does not equal amortisation charged in IFA note</t>
  </si>
  <si>
    <t>If the sum of the cells on the "detail cells" tab equal £nil for this validation, this test has passed, otherwise it has failed</t>
  </si>
  <si>
    <t>All FA reclassifications made should total £nil</t>
  </si>
  <si>
    <t>Reclassifications do not balance - check PPE, Intangibles, Inventory and AHFS reclassifications</t>
  </si>
  <si>
    <t>Actuarial G/L</t>
  </si>
  <si>
    <t>Actuarial G/L in reserves equals g/l in pensions</t>
  </si>
  <si>
    <t>Actuarial gains/losses in reserves do not equal what is recognised in the pensions note</t>
  </si>
  <si>
    <t>&gt;</t>
  </si>
  <si>
    <t>Pension interest</t>
  </si>
  <si>
    <t>899I0033</t>
  </si>
  <si>
    <t>Tangible fixed asset depreciation charge recognised in CI&amp;E should equal depreciation on the Fixed asset note and depreciation in the revaluation reserve</t>
  </si>
  <si>
    <t>Local government</t>
  </si>
  <si>
    <t>LP-PP&amp;E &amp; Invest Prop / LP - I&amp;E NCS Subjective analysis</t>
  </si>
  <si>
    <t>899I0034</t>
  </si>
  <si>
    <t>LP-Intangibles / LP - I&amp;E NCS Subjective analysis</t>
  </si>
  <si>
    <t>899I0035</t>
  </si>
  <si>
    <t>Pension interest on liab same as I&amp;E</t>
  </si>
  <si>
    <t>Interest paid on scheme liabilities in the CI&amp;E should equal interest recorded on the liability/pension note</t>
  </si>
  <si>
    <t>Interest payable on pension liability does not equal pension interest in the CI&amp;E</t>
  </si>
  <si>
    <t>LP-IAS 19 Pensions / LP-CI&amp;E</t>
  </si>
  <si>
    <t>899I0036</t>
  </si>
  <si>
    <t>Ret on pension asset</t>
  </si>
  <si>
    <t>Expectd return on assets equal on CI&amp;E &amp; pens note</t>
  </si>
  <si>
    <t>Expected return on pension assets is equal on the pensions note to the CI&amp;E</t>
  </si>
  <si>
    <t>Expected return on pension assets are different on CI&amp;E and pension note</t>
  </si>
  <si>
    <t>899I0037</t>
  </si>
  <si>
    <t>Total actuarial gains and losses in reserves must be equal to funded and unfunded actuarial gains and losses in the pensions note.</t>
  </si>
  <si>
    <t>LP-IAS 19 Pensions / LP-Reserves</t>
  </si>
  <si>
    <t>899I0038</t>
  </si>
  <si>
    <t>Current service cost</t>
  </si>
  <si>
    <t>Current service cost on pension note equals CI&amp;E</t>
  </si>
  <si>
    <t>Current service cost movement on pension liability must be equal to the cost per CI&amp;E</t>
  </si>
  <si>
    <t>Current service cost on CI&amp;E does not equal what is recognised in pension note</t>
  </si>
  <si>
    <t>LP-Pensions / LP - I&amp;E NCS Subjective analysis</t>
  </si>
  <si>
    <t>899I0039</t>
  </si>
  <si>
    <t>Past service cost</t>
  </si>
  <si>
    <t>Past service cost on pension note equals CI&amp;E</t>
  </si>
  <si>
    <t>Past service cost movement on pension liability must be equal to the cost per CI&amp;E</t>
  </si>
  <si>
    <t>Past service cost on CI&amp;E does not equal what is recognised in pension note</t>
  </si>
  <si>
    <t>899I0040</t>
  </si>
  <si>
    <t>G/L on stlments/curt</t>
  </si>
  <si>
    <t>Settlements/Curtailments are consistent</t>
  </si>
  <si>
    <t>Settlements/Curtailments movement on the pension liability must be equal to the G/L on CI&amp;E</t>
  </si>
  <si>
    <t>Settlements/curtailments in pension note do not equal what is recognised in the CI&amp;E</t>
  </si>
  <si>
    <t>899I0041</t>
  </si>
  <si>
    <t>Fund sch empee cont</t>
  </si>
  <si>
    <t>Funded sch empee contributions movements agree</t>
  </si>
  <si>
    <t>Funded scheme liability employee contributions must equal the employee contributions on the funded scheme assets</t>
  </si>
  <si>
    <t>Employee contributions on liability do not equal contributions on the asset</t>
  </si>
  <si>
    <t>LP-Pensions</t>
  </si>
  <si>
    <t>899I0042</t>
  </si>
  <si>
    <t>Fund sch benefits pd</t>
  </si>
  <si>
    <t>Funded sch empee benefits paid agree</t>
  </si>
  <si>
    <t>Funded scheme liability benefits paid must equal the benefits paid on the funded scheme assets</t>
  </si>
  <si>
    <t>Benefits paid on liability do not equal benefits paid on the asset</t>
  </si>
  <si>
    <t>899I0043</t>
  </si>
  <si>
    <t>Transferred debt</t>
  </si>
  <si>
    <t>Transferred debt equals the amount in liabs</t>
  </si>
  <si>
    <t>The balance recognised in liabilities equals the amount disclosed on the transferred debt sheet as being recognised in liabs</t>
  </si>
  <si>
    <t>Transferred debt does not equal amount recognised in liabilities</t>
  </si>
  <si>
    <t>LP-Add info-Transferred debt</t>
  </si>
  <si>
    <t>899I0044</t>
  </si>
  <si>
    <t>RIA Transfers</t>
  </si>
  <si>
    <t>ST transfer equals LT transfer</t>
  </si>
  <si>
    <t>The amount recognised as being a CL RIA transfer from LT RIA must equal the amount recognised as being a NCL RIA transfer from ST RIA</t>
  </si>
  <si>
    <t>RiA transfers do not equal in the ST and LT tables</t>
  </si>
  <si>
    <t>LP-Liabilities &amp; Provs</t>
  </si>
  <si>
    <t>899I0046</t>
  </si>
  <si>
    <t>FA Reclassifications</t>
  </si>
  <si>
    <t>Reclassifications between PPE, Investment Properties, Intangibles, Inventory and AHFS are expected to net to £nil</t>
  </si>
  <si>
    <t>899I0047</t>
  </si>
  <si>
    <t>Finance lease</t>
  </si>
  <si>
    <t>Liability should equal total future payments</t>
  </si>
  <si>
    <t xml:space="preserve">The short term and long term liability finance lease liability should equal the total future payments </t>
  </si>
  <si>
    <t>Finance lease liability does not equal the future payments</t>
  </si>
  <si>
    <t>LP-Additional Data</t>
  </si>
  <si>
    <t>NIC contributions</t>
  </si>
  <si>
    <t>NIC contributions between 6% and 12% of gross wage</t>
  </si>
  <si>
    <t>Materiality</t>
  </si>
  <si>
    <t xml:space="preserve">
NIC contributions should be between 6% and 12% of gross wages. If they are not, could you please provide an explanation. </t>
  </si>
  <si>
    <t>Provide explanation why NIC contributions are not within expected boundaries</t>
  </si>
  <si>
    <t>If the proportion of the social security is not between 6% and 12%, the test has failed and an explanation is required</t>
  </si>
  <si>
    <t>899M0002</t>
  </si>
  <si>
    <t>Scheme assets invest</t>
  </si>
  <si>
    <t>Total proportion of scheme assets invested is 100%</t>
  </si>
  <si>
    <t>The total scheme assets invested must equal 100%</t>
  </si>
  <si>
    <t>Total scheme assets does not equal 100%</t>
  </si>
  <si>
    <t>If the total of scheme assets is not 100%, the test has failed and must be corrected</t>
  </si>
  <si>
    <t>LP-IAS 19 Pensions</t>
  </si>
  <si>
    <t>899M0003</t>
  </si>
  <si>
    <t>ROA - Equities</t>
  </si>
  <si>
    <t>Expected long term return on assets reasonable?</t>
  </si>
  <si>
    <t>Expected return on equity assets should be between 5-10%</t>
  </si>
  <si>
    <t>Provide explanation why expected return on equities are not within expected boundary</t>
  </si>
  <si>
    <t>If the expected return is not between the set parameters, the test has failed and an explanation is required</t>
  </si>
  <si>
    <t>899M0004</t>
  </si>
  <si>
    <t>ROA - Bonds</t>
  </si>
  <si>
    <t>Expected return on bond assets should be between 2-8%</t>
  </si>
  <si>
    <t>Provide explanation why expected return on bonds are not within expected boundary</t>
  </si>
  <si>
    <t>899M0005</t>
  </si>
  <si>
    <t>ROA - Other</t>
  </si>
  <si>
    <t>Expected return on other assets should be between 1-15%</t>
  </si>
  <si>
    <t>Provide explanation why expected return on other assets are not within expected boundary</t>
  </si>
  <si>
    <t>899M0006</t>
  </si>
  <si>
    <t>Inc in sala (fund)</t>
  </si>
  <si>
    <t>Rate of increase in salaries (funded schemes)</t>
  </si>
  <si>
    <t>Rate of increase in salaries (funded schemes) should be between 0 and 10.</t>
  </si>
  <si>
    <t>Provide explanation why rate of increase of salaries (funded schemes) is not within expected boundary</t>
  </si>
  <si>
    <t>899M0007</t>
  </si>
  <si>
    <t>Inc in pens (fund)</t>
  </si>
  <si>
    <t>Rate of increase in pensions payments (funded)</t>
  </si>
  <si>
    <t>Rate of increase in pension payments (funded schemes) should be between 0 and 10</t>
  </si>
  <si>
    <t>Provide explanation why rate of increase in pension payments (funded schemes) is not within expected boundary</t>
  </si>
  <si>
    <t>899M0008</t>
  </si>
  <si>
    <t>Disc rate (fund)</t>
  </si>
  <si>
    <t>Discount rate (funded schemes)</t>
  </si>
  <si>
    <t>Discount rate (funded schemes) should be between 0 and 10</t>
  </si>
  <si>
    <t>Provide explanation why the discount rate (funded scheme) is not within expected boundary</t>
  </si>
  <si>
    <t>899M0009</t>
  </si>
  <si>
    <t>Inflation (fund)</t>
  </si>
  <si>
    <t>Inflation assumption (funded schemes)</t>
  </si>
  <si>
    <t>Inflation assumptions (funded schemes) should be between 0 and 10</t>
  </si>
  <si>
    <t>Provide explanation why inflation assumption (funded scheme) is not within expected boundary</t>
  </si>
  <si>
    <t>899M0010</t>
  </si>
  <si>
    <t>Inc in sala (unfund)</t>
  </si>
  <si>
    <t>Rate of increase in salaries (unfunded schemes)</t>
  </si>
  <si>
    <t>Rate of increase in salaries (unfunded schemes) should be between 0 and 10.</t>
  </si>
  <si>
    <t>Provide explanation why rate of increase of salaries (unfunded schemes) is not within expected boundary</t>
  </si>
  <si>
    <t>899M0011</t>
  </si>
  <si>
    <t>Inc in pens (unfund)</t>
  </si>
  <si>
    <t>Rate of increase in pensions payments (unfunded)</t>
  </si>
  <si>
    <t>Rate of increase in pension payments (unfunded schemes) should be between 0 and 10</t>
  </si>
  <si>
    <t>Provide explanation why rate of increase in pension payments (unfunded schemes) is not within expected boundary</t>
  </si>
  <si>
    <t>899M0012</t>
  </si>
  <si>
    <t>Disc rate (unfund)</t>
  </si>
  <si>
    <t>Discount rate (unfunded schemes)</t>
  </si>
  <si>
    <t>Discount rate (unfunded schemes) should be between 0 and 10</t>
  </si>
  <si>
    <t>Provide explanation why the discount rate (unfunded scheme) is not within expected boundary</t>
  </si>
  <si>
    <t>899M0013</t>
  </si>
  <si>
    <t>Inflation (unfund)</t>
  </si>
  <si>
    <t>Inflation assumption (unfunded schemes)</t>
  </si>
  <si>
    <t>Inflation assumptions (unfunded schemes) should be between 0 and 10</t>
  </si>
  <si>
    <t>Provide explanation why inflation assumption (unfunded scheme) is not within expected boundary</t>
  </si>
  <si>
    <t>899M0014</t>
  </si>
  <si>
    <t>Employee Nos</t>
  </si>
  <si>
    <t>Employee numbers must be completed</t>
  </si>
  <si>
    <t>Employee number data must be completed - the value for the current and prior year must be populated</t>
  </si>
  <si>
    <t>Employee numbers not completed</t>
  </si>
  <si>
    <t>The cell should not be 0</t>
  </si>
  <si>
    <t>899M0015</t>
  </si>
  <si>
    <t>LP - I&amp;E NCS Subjective analysis</t>
  </si>
  <si>
    <t>SOFP balances</t>
  </si>
  <si>
    <t>Numerical Accuracy</t>
  </si>
  <si>
    <t>The top half of the SOFP must equal the bottom half of the SOFP (i.e.-the SOFP must balance).</t>
  </si>
  <si>
    <t>The SoFP does not balance</t>
  </si>
  <si>
    <t>The cell must be 0.  If the cell is no 0, it means that the SoFP does not balance</t>
  </si>
  <si>
    <t>Inventory op bal</t>
  </si>
  <si>
    <t>Inventory restatements equal breakdown</t>
  </si>
  <si>
    <t>The opening balance adjustment cells on the inventory table must equal the sum of the 'reason for restatement' cells on the SoFP</t>
  </si>
  <si>
    <t>Opening bal adjustments do not equal the restatement balances on the SOFP sheet</t>
  </si>
  <si>
    <t>The cell must be 0.  If it is not 0, this means the opening balance adjustments recognised for inventories does not equal the amounts entered within the 'reasons for restatements' cells on the SOFP</t>
  </si>
  <si>
    <t>Inventory RB</t>
  </si>
  <si>
    <t>Inventory RB must equal the balance b/fwd on 1 Apr</t>
  </si>
  <si>
    <t>The restated opening balance must equal the balance at the 1st April</t>
  </si>
  <si>
    <t>Restated balances must equal the balance as at 1 April</t>
  </si>
  <si>
    <t>The cell mus be 0 - if it is not, the restated opening balance does not agree with the opening balance per the movement table</t>
  </si>
  <si>
    <t>Cash op bal</t>
  </si>
  <si>
    <t>Cash restatements equals breakdown</t>
  </si>
  <si>
    <t>The opening balance adjustment cells on the cash table must equal the sum of the 'reason for restatement' cells on the SoFP</t>
  </si>
  <si>
    <t>The cell must be 0.  If it is not 0, this means the opening balance adjustments recognised for cash does not equal the amounts entered within the 'reasons for restatements' cells on the SOFP</t>
  </si>
  <si>
    <t>NC T&amp;OR op bal</t>
  </si>
  <si>
    <t>Non current T&amp;OR restatements equal breakdown</t>
  </si>
  <si>
    <t>The opening balance adjustment cells on the NCA T&amp;OR table must equal the sum of the 'reason for restatement' cells on the SoFP</t>
  </si>
  <si>
    <t>The cell must be 0.  If it is not 0, this means the opening balance adjustments recognised for NCA T&amp;OR does not equal the amounts entered within the 'reasons for restatements' cells on the SOFP</t>
  </si>
  <si>
    <t>Current T&amp;OR op bal</t>
  </si>
  <si>
    <t>Current T&amp;OR restatements equal breakdown</t>
  </si>
  <si>
    <t>The opening balance adjustment cells on the CA T&amp;OR table must equal the sum of the 'reason for restatement' cells on the SoFP</t>
  </si>
  <si>
    <t>The cell must be 0.  If it is not 0, this means the opening balance adjustments recognised for current T&amp;OR does not equal the amounts entered within the 'reasons for restatements' cells on the SOFP</t>
  </si>
  <si>
    <t>NC Bad debt all RB</t>
  </si>
  <si>
    <t>NC Bad debt allowance RB must equal the bal b/fwd</t>
  </si>
  <si>
    <t>Curr bad debt all RB</t>
  </si>
  <si>
    <t>Curr bad debt allow RB must equal the bal b/fwd</t>
  </si>
  <si>
    <t>NC T&amp;OP op bal</t>
  </si>
  <si>
    <t>Non current T&amp;OP restatements equal breakdown</t>
  </si>
  <si>
    <t>The opening balance adjustment cells on the NCL T&amp;OP table must equal the sum of the 'reason for restatement' cells on the SoFP</t>
  </si>
  <si>
    <t>The cell must be 0.  If it is not 0, this means the opening balance adjustments recognised for NCL T&amp;OP does not equal the amounts entered within the 'reasons for restatements' cells on the SOFP</t>
  </si>
  <si>
    <t>Curr T&amp;OP op bal</t>
  </si>
  <si>
    <t>Current T&amp;OP restatements equal breakdown</t>
  </si>
  <si>
    <t>The opening balance adjustment cells on the Curr T&amp;OP table must equal the sum of the 'reason for restatement' cells on the SoFP</t>
  </si>
  <si>
    <t>The cell must be 0.  If it is not 0, this means the opening balance adjustments recognised for Curr T&amp;OP does not equal the amounts entered within the 'reasons for restatements' cells on the SOFP</t>
  </si>
  <si>
    <t>NCL Deferred inc RB</t>
  </si>
  <si>
    <t>NCL Def Income RB must equal bal b/f on 1 April</t>
  </si>
  <si>
    <t>CL Deferred income</t>
  </si>
  <si>
    <t>CL Def income RB must equal RB bal b/f on 1 Apr</t>
  </si>
  <si>
    <t>The cell must be 0.  If it is not 0, this means the opening balance adjustments recognised for Curr OFA does not equal the amounts entered within the 'reasons for restatements' cells on the SOFP</t>
  </si>
  <si>
    <t>The opening balance adjustment cells on the non current OFA  table must equal the sum of the 'reason for restatement' cells on the SoFP</t>
  </si>
  <si>
    <t>The cell must be 0.  If it is not 0, this means the opening balance adjustments recognised for Non Curr OFA does not equal the amounts entered within the 'reasons for restatements' cells on the SOFP</t>
  </si>
  <si>
    <t>The cell must be 0.  If the cell is not 0, this indicates that the sum of the internal and external balances do not equal the total that has been recorded</t>
  </si>
  <si>
    <t>The cell must be 0.  If it is not 0, the breakdown by asset type does not agree to the total external balances recognised</t>
  </si>
  <si>
    <t>Net PPE Op bal</t>
  </si>
  <si>
    <t>Net PPE restatements equal the breakdown on SOFP</t>
  </si>
  <si>
    <t>The opening balance adjustment cells for net PP&amp;E must equal the sum of the 'reason for restatement' cells on the SoFP</t>
  </si>
  <si>
    <t>The cell must be 0.  If it is not 0, this means the opening balance adjustments recognised for net PP&amp;E does not equal the amounts entered within the 'reasons for restatements' cells on the SOFP</t>
  </si>
  <si>
    <t>PPE Cost RB</t>
  </si>
  <si>
    <t>PPE Cost RB must equal bal b/f on 1 April</t>
  </si>
  <si>
    <t>PPE Depreciation RB</t>
  </si>
  <si>
    <t>PPE Depreciation RB must equal bal b/f on 1 April</t>
  </si>
  <si>
    <t>Asset Financing</t>
  </si>
  <si>
    <t>Asset financing breakdown does not equal asset NBV</t>
  </si>
  <si>
    <t>Total of the breakdown by the asset type must equal the NBV of each asset type</t>
  </si>
  <si>
    <t>Asset financing breakdown must equal NBV of asset</t>
  </si>
  <si>
    <t>The cell must be 0 - if it is not, the breakdown of financing by asset does not equal the NBV recognised in the PP&amp;E movement table</t>
  </si>
  <si>
    <t>PP&amp;E Impairment</t>
  </si>
  <si>
    <t>Impairment split must equal amount recognised</t>
  </si>
  <si>
    <t>Impairment breakdown does not agree to impairments recognised in PP&amp;E table</t>
  </si>
  <si>
    <t>The cell must be 0.  If the cell is not 0, this means that the impairment breakdown between OCS and reval reserve does not agree to the impairments recognised in the PP&amp;E table</t>
  </si>
  <si>
    <t>Net IFA Op bal</t>
  </si>
  <si>
    <t>The cell must be 0.  If it is not 0, this means the opening balance adjustments recognised for net IFA does not equal the amounts entered within the 'reasons for restatements' cells on the SOFP</t>
  </si>
  <si>
    <t>IFA Cost RB</t>
  </si>
  <si>
    <t>IFA Cost RB must equal bal b/f on 1 April</t>
  </si>
  <si>
    <t>The cell mus be 0 - if it is not, the restated opening balance does not agree with the opening balance per the IFA movement table</t>
  </si>
  <si>
    <t>IFA Amortisation RB</t>
  </si>
  <si>
    <t>IFA Amortisation RB must equal bal b/f on 1 April</t>
  </si>
  <si>
    <t>IFA Impairment</t>
  </si>
  <si>
    <t>Impairment breakdown does not agree to impairments recognised in IFA table</t>
  </si>
  <si>
    <t>The cell must be 0.  If the cell is not 0, this means that the impairment breakdown between OCS and reval reserve does not agree to the impairments recognised in the IFA table</t>
  </si>
  <si>
    <t>Provisions Op bal</t>
  </si>
  <si>
    <t>Provision restatements equal the breakdown on SOFP</t>
  </si>
  <si>
    <t>The opening balance adjustment cells on the Provisions table must equal the sum of the 'reason for restatement' cells on the SoFP (sum of both current and non current provisions)</t>
  </si>
  <si>
    <t>The cell must be 0.  If it is not 0, this means the opening balance adjustments recognised for total provisions does not equal the amounts entered within the 'reasons for restatements' cells on the SOFP under both current and non current</t>
  </si>
  <si>
    <t>Provisions RB</t>
  </si>
  <si>
    <t>Provisions RB must equal bal b/f on 1 April</t>
  </si>
  <si>
    <t>The Provisions restated opening balance must equal the balance at the 1st April</t>
  </si>
  <si>
    <t>The cell mus be 0 - if it is not, the restated opening balance does not agree with the opening balance per the Provisions movement table</t>
  </si>
  <si>
    <t>Provisions Timing</t>
  </si>
  <si>
    <t>Timing of prov breakdown must equal prov bal</t>
  </si>
  <si>
    <t>Total on 'Expected timing of discounted cash flows' table must equal the total provision balance in the movement table</t>
  </si>
  <si>
    <t>Breakdown of provisions by expected timing must equal the total provisions on the movement table</t>
  </si>
  <si>
    <t>The cell must be 0 - if it is not, the breakdown of provisions by expected timing does not equal the balance of provisions as recognised in the movement table</t>
  </si>
  <si>
    <t>Pensions Op bal</t>
  </si>
  <si>
    <t>Net pens liab restatements equal b/down on SOFP</t>
  </si>
  <si>
    <t xml:space="preserve">The cell must be 0.  If it is not 0, this means the opening balance adjustments recognised for net pension liability does not equal the amounts entered within the 'reasons for restatements' cells on the SOFP </t>
  </si>
  <si>
    <t>Pension liability RB</t>
  </si>
  <si>
    <t>Pensions liab RB must equal bal b/f on 1 April</t>
  </si>
  <si>
    <t>Pension liability restated opening balance must equal the balance at the 1st April</t>
  </si>
  <si>
    <t>The cell mus be 0 - if it is not, the restated opening balance does not agree with the restated opening balance for pension liability</t>
  </si>
  <si>
    <t>Pension asset RB</t>
  </si>
  <si>
    <t>Pensions asset RB must equal bal b/f on 1 April</t>
  </si>
  <si>
    <t>Pension asset restated opening balance must equal the balance at the 1st April</t>
  </si>
  <si>
    <t>The cell mus be 0 - if it is not, the restated opening balance does not agree with the restated opening balance for pension assets</t>
  </si>
  <si>
    <t>NCAHFS - Op bal</t>
  </si>
  <si>
    <t>NCAHFS OBA equals breakdown on SoFP</t>
  </si>
  <si>
    <t>NCAHFS opening balance adjustment cells must equal the sum of the 'reason for restatement' cells on the SoFP</t>
  </si>
  <si>
    <t xml:space="preserve">The cell must be 0.  If it is not 0, this means the opening balance adjustments recognised for NCAHFS does not equal the amounts entered within the 'reasons for restatements' cells on the SOFP </t>
  </si>
  <si>
    <t>NCAHFS - PPE RB</t>
  </si>
  <si>
    <t>NCAHFS (PPE) RB must equal bal b/f on 1 April</t>
  </si>
  <si>
    <t>NCAHFS (PPE) restated opening balance must equal the balance at the 1st April</t>
  </si>
  <si>
    <t>The cell mus be 0 - if it is not, the restated opening balance does not agree with the restated opening balance for NCAHFS (PPE)</t>
  </si>
  <si>
    <t>NCAHFS - Other RB</t>
  </si>
  <si>
    <t>NCAHFS (Other) RB must equal bal b/f on 1 April</t>
  </si>
  <si>
    <t>NCAHFS (Other) restated opening balance must equal the balance at the 1st April</t>
  </si>
  <si>
    <t>The cell mus be 0 - if it is not, the restated opening balance does not agree with the restated opening balance for NCAHFS (Other)</t>
  </si>
  <si>
    <t>Liab in disp grp OB</t>
  </si>
  <si>
    <t>Liab in disp grp OBA equals breakdown on SoFP</t>
  </si>
  <si>
    <t>Liab in disposal groups opening balance adjustment cells must equal the sum of the 'reason for restatement' cells on the SoFP</t>
  </si>
  <si>
    <t xml:space="preserve">The cell must be 0.  If it is not 0, this means the opening balance adjustments recognised for Liabilities in disposal groups does not equal the amounts entered within the 'reasons for restatements' cells on the SOFP </t>
  </si>
  <si>
    <t>Fin Assets - FV</t>
  </si>
  <si>
    <t>For each CV for fin asset type, there must be a FV</t>
  </si>
  <si>
    <t>Where a financial asset type has a carrying value, a fair value must also be recognised</t>
  </si>
  <si>
    <t>Fair value must be completed where carrying value exists</t>
  </si>
  <si>
    <t>The cell must be 0 - if it is not, this means that no value has been inserted as a fair value but where a carrying value exists</t>
  </si>
  <si>
    <t>Fin Liabilities - FV</t>
  </si>
  <si>
    <t>For each CV for fin liab type, there must be a FV</t>
  </si>
  <si>
    <t>Where a financial liability type has a carrying value, a fair value must also be recognised</t>
  </si>
  <si>
    <t>Fin Assets breakdown</t>
  </si>
  <si>
    <t>Split of fin asset by credit risk and geography</t>
  </si>
  <si>
    <t>Where financial assets are material and split by credit risk and by geography, the totals from these tables must balance</t>
  </si>
  <si>
    <t>Sum of financial asset split by credit risk and by geography do not agree</t>
  </si>
  <si>
    <t>The cell must be 0.  If the cell is not 0, this means that the total for financial assets as discosed in the credit risk table and the geographic split table differs</t>
  </si>
  <si>
    <t>899N0062</t>
  </si>
  <si>
    <t>LP-PP&amp;E &amp; Invest Prop</t>
  </si>
  <si>
    <t>899N0063</t>
  </si>
  <si>
    <t>899N0064</t>
  </si>
  <si>
    <t>899N0065</t>
  </si>
  <si>
    <t>899N0066</t>
  </si>
  <si>
    <t>The impairment split between recognised in I&amp;E and reval reserve must equal the sum of the net impairments recognised in the PP&amp;E movement table</t>
  </si>
  <si>
    <t>899N0067</t>
  </si>
  <si>
    <t>Invest Prop Op bal</t>
  </si>
  <si>
    <t>Invest Prop restatements equal the b/down on SOFP</t>
  </si>
  <si>
    <t>The opening balance adjustment cells for investment property must equal the sum of the 'reason for restatement' cells on the Balance Sheet</t>
  </si>
  <si>
    <t>The cell must be 0.  If it is not 0, this means the opening balance adjustments recognised for investment property does not equal the amounts entered within the 'reasons for restatements' cells on the SOFP</t>
  </si>
  <si>
    <t>899N0068</t>
  </si>
  <si>
    <t>Inv Prop Cost RB</t>
  </si>
  <si>
    <t>Inv Prop Cost RB must equal bal b/f on 1 April</t>
  </si>
  <si>
    <t>899N0069</t>
  </si>
  <si>
    <t>Inv Prop Financing</t>
  </si>
  <si>
    <t>Inv Prop financing breakdown does not equal CV</t>
  </si>
  <si>
    <t>Total of the breakdown by the asset type must equal the carrying value</t>
  </si>
  <si>
    <t>899N0070</t>
  </si>
  <si>
    <t>Inv Prop FV adj</t>
  </si>
  <si>
    <t>Fair value split must equal amount recognised</t>
  </si>
  <si>
    <t>The fair value split between recognised in I&amp;E and to other comprehensive income and expenditure must equal the sum of the Fair Value amount recognised in the investment property movement table</t>
  </si>
  <si>
    <t>Fair value breakdown does not agree to fair value recognised in Investment Property table</t>
  </si>
  <si>
    <t>The cell must be 0.  If the cell is not 0, this means that the fair value breakdown between I&amp;E and comprehensive income and expenditure does not agree to the fair value recognised in the Investment Property table</t>
  </si>
  <si>
    <t>899N0071</t>
  </si>
  <si>
    <t>Net IFA restatements equal the breakdown on Balance Sheet</t>
  </si>
  <si>
    <t>The opening balance adjustment cells on the net IFA table must equal the sum of the 'reason for restatement' cells on the Balance Sheet</t>
  </si>
  <si>
    <t>Opening bal adjustments do not equal the restatement balances on the balance sheet</t>
  </si>
  <si>
    <t>LP-Intangibles</t>
  </si>
  <si>
    <t>899N0072</t>
  </si>
  <si>
    <t>899N0073</t>
  </si>
  <si>
    <t>899N0074</t>
  </si>
  <si>
    <t>The impairment split between recognised in CI&amp;E and reval reserve must equal the sum of the net impairments recognised in the IFA movement table</t>
  </si>
  <si>
    <t>899N0075</t>
  </si>
  <si>
    <t>ST Invest Op bal</t>
  </si>
  <si>
    <t>ST Investments restatements equal breakdown</t>
  </si>
  <si>
    <t>The opening balance adjustment cells on the ST investments table must equal the sum of the 'reason for restatement' cells on the SoFP</t>
  </si>
  <si>
    <t>LP-Inv, JVs &amp; Assoc</t>
  </si>
  <si>
    <t>899N0076</t>
  </si>
  <si>
    <t>LT invest Op bal</t>
  </si>
  <si>
    <t>LT invest OFA restatements equal breakdown</t>
  </si>
  <si>
    <t>899N0077</t>
  </si>
  <si>
    <t>ST Invest Int/Ext</t>
  </si>
  <si>
    <t>ST Inv bal must equal the sum of int/ ext split</t>
  </si>
  <si>
    <t>ST Investment total balances must equal the sum of the internal and external balances reported</t>
  </si>
  <si>
    <t>Total ST Investments must equal the sum of internal and external balances noted</t>
  </si>
  <si>
    <t>899N0078</t>
  </si>
  <si>
    <t>LT Invest Int/Ext</t>
  </si>
  <si>
    <t>LT Inv bal must equal sum of int/ ext split</t>
  </si>
  <si>
    <t>LT Investment total balances must equal the sum of the internal and external balances reported</t>
  </si>
  <si>
    <t>Total LT Investments must equal the sum of internal and external balances noted</t>
  </si>
  <si>
    <t>899N0081</t>
  </si>
  <si>
    <t>ST Invest type</t>
  </si>
  <si>
    <t>ST Invest by type must equal ext bal recognised</t>
  </si>
  <si>
    <t>The external asset type breakdown total must equal the external short term investment balance on the movement table</t>
  </si>
  <si>
    <t>External asset type breakdown must equal external investments disclosed</t>
  </si>
  <si>
    <t>899N0082</t>
  </si>
  <si>
    <t>LT Invest type</t>
  </si>
  <si>
    <t>LT Invest by type must equal ext bal recognised</t>
  </si>
  <si>
    <t>The external asset type breakdown total must equal the external long term investment balance on the movement table</t>
  </si>
  <si>
    <t>External asset type breakdown must equal external Investments disclosed</t>
  </si>
  <si>
    <t>899N0083</t>
  </si>
  <si>
    <t>JV&amp;A Op bal</t>
  </si>
  <si>
    <t>JV&amp;A restatements equal breakdown</t>
  </si>
  <si>
    <t>The opening balance adjustment cells on the joint ventures and associates  table must equal the sum of the 'reason for restatement' cells on the SoFP</t>
  </si>
  <si>
    <t>The cell must be 0.  If it is not 0, this means the opening balance adjustments recognised for joint ventures and associates does not equal the amounts entered within the 'reasons for restatements' cells on the SOFP</t>
  </si>
  <si>
    <t>899N0084</t>
  </si>
  <si>
    <t>JV&amp;A RB</t>
  </si>
  <si>
    <t>JV&amp;A RB must eq bal b/f on 1 April</t>
  </si>
  <si>
    <t>899N0085</t>
  </si>
  <si>
    <t>The opening balance adjustment cells on the Pensions table (both for pension asset and liability) must equal the sum of the 'reason for restatement' cells on the balance sheet</t>
  </si>
  <si>
    <t>899N0086</t>
  </si>
  <si>
    <t>899N0087</t>
  </si>
  <si>
    <t>899N0088</t>
  </si>
  <si>
    <t>LP-Current Assets &amp; AHFS</t>
  </si>
  <si>
    <t>899N0089</t>
  </si>
  <si>
    <t>899N0090</t>
  </si>
  <si>
    <t>899N0091</t>
  </si>
  <si>
    <t>899N0092</t>
  </si>
  <si>
    <t>899N0093</t>
  </si>
  <si>
    <t>899N0094</t>
  </si>
  <si>
    <t>899N0095</t>
  </si>
  <si>
    <t>899N0096</t>
  </si>
  <si>
    <t>899N0097</t>
  </si>
  <si>
    <t>899N0098</t>
  </si>
  <si>
    <t>899N0099</t>
  </si>
  <si>
    <t>LP-Fin Inst</t>
  </si>
  <si>
    <t>899N0100</t>
  </si>
  <si>
    <t>899N0101</t>
  </si>
  <si>
    <t>899N0109</t>
  </si>
  <si>
    <t>Reserves Op bal</t>
  </si>
  <si>
    <t>Reserves OBA equals breakdown on SoFP</t>
  </si>
  <si>
    <t>Reserves opening balance adjustment cells must equal the sum of the 'reason for restatement' cells on the SoFP</t>
  </si>
  <si>
    <t xml:space="preserve">The cell must be 0.  If it is not 0, this means the opening balance adjustments recognised for reserves do not equal the amounts entered within the 'reasons for restatements' cells on the SOFP </t>
  </si>
  <si>
    <t>LP-Reserves</t>
  </si>
  <si>
    <t>899N0110</t>
  </si>
  <si>
    <t>Reserves RB</t>
  </si>
  <si>
    <t>Reserves RB must equal bal b/f on 1 April</t>
  </si>
  <si>
    <t>Reserves restated opening balance must equal the balance at the 1st April</t>
  </si>
  <si>
    <t>The cell mus be 0 - if it is not, the restated opening balance does not agree with the restated opening balance for reserves</t>
  </si>
  <si>
    <t>899N0111</t>
  </si>
  <si>
    <t>LP-Balance sheet</t>
  </si>
  <si>
    <t>ST RiA Op bal</t>
  </si>
  <si>
    <t>ST RiA OBA equals breakdown on SoFP</t>
  </si>
  <si>
    <t>ST RiA opening balance adjustment cells must equal the sum of the 'reason for restatement' cells on the SoFP</t>
  </si>
  <si>
    <t xml:space="preserve">The cell must be 0.  If it is not 0, this means the opening balance adjustments recognised for ST RiA do not equal the amounts entered within the 'reasons for restatements' cells on the SOFP </t>
  </si>
  <si>
    <t>LT RiA Op bal</t>
  </si>
  <si>
    <t>LT RiA OBA equals breakdown on SoFP</t>
  </si>
  <si>
    <t>LT RiA opening balance adjustment cells must equal the sum of the 'reason for restatement' cells on the SoFP</t>
  </si>
  <si>
    <t xml:space="preserve">The cell must be 0.  If it is not 0, this means the opening balance adjustments recognised for LT RiA do not equal the amounts entered within the 'reasons for restatements' cells on the SOFP </t>
  </si>
  <si>
    <t>Donated asset op bal</t>
  </si>
  <si>
    <t>Don Assets OBA equals breakdown on SoFP</t>
  </si>
  <si>
    <t>Don Assets opening balance adjustment cells must equal the sum of the 'reason for restatement' cells on the SoFP</t>
  </si>
  <si>
    <t xml:space="preserve">The cell must be 0.  If it is not 0, this means the opening balance adjustments recognised for Donated assets do not equal the amounts entered within the 'reasons for restatements' cells on the SOFP </t>
  </si>
  <si>
    <t>Provision movement</t>
  </si>
  <si>
    <t>Provision liability movement equals I&amp;E</t>
  </si>
  <si>
    <t>Increase in provisions less the reversal of provisions made in previous years should equal the expenditure through I&amp;E</t>
  </si>
  <si>
    <t>Provision exp does not equal movement in liability</t>
  </si>
  <si>
    <t>The cell must be 0.  If it is not 0, this means the provision expense does not reflect the movement in the liability</t>
  </si>
  <si>
    <t>899I0011</t>
  </si>
  <si>
    <t>Surplus/Def check</t>
  </si>
  <si>
    <t>Surplus / Deficit matched on I&amp;E and res</t>
  </si>
  <si>
    <t>Retained surplus / deficit on Reserves equal to Net Cost on CI&amp;E</t>
  </si>
  <si>
    <t>Net Cost on CI&amp;E does not equal retained surplus / deficit in reserves</t>
  </si>
  <si>
    <t>LP-Reserves / LP - CI&amp;E</t>
  </si>
  <si>
    <t>899I0048</t>
  </si>
  <si>
    <t>Exit packages</t>
  </si>
  <si>
    <t>Both number of and cost of exit packages to be completed</t>
  </si>
  <si>
    <t>The cell must be 0, otherwise the test has failed</t>
  </si>
  <si>
    <t>899I0049</t>
  </si>
  <si>
    <t>LG Reserves movement</t>
  </si>
  <si>
    <t>LG Reserves Movement</t>
  </si>
  <si>
    <t>Movement between reserves should net to zero</t>
  </si>
  <si>
    <t>899I0050</t>
  </si>
  <si>
    <t>Hous Ben Check</t>
  </si>
  <si>
    <t>Housing Benefit Check</t>
  </si>
  <si>
    <t>Expenditure on benefits is expected to be greater than grant income</t>
  </si>
  <si>
    <t>The cell must be 0.  If it is not 0, this means benefit income is greater than expenditure</t>
  </si>
  <si>
    <t>LP-I&amp;E NCS Subjective analysis</t>
  </si>
  <si>
    <t>899I0051</t>
  </si>
  <si>
    <t>Hous Ben Check 2</t>
  </si>
  <si>
    <t>Housing Benefit Range Check</t>
  </si>
  <si>
    <t>Expenditure on benefits not within expected range relative to income</t>
  </si>
  <si>
    <t>Expenditure on benefits is not expected to be significantly higher than income</t>
  </si>
  <si>
    <t>The cell must be 0.  If it is not 0, this means expenditure on benefits is significantly higher than income</t>
  </si>
  <si>
    <t>899I0052</t>
  </si>
  <si>
    <t>Exit Packages range</t>
  </si>
  <si>
    <t>Exit packages number &amp; cost in expected range</t>
  </si>
  <si>
    <t>Is total cost of exits in expected range for number of packages?</t>
  </si>
  <si>
    <t>Cost of exit packages is significantly higher than the expected average value for the number of packages. Is this correct?</t>
  </si>
  <si>
    <t>The cell must be less than 50.  If it is not 0, this means the average package is higher than expected</t>
  </si>
  <si>
    <t>899I0054</t>
  </si>
  <si>
    <t>HIA Sheet Completed</t>
  </si>
  <si>
    <t>Has HIA sheet been completed</t>
  </si>
  <si>
    <t>Has the HIA sheet been completed</t>
  </si>
  <si>
    <t>Please provide explanation as to why full completion of the HIA questionnaire has not been possible</t>
  </si>
  <si>
    <t>The cell must be 0.  If it is not 0, this means the HIA sheet has not been fully completed and should be commented on</t>
  </si>
  <si>
    <t>LP-Add info - Hways Infr</t>
  </si>
  <si>
    <t>IAS 19 Pension Liability</t>
  </si>
  <si>
    <t>Presentation follows requirements per CODE Guidance Module 6 D21 &amp; D22 (from pg 711) and page 413. For funded schemes gross liability movements should be shown separately from scheme asset movements.</t>
  </si>
  <si>
    <t>Funded Schemes</t>
  </si>
  <si>
    <t>Unfunded Schemes</t>
  </si>
  <si>
    <t>(Local Govt Pension Schemes)</t>
  </si>
  <si>
    <t>(Includes Police, Fire Pension and Teachers Pension Scheme)</t>
  </si>
  <si>
    <t>Scheme Liabilities</t>
  </si>
  <si>
    <t>Carried forward at 31 March 2014 (closing balance from last year's WGA return)</t>
  </si>
  <si>
    <t>Restated liabilities at the begining of the year</t>
  </si>
  <si>
    <t>Interest cost (unwinding of discount)</t>
  </si>
  <si>
    <t>Contributions by scheme participants</t>
  </si>
  <si>
    <t>Benefits paid</t>
  </si>
  <si>
    <t>Entity combinations</t>
  </si>
  <si>
    <t>Settlements &amp; curtailments</t>
  </si>
  <si>
    <t>Experience gains &amp; losses on scheme liabilities</t>
  </si>
  <si>
    <t>Remeasurement (gains) and losses from changes in actuarial assumptions</t>
  </si>
  <si>
    <t>Closing balance of liabilities at 31 March 2015</t>
  </si>
  <si>
    <t>Scheme Assets</t>
  </si>
  <si>
    <t>Carried forward at 31 March 2014 (closing balance from last year's WGA Pack)</t>
  </si>
  <si>
    <t xml:space="preserve">Adjustment </t>
  </si>
  <si>
    <t>Restated assets at the begining of the year</t>
  </si>
  <si>
    <t>Interest income</t>
  </si>
  <si>
    <t>Remeasurement gain/(loss) - return on plan assets excluding the amount included in the net interest expense</t>
  </si>
  <si>
    <t>Effect of changes in foreign exchange rates</t>
  </si>
  <si>
    <t>Employer contributions</t>
  </si>
  <si>
    <t>Settlements</t>
  </si>
  <si>
    <t>Difference between expected and actual return on assets</t>
  </si>
  <si>
    <t>Closing balance of scheme assets at 31 March</t>
  </si>
  <si>
    <t>Net Funded Pension Balance</t>
  </si>
  <si>
    <t xml:space="preserve">Disclosures - YOUR ACTUARIES MAY NOT PROVIDE ALL THE INFORMATION BELOW - PLEASE COMPLETE IF AVAILABLE.
                       ADD COMMENTS TO VALIDATION SHEETS IF NECESSARY.
</t>
  </si>
  <si>
    <t xml:space="preserve">Although disclosures are expressed in percentages please record numbers only. For example; 2.5% should be shown as 2.5 
Please round the numbers to one decimal point. For example; 2.45 should be shown as 2.5 </t>
  </si>
  <si>
    <t>31 March 2015</t>
  </si>
  <si>
    <t>Rate of Increase in Salaries</t>
  </si>
  <si>
    <t>Rate of Increase in Pensions in Payment</t>
  </si>
  <si>
    <t>Discount rate (nominal)</t>
  </si>
  <si>
    <t>Inflation assumption</t>
  </si>
  <si>
    <t>Proportion of Scheme Invested in (total to equal 100)</t>
  </si>
  <si>
    <t>Equities</t>
  </si>
  <si>
    <t>Bonds</t>
  </si>
  <si>
    <t>Other</t>
  </si>
  <si>
    <t>Expected long term return on assets</t>
  </si>
  <si>
    <t>Other (weighted)</t>
  </si>
  <si>
    <t>Net Pensions liability opening bal check (BA cell above = reason for restatement on SoFP)</t>
  </si>
  <si>
    <t>Pension liability restated balance is the same as the balance disclosed on 1 April</t>
  </si>
  <si>
    <t>Pension asset restated balance is the same as the balance disclosed in 1 April</t>
  </si>
  <si>
    <t>Collection Fund Account information - Council Tax and Business Rates</t>
  </si>
  <si>
    <t>Name</t>
  </si>
  <si>
    <t>Collection Fund Account (Council Tax element)</t>
  </si>
  <si>
    <t>Adur District Council</t>
  </si>
  <si>
    <t>West Sussex County Council</t>
  </si>
  <si>
    <t>Sussex Police and Crime Commissioner and Chief Constable</t>
  </si>
  <si>
    <t>XXX - leave row blank</t>
  </si>
  <si>
    <t>Allerdale Borough Council</t>
  </si>
  <si>
    <t>Cumbria County Council</t>
  </si>
  <si>
    <t>Cumbria Police and Crime Commissioner and Chief Constable</t>
  </si>
  <si>
    <t>Amber Valley Borough Council</t>
  </si>
  <si>
    <t>Derbyshire County Council</t>
  </si>
  <si>
    <t>Derbyshire Police and Crime Commissioner and Chief Constable</t>
  </si>
  <si>
    <t>Derbyshire Combined Fire and Rescue Authority</t>
  </si>
  <si>
    <t>Arun District Council</t>
  </si>
  <si>
    <t>Council Tax Collection Fund y/e balance (Surplus) / Deficit</t>
  </si>
  <si>
    <t>Council Tax Arrears</t>
  </si>
  <si>
    <t>Allowance for doubtful debts</t>
  </si>
  <si>
    <t>Council Tax overpayments &amp; Prepayments</t>
  </si>
  <si>
    <t>Balancing item (cash)</t>
  </si>
  <si>
    <t>Control Total (must equal zero)</t>
  </si>
  <si>
    <t>Ashfield District Council</t>
  </si>
  <si>
    <t>Nottinghamshire County Council</t>
  </si>
  <si>
    <t>Nottinghamshire Police and Crime Commissioner and Chief Constable</t>
  </si>
  <si>
    <t>Nottinghamshire Combined Fire and Rescue Authority</t>
  </si>
  <si>
    <t>Debit amounts
(Balancing Cash item)</t>
  </si>
  <si>
    <t>Credit amounts
(Balancing Cash item)</t>
  </si>
  <si>
    <t>Ashford Borough Council</t>
  </si>
  <si>
    <t>Kent County Council</t>
  </si>
  <si>
    <t>Kent Police and Crime Commissioner and Chief Constable</t>
  </si>
  <si>
    <t>Kent Combined Fire and Rescue Authority</t>
  </si>
  <si>
    <t>Council Tax from Billing Authorities</t>
  </si>
  <si>
    <t>Avon &amp; Somerset Police and Crime Commissioner and Chief Constable</t>
  </si>
  <si>
    <t>Bath &amp; North East Somerset Council (UA)</t>
  </si>
  <si>
    <t>Bristol City Council (UA)</t>
  </si>
  <si>
    <t>North Somerset Council (UA)</t>
  </si>
  <si>
    <t>South Gloucestershire Council (UA)</t>
  </si>
  <si>
    <t>Mendip District Council</t>
  </si>
  <si>
    <t>Sedgemoor District Council</t>
  </si>
  <si>
    <t>South Somerset District Council</t>
  </si>
  <si>
    <t>Taunton Deane Borough Council</t>
  </si>
  <si>
    <t>West Somerset District Council</t>
  </si>
  <si>
    <t>Avon Combined Fire and Rescue Authority</t>
  </si>
  <si>
    <t>Aylesbury Vale District Council</t>
  </si>
  <si>
    <t>Buckinghamshire County Council</t>
  </si>
  <si>
    <t>Thames Valley Police and Crime Commissioner and Chief Constable</t>
  </si>
  <si>
    <t>Buckinghamshire Combined Fire and Rescue Authority</t>
  </si>
  <si>
    <t>Babergh District Council</t>
  </si>
  <si>
    <t>Suffolk County Council</t>
  </si>
  <si>
    <t>Suffolk Police and Crime Commissioner and Chief Constable</t>
  </si>
  <si>
    <t>Barking &amp; Dagenham London Borough Council</t>
  </si>
  <si>
    <t>Greater London Authority</t>
  </si>
  <si>
    <t>Barnet London Borough Council</t>
  </si>
  <si>
    <t>Barnsley Metropolitan Borough Council</t>
  </si>
  <si>
    <t>South Yorkshire Police and Crime Commissioner and Chief Constable</t>
  </si>
  <si>
    <t>South Yorkshire Fire and Rescue Authority</t>
  </si>
  <si>
    <t>Barrow-in-Furness Borough Council</t>
  </si>
  <si>
    <t>Basildon District Council</t>
  </si>
  <si>
    <t>Essex County Council</t>
  </si>
  <si>
    <t>Essex Police and Crime Commissioner and Chief Constable</t>
  </si>
  <si>
    <t>Essex Combined Fire and Rescue Authority</t>
  </si>
  <si>
    <t>Basingstoke and Deane Borough Council</t>
  </si>
  <si>
    <t>Hampshire County Council</t>
  </si>
  <si>
    <t>Hampshire Police and Crime Commissioner and Chief Constable</t>
  </si>
  <si>
    <t>Hampshire Combined Fire and Rescue Authority</t>
  </si>
  <si>
    <t>Bassetlaw District Council</t>
  </si>
  <si>
    <t>Bedford Unitary Authority (UA)</t>
  </si>
  <si>
    <t>Bedfordshire Police and Crime Commissioner and Chief Constable</t>
  </si>
  <si>
    <t>Bedfordshire Combined Fire and Rescue Authority</t>
  </si>
  <si>
    <t>Central Bedfordshire Unitary Authority (UA)</t>
  </si>
  <si>
    <t>Luton Borough Council (UA)</t>
  </si>
  <si>
    <t>Berkshire Combined Fire and Rescue Authority</t>
  </si>
  <si>
    <t>Bracknell Forest Borough Council (UA)</t>
  </si>
  <si>
    <t>Reading Borough Council (UA)</t>
  </si>
  <si>
    <t>Slough Borough Council (UA)</t>
  </si>
  <si>
    <t>West Berkshire Council (UA)</t>
  </si>
  <si>
    <t>Windsor and Maidenhead (Royal Borough of) (UA)</t>
  </si>
  <si>
    <t>Wokingham Council (UA)</t>
  </si>
  <si>
    <t>Bexley London Borough Council</t>
  </si>
  <si>
    <t>Birmingham City Council</t>
  </si>
  <si>
    <t>West Midlands Police and Crime Commissioner and Chief Constable</t>
  </si>
  <si>
    <t>West Midlands Fire and Rescue Authority</t>
  </si>
  <si>
    <t>Blaby District Council</t>
  </si>
  <si>
    <t>Leicestershire County Council</t>
  </si>
  <si>
    <t>Leicestershire Police and Crime Commissioner and Chief Constable</t>
  </si>
  <si>
    <t>Leicestershire Combined Fire and Rescue Authority</t>
  </si>
  <si>
    <t>Blackburn with Darwen Unitary Authority (UA)</t>
  </si>
  <si>
    <t>Lancashire Police and Crime Commissioner and Chief Constable</t>
  </si>
  <si>
    <t>Lancashire Combined Fire and Rescue Authority</t>
  </si>
  <si>
    <t>Blackpool Unitary Authority (UA)</t>
  </si>
  <si>
    <t>Bolsover District Council</t>
  </si>
  <si>
    <t>Bolton Metropolitan Borough Council</t>
  </si>
  <si>
    <t>Greater Manchester Police and Crime Commissioner and Chief Constable</t>
  </si>
  <si>
    <t>Greater Manchester Fire and Rescue Authority</t>
  </si>
  <si>
    <t>Boston Borough Council</t>
  </si>
  <si>
    <t>Lincolnshire County Council</t>
  </si>
  <si>
    <t>Lincolnshire Police and Crime Commissioner and Chief Constable</t>
  </si>
  <si>
    <t>Bournemouth Council (UA)</t>
  </si>
  <si>
    <t>Dorset Police and Crime Commissioner and Chief Constable</t>
  </si>
  <si>
    <t>Dorset Combined Fire and Rescue Authority</t>
  </si>
  <si>
    <t>Bradford City Council</t>
  </si>
  <si>
    <t>West Yorkshire Police and Crime Commissioner and Chief Constable</t>
  </si>
  <si>
    <t>West Yorkshire Fire and Rescue Authority</t>
  </si>
  <si>
    <t>Braintree District Council</t>
  </si>
  <si>
    <t>Breckland District Council</t>
  </si>
  <si>
    <t>Norfolk County Council</t>
  </si>
  <si>
    <t>Norfolk Police and Crime Commissioner and Chief Constable</t>
  </si>
  <si>
    <t>Brent London Borough Council</t>
  </si>
  <si>
    <t>Brentwood Borough Council</t>
  </si>
  <si>
    <t>Brighton &amp; Hove City Council (UA)</t>
  </si>
  <si>
    <t>East Sussex Combined Fire and Rescue Authority</t>
  </si>
  <si>
    <t>Broadland District Council</t>
  </si>
  <si>
    <t>Not applicable</t>
  </si>
  <si>
    <t>Broads Authority (The)</t>
  </si>
  <si>
    <t>Council Tax receivable from taxpayers (LP-Current Assets &amp; AHFS cell D39)</t>
  </si>
  <si>
    <t>Bromley London Borough Council</t>
  </si>
  <si>
    <t>Bromsgrove District Council</t>
  </si>
  <si>
    <t>Worcestershire County Council</t>
  </si>
  <si>
    <t>West Mercia Police and Crime Commissioner and Chief Constable</t>
  </si>
  <si>
    <t>Hereford &amp; Worcester Combined Fire and Rescue Authority</t>
  </si>
  <si>
    <t>Broxbourne Borough Council</t>
  </si>
  <si>
    <t>Hertfordshire County Council</t>
  </si>
  <si>
    <t>Hertfordshire Police and Crime Commissioner and Chief Constable</t>
  </si>
  <si>
    <t>Broxtowe Borough Council</t>
  </si>
  <si>
    <t>Chiltern District Council</t>
  </si>
  <si>
    <t>Milton Keynes Council (UA)</t>
  </si>
  <si>
    <t>South Bucks District Council</t>
  </si>
  <si>
    <t>Wycombe District Council</t>
  </si>
  <si>
    <t>Burnley Borough Council</t>
  </si>
  <si>
    <t>Lancashire County Council</t>
  </si>
  <si>
    <t>Business Rates Collection Fund y/e balance (Surplus) / Deficit</t>
  </si>
  <si>
    <t>Business Rates Arrears</t>
  </si>
  <si>
    <t>Business Rates overpayments &amp; Prepayments</t>
  </si>
  <si>
    <t>Provision for appeals</t>
  </si>
  <si>
    <t>Bury Metropolitan Borough Council</t>
  </si>
  <si>
    <t>Calderdale Metropolitan Borough Council</t>
  </si>
  <si>
    <t>Cambridge City Council</t>
  </si>
  <si>
    <t>Cambridgeshire County Council</t>
  </si>
  <si>
    <t>Cambridgeshire Police and Crime Commissioner and Chief Constable</t>
  </si>
  <si>
    <t>Cambridgeshire Combined Fire and Rescue Authority</t>
  </si>
  <si>
    <t>East Cambridgeshire District Council</t>
  </si>
  <si>
    <t>Fenland District Council</t>
  </si>
  <si>
    <t>Huntingdonshire District Council</t>
  </si>
  <si>
    <t>Peterborough City Council (UA)</t>
  </si>
  <si>
    <t>South Cambridgeshire District Council</t>
  </si>
  <si>
    <t>Camden London Borough Council</t>
  </si>
  <si>
    <t>Cannock Chase District Council</t>
  </si>
  <si>
    <t>Staffordshire County Council</t>
  </si>
  <si>
    <t>Staffordshire Police and Crime Commissioner and Chief Constable</t>
  </si>
  <si>
    <t>Staffordshire Combined Fire and Rescue Authority</t>
  </si>
  <si>
    <t>Canterbury City Council</t>
  </si>
  <si>
    <t>Carlisle City Council</t>
  </si>
  <si>
    <t>Castle Point Borough Council</t>
  </si>
  <si>
    <t>Charnwood Borough Council</t>
  </si>
  <si>
    <t>Chelmsford Borough Council</t>
  </si>
  <si>
    <t>Cheltenham Borough Council</t>
  </si>
  <si>
    <t>Gloucestershire County Council</t>
  </si>
  <si>
    <t>Gloucestershire Police and Crime Commissioner and Chief Constable</t>
  </si>
  <si>
    <t>Cherwell District Council</t>
  </si>
  <si>
    <t>Oxfordshire County Council</t>
  </si>
  <si>
    <t>Cheshire Combined Fire and Rescue Authority</t>
  </si>
  <si>
    <t>Cheshire East Unitary Authority (UA)</t>
  </si>
  <si>
    <t>Cheshire West and Chester Unitary Authority (UA)</t>
  </si>
  <si>
    <t>Halton Borough Council (UA)</t>
  </si>
  <si>
    <t>Warrington Borough Council (UA)</t>
  </si>
  <si>
    <t>Cheshire Police and Crime Commissioner and Chief Constable</t>
  </si>
  <si>
    <t>Chesterfield Borough Council</t>
  </si>
  <si>
    <t>Chichester District Council</t>
  </si>
  <si>
    <t>Chorley Borough Council</t>
  </si>
  <si>
    <t>Christchurch Borough Council</t>
  </si>
  <si>
    <t>Dorset County Council</t>
  </si>
  <si>
    <t>City of York Council (UA)</t>
  </si>
  <si>
    <t>North Yorkshire Police and Crime Commissioner and Chief Constable</t>
  </si>
  <si>
    <t>North Yorkshire Combined Fire and Rescue Authority</t>
  </si>
  <si>
    <t>Cleveland Combined Fire and Rescue Authority</t>
  </si>
  <si>
    <t>Hartlepool Borough Council (UA)</t>
  </si>
  <si>
    <t>Middlesbrough Council (UA)</t>
  </si>
  <si>
    <t>Redcar and Cleveland Borough Council (UA)</t>
  </si>
  <si>
    <t>Stockton-on-Tees Borough Council (UA)</t>
  </si>
  <si>
    <t>Cleveland Police and Crime Commissioner and Chief Constable</t>
  </si>
  <si>
    <t>Colchester Borough Council</t>
  </si>
  <si>
    <t>Common Council of the City of London</t>
  </si>
  <si>
    <t>Copeland Borough Council</t>
  </si>
  <si>
    <t>Corby Borough Council</t>
  </si>
  <si>
    <t>Northamptonshire County Council</t>
  </si>
  <si>
    <t>Northamptonshire Police and Crime Commissioner and Chief Constable</t>
  </si>
  <si>
    <t>Cornwall Unitary Authority (UA)</t>
  </si>
  <si>
    <t>Devon &amp; Cornwall Police and Crime Commissioner and Chief Constable</t>
  </si>
  <si>
    <t>Cotswold District Council</t>
  </si>
  <si>
    <t>County Durham Unitary Authority (UA)</t>
  </si>
  <si>
    <t>Durham Police and Crime Commissioner and Chief Constable</t>
  </si>
  <si>
    <t>Durham Combined Fire and Rescue Authority</t>
  </si>
  <si>
    <t>Coventry City Council</t>
  </si>
  <si>
    <t>Craven District Council</t>
  </si>
  <si>
    <t>North Yorkshire County Council</t>
  </si>
  <si>
    <t>Crawley Borough Council</t>
  </si>
  <si>
    <t>Croydon London Borough Council</t>
  </si>
  <si>
    <t>LP-Reserves Collection Fund Account closing balance (cell )</t>
  </si>
  <si>
    <t>Eden District Council</t>
  </si>
  <si>
    <t>South Lakeland District Council</t>
  </si>
  <si>
    <t>Non domestic rates receivable from taxpayers (LP-Current Assets &amp; AHFS cell D40)</t>
  </si>
  <si>
    <t>Dacorum Borough Council</t>
  </si>
  <si>
    <t>Darlington Borough Council (UA)</t>
  </si>
  <si>
    <t>Dartford Borough Council</t>
  </si>
  <si>
    <t>Dartmoor National Park Authority</t>
  </si>
  <si>
    <t>Daventry District Council</t>
  </si>
  <si>
    <t>Derby City Council (UA)</t>
  </si>
  <si>
    <t>Derbyshire Dales District Council</t>
  </si>
  <si>
    <t>Erewash Borough Council</t>
  </si>
  <si>
    <t>High Peak Borough Council</t>
  </si>
  <si>
    <t>North East Derbyshire District Council</t>
  </si>
  <si>
    <t>South Derbyshire District Council</t>
  </si>
  <si>
    <t>East Devon District Council</t>
  </si>
  <si>
    <t>Exeter City Council</t>
  </si>
  <si>
    <t>Mid Devon District Council</t>
  </si>
  <si>
    <t>North Devon District Council</t>
  </si>
  <si>
    <t>South Hams District Council</t>
  </si>
  <si>
    <t>Teignbridge District Council</t>
  </si>
  <si>
    <t>Torridge District Council</t>
  </si>
  <si>
    <t>West Devon Borough Council</t>
  </si>
  <si>
    <t>Isles of Scilly (Council of the) (UA)</t>
  </si>
  <si>
    <t>Plymouth City Council (UA)</t>
  </si>
  <si>
    <t>Torbay Council (UA)</t>
  </si>
  <si>
    <t>Devon and Somerset Combined Fire and Rescue Authority</t>
  </si>
  <si>
    <t>Devon County Council</t>
  </si>
  <si>
    <t>Doncaster Metropolitan Borough Council</t>
  </si>
  <si>
    <t>East Dorset District Council</t>
  </si>
  <si>
    <t>North Dorset District Council</t>
  </si>
  <si>
    <t>Poole (Borough of) (UA)</t>
  </si>
  <si>
    <t>Purbeck District Council</t>
  </si>
  <si>
    <t>West Dorset District Council</t>
  </si>
  <si>
    <t>Weymouth and Portland Borough Council</t>
  </si>
  <si>
    <t>Dover District Council</t>
  </si>
  <si>
    <t>Dudley Metropolitan Borough Council</t>
  </si>
  <si>
    <t>Ealing London Borough Council</t>
  </si>
  <si>
    <t>East Hampshire District Council</t>
  </si>
  <si>
    <t>East Hertfordshire District Council</t>
  </si>
  <si>
    <t>East Lindsey District Council</t>
  </si>
  <si>
    <t>East London Waste Authority</t>
  </si>
  <si>
    <t>East Northamptonshire District Council</t>
  </si>
  <si>
    <t>East Riding of Yorkshire Council (UA)</t>
  </si>
  <si>
    <t>Humberside Police and Crime Commissioner and Chief Constable</t>
  </si>
  <si>
    <t>Humberside Combined Fire and Rescue Authority</t>
  </si>
  <si>
    <t>East Staffordshire Borough Council</t>
  </si>
  <si>
    <t>Eastbourne Borough Council</t>
  </si>
  <si>
    <t>Hastings Borough Council</t>
  </si>
  <si>
    <t>Lewes District Council</t>
  </si>
  <si>
    <t>Rother District Council</t>
  </si>
  <si>
    <t>Wealden District Council</t>
  </si>
  <si>
    <t>East Sussex County Council</t>
  </si>
  <si>
    <t>Eastleigh Borough Council</t>
  </si>
  <si>
    <t>Elmbridge Borough Council</t>
  </si>
  <si>
    <t>Surrey County Council</t>
  </si>
  <si>
    <t>Surrey Police and Crime Commissioner and Chief Constable</t>
  </si>
  <si>
    <t>Enfield London Borough Council</t>
  </si>
  <si>
    <t>Epping Forest District Council</t>
  </si>
  <si>
    <t>Epsom and Ewell Borough Council</t>
  </si>
  <si>
    <t>Harlow District Council</t>
  </si>
  <si>
    <t>Maldon District Council</t>
  </si>
  <si>
    <t>Rochford District Council</t>
  </si>
  <si>
    <t>Southend-on-Sea Borough Council (UA)</t>
  </si>
  <si>
    <t>Tendring District Council</t>
  </si>
  <si>
    <t>Thurrock Unitary Authority (UA)</t>
  </si>
  <si>
    <t>Uttlesford District Council</t>
  </si>
  <si>
    <t>Exmoor National Park Authority</t>
  </si>
  <si>
    <t>Fareham Borough Council</t>
  </si>
  <si>
    <t>Forest Heath District Council</t>
  </si>
  <si>
    <t>Forest of Dean District Council</t>
  </si>
  <si>
    <t>Fylde Borough Council</t>
  </si>
  <si>
    <t>Gateshead Council</t>
  </si>
  <si>
    <t>Northumbria Police and Crime Commissioner and Chief Constable</t>
  </si>
  <si>
    <t>Tyne and Wear Fire and Rescue Authority</t>
  </si>
  <si>
    <t>Gedling Borough Council</t>
  </si>
  <si>
    <t>Gloucester City Council</t>
  </si>
  <si>
    <t>Stroud District Council</t>
  </si>
  <si>
    <t>Tewkesbury Borough Council</t>
  </si>
  <si>
    <t>Gosport Borough Council</t>
  </si>
  <si>
    <t>Gravesham Borough Council</t>
  </si>
  <si>
    <t>Great Yarmouth Borough Council</t>
  </si>
  <si>
    <t>Greenwich London Borough Council</t>
  </si>
  <si>
    <t>Hackney London Borough Council</t>
  </si>
  <si>
    <t>Hammersmith and Fulham London Borough Council</t>
  </si>
  <si>
    <t>Haringey London Borough Council</t>
  </si>
  <si>
    <t>Harrow London Borough Council</t>
  </si>
  <si>
    <t>Havering London Borough Council</t>
  </si>
  <si>
    <t>Hillingdon London Borough Council</t>
  </si>
  <si>
    <t>Hounslow London Borough Council</t>
  </si>
  <si>
    <t>Islington London Borough Council</t>
  </si>
  <si>
    <t>Kensington and Chelsea Council (Royal Borough of)</t>
  </si>
  <si>
    <t>Kingston upon Thames Council (Royal Borough of)</t>
  </si>
  <si>
    <t>Lambeth London Borough Council</t>
  </si>
  <si>
    <t>Lewisham London Borough Council</t>
  </si>
  <si>
    <t>Merton Borough Council</t>
  </si>
  <si>
    <t>Newham London Borough Council</t>
  </si>
  <si>
    <t>Redbridge London Borough Council</t>
  </si>
  <si>
    <t>Richmond upon Thames Borough Council</t>
  </si>
  <si>
    <t>Southwark London Borough Council</t>
  </si>
  <si>
    <t>Sutton London Borough Council</t>
  </si>
  <si>
    <t>Tower Hamlets London Borough Council</t>
  </si>
  <si>
    <t>Waltham Forest London Borough Council</t>
  </si>
  <si>
    <t>Wandsworth London Borough Council</t>
  </si>
  <si>
    <t>Westminster City Council</t>
  </si>
  <si>
    <t>Greater Manchester Combined Authority</t>
  </si>
  <si>
    <t>Manchester City Council</t>
  </si>
  <si>
    <t>Oldham Metropolitan Borough Council</t>
  </si>
  <si>
    <t>Rochdale Borough Council</t>
  </si>
  <si>
    <t>Salford City Council</t>
  </si>
  <si>
    <t>Stockport Metropolitan Borough Council</t>
  </si>
  <si>
    <t>Tameside Metropolitan Borough Council</t>
  </si>
  <si>
    <t>Trafford Metropolitan Borough Council</t>
  </si>
  <si>
    <t>Wigan Metropolitan Borough Council</t>
  </si>
  <si>
    <t>Greater Manchester Waste Disposal Authority</t>
  </si>
  <si>
    <t>Guildford Borough Council</t>
  </si>
  <si>
    <t>Hambleton District Council</t>
  </si>
  <si>
    <t>Hart District Council</t>
  </si>
  <si>
    <t>Havant Borough Council</t>
  </si>
  <si>
    <t>New Forest District Council</t>
  </si>
  <si>
    <t>Portsmouth City Council (UA)</t>
  </si>
  <si>
    <t>Rushmoor Borough Council</t>
  </si>
  <si>
    <t>Southampton City Council (UA)</t>
  </si>
  <si>
    <t>Test Valley Borough Council</t>
  </si>
  <si>
    <t>Winchester City Council</t>
  </si>
  <si>
    <t>Isle of Wight Council (UA)</t>
  </si>
  <si>
    <t>Harborough District Council</t>
  </si>
  <si>
    <t>Harrogate Borough Council</t>
  </si>
  <si>
    <t>Herefordshire Council (UA)</t>
  </si>
  <si>
    <t>Malvern Hills District Council</t>
  </si>
  <si>
    <t>Redditch Borough Council</t>
  </si>
  <si>
    <t>Worcester City Council</t>
  </si>
  <si>
    <t>Wychavon District Council</t>
  </si>
  <si>
    <t>Wyre Forest District Council</t>
  </si>
  <si>
    <t>Hertsmere Borough Council</t>
  </si>
  <si>
    <t>North Hertfordshire District Council</t>
  </si>
  <si>
    <t>St Albans City and District Council</t>
  </si>
  <si>
    <t>Stevenage Borough Council</t>
  </si>
  <si>
    <t>Three Rivers District Council</t>
  </si>
  <si>
    <t>Watford Borough Council</t>
  </si>
  <si>
    <t>Welwyn Hatfield District Council</t>
  </si>
  <si>
    <t>Hinckley and Bosworth Borough Council</t>
  </si>
  <si>
    <t>Horsham District Council</t>
  </si>
  <si>
    <t>Kingston upon Hull City Council (UA)</t>
  </si>
  <si>
    <t>North East Lincolnshire Council (UA)</t>
  </si>
  <si>
    <t>North Lincolnshire Council (UA)</t>
  </si>
  <si>
    <t>Hyndburn Borough Council</t>
  </si>
  <si>
    <t>Ipswich Borough Council</t>
  </si>
  <si>
    <t>Maidstone Borough Council</t>
  </si>
  <si>
    <t>Medway Towns Unitary Authority (The) (UA)</t>
  </si>
  <si>
    <t>Sevenoaks District Council</t>
  </si>
  <si>
    <t>Shepway District Council</t>
  </si>
  <si>
    <t>Swale Borough Council</t>
  </si>
  <si>
    <t>Thanet District Council</t>
  </si>
  <si>
    <t>Tonbridge and Malling Borough Council</t>
  </si>
  <si>
    <t>Tunbridge Wells Borough Council</t>
  </si>
  <si>
    <t>Kettering Borough Council</t>
  </si>
  <si>
    <t>Kings Lynn and West Norfolk Borough Council</t>
  </si>
  <si>
    <t>Kirklees Metropolitan Council</t>
  </si>
  <si>
    <t>Knowsley Metropolitan Borough Council</t>
  </si>
  <si>
    <t>Merseyside Police and Crime Commissioner and Chief Constable</t>
  </si>
  <si>
    <t>Merseyside Fire and Rescue Authority</t>
  </si>
  <si>
    <t>Lake District National Park Authority</t>
  </si>
  <si>
    <t>Lancaster City Council</t>
  </si>
  <si>
    <t>Pendle Borough Council</t>
  </si>
  <si>
    <t>Preston City Council</t>
  </si>
  <si>
    <t>Ribble Valley Borough Council</t>
  </si>
  <si>
    <t>Rossendale Borough Council</t>
  </si>
  <si>
    <t>South Ribble Borough Council</t>
  </si>
  <si>
    <t>West Lancashire District Council</t>
  </si>
  <si>
    <t>Wyre Borough Council</t>
  </si>
  <si>
    <t>Lee Valley Regional Park Authority</t>
  </si>
  <si>
    <t>Leeds City Council</t>
  </si>
  <si>
    <t>Leicester City Council (UA)</t>
  </si>
  <si>
    <t>Melton Borough Council</t>
  </si>
  <si>
    <t>North West Leicestershire District Council</t>
  </si>
  <si>
    <t>Oadby and Wigston Borough Council</t>
  </si>
  <si>
    <t>Rutland County Council (UA)</t>
  </si>
  <si>
    <t>Lichfield District Council</t>
  </si>
  <si>
    <t>Lincoln City Council</t>
  </si>
  <si>
    <t>North Kesteven District Council</t>
  </si>
  <si>
    <t>South Holland District Council</t>
  </si>
  <si>
    <t>South Kesteven District Council</t>
  </si>
  <si>
    <t>West Lindsey District Council</t>
  </si>
  <si>
    <t>Liverpool City Council</t>
  </si>
  <si>
    <t>Mansfield District Council</t>
  </si>
  <si>
    <t>Somerset County Council</t>
  </si>
  <si>
    <t>Sefton Metropolitan Borough Council</t>
  </si>
  <si>
    <t>St Helens Metropolitan Borough Council</t>
  </si>
  <si>
    <t>Wirral Metropolitan Borough Council</t>
  </si>
  <si>
    <t>Merseyside Waste Disposal Authority</t>
  </si>
  <si>
    <t>Mid Suffolk District Council</t>
  </si>
  <si>
    <t>Mid Sussex District Council</t>
  </si>
  <si>
    <t>Mole Valley District Council</t>
  </si>
  <si>
    <t>New Forest National Park Authority</t>
  </si>
  <si>
    <t>Newark and Sherwood District Council</t>
  </si>
  <si>
    <t>Newcastle upon Tyne City Council</t>
  </si>
  <si>
    <t>Newcastle-under-Lyme Borough Council</t>
  </si>
  <si>
    <t>North Norfolk District Council</t>
  </si>
  <si>
    <t>Norwich City Council</t>
  </si>
  <si>
    <t>South Norfolk District Council</t>
  </si>
  <si>
    <t>North London Waste Authority</t>
  </si>
  <si>
    <t>North Tyneside Metropolitan Borough Council</t>
  </si>
  <si>
    <t>North Warwickshire Borough Council</t>
  </si>
  <si>
    <t>Warwickshire County Council</t>
  </si>
  <si>
    <t>Warwickshire Police and Crime Commissioner and Chief Constable</t>
  </si>
  <si>
    <t>North York Moors National Park Authority</t>
  </si>
  <si>
    <t>Richmondshire District Council</t>
  </si>
  <si>
    <t>Ryedale District Council</t>
  </si>
  <si>
    <t>Scarborough Borough Council</t>
  </si>
  <si>
    <t>Selby District Council</t>
  </si>
  <si>
    <t>Northampton Borough Council</t>
  </si>
  <si>
    <t>South Northamptonshire Council</t>
  </si>
  <si>
    <t>Wellingborough Borough Council</t>
  </si>
  <si>
    <t>Northumberland National Park Authority</t>
  </si>
  <si>
    <t>Northumberland Unitary Authority (UA)</t>
  </si>
  <si>
    <t>South Tyneside Council</t>
  </si>
  <si>
    <t>Sunderland City Metropolitan Borough Council</t>
  </si>
  <si>
    <t>Nottingham City Council (UA)</t>
  </si>
  <si>
    <t>Rushcliffe Borough Council</t>
  </si>
  <si>
    <t>Nuneaton and Bedworth Borough Council</t>
  </si>
  <si>
    <t>Oxford City Council</t>
  </si>
  <si>
    <t>South Oxfordshire District Council</t>
  </si>
  <si>
    <t>Vale of White Horse District Council</t>
  </si>
  <si>
    <t>West Oxfordshire District Council</t>
  </si>
  <si>
    <t>Peak District National Park Authority</t>
  </si>
  <si>
    <t>Reigate and Banstead Borough Council</t>
  </si>
  <si>
    <t>Rotherham Borough Council</t>
  </si>
  <si>
    <t>Rugby Borough Council</t>
  </si>
  <si>
    <t>Runnymede Borough Council</t>
  </si>
  <si>
    <t>Sandwell Metropolitan Borough Council</t>
  </si>
  <si>
    <t>Sheffield City Council</t>
  </si>
  <si>
    <t>Shropshire Combined Fire and Rescue Authority</t>
  </si>
  <si>
    <t>Shropshire Unitary Authority (UA)</t>
  </si>
  <si>
    <t>Telford and Wrekin (Borough of) (UA)</t>
  </si>
  <si>
    <t>Solihull Metropolitan Borough Council</t>
  </si>
  <si>
    <t>South Downs National Park</t>
  </si>
  <si>
    <t>South Staffordshire District Council</t>
  </si>
  <si>
    <t>Spelthorne Borough Council</t>
  </si>
  <si>
    <t>St Edmundsbury Borough Council</t>
  </si>
  <si>
    <t>Stafford Borough Council</t>
  </si>
  <si>
    <t>Staffordshire Moorlands District Council</t>
  </si>
  <si>
    <t>Stoke-on-Trent Unitary Authority (UA)</t>
  </si>
  <si>
    <t>Tamworth Borough Council</t>
  </si>
  <si>
    <t>Stratford-on-Avon District Council</t>
  </si>
  <si>
    <t>Suffolk Coastal District Council</t>
  </si>
  <si>
    <t>Waveney District Council</t>
  </si>
  <si>
    <t>Surrey Heath Borough Council</t>
  </si>
  <si>
    <t>Tandridge District Council</t>
  </si>
  <si>
    <t>Waverley Borough Council</t>
  </si>
  <si>
    <t>Woking Borough Council</t>
  </si>
  <si>
    <t>Worthing Borough Council</t>
  </si>
  <si>
    <t>Swindon Unitary Authority (UA)</t>
  </si>
  <si>
    <t>Wiltshire Police and Crime Commissioner and Chief Constable</t>
  </si>
  <si>
    <t>Wiltshire Combined Fire and Rescue Authority</t>
  </si>
  <si>
    <t>The Barnsley, Doncaster, Rotherham and Sheffield Combined Authority</t>
  </si>
  <si>
    <t>The Halton, Knowsley, Liverpool, St Helens, Sefton and Wirral Combined Authority</t>
  </si>
  <si>
    <t>The West Yorkshire Combined Authority</t>
  </si>
  <si>
    <t>Tyne &amp; Wear Integrated Transport Authority</t>
  </si>
  <si>
    <t>Wakefield City Council</t>
  </si>
  <si>
    <t>Walsall Metropolitan Borough Council</t>
  </si>
  <si>
    <t>Warwick District Council</t>
  </si>
  <si>
    <t>West London Waste Authority</t>
  </si>
  <si>
    <t>Wolverhampton City Council</t>
  </si>
  <si>
    <t>West Midlands Integrated Transport Authority</t>
  </si>
  <si>
    <t>Western Riverside Waste Authority</t>
  </si>
  <si>
    <t>Wiltshire Unitary Authority (UA)</t>
  </si>
  <si>
    <t>Yorkshire Dales National Park Authority</t>
  </si>
  <si>
    <t>Collection Fund Account (Business Rates element)</t>
  </si>
  <si>
    <t>Central Government share</t>
  </si>
  <si>
    <t>Business Rates from Billing Authorities</t>
  </si>
  <si>
    <t xml:space="preserve"> </t>
  </si>
  <si>
    <t>Entity share of CF surplus / deficit (%)</t>
  </si>
  <si>
    <t>BA</t>
  </si>
  <si>
    <t>Current Assets (including long-term debtors) &amp; Assets Held for Sale</t>
  </si>
  <si>
    <t>Inventories</t>
  </si>
  <si>
    <t>Raw materials &amp; consumables</t>
  </si>
  <si>
    <t>WIP</t>
  </si>
  <si>
    <t>Finished goods</t>
  </si>
  <si>
    <t>Additions (purchases)</t>
  </si>
  <si>
    <t>Reclassifications/transfers</t>
  </si>
  <si>
    <t>Revaluations</t>
  </si>
  <si>
    <t>Disposals (recognised as an expense in the year)</t>
  </si>
  <si>
    <t>Written-off balances/Impairments</t>
  </si>
  <si>
    <t>Closing balance 31 March 2015</t>
  </si>
  <si>
    <t>Landfill Allowance Asset</t>
  </si>
  <si>
    <t>Note this scheme has now ceased and so closing balance should be nil</t>
  </si>
  <si>
    <t>Only the adjustment to last year's balance and the closing balance this year are collected in this table</t>
  </si>
  <si>
    <t>Landfill Allowance</t>
  </si>
  <si>
    <t>Balance at 31 March 2015</t>
  </si>
  <si>
    <t>Debtors</t>
  </si>
  <si>
    <r>
      <t xml:space="preserve">IMPORTANT: Loan and Deposit investments should be included in the Investments sheet
</t>
    </r>
    <r>
      <rPr>
        <b/>
        <sz val="10"/>
        <color indexed="60"/>
        <rFont val="Arial"/>
        <family val="2"/>
      </rPr>
      <t>NOTE THAT CELL D36 IS LINKED TO THE LP-COLLFUND WORKSHEET</t>
    </r>
  </si>
  <si>
    <t>Debtors falling due within one year:</t>
  </si>
  <si>
    <t xml:space="preserve">Council Tax debtor (between preceptor/billing authority) </t>
  </si>
  <si>
    <t xml:space="preserve">NNDR retained income debtor (between preceptor/billing authority) </t>
  </si>
  <si>
    <t>NNDR (debtor for prior overpayments due back from DCLG)</t>
  </si>
  <si>
    <t>Council Tax receivable from taxpayers</t>
  </si>
  <si>
    <t>Non domestic rates receivable from taxpayers</t>
  </si>
  <si>
    <t>Business Rate Supplement debtor (between levying/billing authority)</t>
  </si>
  <si>
    <t>Trade debtors</t>
  </si>
  <si>
    <t>Other debtors</t>
  </si>
  <si>
    <t>Prepayments &amp; accrued income</t>
  </si>
  <si>
    <t>Provision for bad debts (short term - from table below)</t>
  </si>
  <si>
    <t>Total Debtors falling due within one year</t>
  </si>
  <si>
    <t>Debtors falling due after more than one year:</t>
  </si>
  <si>
    <t>Trade debtors (long term)</t>
  </si>
  <si>
    <t>Other long term debtors (including transferred debt)</t>
  </si>
  <si>
    <t>Prepayments &amp; accrued income (long term)</t>
  </si>
  <si>
    <t>Provision for bad debts (long term - from table below)</t>
  </si>
  <si>
    <t>Total Debtors falling due after more than one year</t>
  </si>
  <si>
    <t xml:space="preserve">Provision for bad debts </t>
  </si>
  <si>
    <t>The details are required for disclosure in WGA. Details entered in this table are summarised in the table above</t>
  </si>
  <si>
    <t>Provision for bad debts
short term</t>
  </si>
  <si>
    <t>Provision for bad debts 
long term</t>
  </si>
  <si>
    <t>Additional provisions made during the year</t>
  </si>
  <si>
    <t>Amounts used during the year</t>
  </si>
  <si>
    <t>Balances written back during year</t>
  </si>
  <si>
    <t>Balances recovered during year</t>
  </si>
  <si>
    <t>Closing balance at 31 March 2015</t>
  </si>
  <si>
    <t>Cash Holdings</t>
  </si>
  <si>
    <t>Only the adjustment to last year's balance and the closing balance this year are collected in this table. Short term deposits with building societies and other entities within the WGA boundary should be shown under short term / liquid deposits.</t>
  </si>
  <si>
    <t>Cash in current bank accounts</t>
  </si>
  <si>
    <t>Cash held by Authority</t>
  </si>
  <si>
    <t>Short term / liquid deposits</t>
  </si>
  <si>
    <t>Assets Held For Sale and Assets in Disposal Groups</t>
  </si>
  <si>
    <t>2014-15
Combined Current &amp; Non Current Assets</t>
  </si>
  <si>
    <t>The value of assets should be shown gross in this table. Any liabilities in disposal groups should be shown in the table below. "Assets held for Sale" is limited to property or disposal groups that are expected to be sold in the next 12 months. All these balances are allocated to current assets and liabilities on the balance sheet.</t>
  </si>
  <si>
    <t>PP&amp;E</t>
  </si>
  <si>
    <t>Intangibles &amp;  Other Assets</t>
  </si>
  <si>
    <t xml:space="preserve">Assets newly classified as held for sale </t>
  </si>
  <si>
    <t>Revaluation gains / losses</t>
  </si>
  <si>
    <t>Impairment of Assets Held for Sale</t>
  </si>
  <si>
    <t>Reversal of impairment of Assets Held for Sale</t>
  </si>
  <si>
    <t>Assets declassified as held for sale</t>
  </si>
  <si>
    <t>Assets sold in the year</t>
  </si>
  <si>
    <t>NBV of assets held for sale at end of year</t>
  </si>
  <si>
    <t>Liabilities in Disposal Groups</t>
  </si>
  <si>
    <t>Only the adjustment to last year's balance and the closing balance this year are collected in this table (see "Asset Held for Sale and Assets in Disposal Groups" above)</t>
  </si>
  <si>
    <t>Liabilities in disposal groups</t>
  </si>
  <si>
    <t>Non current trade and other receivables opening bal check (BA cell above = reason for restatement on balance sheet)</t>
  </si>
  <si>
    <t>Current trade and other receivables opening bal check (BA cell above = reason for restatement on balance sheet)</t>
  </si>
  <si>
    <t>Allowance for non current bad and doubtful debts restated balance is the same as the opening balance</t>
  </si>
  <si>
    <t>Allowance for current bad and doubtful debts restated balance is the same as the opening balance</t>
  </si>
  <si>
    <t>Inventory opening bal check (BA cell above = reason for restatement on balance sheet)</t>
  </si>
  <si>
    <t>Inventory restated balance is the same as the balance as at 1 April</t>
  </si>
  <si>
    <t>Cash opening bal check (BA cell above = reason for restatement on balance sheet)</t>
  </si>
  <si>
    <t>NCAHFS opening bal check (BA cell above = reason for restatement on balance sheet)</t>
  </si>
  <si>
    <t>NCAHFS (PPE) restated balance is the same as the balance disclosed on 1 April</t>
  </si>
  <si>
    <t>NCAHFS (Other) restated balance is the same as the balance disclosed on 1 April</t>
  </si>
  <si>
    <t>Liab in disposal groups opening bal check (BA cell above = reason for restatement on SoFP)</t>
  </si>
  <si>
    <t>Financial Instruments</t>
  </si>
  <si>
    <t>Income, Expense, Gains and Losses (feeds into CI&amp;E sheet)</t>
  </si>
  <si>
    <t>Financial Liabilities</t>
  </si>
  <si>
    <t>Financial Assets</t>
  </si>
  <si>
    <t>TOTAL</t>
  </si>
  <si>
    <t>Table as per disclosure required in the CODE para 7.4.2.9 and Guidance notes example on page 371</t>
  </si>
  <si>
    <t>Liabilities measured at amortised cost</t>
  </si>
  <si>
    <t xml:space="preserve">At fair value through P&amp;L </t>
  </si>
  <si>
    <t>Loans and receivables at amortised cost</t>
  </si>
  <si>
    <t>Available for sale assets</t>
  </si>
  <si>
    <t>At fair value through P&amp;L</t>
  </si>
  <si>
    <t>Interest expense  (do not populate I&amp;E - here for completeness with CODE format)</t>
  </si>
  <si>
    <t>Loss on derecognition (disposals)</t>
  </si>
  <si>
    <t>Feeds into C&amp;IE</t>
  </si>
  <si>
    <t>Reductions in fair value</t>
  </si>
  <si>
    <t xml:space="preserve">Impairment losses </t>
  </si>
  <si>
    <t>Fee expense</t>
  </si>
  <si>
    <t>Total expense in surplus or deficit on the provision of services</t>
  </si>
  <si>
    <t>Increases in fair value</t>
  </si>
  <si>
    <t>Gains on derecognition (disposals)</t>
  </si>
  <si>
    <t>Fee Income</t>
  </si>
  <si>
    <t>Total Income in Surplus or Deficit on the Provision of services</t>
  </si>
  <si>
    <t>AFS reserve</t>
  </si>
  <si>
    <t>Gains on revaluation</t>
  </si>
  <si>
    <t>Losses on revaluation</t>
  </si>
  <si>
    <t>Amounts recycled from the (AFS Reserve) to the I&amp;E Account after impairment (reversing previously recognised revaluation loss)</t>
  </si>
  <si>
    <t>Loss on sale of other investments</t>
  </si>
  <si>
    <t xml:space="preserve">Amounts recycled from the  (AFS Reserve) to the I&amp;E Account after derecognition </t>
  </si>
  <si>
    <t>EXP - RECYCLED AFS REVALUATIONS FROM STRGL</t>
  </si>
  <si>
    <t>Surplus / deficit arising arising on revaluation of financial assets</t>
  </si>
  <si>
    <t>Net gain(loss) for the year</t>
  </si>
  <si>
    <t>Cells in this colour can be completed for consistency with your statutory accounts presentation (per CODE Guidance), but are not used to prepopulate CI&amp;E, as they should be included within other CI&amp;E lines that are open for input.</t>
  </si>
  <si>
    <t>Fair Values</t>
  </si>
  <si>
    <t>Required as per Code Guidance (Module 7, para D12-D20, page 836-838, and pages 372-374).</t>
  </si>
  <si>
    <t>[Not applicable for short term or other Financial Asset/Liability categories because their carrying amount is already equal to their fair value]</t>
  </si>
  <si>
    <t>If your fair values do not differ from the carrying values, ensure that you state the carrying value from column E as the fair value in column F (as the fair value is the carrying value in this case)</t>
  </si>
  <si>
    <t>Financial liabilities [long-term]
(excluding balances with WGA bodies)</t>
  </si>
  <si>
    <t xml:space="preserve">LT creditors/ borrowings </t>
  </si>
  <si>
    <t>CPID</t>
  </si>
  <si>
    <t>Carrying amt (external to WGA)</t>
  </si>
  <si>
    <t>Fair value</t>
  </si>
  <si>
    <t>Comments</t>
  </si>
  <si>
    <t>At amortised cost</t>
  </si>
  <si>
    <t>Financial Assets [long-term]
(excluding balances with WGA bodies)</t>
  </si>
  <si>
    <t>LT Investments &amp; Debtors</t>
  </si>
  <si>
    <t>RISK MANAGEMENT - as per Code paragraph 7.4.3, guidance pages 421-424 and D21-D27, pages 838-841</t>
  </si>
  <si>
    <r>
      <t>Credit risk</t>
    </r>
    <r>
      <rPr>
        <b/>
        <sz val="12"/>
        <color indexed="10"/>
        <rFont val="Arial"/>
        <family val="2"/>
      </rPr>
      <t xml:space="preserve"> (Only complete if there is a material risk, and financial assets &gt; £50million)</t>
    </r>
  </si>
  <si>
    <r>
      <t>Analyse financial assets by credit rating at year end</t>
    </r>
    <r>
      <rPr>
        <sz val="10"/>
        <color indexed="8"/>
        <rFont val="Arial"/>
        <family val="2"/>
      </rPr>
      <t xml:space="preserve"> (to simplify analysis you can include transactions with WGA bodies)  </t>
    </r>
  </si>
  <si>
    <r>
      <t xml:space="preserve">Gross Credit Exposure by credit rating at year end
</t>
    </r>
    <r>
      <rPr>
        <sz val="10"/>
        <rFont val="Arial"/>
        <family val="2"/>
      </rPr>
      <t xml:space="preserve">(before collateral held or other credit enhancements)
(to simplify analysis you can include transactions with WGA bodies)  
</t>
    </r>
  </si>
  <si>
    <t>AAA or equivalent</t>
  </si>
  <si>
    <t>AA or equivalent</t>
  </si>
  <si>
    <t>A or equivalent</t>
  </si>
  <si>
    <t>Rated not strong</t>
  </si>
  <si>
    <t>Not rated</t>
  </si>
  <si>
    <t>Cash and cash equivalents</t>
  </si>
  <si>
    <t>Loans and receivables carried at amortised cost</t>
  </si>
  <si>
    <t>Available-for-sale financial assets carried at fair value</t>
  </si>
  <si>
    <t>Unquoted equity investments carried at cost</t>
  </si>
  <si>
    <t xml:space="preserve">Financial assets carried at fair value through P&amp;L - held for trading &amp; derivatives </t>
  </si>
  <si>
    <t xml:space="preserve">Total financial assets </t>
  </si>
  <si>
    <t xml:space="preserve">Analyse financial assets by geographic area (to simplify analysis you can include transactions with WGA bodies) </t>
  </si>
  <si>
    <r>
      <t xml:space="preserve">Gross Credit Exposure by geographic area
</t>
    </r>
    <r>
      <rPr>
        <sz val="10"/>
        <rFont val="Arial"/>
        <family val="2"/>
      </rPr>
      <t xml:space="preserve">(before collateral held or other credit enhancements)
(to simplify analysis you can include transactions with WGA bodies) 
</t>
    </r>
    <r>
      <rPr>
        <b/>
        <sz val="10"/>
        <color indexed="10"/>
        <rFont val="Arial"/>
        <family val="2"/>
      </rPr>
      <t/>
    </r>
  </si>
  <si>
    <t>UK</t>
  </si>
  <si>
    <t>Europe</t>
  </si>
  <si>
    <t>USA</t>
  </si>
  <si>
    <t>Asia</t>
  </si>
  <si>
    <t xml:space="preserve">Prior Year </t>
  </si>
  <si>
    <t>Balance: USA at 31.03.14</t>
  </si>
  <si>
    <t>Financial assets carried at fair value through P&amp;L - held for trading &amp; derivatives</t>
  </si>
  <si>
    <t>Total financial assets</t>
  </si>
  <si>
    <r>
      <rPr>
        <b/>
        <sz val="10"/>
        <rFont val="Arial"/>
        <family val="2"/>
      </rPr>
      <t xml:space="preserve">Financial Assets that are past due but not impaired
</t>
    </r>
    <r>
      <rPr>
        <sz val="10"/>
        <rFont val="Arial"/>
        <family val="2"/>
      </rPr>
      <t xml:space="preserve">[CODE Guidance pg 388 &amp; pg 792 para D24]
</t>
    </r>
  </si>
  <si>
    <t>Past due up to 3 months</t>
  </si>
  <si>
    <t>Past due 3 to 6 months</t>
  </si>
  <si>
    <t>Past due 6 months or more</t>
  </si>
  <si>
    <t>Trade and Other Debtors</t>
  </si>
  <si>
    <t>Loans</t>
  </si>
  <si>
    <t xml:space="preserve">Liquidity risk </t>
  </si>
  <si>
    <t>Maturity analysis for financial liabilities</t>
  </si>
  <si>
    <r>
      <t xml:space="preserve">Contractual maturity for financial liabilities
</t>
    </r>
    <r>
      <rPr>
        <sz val="10"/>
        <rFont val="Arial"/>
        <family val="2"/>
      </rPr>
      <t xml:space="preserve">(to simplify analysis you can include transactions with WGA bodies) </t>
    </r>
    <r>
      <rPr>
        <b/>
        <sz val="10"/>
        <rFont val="Arial"/>
        <family val="2"/>
      </rPr>
      <t xml:space="preserve">
</t>
    </r>
  </si>
  <si>
    <t>Less than one year</t>
  </si>
  <si>
    <t>Between one and two years</t>
  </si>
  <si>
    <t>Between two and five years</t>
  </si>
  <si>
    <t>Between five and ten years</t>
  </si>
  <si>
    <t>More than ten years</t>
  </si>
  <si>
    <t xml:space="preserve">Total financial liabilities </t>
  </si>
  <si>
    <r>
      <t xml:space="preserve">Market risk - Interest Rate Risk </t>
    </r>
    <r>
      <rPr>
        <b/>
        <sz val="12"/>
        <color indexed="10"/>
        <rFont val="Arial"/>
        <family val="2"/>
      </rPr>
      <t>(Only complete if there is a material risk, and financial assets or liabs &gt; £50million)</t>
    </r>
  </si>
  <si>
    <t xml:space="preserve">Provide interest rate profile of financial assets and liabilities (to simplify analysis you can include transactions with WGA bodies) </t>
  </si>
  <si>
    <r>
      <t xml:space="preserve">Interest rate profile of financial assets
</t>
    </r>
    <r>
      <rPr>
        <sz val="10"/>
        <rFont val="Arial"/>
        <family val="2"/>
      </rPr>
      <t xml:space="preserve">(to simplify analysis you can include transactions with WGA bodies) </t>
    </r>
    <r>
      <rPr>
        <b/>
        <sz val="10"/>
        <rFont val="Arial"/>
        <family val="2"/>
      </rPr>
      <t xml:space="preserve">
</t>
    </r>
  </si>
  <si>
    <t>Fixed rate</t>
  </si>
  <si>
    <t>Non-interest bearing</t>
  </si>
  <si>
    <t>Floating rate</t>
  </si>
  <si>
    <t>Weighted average int rate</t>
  </si>
  <si>
    <t>Weighted average period</t>
  </si>
  <si>
    <t>(%)</t>
  </si>
  <si>
    <t>(years)</t>
  </si>
  <si>
    <t>Financial assets - in sterling</t>
  </si>
  <si>
    <t>Financial assets - in other currencies</t>
  </si>
  <si>
    <r>
      <t xml:space="preserve">Interest rate profile of financial liabilities
</t>
    </r>
    <r>
      <rPr>
        <sz val="10"/>
        <rFont val="Arial"/>
        <family val="2"/>
      </rPr>
      <t xml:space="preserve">(to simplify analysis you can include transactions with WGA bodies) </t>
    </r>
    <r>
      <rPr>
        <b/>
        <sz val="10"/>
        <rFont val="Arial"/>
        <family val="2"/>
      </rPr>
      <t xml:space="preserve">
</t>
    </r>
  </si>
  <si>
    <t>Financial liabilities - in sterling</t>
  </si>
  <si>
    <t>Financial liabilities - in other currencies</t>
  </si>
  <si>
    <t>Total financial liabilities</t>
  </si>
  <si>
    <t>Provide sensitivity analysis (e.g. impact of 1% change in interest rate on operating balance/net worth). To simplify analysis you can include transactions with WGA bodies. [required by CODE Guidance pg 794. Less detail needed for WGA than in CODE Guidance</t>
  </si>
  <si>
    <t>Change in Interest Rates (sensitivity analysis)</t>
  </si>
  <si>
    <t>Impact on Surplus/deficit on provision of services</t>
  </si>
  <si>
    <t>Impact on net worth</t>
  </si>
  <si>
    <t xml:space="preserve">(to simplify analysis you can include transactions with WGA bodies) </t>
  </si>
  <si>
    <t>Increase by 1% (100 basis points)</t>
  </si>
  <si>
    <t>Decrease by 1% (100 basis points)</t>
  </si>
  <si>
    <t>Checklist of other significant (&gt;£50 million) Financial Instrument scenarios [CODE Guidance Module 7, para D8, pgs 834 to 835]</t>
  </si>
  <si>
    <t xml:space="preserve"> Please only answer Yes where the situation relates to £50 million or more. </t>
  </si>
  <si>
    <t>Specific situations [material: &gt;£50 million]</t>
  </si>
  <si>
    <t>Yes / No</t>
  </si>
  <si>
    <t>CODE Guidance Reference [Module 7]</t>
  </si>
  <si>
    <t>&gt;£50 million</t>
  </si>
  <si>
    <r>
      <rPr>
        <b/>
        <sz val="10"/>
        <rFont val="Arial"/>
        <family val="2"/>
      </rPr>
      <t>A)</t>
    </r>
    <r>
      <rPr>
        <sz val="10"/>
        <rFont val="Arial"/>
        <family val="2"/>
      </rPr>
      <t xml:space="preserve"> Reclassification: The entity has reclassified a financial asset as one measured at cost rather than at fair value or at fair value rather than at cost.</t>
    </r>
  </si>
  <si>
    <t>Paragraph D8, p834</t>
  </si>
  <si>
    <r>
      <rPr>
        <b/>
        <sz val="10"/>
        <rFont val="Arial"/>
        <family val="2"/>
      </rPr>
      <t>B)</t>
    </r>
    <r>
      <rPr>
        <sz val="10"/>
        <rFont val="Arial"/>
        <family val="2"/>
      </rPr>
      <t xml:space="preserve"> Derecognition: The entity has transferred financial assets in such a way that part or all of the financial assets do not qualify for derecognition.</t>
    </r>
  </si>
  <si>
    <r>
      <rPr>
        <b/>
        <sz val="10"/>
        <rFont val="Arial"/>
        <family val="2"/>
      </rPr>
      <t>C)</t>
    </r>
    <r>
      <rPr>
        <sz val="10"/>
        <rFont val="Arial"/>
        <family val="2"/>
      </rPr>
      <t xml:space="preserve"> Collateral: The entity holds collateral (of financial or non-financial assets) and is permitted to sell or repledge the collateral in the absence of default by the owner of the collateral.</t>
    </r>
  </si>
  <si>
    <t>Paragraph D8, p835</t>
  </si>
  <si>
    <r>
      <rPr>
        <b/>
        <sz val="10"/>
        <rFont val="Arial"/>
        <family val="2"/>
      </rPr>
      <t xml:space="preserve">D) </t>
    </r>
    <r>
      <rPr>
        <sz val="10"/>
        <rFont val="Arial"/>
        <family val="2"/>
      </rPr>
      <t>Impairment: Financial assets are impaired by credit losses and the entity records the impairment in a separate account rather than directly reducing the carrying amount of the asset.</t>
    </r>
  </si>
  <si>
    <r>
      <rPr>
        <b/>
        <sz val="10"/>
        <rFont val="Arial"/>
        <family val="2"/>
      </rPr>
      <t xml:space="preserve">E) </t>
    </r>
    <r>
      <rPr>
        <sz val="10"/>
        <rFont val="Arial"/>
        <family val="2"/>
      </rPr>
      <t>Defaults: There were any defaults during the period of loans payable recognised at the reporting date</t>
    </r>
  </si>
  <si>
    <r>
      <rPr>
        <b/>
        <sz val="10"/>
        <rFont val="Arial"/>
        <family val="2"/>
      </rPr>
      <t>F)</t>
    </r>
    <r>
      <rPr>
        <sz val="10"/>
        <rFont val="Arial"/>
        <family val="2"/>
      </rPr>
      <t xml:space="preserve"> Breaches: There were breaches of loan agreement terms that permitted the lender to demand accelerated repayment (unless the breaches were remedied, or the terms of the loan were renegotiated, on or before the reporting date).</t>
    </r>
  </si>
  <si>
    <r>
      <rPr>
        <b/>
        <sz val="10"/>
        <rFont val="Arial"/>
        <family val="2"/>
      </rPr>
      <t xml:space="preserve">G) </t>
    </r>
    <r>
      <rPr>
        <sz val="10"/>
        <rFont val="Arial"/>
        <family val="2"/>
      </rPr>
      <t>Does the entity have any Financial Liabilities over 50 million (excluding borrowings &amp; creditors) - e.g.. financial guarantees or derivative liabilities</t>
    </r>
  </si>
  <si>
    <t>End of Range</t>
  </si>
  <si>
    <t>Financial assets disclosed for by credit risk and geographic area must disclose the same total per asset</t>
  </si>
  <si>
    <t>Financial assets - a Fair Value must be disclosed for each asset type that has a Carrying value</t>
  </si>
  <si>
    <t>Financial liabilities - a Fair Value must be disclosed for each asset type that has a Carrying value</t>
  </si>
  <si>
    <t>Additional Disclosure: Transferred debt</t>
  </si>
  <si>
    <t xml:space="preserve">This sheet collects data on the transferred debt of former local authorities. The objective is to facilitate the central elimination of counterparty transactions (transactions between the administering authority, successor authorities and the PWLB). If you are not on this list and should be, or if you have been included wrongly, please email DCLG at WGA.Queries@communities.gsi.gov.uk. This sheet is additional information to the other tabs in the Data Collection Tool. </t>
  </si>
  <si>
    <r>
      <t xml:space="preserve">There is no need to split your debt between long and short term if you don't in your published accounts. If you do not typically recognise a short term component please allocate all of the balance to Long Term. </t>
    </r>
    <r>
      <rPr>
        <b/>
        <u/>
        <sz val="10"/>
        <color indexed="10"/>
        <rFont val="Arial"/>
        <family val="2"/>
      </rPr>
      <t>The balances on this sheet do not feed through to the "LP-Liabilities &amp; Provisions" sheet or the "i.CPID_Transactions" sheet on which you record counterparty transactions.</t>
    </r>
    <r>
      <rPr>
        <b/>
        <sz val="10"/>
        <color indexed="10"/>
        <rFont val="Arial"/>
        <family val="2"/>
      </rPr>
      <t xml:space="preserve">
Each authority should complete the row that applies to them which includes confirming column 4 whether the balances are included in liabilities
Administering authorities (Tameside MBC, Wirral, Rotherham, Dudley and Bristol) should complete the rows that apply to them.  In addition to columns 2, 3, 4 and 8, please complete columns 5 and 6 to show the total liability and confirm in column 7 whether the balances are included in your liabilities. </t>
    </r>
  </si>
  <si>
    <t>FORMER MANCHESTER METROPOLITAN COUNTY</t>
  </si>
  <si>
    <t>CPID Code</t>
  </si>
  <si>
    <t>Authority's share of former met/county debt - Short Term</t>
  </si>
  <si>
    <t>Authority's share of former met/county debt - Long Term</t>
  </si>
  <si>
    <t>are the balances in columns 2 &amp; 3 included in your liabilities (select "Yes" or "No")</t>
  </si>
  <si>
    <t>Total former met/county debt - Short Term</t>
  </si>
  <si>
    <t>Total former met/county debt - Long Term</t>
  </si>
  <si>
    <t>are the balances in columns 5 &amp; 6 less the balances in columns 2 &amp; 3 included in your liabilities (select "Yes" or "No")</t>
  </si>
  <si>
    <t>Interest paid in Year</t>
  </si>
  <si>
    <t>Validation</t>
  </si>
  <si>
    <t>Tameside MBC (administering authority)</t>
  </si>
  <si>
    <t>Bolton MBC</t>
  </si>
  <si>
    <t>Bury MBC</t>
  </si>
  <si>
    <t>City of Manchester</t>
  </si>
  <si>
    <t>City of Salford</t>
  </si>
  <si>
    <t>Greater Manchester Fire and Civil Defence</t>
  </si>
  <si>
    <t>Greater Manchester Police and Crime Commissioner</t>
  </si>
  <si>
    <t>Oldham MBC</t>
  </si>
  <si>
    <t>Rochdale MBC</t>
  </si>
  <si>
    <t>Stockport MBC</t>
  </si>
  <si>
    <t>Trafford MBC</t>
  </si>
  <si>
    <t>Wigan MBC</t>
  </si>
  <si>
    <t>FORMER MERSEYSIDE METROPOLITAN COUNTY</t>
  </si>
  <si>
    <t>Wirral (administering authority)</t>
  </si>
  <si>
    <t>Knowsley MBC</t>
  </si>
  <si>
    <t>City of Liverpool</t>
  </si>
  <si>
    <t>Merseyside Fire and Civil Defence Authority</t>
  </si>
  <si>
    <t>Merseyside Integrated Transport Authority</t>
  </si>
  <si>
    <t>Merseyside Police Authority</t>
  </si>
  <si>
    <t>E6043X</t>
  </si>
  <si>
    <t>Sefton MBC</t>
  </si>
  <si>
    <t>St Helens MBC</t>
  </si>
  <si>
    <t>FORMER SOUTH YORKSHIRE METROPOLITAN COUNTY</t>
  </si>
  <si>
    <t>Rotherham (administering authority)</t>
  </si>
  <si>
    <t>South Yorkshire Fire and Civil Defence Authority</t>
  </si>
  <si>
    <t>South Yorkshire Police and Crime Commissioner</t>
  </si>
  <si>
    <t>FORMER WEST MIDLANDS METROPOLITAN COUNTY</t>
  </si>
  <si>
    <t>Dudley (administering authority)</t>
  </si>
  <si>
    <t>Walsall</t>
  </si>
  <si>
    <t>West Midlands Fire and Civil Defence Authority</t>
  </si>
  <si>
    <t>West Midlands Passenger Transport Authority</t>
  </si>
  <si>
    <t>West Midlands Police and Crime Commissioner</t>
  </si>
  <si>
    <t>Wolverhampton</t>
  </si>
  <si>
    <t>FORMER AVON COUNTY</t>
  </si>
  <si>
    <t>Bristol (administering authority)</t>
  </si>
  <si>
    <t>Bath and North East Somerset</t>
  </si>
  <si>
    <t>North Somerset</t>
  </si>
  <si>
    <t>Home Office</t>
  </si>
  <si>
    <t>South Gloucestershire</t>
  </si>
  <si>
    <t>Adjustment to C/F Property, Plant &amp; Equipment Amortisation - Antiques &amp; Works of Art</t>
  </si>
  <si>
    <t>Opening Balance Sheet - Restated</t>
  </si>
  <si>
    <t>Please complete the form in order of the steps shown</t>
  </si>
  <si>
    <t>Worksheet Reference</t>
  </si>
  <si>
    <t>Balance sheet as at 31 March 2015</t>
  </si>
  <si>
    <t>As per your 2013-14 Statement of Accounts</t>
  </si>
  <si>
    <t>Policy changes</t>
  </si>
  <si>
    <t>Change in body's structure</t>
  </si>
  <si>
    <t>Other adjustment</t>
  </si>
  <si>
    <t>Adjustments to opening WGA numbers to align with your final 2013-14 Stat A/c figures</t>
  </si>
  <si>
    <t>Opening 1 April 2014</t>
  </si>
  <si>
    <t>LONG-TERM ASSETS</t>
  </si>
  <si>
    <t>Property plant and equipment</t>
  </si>
  <si>
    <t>Investment properties</t>
  </si>
  <si>
    <t>Intangible assets</t>
  </si>
  <si>
    <t>Long-term investments</t>
  </si>
  <si>
    <t>Net asset/liabs in associates and joint ventures (can be negative)</t>
  </si>
  <si>
    <t>Long-term debtors</t>
  </si>
  <si>
    <t>Total Long-Term Assets</t>
  </si>
  <si>
    <t>CURRENT ASSETS</t>
  </si>
  <si>
    <t>Short-term investments</t>
  </si>
  <si>
    <t>Assets held for sale</t>
  </si>
  <si>
    <t>Landfill allowance stock</t>
  </si>
  <si>
    <t xml:space="preserve">Inventories </t>
  </si>
  <si>
    <t>Short-term debtors</t>
  </si>
  <si>
    <t>Total Current Assets</t>
  </si>
  <si>
    <t>CURRENT LIABILITIES</t>
  </si>
  <si>
    <t>Bank overdraft/cash and cash Equivalents</t>
  </si>
  <si>
    <t>PWLB and other borrowings</t>
  </si>
  <si>
    <t>Trade creditors, other creditors, other taxes &amp; social security</t>
  </si>
  <si>
    <t>Receipts in advance / deferred income (from Govt)</t>
  </si>
  <si>
    <t>Receipts in advance / deferred income (Non-Govt)</t>
  </si>
  <si>
    <t>Short-term part of finance lease liability on balance sheet PFI contracts</t>
  </si>
  <si>
    <t>Provisions (short-term)</t>
  </si>
  <si>
    <t>Total Current Liabilities</t>
  </si>
  <si>
    <t>TOTAL ASSETS LESS CURRENT LIABILITIES</t>
  </si>
  <si>
    <t>LONG-TERM LIABILITIES</t>
  </si>
  <si>
    <t>PWLB, bank &amp; other borrowing</t>
  </si>
  <si>
    <t>Long-term creditors (including deferred liability -transferred debt)</t>
  </si>
  <si>
    <t xml:space="preserve">Finance lease liability of on-balance sheet PFI contracts </t>
  </si>
  <si>
    <t>Provisions (net of short-term component above)</t>
  </si>
  <si>
    <t>Donated assets account</t>
  </si>
  <si>
    <t>Receipts in advance (incl cap grants) / deferred income (from govt)</t>
  </si>
  <si>
    <t>Receipts in advance (incl capital) / deferred income (non- govt)</t>
  </si>
  <si>
    <t>IAS19 pension liability</t>
  </si>
  <si>
    <t>Total Long-Term Liabilities</t>
  </si>
  <si>
    <t>TOTAL ASSETS LESS LIABILITIES</t>
  </si>
  <si>
    <t>TAXPAYERS FUNDS</t>
  </si>
  <si>
    <t>Unusable Reserves</t>
  </si>
  <si>
    <t>Revaluation Reserve</t>
  </si>
  <si>
    <t>Capital Adjustment Account</t>
  </si>
  <si>
    <t>Deferred  Capital Receipts</t>
  </si>
  <si>
    <t>Collection Fund Adjustment Account</t>
  </si>
  <si>
    <t xml:space="preserve">Financial Instruments Adjustment Account </t>
  </si>
  <si>
    <t>Available for sale Financial Instruments Reserve</t>
  </si>
  <si>
    <t>Pension Reserve</t>
  </si>
  <si>
    <t>Unequal Pay Back Reserve</t>
  </si>
  <si>
    <t>Accumulated Absences Account</t>
  </si>
  <si>
    <t>Usable Reserves</t>
  </si>
  <si>
    <t>General or County Fund Balance</t>
  </si>
  <si>
    <t>HRA Balance</t>
  </si>
  <si>
    <t>Capital Receipts Reserves</t>
  </si>
  <si>
    <t>Major Repairs Reserves</t>
  </si>
  <si>
    <t>Capital Grants Unapplied Account</t>
  </si>
  <si>
    <t>Other earmarked and ring-fenced Reserves</t>
  </si>
  <si>
    <t>Reserves of Group Entities (Group Accounts Only)</t>
  </si>
  <si>
    <t>Minority Interest (Group Accounts Only)</t>
  </si>
  <si>
    <t>TOTAL RESERVES</t>
  </si>
  <si>
    <t>Checks</t>
  </si>
  <si>
    <t>Adj to ST payables bal c/f - Acc policy chg</t>
  </si>
  <si>
    <t>Adj to ST payables bal c/f - LG restmts</t>
  </si>
  <si>
    <t>Adj to ST payables bal c/f - MoG chg</t>
  </si>
  <si>
    <t>Adj to ST payables bal c/f - Oth</t>
  </si>
  <si>
    <t>Adj to LT payables bal c/f - LG restmts</t>
  </si>
  <si>
    <t>Adj to LT payables bal c/f - MoG chg</t>
  </si>
  <si>
    <t>Adj to LT payables bal c/f - Oth</t>
  </si>
  <si>
    <t>Adj to LT payables bal c/f - policy chg</t>
  </si>
  <si>
    <t>Non-Current Assets - Additional Information</t>
  </si>
  <si>
    <t>The 2014-15 WGA data collection exercise needs to identify if there are any material assets that are not being consolidated into WGA - specifically shared ownership assets and school assets. 
Please refer to the notes below and the detailed WGA guidance.</t>
  </si>
  <si>
    <t>IMPORTANT 
(Refer to guidance)</t>
  </si>
  <si>
    <r>
      <rPr>
        <b/>
        <sz val="11"/>
        <rFont val="Arial"/>
        <family val="2"/>
      </rPr>
      <t xml:space="preserve">i) Level of detail: </t>
    </r>
    <r>
      <rPr>
        <sz val="11"/>
        <rFont val="Arial"/>
        <family val="2"/>
      </rPr>
      <t xml:space="preserve">For shared ownership assets, please complete one row for each asset, providing as much detail as possible to enable the asset to be identified with disclosures provided by other public sector bodies. For school assets please complete the required fields for each category of school. 
</t>
    </r>
    <r>
      <rPr>
        <b/>
        <sz val="11"/>
        <rFont val="Arial"/>
        <family val="2"/>
      </rPr>
      <t>Note this information does not need to be formally agreed with other entities who have an interest in the asset.</t>
    </r>
  </si>
  <si>
    <t xml:space="preserve"> In referring to gross or net, net is where only the Net cost of the shared service attributable to the body has been recognised by the Authority. Gross The requirements in the L Pack have been simplified from last year. Last year we asked that the L Pack reflect only the Net expenditure method If bodies gross up income and expenditure for contributions and reimbursements to/from the pool, these amounts should be deducted from the relevant lines in the L Pack. This will have no impact on the Net Cost of Services bottom line. </t>
  </si>
  <si>
    <r>
      <t xml:space="preserve">ii) Shared Ownership Assets: </t>
    </r>
    <r>
      <rPr>
        <sz val="11"/>
        <rFont val="Arial"/>
        <family val="2"/>
      </rPr>
      <t xml:space="preserve">These are assets that are partly owned by a number of bodies.  We need to identify situations where several bodies have an interest in an asset but no one recognises the asset on their balance sheet, on the basis that they do not control it.  In these situations, because of the combined interest in the asset, it may need to be consolidated in WGA.  </t>
    </r>
  </si>
  <si>
    <r>
      <t xml:space="preserve">iii) School Assets: </t>
    </r>
    <r>
      <rPr>
        <sz val="11"/>
        <rFont val="Arial"/>
        <family val="2"/>
      </rPr>
      <t>This question identifies if there are any remaining school assets that are not consolidated by Local Authorities and therefore may be omitted from WGA. Where the NBV of the assets are unknown, please leave this column blank and complete the 'funding provided in year' column instead, as this can be used as a proxy by the WGA team to determine whether they are material.</t>
    </r>
  </si>
  <si>
    <r>
      <t xml:space="preserve">iv) Further information: </t>
    </r>
    <r>
      <rPr>
        <sz val="11"/>
        <rFont val="Arial"/>
        <family val="2"/>
      </rPr>
      <t xml:space="preserve">Please email </t>
    </r>
    <r>
      <rPr>
        <b/>
        <sz val="11"/>
        <rFont val="Arial"/>
        <family val="2"/>
      </rPr>
      <t xml:space="preserve">wga.queries@communities.gsi.gov.uk </t>
    </r>
    <r>
      <rPr>
        <sz val="11"/>
        <rFont val="Arial"/>
        <family val="2"/>
      </rPr>
      <t>with any queries.</t>
    </r>
  </si>
  <si>
    <r>
      <t>Q1.</t>
    </r>
    <r>
      <rPr>
        <sz val="11"/>
        <rFont val="Arial"/>
        <family val="2"/>
      </rPr>
      <t xml:space="preserve">  Do you have an interest in a shared ownership asset?</t>
    </r>
  </si>
  <si>
    <t>(i) Shared Ownership Assets</t>
  </si>
  <si>
    <t>Please complete one row for each shared ownership asset</t>
  </si>
  <si>
    <t>Capital Value 
(if known)
£'000</t>
  </si>
  <si>
    <t>What is your percentage interest in the asset?</t>
  </si>
  <si>
    <t>Are they on your balance sheet?
[Yes or No]</t>
  </si>
  <si>
    <t>Total:</t>
  </si>
  <si>
    <t>(ii) School Assets</t>
  </si>
  <si>
    <t>Please complete for each type of school. The purpose is to determine which school land and buildings remain unconsolidated into your balance sheet.</t>
  </si>
  <si>
    <t>What was the NBV (if known) as at 31 March 2015?
£'000</t>
  </si>
  <si>
    <t>Number of schools</t>
  </si>
  <si>
    <t>Funding provided in year 
£'000</t>
  </si>
  <si>
    <t>Community schools</t>
  </si>
  <si>
    <t>Foundation schools</t>
  </si>
  <si>
    <t>Voluntary-aided schools</t>
  </si>
  <si>
    <t>Voluntary-controlled schools</t>
  </si>
  <si>
    <t>Other schools</t>
  </si>
  <si>
    <t>LIST OF ACADEMIES</t>
  </si>
  <si>
    <t>Dropdown Option</t>
  </si>
  <si>
    <t>Abbey College, Ramsey</t>
  </si>
  <si>
    <t>YES</t>
  </si>
  <si>
    <t>Abbey Grange Church of England High School</t>
  </si>
  <si>
    <t>NO</t>
  </si>
  <si>
    <t>Abbey Infants' School</t>
  </si>
  <si>
    <t>Abbey Junior School</t>
  </si>
  <si>
    <t>Abbey School, Faversham</t>
  </si>
  <si>
    <t>Abbeyfield School</t>
  </si>
  <si>
    <t>Abbeywood Community School</t>
  </si>
  <si>
    <t>Abbs Cross School and Art College</t>
  </si>
  <si>
    <t>Abington High School</t>
  </si>
  <si>
    <t>Abington Vale Primary School</t>
  </si>
  <si>
    <t>Abraham Darby Academy</t>
  </si>
  <si>
    <t>Abraham Guest High School</t>
  </si>
  <si>
    <t>Academy 360</t>
  </si>
  <si>
    <t>Accrington Academy</t>
  </si>
  <si>
    <t>Accrington St Christopher's Church of England High School</t>
  </si>
  <si>
    <t>Acle High School</t>
  </si>
  <si>
    <t>Acre Rigg Academy</t>
  </si>
  <si>
    <t>Admirals' Academy</t>
  </si>
  <si>
    <t>Airedale High School</t>
  </si>
  <si>
    <t>Al Madinah School</t>
  </si>
  <si>
    <t>Alameda Middle School</t>
  </si>
  <si>
    <t>Alban City School</t>
  </si>
  <si>
    <t>Alban Voluntary Aided Church of England Middle School</t>
  </si>
  <si>
    <t>Albany Science College</t>
  </si>
  <si>
    <t>Albany, a Business and Enterprise College</t>
  </si>
  <si>
    <t>Alcester Academy</t>
  </si>
  <si>
    <t>Alcester Grammar School</t>
  </si>
  <si>
    <t>Alderbrook Leading Edge School and Arts College</t>
  </si>
  <si>
    <t>Alderman Jacobs Primary School</t>
  </si>
  <si>
    <t>Alderman White School and Language College</t>
  </si>
  <si>
    <t>Aldersley High School</t>
  </si>
  <si>
    <t>Aldridge School - A Science College</t>
  </si>
  <si>
    <t>Alexandra Park School</t>
  </si>
  <si>
    <t>Alfriston School</t>
  </si>
  <si>
    <t>All Faiths' Children's Community School</t>
  </si>
  <si>
    <t>All Hallows Catholic College</t>
  </si>
  <si>
    <t>All Saints Academy, Darfield</t>
  </si>
  <si>
    <t>All Saints Academy, Dunstable</t>
  </si>
  <si>
    <t>All Saints' Catholic High School</t>
  </si>
  <si>
    <t>All Saints Church of England Academy, Plymouth</t>
  </si>
  <si>
    <t>All Saints Junior School</t>
  </si>
  <si>
    <t>All Saints' Academy, Cheltenham</t>
  </si>
  <si>
    <t>Allington Primary School</t>
  </si>
  <si>
    <t>Alperton Community School</t>
  </si>
  <si>
    <t>Altrincham College of Arts</t>
  </si>
  <si>
    <t>Altrincham Grammar School for Boys</t>
  </si>
  <si>
    <t>Altrincham Grammar School for Girls</t>
  </si>
  <si>
    <t>Altwood Church of England Secondary School</t>
  </si>
  <si>
    <t>Amersham School</t>
  </si>
  <si>
    <t>Amery Hill School</t>
  </si>
  <si>
    <t>Amherst School</t>
  </si>
  <si>
    <t>Anglesey Primary School</t>
  </si>
  <si>
    <t>Anglo European School</t>
  </si>
  <si>
    <t>Ansford Academy Trust</t>
  </si>
  <si>
    <t>Appleby Grammar School</t>
  </si>
  <si>
    <t>Applecroft School</t>
  </si>
  <si>
    <t>Appleton Academy</t>
  </si>
  <si>
    <t>Appleton School</t>
  </si>
  <si>
    <t>Archbishop Benson Church of England Primary School</t>
  </si>
  <si>
    <t>Archbishop Holgate's School</t>
  </si>
  <si>
    <t>Archbishop Sentamu Academy</t>
  </si>
  <si>
    <t>Arden School</t>
  </si>
  <si>
    <t>Ardley Hill Lower School</t>
  </si>
  <si>
    <t>Ark Academy</t>
  </si>
  <si>
    <t>ARK Atwood Primary Academy</t>
  </si>
  <si>
    <t>ARK Bolingbroke Academy</t>
  </si>
  <si>
    <t>ARK Conway Primary Academy</t>
  </si>
  <si>
    <t>ARK Kings Academy</t>
  </si>
  <si>
    <t>ARK Oval Primary Academy</t>
  </si>
  <si>
    <t>ARK Rose Primary Academy</t>
  </si>
  <si>
    <t>ARK Tindal Academy</t>
  </si>
  <si>
    <t>Arnewood School</t>
  </si>
  <si>
    <t>Arnold Academy</t>
  </si>
  <si>
    <t>Arnold Hill School and Technology College</t>
  </si>
  <si>
    <t>Arnside National Church of England School</t>
  </si>
  <si>
    <t xml:space="preserve">Arrow Vale RSA Academy </t>
  </si>
  <si>
    <t>Arthur Mellows Village College</t>
  </si>
  <si>
    <t>Asfordby Hill Primary School</t>
  </si>
  <si>
    <t>Ash Field School</t>
  </si>
  <si>
    <t>Ash Green School and Arts College</t>
  </si>
  <si>
    <t>Ash Hill Academy</t>
  </si>
  <si>
    <t>Ashburton Primary School</t>
  </si>
  <si>
    <t>Ashby Hill Top Primary School</t>
  </si>
  <si>
    <t>Ashby School</t>
  </si>
  <si>
    <t>Ashcroft Technology Academy</t>
  </si>
  <si>
    <t>Ashfield Comprehensive School</t>
  </si>
  <si>
    <t>Ashingdon School</t>
  </si>
  <si>
    <t>Ashlawn School</t>
  </si>
  <si>
    <t>Ashley School</t>
  </si>
  <si>
    <t>Ashmole School</t>
  </si>
  <si>
    <t>Ashperton Primary School</t>
  </si>
  <si>
    <t>Ashton-on-Mersey School</t>
  </si>
  <si>
    <t>Aston Community Education Trust</t>
  </si>
  <si>
    <t>Aston Manor School</t>
  </si>
  <si>
    <t>Aston University Engineering Academy</t>
  </si>
  <si>
    <t>Astor College (A Specialist College for the Arts)</t>
  </si>
  <si>
    <t>Atherton Community School</t>
  </si>
  <si>
    <t>Atkinson Road Primary School</t>
  </si>
  <si>
    <t>Auckley Junior and Infant School</t>
  </si>
  <si>
    <t>Audenshaw School</t>
  </si>
  <si>
    <t>Avanti House School</t>
  </si>
  <si>
    <t>Avenue Special School</t>
  </si>
  <si>
    <t>Aveton Gifford Church of England Primary School</t>
  </si>
  <si>
    <t>Avishayes Community Primary School</t>
  </si>
  <si>
    <t>Avonbourne School</t>
  </si>
  <si>
    <t>Axbridge Church of England First School</t>
  </si>
  <si>
    <t>Axholme Academy</t>
  </si>
  <si>
    <t>Aylesbury Grammar School</t>
  </si>
  <si>
    <t>Aylesbury High School</t>
  </si>
  <si>
    <t>Aylesbury Vale Academy</t>
  </si>
  <si>
    <t>Aylesford School</t>
  </si>
  <si>
    <t>Aylward Academy</t>
  </si>
  <si>
    <t>Backwell School</t>
  </si>
  <si>
    <t>Bacon's College</t>
  </si>
  <si>
    <t>Bacup and Rawtenstall Grammar School</t>
  </si>
  <si>
    <t>Balcarras School</t>
  </si>
  <si>
    <t>Balgowan Primary School</t>
  </si>
  <si>
    <t>Balsall Common Primary School</t>
  </si>
  <si>
    <t>Bamford Academy</t>
  </si>
  <si>
    <t>Banbury School</t>
  </si>
  <si>
    <t>Bank Leaze Primary School</t>
  </si>
  <si>
    <t>Bannerman Road Community Academy</t>
  </si>
  <si>
    <t>Barbara Priestman School</t>
  </si>
  <si>
    <t>Barclay Primary School</t>
  </si>
  <si>
    <t>Barnby Dun Primary School</t>
  </si>
  <si>
    <t>Barnby Road Primary and Nursery school</t>
  </si>
  <si>
    <t>Barnfield South Academy</t>
  </si>
  <si>
    <t>Barnfield Studio Academy</t>
  </si>
  <si>
    <t>Barnfield West Academy</t>
  </si>
  <si>
    <t>Barnhill Community High School</t>
  </si>
  <si>
    <t>Barnsley Academy</t>
  </si>
  <si>
    <t>Barr Beacon Language College</t>
  </si>
  <si>
    <t>Barrow 1618 Church of England Free Academy</t>
  </si>
  <si>
    <t>Bartholomew School</t>
  </si>
  <si>
    <t>Bartley Green School</t>
  </si>
  <si>
    <t>Barton Academy</t>
  </si>
  <si>
    <t>Barton Court Grammar School</t>
  </si>
  <si>
    <t>Barton Junior School</t>
  </si>
  <si>
    <t>Barwell Church of England Junior School</t>
  </si>
  <si>
    <t>Basildon Lower Academy</t>
  </si>
  <si>
    <t>Basildon Upper Academy</t>
  </si>
  <si>
    <t>Bassingbourn Village College</t>
  </si>
  <si>
    <t>Bath Community Academy</t>
  </si>
  <si>
    <t>Batley Academy Trust</t>
  </si>
  <si>
    <t>Batley Girls' High School - Visual Arts College</t>
  </si>
  <si>
    <t>Battle Academy</t>
  </si>
  <si>
    <t>Baxter College</t>
  </si>
  <si>
    <t>Bay House School</t>
  </si>
  <si>
    <t>Baylis Court School</t>
  </si>
  <si>
    <t>Beacon Academy</t>
  </si>
  <si>
    <t>Beacon Community College</t>
  </si>
  <si>
    <t>Beacon Hill School</t>
  </si>
  <si>
    <t>Beacon School</t>
  </si>
  <si>
    <t>Beaconsfield School</t>
  </si>
  <si>
    <t>Beamont Collegiate Academy</t>
  </si>
  <si>
    <t>Beanfield Primary School</t>
  </si>
  <si>
    <t>Beaumont Hill School</t>
  </si>
  <si>
    <t>Beaumont School</t>
  </si>
  <si>
    <t>Beaverwood School for Girls</t>
  </si>
  <si>
    <t>Becket Keys Church School</t>
  </si>
  <si>
    <t>Bede Academy</t>
  </si>
  <si>
    <t>Bedford Academy</t>
  </si>
  <si>
    <t>Bedford Free School</t>
  </si>
  <si>
    <t>Bedminster Down School</t>
  </si>
  <si>
    <t>Beech Hill Junior and Infant School</t>
  </si>
  <si>
    <t>Beechen Cliff School</t>
  </si>
  <si>
    <t>Begbrook Primary School</t>
  </si>
  <si>
    <t>Beis Yaakov High School</t>
  </si>
  <si>
    <t>Belfairs High School</t>
  </si>
  <si>
    <t>Belgrave St Bartholomew's Academy</t>
  </si>
  <si>
    <t>Belle Vue Girls' School</t>
  </si>
  <si>
    <t>Bellerive Faithful Companions of Jesus Educational Trust Catholic College</t>
  </si>
  <si>
    <t>Belleville Primary School</t>
  </si>
  <si>
    <t>Belmont Castle Academy</t>
  </si>
  <si>
    <t>Belmore Children's Centre, Nursery and Primary School</t>
  </si>
  <si>
    <t>Belthorn Primary School</t>
  </si>
  <si>
    <t>Belvedere Academy</t>
  </si>
  <si>
    <t>Belvoir High School and Melton Vale Post 16 Centre</t>
  </si>
  <si>
    <t>Benedict Biscop Academy</t>
  </si>
  <si>
    <t>Bennett Memorial Diocesan School</t>
  </si>
  <si>
    <t>Bentley Wood High School</t>
  </si>
  <si>
    <t>Bentworth Primary School</t>
  </si>
  <si>
    <t>Berrygrove Primary and Nursery School</t>
  </si>
  <si>
    <t>Berwick Academy</t>
  </si>
  <si>
    <t>Bethnal Green Technology College</t>
  </si>
  <si>
    <t>Beths Grammar School</t>
  </si>
  <si>
    <t>Beverley Grammar School</t>
  </si>
  <si>
    <t>Bewbush Community Primary School</t>
  </si>
  <si>
    <t>Bexhill Academy</t>
  </si>
  <si>
    <t>Bexhill High School</t>
  </si>
  <si>
    <t>Bexley Grammar School</t>
  </si>
  <si>
    <t>Bexleyheath Academy</t>
  </si>
  <si>
    <t>Bickleigh on Exe Church of England Primary School</t>
  </si>
  <si>
    <t>Biddulph High School</t>
  </si>
  <si>
    <t>Biggin Hill Primary School</t>
  </si>
  <si>
    <t>Billericay School</t>
  </si>
  <si>
    <t>Billesley Primary School</t>
  </si>
  <si>
    <t>Bilton School - A Maths and Computing College</t>
  </si>
  <si>
    <t>Birchwood High School</t>
  </si>
  <si>
    <t>Birchwood Primary School</t>
  </si>
  <si>
    <t>Birkdale High School</t>
  </si>
  <si>
    <t>Birkenhead High School Academy</t>
  </si>
  <si>
    <t>Birkenshaw Middle School</t>
  </si>
  <si>
    <t>Birmingham Ormiston Academy</t>
  </si>
  <si>
    <t>Birstall Community Primary School</t>
  </si>
  <si>
    <t>Biscovey Junior School</t>
  </si>
  <si>
    <t>Bishop Creighton Primary School</t>
  </si>
  <si>
    <t>Bishop Fox's School</t>
  </si>
  <si>
    <t>Bishop Justus Church of England School</t>
  </si>
  <si>
    <t>Bishop of Rochester Academy</t>
  </si>
  <si>
    <t>Bishop of Winchester Academy</t>
  </si>
  <si>
    <t>Bishop Perowne Church of England College</t>
  </si>
  <si>
    <t>Bishop Ramsey Church of England Voluntary Aided Secondary School</t>
  </si>
  <si>
    <t>Bishop Rawstorne Church of England Language College</t>
  </si>
  <si>
    <t>Bishop Stopford School</t>
  </si>
  <si>
    <t>Bishop Vesey's Grammar School</t>
  </si>
  <si>
    <t>Bishop Wordsworth's Grammar School</t>
  </si>
  <si>
    <t>Bishop's Hatfield Girls' School</t>
  </si>
  <si>
    <t>Bishops Cleeve Primary Academy</t>
  </si>
  <si>
    <t>Bishops' Blue Coat Church of England High School</t>
  </si>
  <si>
    <t>Bishopshalt School</t>
  </si>
  <si>
    <t>Bishopton Redmarshall Church of England Primary School</t>
  </si>
  <si>
    <t>Black Country UTC</t>
  </si>
  <si>
    <t>Blackfen School for Girls</t>
  </si>
  <si>
    <t>Blackpool Church of England Primary School</t>
  </si>
  <si>
    <t>Blackthorn Primary School</t>
  </si>
  <si>
    <t>Blenheim High School</t>
  </si>
  <si>
    <t>Blessed Robert Widmerpool Catholic Primary and Nursery School</t>
  </si>
  <si>
    <t>Blue Coat Church of England Comprehensive School A Performing Arts Specialist College</t>
  </si>
  <si>
    <t>Blue Coat Church of England School</t>
  </si>
  <si>
    <t>Blue Coat School</t>
  </si>
  <si>
    <t>Blue School</t>
  </si>
  <si>
    <t>Bodmin College</t>
  </si>
  <si>
    <t>Bodriggy Primary School</t>
  </si>
  <si>
    <t>Bohunt School</t>
  </si>
  <si>
    <t>Bolton Brow Junior Infant and Nursery School</t>
  </si>
  <si>
    <t>Bolton St Catherine's Academy</t>
  </si>
  <si>
    <t>Borden Grammar School</t>
  </si>
  <si>
    <t>Boston Carlton Road Primary School</t>
  </si>
  <si>
    <t>Boston High School</t>
  </si>
  <si>
    <t>Boston Staniland Primary &amp; Nursery School</t>
  </si>
  <si>
    <t>Boston West Primary School</t>
  </si>
  <si>
    <t>Boswells School</t>
  </si>
  <si>
    <t>Bosworth Community College</t>
  </si>
  <si>
    <t>Bottesford Church of England Primary School</t>
  </si>
  <si>
    <t>Bottisham Village College</t>
  </si>
  <si>
    <t>Boughton Primary School</t>
  </si>
  <si>
    <t>Boulton Primary School</t>
  </si>
  <si>
    <t>Bourn Church of England Primary School</t>
  </si>
  <si>
    <t>Bourne Abbey Church of England Primary School</t>
  </si>
  <si>
    <t>Bourne Academy, Bournemouth</t>
  </si>
  <si>
    <t>Bourne Academy, Lincolnshire</t>
  </si>
  <si>
    <t>Bourne Grammar School</t>
  </si>
  <si>
    <t>Bourne Westfield Primary School</t>
  </si>
  <si>
    <t>Bournemouth School</t>
  </si>
  <si>
    <t>Bournemouth School for Girls</t>
  </si>
  <si>
    <t>Bourton Meadow School</t>
  </si>
  <si>
    <t>Bourton-on-the-Water Primary School</t>
  </si>
  <si>
    <t>Bovingdon Primary Academy</t>
  </si>
  <si>
    <t>Bower Park School</t>
  </si>
  <si>
    <t>Bowland High School</t>
  </si>
  <si>
    <t>Bracebridge Heath St John's Primary School</t>
  </si>
  <si>
    <t>Bracebridge Infant and Nursery School</t>
  </si>
  <si>
    <t>Bradfield School</t>
  </si>
  <si>
    <t>Bradford Academy</t>
  </si>
  <si>
    <t>Bradford Science Academy</t>
  </si>
  <si>
    <t>Bradley Stoke Community School</t>
  </si>
  <si>
    <t>Bradshaw Primary School</t>
  </si>
  <si>
    <t>Bradworthy Primary Academy</t>
  </si>
  <si>
    <t>Brambles Primary School</t>
  </si>
  <si>
    <t>Brampton Manor School</t>
  </si>
  <si>
    <t>Bransgore Church of England Primary School</t>
  </si>
  <si>
    <t>Branston Community School</t>
  </si>
  <si>
    <t>Branston Junior School</t>
  </si>
  <si>
    <t>Braunton School and Community College</t>
  </si>
  <si>
    <t>Brentford School for Girls</t>
  </si>
  <si>
    <t>Brentwood Ursuline Convent High School</t>
  </si>
  <si>
    <t>Briar Hill Primary School</t>
  </si>
  <si>
    <t>Bridge Academy</t>
  </si>
  <si>
    <t>Bridge Learning Campus</t>
  </si>
  <si>
    <t>Bridgemary School</t>
  </si>
  <si>
    <t>Bridgnorth Endowed School</t>
  </si>
  <si>
    <t xml:space="preserve">Bridgwater College Academy </t>
  </si>
  <si>
    <t>Brierfield Walter Street Primary</t>
  </si>
  <si>
    <t>Brighouse High School</t>
  </si>
  <si>
    <t xml:space="preserve">Brighton Aldridge Community Academy  </t>
  </si>
  <si>
    <t>Brighton Bilingual Primary School</t>
  </si>
  <si>
    <t>Brine Leas High School</t>
  </si>
  <si>
    <t>Brinsworth Comprehensive School</t>
  </si>
  <si>
    <t>Briscoe Academy</t>
  </si>
  <si>
    <t>Briscoe Lane Primary School</t>
  </si>
  <si>
    <t>Bristnall Hall Technology College</t>
  </si>
  <si>
    <t>Bristol Brunel Academy</t>
  </si>
  <si>
    <t>Bristol Cathedral School Academy</t>
  </si>
  <si>
    <t>Bristol Free School</t>
  </si>
  <si>
    <t>Bristol Metropolitan Academy</t>
  </si>
  <si>
    <t>BRITSchool CCTA</t>
  </si>
  <si>
    <t>Brittons School and Technology College</t>
  </si>
  <si>
    <t>Brixham College</t>
  </si>
  <si>
    <t>Broadclyst Community Primary School</t>
  </si>
  <si>
    <t>Broadfield East Infant School and Nursery</t>
  </si>
  <si>
    <t>Broadfield East Junior School</t>
  </si>
  <si>
    <t>Broadlands School</t>
  </si>
  <si>
    <t>Broadoak Mathematics and Computing College</t>
  </si>
  <si>
    <t>Broadoak Primary School</t>
  </si>
  <si>
    <t>Broadoak School</t>
  </si>
  <si>
    <t>Brockhampton Primary School</t>
  </si>
  <si>
    <t>Brockhill Park Performing Arts College</t>
  </si>
  <si>
    <t>Brockington College</t>
  </si>
  <si>
    <t>Brockworth Primary School</t>
  </si>
  <si>
    <t>Brompton Academy</t>
  </si>
  <si>
    <t>Brooke Hill Academy Trust</t>
  </si>
  <si>
    <t>Brooke Weston Academy</t>
  </si>
  <si>
    <t>Brookfield Community School</t>
  </si>
  <si>
    <t>Brookfield House School</t>
  </si>
  <si>
    <t>Brooklands Academy Trust</t>
  </si>
  <si>
    <t>Brooksbank School</t>
  </si>
  <si>
    <t>Brookside Community Primary School</t>
  </si>
  <si>
    <t>Brookvale High School Groby</t>
  </si>
  <si>
    <t>Broom Leys School</t>
  </si>
  <si>
    <t>Broomfield Community Primary School</t>
  </si>
  <si>
    <t>Broughton Academy</t>
  </si>
  <si>
    <t>Broughton Jewish Cassel Fox Primary School</t>
  </si>
  <si>
    <t>Brownhill Primary School</t>
  </si>
  <si>
    <t>Broxbourne School</t>
  </si>
  <si>
    <t>Brunel Primary and Nursery School</t>
  </si>
  <si>
    <t>Brunts School</t>
  </si>
  <si>
    <t>Buckden Church of England Primary School</t>
  </si>
  <si>
    <t>Buckfastleigh Primary School</t>
  </si>
  <si>
    <t>Buckler's Mead School</t>
  </si>
  <si>
    <t>Bullers Wood</t>
  </si>
  <si>
    <t>Bulwell Academy</t>
  </si>
  <si>
    <t>Bungay High School</t>
  </si>
  <si>
    <t>Burford School and Community College</t>
  </si>
  <si>
    <t>Burgate School and Sixth Form</t>
  </si>
  <si>
    <t>Burlington Danes Academy</t>
  </si>
  <si>
    <t>Burnham Grammar School</t>
  </si>
  <si>
    <t xml:space="preserve">Burnham Park E-ACT Academy </t>
  </si>
  <si>
    <t>Burnley Road Academy</t>
  </si>
  <si>
    <t>Burnt Mill Comprehensive School</t>
  </si>
  <si>
    <t>Burrington Church of England Primary School</t>
  </si>
  <si>
    <t>Bursar Primary School</t>
  </si>
  <si>
    <t>Bursley Primary School</t>
  </si>
  <si>
    <t>Burton Morewood Church of England Primary School</t>
  </si>
  <si>
    <t>Bury St Edmunds County Upper School</t>
  </si>
  <si>
    <t>Bushey Academy</t>
  </si>
  <si>
    <t>Bushey Meads School</t>
  </si>
  <si>
    <t>Bushloe High School</t>
  </si>
  <si>
    <t>Business Academy Bexley</t>
  </si>
  <si>
    <t>Buttsbury Junior School</t>
  </si>
  <si>
    <t>By Brook Valley Church of England Primary School</t>
  </si>
  <si>
    <t>Byron Primary School</t>
  </si>
  <si>
    <t>Caistor Grammar School</t>
  </si>
  <si>
    <t>Caistor Yarborough School</t>
  </si>
  <si>
    <t>Calday Grange Grammar School</t>
  </si>
  <si>
    <t>Caldew School</t>
  </si>
  <si>
    <t>Callington Community College</t>
  </si>
  <si>
    <t>Caludon Castle School</t>
  </si>
  <si>
    <t>Camborne Science and Community College</t>
  </si>
  <si>
    <t>Cambridge Park Maths &amp; Computing College</t>
  </si>
  <si>
    <t>Campion School and Language College</t>
  </si>
  <si>
    <t>Campion School, Havering</t>
  </si>
  <si>
    <t>Campion School, Warwickshire</t>
  </si>
  <si>
    <t>Campsmount Technology College</t>
  </si>
  <si>
    <t>Cams Hill School</t>
  </si>
  <si>
    <t>Canary Wharf College</t>
  </si>
  <si>
    <t>Cann Hall Primary School</t>
  </si>
  <si>
    <t>Cannock Chase High School</t>
  </si>
  <si>
    <t>Canon Pyon Church of England Primary School</t>
  </si>
  <si>
    <t>Canons High School</t>
  </si>
  <si>
    <t>Canterbury High School</t>
  </si>
  <si>
    <t>Canterbury Primary School</t>
  </si>
  <si>
    <t>Capital City Academy</t>
  </si>
  <si>
    <t>Cardinal Hume Catholic School</t>
  </si>
  <si>
    <t>Carlton Academy</t>
  </si>
  <si>
    <t>Carlton Le Willows School and Technology College</t>
  </si>
  <si>
    <t>Carlton Primary School</t>
  </si>
  <si>
    <t>Carmel RC College</t>
  </si>
  <si>
    <t>Caroline Chisholm School</t>
  </si>
  <si>
    <t>Carre's Grammar School</t>
  </si>
  <si>
    <t>Carshalton Boys Sports College</t>
  </si>
  <si>
    <t>Carshalton High School for Girls</t>
  </si>
  <si>
    <t>Cartmel Priory Church of England School</t>
  </si>
  <si>
    <t>Casterton Business &amp; Enterprise College</t>
  </si>
  <si>
    <t>Castle Carrock School</t>
  </si>
  <si>
    <t>Castle Community College</t>
  </si>
  <si>
    <t>Castle Donington Community College</t>
  </si>
  <si>
    <t>Castle Hall School</t>
  </si>
  <si>
    <t>Castle Manor Business and Enterprise College</t>
  </si>
  <si>
    <t>Castle Rock High School</t>
  </si>
  <si>
    <t>Castle School</t>
  </si>
  <si>
    <t>Castle View Enterprise Academy</t>
  </si>
  <si>
    <t>Castleford High School</t>
  </si>
  <si>
    <t>Castleford Park Junior School</t>
  </si>
  <si>
    <t>Castleview Primary School</t>
  </si>
  <si>
    <t>Cathedral School</t>
  </si>
  <si>
    <t>Catmose College</t>
  </si>
  <si>
    <t>Catmose Primary</t>
  </si>
  <si>
    <t xml:space="preserve">Cedar Mount High School </t>
  </si>
  <si>
    <t>Cedar Road Primary School</t>
  </si>
  <si>
    <t>Cedars Upper School</t>
  </si>
  <si>
    <t>Central Bedfordshire</t>
  </si>
  <si>
    <t>Centre School</t>
  </si>
  <si>
    <t>CET Primary School</t>
  </si>
  <si>
    <t>Chadsmead Primary School</t>
  </si>
  <si>
    <t>Chadwell Heath Foundation School</t>
  </si>
  <si>
    <t>Chafford Hundred Primary School</t>
  </si>
  <si>
    <t>Chalfont St Peter Church of England School</t>
  </si>
  <si>
    <t>Chalfont Valley E-ACT Primary Academy</t>
  </si>
  <si>
    <t>Chalfonts Community College</t>
  </si>
  <si>
    <t>Challney High School for Boys &amp; Community College Foundation School</t>
  </si>
  <si>
    <t>Chandlers Ridge Primary School</t>
  </si>
  <si>
    <t>Chantry Primary School</t>
  </si>
  <si>
    <t>Charles Darwin School</t>
  </si>
  <si>
    <t>Charles Read High School</t>
  </si>
  <si>
    <t>Charles Warren AET Academy</t>
  </si>
  <si>
    <t>Charlestown Primary School</t>
  </si>
  <si>
    <t>Charlton Kings Infant School</t>
  </si>
  <si>
    <t>Charlton Kings Junior School</t>
  </si>
  <si>
    <t>Charlton School</t>
  </si>
  <si>
    <t>Charter Academy</t>
  </si>
  <si>
    <t>Charter School</t>
  </si>
  <si>
    <t>Charters School</t>
  </si>
  <si>
    <t>Chase School</t>
  </si>
  <si>
    <t>Chatham Grammar School</t>
  </si>
  <si>
    <t>Chatham Grammar School for Boys</t>
  </si>
  <si>
    <t>Chatham Grammar School for Girls</t>
  </si>
  <si>
    <t>Chattenden Primary School</t>
  </si>
  <si>
    <t>Chaucer School</t>
  </si>
  <si>
    <t>Chauncy School</t>
  </si>
  <si>
    <t>Cheadle Academy</t>
  </si>
  <si>
    <t>Cheadle Hulme High School</t>
  </si>
  <si>
    <t>Cheam High School</t>
  </si>
  <si>
    <t>Cheam Park Farm Junior School</t>
  </si>
  <si>
    <t>Cheetham Church of England Community School</t>
  </si>
  <si>
    <t>Chellaston Foundation School</t>
  </si>
  <si>
    <t>Chelmer Valley High School</t>
  </si>
  <si>
    <t>Chelmsford County High</t>
  </si>
  <si>
    <t>Chelsea Science Academy</t>
  </si>
  <si>
    <t>Cheltenham Bournside School and Sixth Form Centre</t>
  </si>
  <si>
    <t>Chenderit School</t>
  </si>
  <si>
    <t>Cheney School</t>
  </si>
  <si>
    <t>Chepping View Primary School</t>
  </si>
  <si>
    <t>Chesham Grammar School</t>
  </si>
  <si>
    <t>Chesterfield High School</t>
  </si>
  <si>
    <t>Chesterton Community College</t>
  </si>
  <si>
    <t>Chestnut Grove School</t>
  </si>
  <si>
    <t>Chetwynd Road Primary School</t>
  </si>
  <si>
    <t>Chew Stoke Church of England Voluntary Aided Primary School</t>
  </si>
  <si>
    <t>Chickerell Primary School</t>
  </si>
  <si>
    <t>Chiddingstone Church of England Voluntary Controlled Primary School</t>
  </si>
  <si>
    <t>Childwall School - A Specialist Sports College</t>
  </si>
  <si>
    <t>Chiltern Hills Academy</t>
  </si>
  <si>
    <t>Chilwell Croft Primary School</t>
  </si>
  <si>
    <t>Chingford Foundation School</t>
  </si>
  <si>
    <t>Chingford Hall Primary School</t>
  </si>
  <si>
    <t>Chipping Campden School</t>
  </si>
  <si>
    <t>Chipping Norton School</t>
  </si>
  <si>
    <t>Chislehurst and Sidcup Grammar School</t>
  </si>
  <si>
    <t>Chiswick Community School</t>
  </si>
  <si>
    <t>Chorlton High School</t>
  </si>
  <si>
    <t>Chosen Hill School</t>
  </si>
  <si>
    <t>Christ Church Academy</t>
  </si>
  <si>
    <t>Christ Church Church of England Primary School</t>
  </si>
  <si>
    <t>Christ Church Woodhouse Church of England (Voluntary Aided) Junior, Infant &amp; Early Years School</t>
  </si>
  <si>
    <t>Christ the King School</t>
  </si>
  <si>
    <t>Christ's College Finchley</t>
  </si>
  <si>
    <t>Christleton High School</t>
  </si>
  <si>
    <t>Christopher Whitehead Language College</t>
  </si>
  <si>
    <t>Christow Community School</t>
  </si>
  <si>
    <t>Chudleigh Knighton Church of England Primary School</t>
  </si>
  <si>
    <t>Chulmleigh Community College</t>
  </si>
  <si>
    <t>Chulmleigh Primary School</t>
  </si>
  <si>
    <t>Church Hill Church of England Junior School</t>
  </si>
  <si>
    <t>Church Hill Infant School</t>
  </si>
  <si>
    <t>Churchdown School</t>
  </si>
  <si>
    <t>Churchdown Village Infant School</t>
  </si>
  <si>
    <t>Churchend Primary School</t>
  </si>
  <si>
    <t>Churchfields School</t>
  </si>
  <si>
    <t>Churchill Academy</t>
  </si>
  <si>
    <t>Churston Ferrers Grammar School</t>
  </si>
  <si>
    <t>Cippenham Infant School</t>
  </si>
  <si>
    <t>Cippenham Primary School</t>
  </si>
  <si>
    <t>Cirencester Deer Park School</t>
  </si>
  <si>
    <t>Cirencester Kingshill School</t>
  </si>
  <si>
    <t>City Academy Bristol</t>
  </si>
  <si>
    <t>City Academy Hackney</t>
  </si>
  <si>
    <t>City Academy Norwich</t>
  </si>
  <si>
    <t>City Gateway 14-19 Provision</t>
  </si>
  <si>
    <t>City of Ely Community College</t>
  </si>
  <si>
    <t>City of London Academy, Islington</t>
  </si>
  <si>
    <t>City of London Academy, Southwark</t>
  </si>
  <si>
    <t>City of Peterborough Academy Special School</t>
  </si>
  <si>
    <t>Clacton Coastal Academy</t>
  </si>
  <si>
    <t>Clacton County High School</t>
  </si>
  <si>
    <t>Clapton Girls' Academy Trust</t>
  </si>
  <si>
    <t>Claremont High School</t>
  </si>
  <si>
    <t>Clarendon Grammar School</t>
  </si>
  <si>
    <t>Clayton-le-Moors All Saints Church of England Primary School</t>
  </si>
  <si>
    <t>Cleeve Park School</t>
  </si>
  <si>
    <t>Cleeve School</t>
  </si>
  <si>
    <t>Clevedon School</t>
  </si>
  <si>
    <t>Cleves School</t>
  </si>
  <si>
    <t>Cliffe Woods Primary School</t>
  </si>
  <si>
    <t>Clitheroe Royal Grammar School</t>
  </si>
  <si>
    <t>Clyst Vale School</t>
  </si>
  <si>
    <t>Cobden Primary School &amp; Children's Centre</t>
  </si>
  <si>
    <t>Cobham Free School</t>
  </si>
  <si>
    <t>Colchester Academy</t>
  </si>
  <si>
    <t>Colchester County High School for Girls</t>
  </si>
  <si>
    <t>Colchester Royal Grammar School</t>
  </si>
  <si>
    <t>Colebrook Infant School</t>
  </si>
  <si>
    <t>Coleridge Community College</t>
  </si>
  <si>
    <t>Coleshill School</t>
  </si>
  <si>
    <t>Collingwood College</t>
  </si>
  <si>
    <t>Colne Community School and College</t>
  </si>
  <si>
    <t>Colne Primet High School</t>
  </si>
  <si>
    <t>Colston's Girls' School Academy</t>
  </si>
  <si>
    <t>Colston's Primary School</t>
  </si>
  <si>
    <t>Columbus School and College</t>
  </si>
  <si>
    <t>Colyton Grammar School</t>
  </si>
  <si>
    <t>Comberton Village College</t>
  </si>
  <si>
    <t>Commonweal School</t>
  </si>
  <si>
    <t>Complementary Education</t>
  </si>
  <si>
    <t>Compton School</t>
  </si>
  <si>
    <t>Congleton High School</t>
  </si>
  <si>
    <t>Conisbrough Ivanhoe Junior and Infant School</t>
  </si>
  <si>
    <t>Conisbrough Station Road Primary School</t>
  </si>
  <si>
    <t>Connaught School for Girls</t>
  </si>
  <si>
    <t>Consett Academy</t>
  </si>
  <si>
    <t>Convent of Jesus and Mary Language College</t>
  </si>
  <si>
    <t>Conyers School</t>
  </si>
  <si>
    <t>Coombe Boys' School</t>
  </si>
  <si>
    <t>Coombe Dean School</t>
  </si>
  <si>
    <t>Coombe Girls' School</t>
  </si>
  <si>
    <t>Coombeshead College</t>
  </si>
  <si>
    <t>Co-operative Academy at Brownhills</t>
  </si>
  <si>
    <t>Co-operative Academy of Manchester</t>
  </si>
  <si>
    <t>Coopers Technology College</t>
  </si>
  <si>
    <t>Coopers' Company and Coborn School</t>
  </si>
  <si>
    <t>Copleston High School</t>
  </si>
  <si>
    <t>Copley High School</t>
  </si>
  <si>
    <t>Copthall School</t>
  </si>
  <si>
    <t>Corbet School Technology College</t>
  </si>
  <si>
    <t>Corby Business Academy</t>
  </si>
  <si>
    <t>Corby Technical School</t>
  </si>
  <si>
    <t>Cordeaux Academy</t>
  </si>
  <si>
    <t>Corfe Hills School Academy</t>
  </si>
  <si>
    <t>Cornwallis Academy</t>
  </si>
  <si>
    <t>Corpus Christi Catholic Primary School</t>
  </si>
  <si>
    <t>Correlli College Co-operative Academy Trust</t>
  </si>
  <si>
    <t>Corsham Primary School</t>
  </si>
  <si>
    <t>Corsham School A Visual Arts College</t>
  </si>
  <si>
    <t>Cosby Primary School</t>
  </si>
  <si>
    <t>Costello Technology College</t>
  </si>
  <si>
    <t>Costessey Junior School</t>
  </si>
  <si>
    <t>Coteford Junior School</t>
  </si>
  <si>
    <t>Cotgrave Candleby Lane School</t>
  </si>
  <si>
    <t>Cotham School</t>
  </si>
  <si>
    <t>Cotswold School</t>
  </si>
  <si>
    <t>Cottenham Village Academy</t>
  </si>
  <si>
    <t>Cottingham High School</t>
  </si>
  <si>
    <t>Cottingley Primary School</t>
  </si>
  <si>
    <t>Coundon Court School and Community College</t>
  </si>
  <si>
    <t>Countesthorpe Community College</t>
  </si>
  <si>
    <t>Coventry Blue Coat Church of England School and Music College</t>
  </si>
  <si>
    <t>Cowley St Laurence Church of England Primary School</t>
  </si>
  <si>
    <t>Cowplain Community School</t>
  </si>
  <si>
    <t>Cox Green School</t>
  </si>
  <si>
    <t>Cramlington Learning Village</t>
  </si>
  <si>
    <t>Cramlington Village Primary School</t>
  </si>
  <si>
    <t>Cranbrook School</t>
  </si>
  <si>
    <t>Cranfield Church of England Academy</t>
  </si>
  <si>
    <t>Cranford Community College</t>
  </si>
  <si>
    <t>Cranford Park Primary School</t>
  </si>
  <si>
    <t>Crawshaw School</t>
  </si>
  <si>
    <t>Crescent Primary School</t>
  </si>
  <si>
    <t>Crest Boys' Academy</t>
  </si>
  <si>
    <t>Crest Girls' Academy</t>
  </si>
  <si>
    <t>Crigglestone St James Church of England Voluntary Controlled Junior and Infant</t>
  </si>
  <si>
    <t>Crispin School</t>
  </si>
  <si>
    <t>Croft Academy Walsall</t>
  </si>
  <si>
    <t>Crofton Academy</t>
  </si>
  <si>
    <t>Crofton Infant School</t>
  </si>
  <si>
    <t>Crofton Junior School</t>
  </si>
  <si>
    <t>Cromer High School and Language College</t>
  </si>
  <si>
    <t>Crompton House Church of England School</t>
  </si>
  <si>
    <t>Cromwell Community College</t>
  </si>
  <si>
    <t>Crookesbroom Academy</t>
  </si>
  <si>
    <t>Crosby-on-Eden Church of England School</t>
  </si>
  <si>
    <t>Crosshall Infant School</t>
  </si>
  <si>
    <t>Crosshall Junior School</t>
  </si>
  <si>
    <t>Crowle Primary School</t>
  </si>
  <si>
    <t>Crypt School</t>
  </si>
  <si>
    <t>Cuckoo Hall Primary School</t>
  </si>
  <si>
    <t>Curledge Street Primary School</t>
  </si>
  <si>
    <t>Dallam School</t>
  </si>
  <si>
    <t>Dame Alice Owen's School</t>
  </si>
  <si>
    <t>Dame Janet Primary Academy</t>
  </si>
  <si>
    <t>Dane Court Grammar School</t>
  </si>
  <si>
    <t>Danetree Junior School</t>
  </si>
  <si>
    <t>Danum School Technology College</t>
  </si>
  <si>
    <t>Darfield Upperwood Primary School</t>
  </si>
  <si>
    <t>Darlington School of Mathematics &amp; Science</t>
  </si>
  <si>
    <t>Darrick Wood Infant School</t>
  </si>
  <si>
    <t>Darrick Wood School</t>
  </si>
  <si>
    <t>Dartford Grammar School</t>
  </si>
  <si>
    <t>Dartmouth Academy</t>
  </si>
  <si>
    <t>Darwen Aldridge Community Academy</t>
  </si>
  <si>
    <t>Dashwood School</t>
  </si>
  <si>
    <t>Datchet St Mary's Church of England Primary School</t>
  </si>
  <si>
    <t>Daubeney Middle School</t>
  </si>
  <si>
    <t>Davenent Foundation School</t>
  </si>
  <si>
    <t>David Livingstone Primary School</t>
  </si>
  <si>
    <t>David Young Community Academy</t>
  </si>
  <si>
    <t>De Aston School, Academy Trust</t>
  </si>
  <si>
    <t>De Ferrers Specialist Technology College</t>
  </si>
  <si>
    <t>De La Salle Academy</t>
  </si>
  <si>
    <t>De Lacy Academy</t>
  </si>
  <si>
    <t xml:space="preserve">De Lisle Catholic School Loughborough </t>
  </si>
  <si>
    <t>De Warenne Academy</t>
  </si>
  <si>
    <t>Deanery Church of England Primary School</t>
  </si>
  <si>
    <t>Dearham Primary School</t>
  </si>
  <si>
    <t>Dearne Carrfield Primary School</t>
  </si>
  <si>
    <t>Dearne Highgate Primary School</t>
  </si>
  <si>
    <t>Debden Park High School</t>
  </si>
  <si>
    <t>Debenham Church of England Voluntary Controlled High School</t>
  </si>
  <si>
    <t>Deepings School</t>
  </si>
  <si>
    <t>Delamere Church of England Primary School</t>
  </si>
  <si>
    <t>Denbigh High School</t>
  </si>
  <si>
    <t>Denbigh School</t>
  </si>
  <si>
    <t>Dene Magna School</t>
  </si>
  <si>
    <t>Denefield School</t>
  </si>
  <si>
    <t>Denton West End Primary School</t>
  </si>
  <si>
    <t>Derby Pride Academy</t>
  </si>
  <si>
    <t>Desborough School</t>
  </si>
  <si>
    <t>Devizes School</t>
  </si>
  <si>
    <t>Devonport High School for Boys</t>
  </si>
  <si>
    <t>Devonport High School for Girls</t>
  </si>
  <si>
    <t>Deyes High School</t>
  </si>
  <si>
    <t>Diamond Academy</t>
  </si>
  <si>
    <t>Didcot Girls' School</t>
  </si>
  <si>
    <t>Dilkes Primary School</t>
  </si>
  <si>
    <t>Discovery Academy</t>
  </si>
  <si>
    <t>Discovery New School</t>
  </si>
  <si>
    <t>Diss High School</t>
  </si>
  <si>
    <t>Dixon's Academy</t>
  </si>
  <si>
    <t>Dixon's Allerton Academy</t>
  </si>
  <si>
    <t>Dixons Music Primary</t>
  </si>
  <si>
    <t>Dixons Trinity Academy</t>
  </si>
  <si>
    <t>Djanogly City Academy</t>
  </si>
  <si>
    <t>Djanogly Northgate Academy</t>
  </si>
  <si>
    <t>Dodmire School</t>
  </si>
  <si>
    <t>Don Valley School and Performing Arts College</t>
  </si>
  <si>
    <t>Dorcan Technology College</t>
  </si>
  <si>
    <t>Dorchester Middle School</t>
  </si>
  <si>
    <t>Dordon Community Primary School</t>
  </si>
  <si>
    <t>Dorothy Goodman School Hinckley</t>
  </si>
  <si>
    <t>Dorrington Primary School</t>
  </si>
  <si>
    <t>Douay Martyrs Catholic School</t>
  </si>
  <si>
    <t>Dove House School</t>
  </si>
  <si>
    <t>Dover Christ Church Academy</t>
  </si>
  <si>
    <t>Downend Comprehensive School</t>
  </si>
  <si>
    <t>Downside Lower School</t>
  </si>
  <si>
    <t>Dr Challoner's High School</t>
  </si>
  <si>
    <t>Dr Challoners Grammar School</t>
  </si>
  <si>
    <t>Drapers Mills Primary Academy</t>
  </si>
  <si>
    <t>Drapers' Academy</t>
  </si>
  <si>
    <t>Drayton Manor High School</t>
  </si>
  <si>
    <t>Droitwich Spa High School</t>
  </si>
  <si>
    <t>Drove Primary School</t>
  </si>
  <si>
    <t>Droylsden Academy</t>
  </si>
  <si>
    <t>DSLV E-ACT Academy</t>
  </si>
  <si>
    <t>Duke of York's Royal Military School</t>
  </si>
  <si>
    <t>Dukeries Academy</t>
  </si>
  <si>
    <t>Dukesgate Primary School</t>
  </si>
  <si>
    <t>Dulwich Hamlet Junior School</t>
  </si>
  <si>
    <t>Dunraven School</t>
  </si>
  <si>
    <t>Dunston Riverside Community Primary School</t>
  </si>
  <si>
    <t>Dunsville Primary School</t>
  </si>
  <si>
    <t>Durand Primary School</t>
  </si>
  <si>
    <t>Dyson Perrins Church of England Academy</t>
  </si>
  <si>
    <t>E-ACT Blackley Academy</t>
  </si>
  <si>
    <t>E-ACT Leeds East Academy</t>
  </si>
  <si>
    <t>Eaglesfield Paddle Church of England Voluntary Aided Primary School</t>
  </si>
  <si>
    <t>Eagley Infant School</t>
  </si>
  <si>
    <t>Eagley Junior School</t>
  </si>
  <si>
    <t>Earls High School</t>
  </si>
  <si>
    <t>Easington Community Science College</t>
  </si>
  <si>
    <t>East Barnet School</t>
  </si>
  <si>
    <t>East Bergholt High School</t>
  </si>
  <si>
    <t>East Birmingham Network Free School</t>
  </si>
  <si>
    <t>East Herrington Primary School</t>
  </si>
  <si>
    <t>East Manchester Academy</t>
  </si>
  <si>
    <t>East Point Academy</t>
  </si>
  <si>
    <t>East Ravendale Church of England Primary School</t>
  </si>
  <si>
    <t>East Tilbury Infant School</t>
  </si>
  <si>
    <t>East Tilbury Junior School</t>
  </si>
  <si>
    <t>East Wickham Infant School</t>
  </si>
  <si>
    <t>East Worlington Primary School</t>
  </si>
  <si>
    <t>Eastbourne Academy</t>
  </si>
  <si>
    <t>Eastfield Academy</t>
  </si>
  <si>
    <t>Eastfield Primary School</t>
  </si>
  <si>
    <t>Easton Royal Primary School</t>
  </si>
  <si>
    <t>Eastrop Infant School</t>
  </si>
  <si>
    <t>Eastwood Academy</t>
  </si>
  <si>
    <t>Eaton Bank School</t>
  </si>
  <si>
    <t>Eaton Bray Academy</t>
  </si>
  <si>
    <t>Eaton Hall School, Norwich</t>
  </si>
  <si>
    <t>Eaton Mill Foundation Primary School</t>
  </si>
  <si>
    <t>Eaton Park Primary School</t>
  </si>
  <si>
    <t>Ecclesbourne Primary School</t>
  </si>
  <si>
    <t>Ecclesbourne School</t>
  </si>
  <si>
    <t>Ecton Brook Primary School</t>
  </si>
  <si>
    <t>Eden Park Primary School Academy</t>
  </si>
  <si>
    <t>Eden Primary School</t>
  </si>
  <si>
    <t>Edna G Olds Primary and Nursery School</t>
  </si>
  <si>
    <t>Edward Bryant Primary School</t>
  </si>
  <si>
    <t>Edward Heneage Primary School</t>
  </si>
  <si>
    <t>Eggar's School</t>
  </si>
  <si>
    <t>Elaine Primary Academy</t>
  </si>
  <si>
    <t>Elburton Primary School</t>
  </si>
  <si>
    <t>Elizabeth Woodville School</t>
  </si>
  <si>
    <t>Ellacombe School</t>
  </si>
  <si>
    <t>Elliott School</t>
  </si>
  <si>
    <t>Ellison Boulters Church of England Primary School</t>
  </si>
  <si>
    <t>Elmlea Junior School</t>
  </si>
  <si>
    <t>Elmridge Primary School</t>
  </si>
  <si>
    <t>Elmrise Primary School</t>
  </si>
  <si>
    <t>Elveden Church of England Voluntary Aided Primary School</t>
  </si>
  <si>
    <t>Emerson Park School</t>
  </si>
  <si>
    <t>Emmanuel College</t>
  </si>
  <si>
    <t>Emmanuel Community School</t>
  </si>
  <si>
    <t>Enfield Grammar School</t>
  </si>
  <si>
    <t>Enfield Heights Primary Academy</t>
  </si>
  <si>
    <t>Enmore Church of England Primary School</t>
  </si>
  <si>
    <t>Enterprise South Liverpool Academy</t>
  </si>
  <si>
    <t>Eppleton Primary School</t>
  </si>
  <si>
    <t>Epsom and Ewell High School</t>
  </si>
  <si>
    <t>Epworth Primary School</t>
  </si>
  <si>
    <t>Erasmus Darwin Academy</t>
  </si>
  <si>
    <t xml:space="preserve">Erdington Hall Primary School </t>
  </si>
  <si>
    <t>Erith School</t>
  </si>
  <si>
    <t>Ermine Primary Academy</t>
  </si>
  <si>
    <t>Ernulf Academy, St Neot's Learning Partnership</t>
  </si>
  <si>
    <t>ESSA Academy</t>
  </si>
  <si>
    <t>Eston Park School</t>
  </si>
  <si>
    <t>Etonbury Middle School</t>
  </si>
  <si>
    <t>Etone Technology Language Vocational College</t>
  </si>
  <si>
    <t>Etz Chaim Jewish Primary School</t>
  </si>
  <si>
    <t>Europa School UK</t>
  </si>
  <si>
    <t>Evelyn Grace Academy</t>
  </si>
  <si>
    <t>Everest Community Academy</t>
  </si>
  <si>
    <t>Eversholt Lower School</t>
  </si>
  <si>
    <t>Everton in the Community Free School Trust</t>
  </si>
  <si>
    <t>Excelsior Academy</t>
  </si>
  <si>
    <t>Exeter - A Learning Community Academy</t>
  </si>
  <si>
    <t>Exmouth Community College</t>
  </si>
  <si>
    <t>Fair Oak Academy</t>
  </si>
  <si>
    <t>Fairfax School</t>
  </si>
  <si>
    <t>Fairfield Community Primary School</t>
  </si>
  <si>
    <t>Fairfield High School for Girls</t>
  </si>
  <si>
    <t>Fallibroome High School</t>
  </si>
  <si>
    <t>Falmouth School</t>
  </si>
  <si>
    <t>Faringdon Community College</t>
  </si>
  <si>
    <t>Faringdon Infant School</t>
  </si>
  <si>
    <t>Faringdon Junior School</t>
  </si>
  <si>
    <t>Farlingaye High School</t>
  </si>
  <si>
    <t>Farmor's School</t>
  </si>
  <si>
    <t>Farndon Fields Primary School</t>
  </si>
  <si>
    <t>Farnley Academy</t>
  </si>
  <si>
    <t>Farringdon Primary School</t>
  </si>
  <si>
    <t>Featherstone High School</t>
  </si>
  <si>
    <t>Felixstowe Academy</t>
  </si>
  <si>
    <t>Feltham Community College</t>
  </si>
  <si>
    <t>Fernwood School</t>
  </si>
  <si>
    <t>Feversham College</t>
  </si>
  <si>
    <t>Feversham Primary School</t>
  </si>
  <si>
    <t>Field Court Church of England Infant School</t>
  </si>
  <si>
    <t>Field Court Junior School</t>
  </si>
  <si>
    <t>Field Lane Primary School</t>
  </si>
  <si>
    <t>Fieldhead Junior Infant and Nursery School</t>
  </si>
  <si>
    <t>Filton Avenue Infant School</t>
  </si>
  <si>
    <t>Finham Park School</t>
  </si>
  <si>
    <t>Finningley Church of England Primary School</t>
  </si>
  <si>
    <t>Fir Tree Primary School and Nursery</t>
  </si>
  <si>
    <t>Fir Vale School</t>
  </si>
  <si>
    <t>Firs Lower School</t>
  </si>
  <si>
    <t>Firthmoor Primary School</t>
  </si>
  <si>
    <t>Fishponds Church of England Academy</t>
  </si>
  <si>
    <t>Fitzwaryn School</t>
  </si>
  <si>
    <t>Fleetville Infant and Nursery School</t>
  </si>
  <si>
    <t>Fleetville Junior School</t>
  </si>
  <si>
    <t>Flegg High School</t>
  </si>
  <si>
    <t>Flitch Green Primary</t>
  </si>
  <si>
    <t>Flixton Girls High School</t>
  </si>
  <si>
    <t>Folkestone Academy</t>
  </si>
  <si>
    <t>Folkestone Christ Church Church of England Primary School</t>
  </si>
  <si>
    <t>Folkestone School for Girls</t>
  </si>
  <si>
    <t>Folkestone, St Mary's Church of England Primary School</t>
  </si>
  <si>
    <t>Forest Academy</t>
  </si>
  <si>
    <t>Forest Community Primary School</t>
  </si>
  <si>
    <t>Forest E-Act Academy</t>
  </si>
  <si>
    <t>Forest Gate Community Primary School</t>
  </si>
  <si>
    <t>Forest View Primary School</t>
  </si>
  <si>
    <t>Forest Way School</t>
  </si>
  <si>
    <t>Formby High School</t>
  </si>
  <si>
    <t>Fort Pitt Grammar School</t>
  </si>
  <si>
    <t>Fosse Way Academy</t>
  </si>
  <si>
    <t>Fosse Way School</t>
  </si>
  <si>
    <t>Four Dwellings Academy</t>
  </si>
  <si>
    <t>Four Dwellings Primary Academy</t>
  </si>
  <si>
    <t>Foxwood Foundation School and Technology College</t>
  </si>
  <si>
    <t>Framwellgate School Durham</t>
  </si>
  <si>
    <t>Francis Combe Academy</t>
  </si>
  <si>
    <t>Fred Longworth High School</t>
  </si>
  <si>
    <t>Free School Norwich</t>
  </si>
  <si>
    <t>Freebrough Academy</t>
  </si>
  <si>
    <t>Freemantle Church of England Infant School</t>
  </si>
  <si>
    <t>Freeston Business and Enterprise College</t>
  </si>
  <si>
    <t>Freman College</t>
  </si>
  <si>
    <t>Frome Steiner Academy</t>
  </si>
  <si>
    <t>FTC Performing Arts College</t>
  </si>
  <si>
    <t>Fulbridge Primary School</t>
  </si>
  <si>
    <t>Fulbrook Middle School</t>
  </si>
  <si>
    <t>Fulham College Boys' School</t>
  </si>
  <si>
    <t>Fulham Cross Girls' School and Language College</t>
  </si>
  <si>
    <t>Fullbrook School</t>
  </si>
  <si>
    <t>Fulston Manor School</t>
  </si>
  <si>
    <t>Fulwell Infant School</t>
  </si>
  <si>
    <t>Fulwood Academy</t>
  </si>
  <si>
    <t>Furness Academy</t>
  </si>
  <si>
    <t>Furze Platt Senior School</t>
  </si>
  <si>
    <t>Gable Hall</t>
  </si>
  <si>
    <t>Gaddesby Primary School</t>
  </si>
  <si>
    <t>Gainsborough Benjamin Adlard Community School</t>
  </si>
  <si>
    <t>Gamlingay Village College</t>
  </si>
  <si>
    <t>Garden City</t>
  </si>
  <si>
    <t>Garforth Community College</t>
  </si>
  <si>
    <t>Garforth Green Lane Primary School</t>
  </si>
  <si>
    <t>Garstang High School : A Community Technology College</t>
  </si>
  <si>
    <t>Gartree High School Oadby</t>
  </si>
  <si>
    <t>Gateway Academy</t>
  </si>
  <si>
    <t>Gateway Primary Free School</t>
  </si>
  <si>
    <t>Gawthorpe Community Primary School</t>
  </si>
  <si>
    <t>George Abbot School</t>
  </si>
  <si>
    <t>George Dixon International School and Sixth Form Centre</t>
  </si>
  <si>
    <t>George Eliot School</t>
  </si>
  <si>
    <t>George Salter Collegiate Academy</t>
  </si>
  <si>
    <t>George Spencer Foundation School and Technology College</t>
  </si>
  <si>
    <t>Gerrards Cross Church of England School</t>
  </si>
  <si>
    <t>Ghyllside Primary School</t>
  </si>
  <si>
    <t>Gilberd School</t>
  </si>
  <si>
    <t>Gilbert Inglefield Middle School</t>
  </si>
  <si>
    <t>Giles Academy</t>
  </si>
  <si>
    <t>Gillbrook Academy</t>
  </si>
  <si>
    <t>Gillotts School</t>
  </si>
  <si>
    <t>Gilsland Church of England Primary School</t>
  </si>
  <si>
    <t>Gipsey Bridge Primary School</t>
  </si>
  <si>
    <t>Glen Hills Primary School</t>
  </si>
  <si>
    <t>Glendene School</t>
  </si>
  <si>
    <t>Glenleigh Park Primary Academy</t>
  </si>
  <si>
    <t>Glenthorne High School</t>
  </si>
  <si>
    <t>Globe Academy</t>
  </si>
  <si>
    <t>Gloucester Academy</t>
  </si>
  <si>
    <t>Glyn Technology School</t>
  </si>
  <si>
    <t>Goddard Park Community Primary School</t>
  </si>
  <si>
    <t>Godmanchester Primary School</t>
  </si>
  <si>
    <t>Godolphin Infant School</t>
  </si>
  <si>
    <t>Godolphin Junior School</t>
  </si>
  <si>
    <t>Goffs School</t>
  </si>
  <si>
    <t>Goldington Middle School</t>
  </si>
  <si>
    <t>Goldsworth Primary School</t>
  </si>
  <si>
    <t>Gonville Academy</t>
  </si>
  <si>
    <t>Goole High School</t>
  </si>
  <si>
    <t>Goose Green Primary School</t>
  </si>
  <si>
    <t>Gooseacre Primary School</t>
  </si>
  <si>
    <t>Gordano School</t>
  </si>
  <si>
    <t>Gordon's School</t>
  </si>
  <si>
    <t>Gorse Hill Primary School</t>
  </si>
  <si>
    <t>Gorton Mount Primary School</t>
  </si>
  <si>
    <t>Gosberton Community Primary School</t>
  </si>
  <si>
    <t>Gosford Hill School</t>
  </si>
  <si>
    <t>Gosforth High School</t>
  </si>
  <si>
    <t>Gosforth Junior High School</t>
  </si>
  <si>
    <t>Gotherington Primary School</t>
  </si>
  <si>
    <t>Grace Academy, Coventry</t>
  </si>
  <si>
    <t>Grace Academy, Darlaston</t>
  </si>
  <si>
    <t>Grace Academy, Solihull</t>
  </si>
  <si>
    <t>Grampian Primary School</t>
  </si>
  <si>
    <t>Grange Lane Infant Academy</t>
  </si>
  <si>
    <t>Grange School</t>
  </si>
  <si>
    <t>Grangewood School</t>
  </si>
  <si>
    <t>Grantham Walton Girls' High School &amp; Sixth Form</t>
  </si>
  <si>
    <t>Grass Royal Junior School</t>
  </si>
  <si>
    <t>Grasvenor Avenue Infant School</t>
  </si>
  <si>
    <t>Graveney Primary School</t>
  </si>
  <si>
    <t>Graveney School</t>
  </si>
  <si>
    <t>Gravesend Grammar School</t>
  </si>
  <si>
    <t>Great Baddow High School</t>
  </si>
  <si>
    <t>Great Barr Primary School</t>
  </si>
  <si>
    <t>Great Berry Primary School</t>
  </si>
  <si>
    <t>Great Bowden Church of England Primary School</t>
  </si>
  <si>
    <t>Great Chesterford Church of England Voluntary Aided Primary School</t>
  </si>
  <si>
    <t>Great Corby Academy</t>
  </si>
  <si>
    <t>Great Dalby School</t>
  </si>
  <si>
    <t>Great Malvern Primary School</t>
  </si>
  <si>
    <t>Great Marlow School</t>
  </si>
  <si>
    <t>Great Sankey High School</t>
  </si>
  <si>
    <t>Great Smeaton Academy Primary School</t>
  </si>
  <si>
    <t>Great Torrington Community School and Sports College</t>
  </si>
  <si>
    <t>Green Street Green Primary School</t>
  </si>
  <si>
    <t>Greenacre Primary &amp; Nursery School</t>
  </si>
  <si>
    <t>Greenacre School</t>
  </si>
  <si>
    <t>Greenbank High School</t>
  </si>
  <si>
    <t>Greenfield Academy</t>
  </si>
  <si>
    <t>Greenfield E-ACT Primary Academy</t>
  </si>
  <si>
    <t>Greenfield Lower School</t>
  </si>
  <si>
    <t>Greengate Lane Primary School</t>
  </si>
  <si>
    <t>Greenholm Primary School</t>
  </si>
  <si>
    <t>Greenshaw High School</t>
  </si>
  <si>
    <t>Greensted Junior School</t>
  </si>
  <si>
    <t>Greensward Academy</t>
  </si>
  <si>
    <t>Greenway School</t>
  </si>
  <si>
    <t>Greenwood Academy</t>
  </si>
  <si>
    <t>Greetland Primary School</t>
  </si>
  <si>
    <t>Greig City Academy</t>
  </si>
  <si>
    <t>Greneway School</t>
  </si>
  <si>
    <t>Gretton Primary School</t>
  </si>
  <si>
    <t>Grey Court School</t>
  </si>
  <si>
    <t>Greys Education Centre</t>
  </si>
  <si>
    <t>Grindon Hall Free School</t>
  </si>
  <si>
    <t>Groby Community College</t>
  </si>
  <si>
    <t>Grove Park Community Primary School</t>
  </si>
  <si>
    <t>Guildford County School</t>
  </si>
  <si>
    <t>Guilsborough School</t>
  </si>
  <si>
    <t>Gumley House Roman Catholic Convent School, Faithful Companions of Jesus Educational Trust</t>
  </si>
  <si>
    <t>Gurney Pease Primary School</t>
  </si>
  <si>
    <t>Guru Nanak Sikh Academy</t>
  </si>
  <si>
    <t>Guthlaxton College Wigston</t>
  </si>
  <si>
    <t>Haberdashers' Adams Federation Trust</t>
  </si>
  <si>
    <t>Haberdashers' Aske's Crayford Academy</t>
  </si>
  <si>
    <t>Haberdashers' Aske's Hatcham College Academy</t>
  </si>
  <si>
    <t>Haberdashers' Aske's Knights Academy</t>
  </si>
  <si>
    <t>Hackney University Technical College</t>
  </si>
  <si>
    <t>Hadleigh High School</t>
  </si>
  <si>
    <t>Hadleigh Infant and Nursery School</t>
  </si>
  <si>
    <t>Hadleigh Junior School</t>
  </si>
  <si>
    <t>Hadrian Lower School</t>
  </si>
  <si>
    <t>Hagley Park Academy</t>
  </si>
  <si>
    <t>Hailsham Community College</t>
  </si>
  <si>
    <t>Halifax Holy Trinity Church of England (Voluntary Aided) Primary School</t>
  </si>
  <si>
    <t>Hall Cross Academy</t>
  </si>
  <si>
    <t>Hall Green Secondary School</t>
  </si>
  <si>
    <t>Hall Mead School</t>
  </si>
  <si>
    <t>Hall Road Primary School</t>
  </si>
  <si>
    <t>Hambleton Primary</t>
  </si>
  <si>
    <t>Hamford Primary School</t>
  </si>
  <si>
    <t>Hamilton Primary School</t>
  </si>
  <si>
    <t>Hammersmith Academy</t>
  </si>
  <si>
    <t>Hammond Primary School</t>
  </si>
  <si>
    <t>Hampton Academy</t>
  </si>
  <si>
    <t>Hampton Primary School</t>
  </si>
  <si>
    <t>Handsworth Wood Girls' School</t>
  </si>
  <si>
    <t>Hanley Castle High School</t>
  </si>
  <si>
    <t>Hans Price Academy</t>
  </si>
  <si>
    <t>Hanwell Fields Community School</t>
  </si>
  <si>
    <t>Harborne Academy</t>
  </si>
  <si>
    <t>Harden Primary School</t>
  </si>
  <si>
    <t>Hardenhuish School</t>
  </si>
  <si>
    <t>Hareclive Primary School</t>
  </si>
  <si>
    <t>Harefield Academy</t>
  </si>
  <si>
    <t>Haringey Sixth Form Centre</t>
  </si>
  <si>
    <t>Harlington Upper School</t>
  </si>
  <si>
    <t>Harpenden Free School</t>
  </si>
  <si>
    <t>Harpurhey Studio School</t>
  </si>
  <si>
    <t>Harriers Ground Community Primary School</t>
  </si>
  <si>
    <t>Harris Academy, Beckenham</t>
  </si>
  <si>
    <t>Harris Academy, Bermondsey</t>
  </si>
  <si>
    <t>Harris Academy, Bromley</t>
  </si>
  <si>
    <t>Harris Academy, Chafford Hundred</t>
  </si>
  <si>
    <t>Harris Academy, Crystal Palace</t>
  </si>
  <si>
    <t>Harris Academy, Falconwood</t>
  </si>
  <si>
    <t>Harris Academy, Greenwich</t>
  </si>
  <si>
    <t>Harris Academy, Merton</t>
  </si>
  <si>
    <t>Harris Academy, Morden</t>
  </si>
  <si>
    <t>Harris Academy, Peckham</t>
  </si>
  <si>
    <t>Harris Academy, Purley</t>
  </si>
  <si>
    <t>Harris Academy. South Norwood</t>
  </si>
  <si>
    <t>Harris Boys' Academy, East Dulwich</t>
  </si>
  <si>
    <t>Harris Girls' Academy, East Dulwich</t>
  </si>
  <si>
    <t>Harris Primary Academy Coleraine Park</t>
  </si>
  <si>
    <t>Harris Primary Academy Philip Lane</t>
  </si>
  <si>
    <t>Harris Primary Free School Peckham</t>
  </si>
  <si>
    <t>Harrogate Grammar School</t>
  </si>
  <si>
    <t>Harrogate High School</t>
  </si>
  <si>
    <t>Harrold Priory Middle School</t>
  </si>
  <si>
    <t>Harrow High School and Sports College</t>
  </si>
  <si>
    <t>Harrowbarrow School</t>
  </si>
  <si>
    <t>Harry Carlton Comprehensive School</t>
  </si>
  <si>
    <t>Hartismere School</t>
  </si>
  <si>
    <t>Hartley Brook Primary School</t>
  </si>
  <si>
    <t>Hartsbrook E-Act Free School</t>
  </si>
  <si>
    <t>Hartsdown Technology College</t>
  </si>
  <si>
    <t>Hartshill School</t>
  </si>
  <si>
    <t>Hartsholme Primary School</t>
  </si>
  <si>
    <t>Hartwell Church of England Primary School</t>
  </si>
  <si>
    <t>Harwich School</t>
  </si>
  <si>
    <t>Harwood Meadows Primary School</t>
  </si>
  <si>
    <t>Hasmonean High School</t>
  </si>
  <si>
    <t>Hassenbrook School</t>
  </si>
  <si>
    <t xml:space="preserve">Hasting Hill </t>
  </si>
  <si>
    <t>Hastings Academy</t>
  </si>
  <si>
    <t>Hatch End High School</t>
  </si>
  <si>
    <t>Hatfield Academy</t>
  </si>
  <si>
    <t>Hatfield Community Free School</t>
  </si>
  <si>
    <t>Hatfield Woodhouse Primary School</t>
  </si>
  <si>
    <t>Hathershaw College of Technology &amp; Sport</t>
  </si>
  <si>
    <t>Hatton Park Primary School</t>
  </si>
  <si>
    <t>Haughton Community School</t>
  </si>
  <si>
    <t>Havant Academy</t>
  </si>
  <si>
    <t>Havelock Academy</t>
  </si>
  <si>
    <t>Haven High Technology College</t>
  </si>
  <si>
    <t>Hawes Side Primary School</t>
  </si>
  <si>
    <t>Hawkley Hall High School</t>
  </si>
  <si>
    <t>Haybridge High School and Sixth Form</t>
  </si>
  <si>
    <t>Haydon School</t>
  </si>
  <si>
    <t>Hayes Primary School</t>
  </si>
  <si>
    <t>Hayes School, Bromley</t>
  </si>
  <si>
    <t>Hayes School, Torbay</t>
  </si>
  <si>
    <t>Hayesbrook School</t>
  </si>
  <si>
    <t>Hayesfield Girls School</t>
  </si>
  <si>
    <t>Hayfield School</t>
  </si>
  <si>
    <t>Haygrove Secondary School</t>
  </si>
  <si>
    <t>Haywood Engineering College</t>
  </si>
  <si>
    <t>Hazel Grove High School</t>
  </si>
  <si>
    <t>Hazeley Academy</t>
  </si>
  <si>
    <t>Hazelwick School</t>
  </si>
  <si>
    <t>HCUK</t>
  </si>
  <si>
    <t>Headlands Primary School</t>
  </si>
  <si>
    <t>Healing School</t>
  </si>
  <si>
    <t>Heanor Gate Science College</t>
  </si>
  <si>
    <t>Heart of England School</t>
  </si>
  <si>
    <t>Heartlands Academy</t>
  </si>
  <si>
    <t>Heath Park Business and Enterprise College</t>
  </si>
  <si>
    <t>Heath School</t>
  </si>
  <si>
    <t>Heathfield High School</t>
  </si>
  <si>
    <t>Heathfield Primary School</t>
  </si>
  <si>
    <t>Heckmondwike Grammar School</t>
  </si>
  <si>
    <t>Hedingham School and Sixth Form</t>
  </si>
  <si>
    <t>Heighington Church of England Primary School</t>
  </si>
  <si>
    <t>Hele's School</t>
  </si>
  <si>
    <t>Helena Romanes School and Sixth Form Centre</t>
  </si>
  <si>
    <t>Hellesdon High School</t>
  </si>
  <si>
    <t>Hemyock Primary School</t>
  </si>
  <si>
    <t>Henbury School</t>
  </si>
  <si>
    <t>Hendon School</t>
  </si>
  <si>
    <t>Henleaze Junior School</t>
  </si>
  <si>
    <t>Henley In Arden High School</t>
  </si>
  <si>
    <t>Henlow Voluntary Controlled Middle School</t>
  </si>
  <si>
    <t>Henry Hinde Infant School</t>
  </si>
  <si>
    <t>Hereford Academy</t>
  </si>
  <si>
    <t>Hermitage School</t>
  </si>
  <si>
    <t>Herne Bay High School</t>
  </si>
  <si>
    <t>Heron Park Primary Academy</t>
  </si>
  <si>
    <t>Herons Moor Community Primary School</t>
  </si>
  <si>
    <t>Herringham Primary School</t>
  </si>
  <si>
    <t>Herschel Grammar School</t>
  </si>
  <si>
    <t>Hersden Community Primary School</t>
  </si>
  <si>
    <t>Hertswood School</t>
  </si>
  <si>
    <t>Hessle High School and Sixth Form College</t>
  </si>
  <si>
    <t>Heston Community School</t>
  </si>
  <si>
    <t>Heybridge Primary School</t>
  </si>
  <si>
    <t>Hibaldstow Primary School</t>
  </si>
  <si>
    <t>High Arcal School</t>
  </si>
  <si>
    <t>High Halstow Primary School</t>
  </si>
  <si>
    <t>High School for Girls</t>
  </si>
  <si>
    <t>High Weald Academy</t>
  </si>
  <si>
    <t>Higham Lane School</t>
  </si>
  <si>
    <t>Highams Park School</t>
  </si>
  <si>
    <t>Highcliffe School</t>
  </si>
  <si>
    <t>Highdown School and Sixth Form Centre</t>
  </si>
  <si>
    <t>Highfields Primary School</t>
  </si>
  <si>
    <t>Highnam Church of England Primary School</t>
  </si>
  <si>
    <t>Highsted Grammar School</t>
  </si>
  <si>
    <t>Highworth Grammar School for Girls</t>
  </si>
  <si>
    <t>Highworth Warneford School</t>
  </si>
  <si>
    <t>Hilbre High School</t>
  </si>
  <si>
    <t>Hillcrest School</t>
  </si>
  <si>
    <t>Hillside Primary School</t>
  </si>
  <si>
    <t>Hilltop Junior School</t>
  </si>
  <si>
    <t>Hilltop Primary School</t>
  </si>
  <si>
    <t>Hillview School for Girls</t>
  </si>
  <si>
    <t>Hillyfield School</t>
  </si>
  <si>
    <t>Hilton Primary School</t>
  </si>
  <si>
    <t>Hinchingbrooke School</t>
  </si>
  <si>
    <t>Hinchley Wood School</t>
  </si>
  <si>
    <t>Hipperholme and Lightcliffe High School and Sports College</t>
  </si>
  <si>
    <t>Histon and Impington Infant School</t>
  </si>
  <si>
    <t>Histon and Impington Junior School</t>
  </si>
  <si>
    <t>Hitchin Boys' School</t>
  </si>
  <si>
    <t>Hitchin Girls' School</t>
  </si>
  <si>
    <t>Hobart High School</t>
  </si>
  <si>
    <t>Hockerill Anglo-European College</t>
  </si>
  <si>
    <t>Hockley Heath Primary School</t>
  </si>
  <si>
    <t>Hodgson School</t>
  </si>
  <si>
    <t>Hogsthorpe Community Primary School</t>
  </si>
  <si>
    <t>Holbrook High School</t>
  </si>
  <si>
    <t>Holley Park Primary School</t>
  </si>
  <si>
    <t>Holly Hall Maths and Computing College</t>
  </si>
  <si>
    <t>Hollybrook Infant School</t>
  </si>
  <si>
    <t>Hollyfield School and Sixth Form Centre</t>
  </si>
  <si>
    <t>Hollywood, the Coppice Primary School</t>
  </si>
  <si>
    <t>Holmemead Middle School</t>
  </si>
  <si>
    <t>Holmer Church of England Primary School</t>
  </si>
  <si>
    <t>Holmer Green Senior School</t>
  </si>
  <si>
    <t>Holmes Chapel Comprehensive School</t>
  </si>
  <si>
    <t>Holt School</t>
  </si>
  <si>
    <t>Holy Cross Catholic Primary Academy</t>
  </si>
  <si>
    <t>Holy Cross Catholic Primary School</t>
  </si>
  <si>
    <t>Holy Cross Catholic Primary School, Whitwick</t>
  </si>
  <si>
    <t>Holy Family Catholic Primary School</t>
  </si>
  <si>
    <t>Holy Rood Catholic Infant School</t>
  </si>
  <si>
    <t>Holy Rood Catholic Junior School</t>
  </si>
  <si>
    <t>Holy Trinity Church of England School, Calne</t>
  </si>
  <si>
    <t>Holy Trinity Church of England Voluntary Aided School, Great Cheverell</t>
  </si>
  <si>
    <t>Holyhead School</t>
  </si>
  <si>
    <t>Holyrood Community School</t>
  </si>
  <si>
    <t>Holywell Church of England Voluntary Aided Middle School</t>
  </si>
  <si>
    <t>Holywell Primary School</t>
  </si>
  <si>
    <t>Homewood School and Sixth Form Centre</t>
  </si>
  <si>
    <t>Honiton Community College</t>
  </si>
  <si>
    <t>Honiton Littletown Primary Academy Trust</t>
  </si>
  <si>
    <t>Honywood Community Science School</t>
  </si>
  <si>
    <t>Hooe Primary School</t>
  </si>
  <si>
    <t>Hook-with-Warsash Church of England Primary School</t>
  </si>
  <si>
    <t>Hope Academy</t>
  </si>
  <si>
    <t>Hope Valley College</t>
  </si>
  <si>
    <t>Horbury Bridge Church of England Voluntary Controlled Junior and Infant School</t>
  </si>
  <si>
    <t>Horbury School - A Specialist Language College</t>
  </si>
  <si>
    <t>Horizon Primary Academy</t>
  </si>
  <si>
    <t>Horringer Court Middle School</t>
  </si>
  <si>
    <t>Horsforth School</t>
  </si>
  <si>
    <t>Houghton Kepier Sports College</t>
  </si>
  <si>
    <t>Hounsdown School</t>
  </si>
  <si>
    <t>Howard of Effingham School</t>
  </si>
  <si>
    <t>Huish Episcopi School</t>
  </si>
  <si>
    <t>Hull Trinity House School</t>
  </si>
  <si>
    <t>Humberston Maths and Computing College</t>
  </si>
  <si>
    <t>Humberston Park School</t>
  </si>
  <si>
    <t>Hummersknott School</t>
  </si>
  <si>
    <t>Humphrey Perkins High School &amp; Community Centre Barrow</t>
  </si>
  <si>
    <t>Huncote Community Primary School</t>
  </si>
  <si>
    <t>Hundred of Hoo Comprehensive School</t>
  </si>
  <si>
    <t>Hungerhill School</t>
  </si>
  <si>
    <t>Huntcliff School</t>
  </si>
  <si>
    <t>Huntingdon Primary and Nursery School</t>
  </si>
  <si>
    <t>Hurstmere Foundation School for Boys</t>
  </si>
  <si>
    <t>Hurworth Primary School</t>
  </si>
  <si>
    <t>Hurworth School</t>
  </si>
  <si>
    <t>Huttoft Primary School</t>
  </si>
  <si>
    <t>Hutton All Saints' Church of England Primary School</t>
  </si>
  <si>
    <t>Huxlow Science College</t>
  </si>
  <si>
    <t>Hylands School</t>
  </si>
  <si>
    <t>Hyndburn Studio School</t>
  </si>
  <si>
    <t>Ibstock Community College</t>
  </si>
  <si>
    <t>Iceni Academy</t>
  </si>
  <si>
    <t>Icknield High School</t>
  </si>
  <si>
    <t>IES Breckland Free School</t>
  </si>
  <si>
    <t>Iffley Mead School</t>
  </si>
  <si>
    <t>Ilkley Grammar School</t>
  </si>
  <si>
    <t>Ilminster Avenue E-ACT Academy</t>
  </si>
  <si>
    <t>Ilsham Church of England Primary School</t>
  </si>
  <si>
    <t>Ilsington Church of England Primary School</t>
  </si>
  <si>
    <t>Impington Village College</t>
  </si>
  <si>
    <t>Independent Jewish Day School</t>
  </si>
  <si>
    <t>Ingoldmells Primary School</t>
  </si>
  <si>
    <t>International Food and Travel Studio School</t>
  </si>
  <si>
    <t>Inverteign Community Nursery and Primary School</t>
  </si>
  <si>
    <t>Invicta Grammar School</t>
  </si>
  <si>
    <t>Ipsley Church of England RSA Academy</t>
  </si>
  <si>
    <t>Ipswich Academy</t>
  </si>
  <si>
    <t xml:space="preserve">Isle of Portland Aldridge Community Academy </t>
  </si>
  <si>
    <t>Isle of Sheppey Academy</t>
  </si>
  <si>
    <t>Isleworth and Syon School for Boys</t>
  </si>
  <si>
    <t>Issac Newton Academy</t>
  </si>
  <si>
    <t>Ivanhoe College Ashby-De-La-Zouch</t>
  </si>
  <si>
    <t>Ivybridge Community College</t>
  </si>
  <si>
    <t>JCB Academy</t>
  </si>
  <si>
    <t>Jerry Clay Academy</t>
  </si>
  <si>
    <t>Johanna Primary School</t>
  </si>
  <si>
    <t>John Bentley School</t>
  </si>
  <si>
    <t>John Cabot Academy</t>
  </si>
  <si>
    <t>John Cleveland College</t>
  </si>
  <si>
    <t>John Colet School</t>
  </si>
  <si>
    <t>John Ferneley College</t>
  </si>
  <si>
    <t>John Hampden Grammar School</t>
  </si>
  <si>
    <t>John Henry Newman Catholic School, Hertfordshire</t>
  </si>
  <si>
    <t>John Henry Newman Catholic School, Solihull</t>
  </si>
  <si>
    <t>John Kyrle High and Sixth</t>
  </si>
  <si>
    <t>John Madejski Academy</t>
  </si>
  <si>
    <t>John Masefield High School</t>
  </si>
  <si>
    <t>John Port School</t>
  </si>
  <si>
    <t>John Spendluffe Foundation Technology College</t>
  </si>
  <si>
    <t>John Taylor High School</t>
  </si>
  <si>
    <t>John Wallis Academy</t>
  </si>
  <si>
    <t>John Wallis Church of England Academy</t>
  </si>
  <si>
    <t>John Warner School</t>
  </si>
  <si>
    <t>John Whitgift Academy</t>
  </si>
  <si>
    <t>Joseph Leckie Academy</t>
  </si>
  <si>
    <t>Joseph Swan School</t>
  </si>
  <si>
    <t>Joseph Whitaker School</t>
  </si>
  <si>
    <t>Jotmans Hall Primary School</t>
  </si>
  <si>
    <t>Joydens Wood Infant School</t>
  </si>
  <si>
    <t>Joydens Wood Junior School</t>
  </si>
  <si>
    <t>Katharine Lady Berkley's School</t>
  </si>
  <si>
    <t>Kearsley Academy</t>
  </si>
  <si>
    <t>Kelsall Community Primary School</t>
  </si>
  <si>
    <t>Kelvedon St Mary's Church of England Primary School</t>
  </si>
  <si>
    <t>Kemnal Technology College</t>
  </si>
  <si>
    <t>Kendrick School</t>
  </si>
  <si>
    <t>Kennet School</t>
  </si>
  <si>
    <t>Kennett Community Primary School</t>
  </si>
  <si>
    <t>Kenningtons Primary School</t>
  </si>
  <si>
    <t>Kenton School</t>
  </si>
  <si>
    <t>Kents Hill Infant School</t>
  </si>
  <si>
    <t>Kents Hill Junior School</t>
  </si>
  <si>
    <t xml:space="preserve">Kesgrave High School  </t>
  </si>
  <si>
    <t>Kesteven and Grantham Girls' School</t>
  </si>
  <si>
    <t>Kesteven and Sleaford High School</t>
  </si>
  <si>
    <t>Keswick School</t>
  </si>
  <si>
    <t>Kettering Buccleuch Academy</t>
  </si>
  <si>
    <t>Kettering Science Academy</t>
  </si>
  <si>
    <t>Kibblesworth Primary School</t>
  </si>
  <si>
    <t>Kibworth Church of England Primary School</t>
  </si>
  <si>
    <t>Kibworth High School &amp; Community Technology College</t>
  </si>
  <si>
    <t>Kilton Thorpe School</t>
  </si>
  <si>
    <t>King Alfred's Academy</t>
  </si>
  <si>
    <t>King Charles I Secondary School</t>
  </si>
  <si>
    <t>King David High School</t>
  </si>
  <si>
    <t>King Ecgbert School</t>
  </si>
  <si>
    <t>King Edmund School</t>
  </si>
  <si>
    <t>King Edward VI Aston School</t>
  </si>
  <si>
    <t>King Edward VI Camp Hill School for Boys</t>
  </si>
  <si>
    <t>King Edward VI Camp Hill School for Girls</t>
  </si>
  <si>
    <t>King Edward VI Five Ways School</t>
  </si>
  <si>
    <t>King Edward VI Grammar School</t>
  </si>
  <si>
    <t>King Edward VI Handsworth School</t>
  </si>
  <si>
    <t>King Edward VI Humanities College</t>
  </si>
  <si>
    <t>King Edward VI School, Northumberland</t>
  </si>
  <si>
    <t>King Edward VI School, Warwickshire</t>
  </si>
  <si>
    <t>King Edward VI Sheldon Heath Academy</t>
  </si>
  <si>
    <t>King Edward VII Science and Sport College</t>
  </si>
  <si>
    <t>King Ethelbert School</t>
  </si>
  <si>
    <t>King Harold School</t>
  </si>
  <si>
    <t>King James I Community Arts College</t>
  </si>
  <si>
    <t>King James's School</t>
  </si>
  <si>
    <t>King John School</t>
  </si>
  <si>
    <t>King Offa Primary Academy</t>
  </si>
  <si>
    <t>King Solomons Academy</t>
  </si>
  <si>
    <t>King William Street Church of England Primary School</t>
  </si>
  <si>
    <t>King's Academy</t>
  </si>
  <si>
    <t>King's Oak Academy</t>
  </si>
  <si>
    <t>King's School, Grantham</t>
  </si>
  <si>
    <t>King's School, Ottery St Mary</t>
  </si>
  <si>
    <t>Kingfisher Hall Primary Academy</t>
  </si>
  <si>
    <t>Kingfisher School</t>
  </si>
  <si>
    <t>Kings Ash Primary School</t>
  </si>
  <si>
    <t>Kings Caple Primary School</t>
  </si>
  <si>
    <t>Kings Chase Primary Academy</t>
  </si>
  <si>
    <t>Kings Langley School</t>
  </si>
  <si>
    <t>King's Leadership Academy</t>
  </si>
  <si>
    <t>Kings Lynn Academy</t>
  </si>
  <si>
    <t>Kings Norton Girls' School and Language College</t>
  </si>
  <si>
    <t>Kings of Wessex School</t>
  </si>
  <si>
    <t>Kings Rise Community Primary School</t>
  </si>
  <si>
    <t>Kings School, Peterborough</t>
  </si>
  <si>
    <t>Kingsbridge Community College</t>
  </si>
  <si>
    <t>Kingsbury High School</t>
  </si>
  <si>
    <t>Kingsdale Foundation School</t>
  </si>
  <si>
    <t>Kingsdown Secondary School</t>
  </si>
  <si>
    <t>Kingshurst Academy</t>
  </si>
  <si>
    <t>Kingsley School</t>
  </si>
  <si>
    <t>Kingsmead Community School</t>
  </si>
  <si>
    <t>Kingsmead School</t>
  </si>
  <si>
    <t>Kingsmoor Primary School</t>
  </si>
  <si>
    <t>Kingsthorpe College</t>
  </si>
  <si>
    <t>Kingston Park Primary and Nursery School</t>
  </si>
  <si>
    <t>Kingston School</t>
  </si>
  <si>
    <t>Kingstone and Thruxton Primary School</t>
  </si>
  <si>
    <t>Kingstone High School</t>
  </si>
  <si>
    <t>Kingswinford School &amp; Science College</t>
  </si>
  <si>
    <t>Kirk Hallam Community Technology &amp; Sports College</t>
  </si>
  <si>
    <t>Kirk Sandall Infant School</t>
  </si>
  <si>
    <t>Kirkbie Kendal School</t>
  </si>
  <si>
    <t>Kirkby College</t>
  </si>
  <si>
    <t>Kirkby Stephen Grammar School</t>
  </si>
  <si>
    <t>Knights Templar School</t>
  </si>
  <si>
    <t>Knightsfield School</t>
  </si>
  <si>
    <t>Knole Academy</t>
  </si>
  <si>
    <t>Knottingley Church of England Voluntary Controlled Junior and Infant School</t>
  </si>
  <si>
    <t>Knutsford High School</t>
  </si>
  <si>
    <t>Krishna-Avanti Primary School</t>
  </si>
  <si>
    <t>Lacey Green Primary School</t>
  </si>
  <si>
    <t>Lady Hawkins High School</t>
  </si>
  <si>
    <t>Lady Jane Grey Primary School</t>
  </si>
  <si>
    <t>Lady Margaret School</t>
  </si>
  <si>
    <t>Lady Seaward's Church of England Primary School</t>
  </si>
  <si>
    <t>Lakelands School</t>
  </si>
  <si>
    <t>Lambeth Academy</t>
  </si>
  <si>
    <t>Lampton School</t>
  </si>
  <si>
    <t>Lancaster Girls' Grammar School</t>
  </si>
  <si>
    <t>Lancaster Royal Grammar School</t>
  </si>
  <si>
    <t>Landau Forte Academy Moorhead</t>
  </si>
  <si>
    <t>Landau Forte Academy, Queen Elizabeth and Mercian School</t>
  </si>
  <si>
    <t>Landau Forte Academy, Tamworth</t>
  </si>
  <si>
    <t>Landau Forte College</t>
  </si>
  <si>
    <t>Langer Primary Academy</t>
  </si>
  <si>
    <t>Langley Academy</t>
  </si>
  <si>
    <t>Langley Grammar School</t>
  </si>
  <si>
    <t>Langley Hall Primary</t>
  </si>
  <si>
    <t>Langley Park School for Boys</t>
  </si>
  <si>
    <t>Langley Park School for Girls</t>
  </si>
  <si>
    <t>Langley School</t>
  </si>
  <si>
    <t>Langtree School</t>
  </si>
  <si>
    <t>Lansdowne Primary School</t>
  </si>
  <si>
    <t>Lapford Community Primary School</t>
  </si>
  <si>
    <t>Lark Rise Lower School</t>
  </si>
  <si>
    <t>Latchmere School</t>
  </si>
  <si>
    <t>Launceston College</t>
  </si>
  <si>
    <t>Lavington School</t>
  </si>
  <si>
    <t>Lea Forest Academy</t>
  </si>
  <si>
    <t>LeaF</t>
  </si>
  <si>
    <t>Lee Chapel Primary School</t>
  </si>
  <si>
    <t>Leeds West Academy</t>
  </si>
  <si>
    <t>Lees Brook Community Sports College</t>
  </si>
  <si>
    <t>Leigh Technology Academy</t>
  </si>
  <si>
    <t>Lerryn Church of England Primary School</t>
  </si>
  <si>
    <t>Lethbridge Primary School</t>
  </si>
  <si>
    <t>Leventhorpe School</t>
  </si>
  <si>
    <t>Lever Edge Primary School</t>
  </si>
  <si>
    <t>Leverington Community Primary School</t>
  </si>
  <si>
    <t>Leysland High School</t>
  </si>
  <si>
    <t>Lickhill Primary School</t>
  </si>
  <si>
    <t>Light Hall School</t>
  </si>
  <si>
    <t>Lighthouse School</t>
  </si>
  <si>
    <t>Limehurst High School</t>
  </si>
  <si>
    <t>Limeside Primary School</t>
  </si>
  <si>
    <t>Lincoln Castle Academy</t>
  </si>
  <si>
    <t>Lincoln Christ's Hospital School</t>
  </si>
  <si>
    <t>Lincroft Middle School</t>
  </si>
  <si>
    <t>Lindley Junior School</t>
  </si>
  <si>
    <t>Lings Primary School</t>
  </si>
  <si>
    <t>Linslade Academy Trust</t>
  </si>
  <si>
    <t>Linton Village College</t>
  </si>
  <si>
    <t>Lipson Co-operative Academy Trust</t>
  </si>
  <si>
    <t>Lisle Marsden Church of England Aided Primary School</t>
  </si>
  <si>
    <t>Little Mead Primary School</t>
  </si>
  <si>
    <t>Little Reddings Primary School</t>
  </si>
  <si>
    <t>Littlehampton Academy</t>
  </si>
  <si>
    <t>Llangrove Church of England Primary School</t>
  </si>
  <si>
    <t>Lode Heath School</t>
  </si>
  <si>
    <t>Lodge Park Academy</t>
  </si>
  <si>
    <t>London Academy</t>
  </si>
  <si>
    <t>London Academy of Excellence</t>
  </si>
  <si>
    <t>London Oratory School</t>
  </si>
  <si>
    <t>Long Bennington Church of England Primary School</t>
  </si>
  <si>
    <t>Long Eaton School</t>
  </si>
  <si>
    <t>Long Field School</t>
  </si>
  <si>
    <t>Longdean School</t>
  </si>
  <si>
    <t>Longfield Academy</t>
  </si>
  <si>
    <t>Longfield School</t>
  </si>
  <si>
    <t>Longsands Academy</t>
  </si>
  <si>
    <t>Looe Community Academy</t>
  </si>
  <si>
    <t>Lord Lawson of Beamish Community School</t>
  </si>
  <si>
    <t>Lord Scudamore Foundation School</t>
  </si>
  <si>
    <t>Lord Williams's School</t>
  </si>
  <si>
    <t>Lordswood Boys' School</t>
  </si>
  <si>
    <t>Lordswood Girls School and Sixth Form Centre</t>
  </si>
  <si>
    <t>Loreto College</t>
  </si>
  <si>
    <t>Loreto Grammar School</t>
  </si>
  <si>
    <t>Lostock Hall Community High School</t>
  </si>
  <si>
    <t>Louth Kidgate Primary School</t>
  </si>
  <si>
    <t>Lowbrook Academy Trust</t>
  </si>
  <si>
    <t>Luddendenfoot Junior and Infant School</t>
  </si>
  <si>
    <t>Luddenham School</t>
  </si>
  <si>
    <t>Ludgvan Community Primary School</t>
  </si>
  <si>
    <t>Ludlow Infant School</t>
  </si>
  <si>
    <t>Ludlow Junior School</t>
  </si>
  <si>
    <t>Lugwardine Primary School</t>
  </si>
  <si>
    <t>Lumbertubs Primary School</t>
  </si>
  <si>
    <t>Lutterworth College</t>
  </si>
  <si>
    <t>Lutterworth High School</t>
  </si>
  <si>
    <t>Lydiard Park Academy</t>
  </si>
  <si>
    <t>Lymm High Voluntary Controlled School</t>
  </si>
  <si>
    <t>Lynch Hill Primary School</t>
  </si>
  <si>
    <t>Lynn Grove Voluntary Aided High School</t>
  </si>
  <si>
    <t>Lynsted and Norton Primary School</t>
  </si>
  <si>
    <t>Lyons Hall School</t>
  </si>
  <si>
    <t>Macaulay School</t>
  </si>
  <si>
    <t>Macclesfield Academy</t>
  </si>
  <si>
    <t>Macmillan Academy</t>
  </si>
  <si>
    <t>Madeley Academy</t>
  </si>
  <si>
    <t>Magdalen College School</t>
  </si>
  <si>
    <t>Maghull High School</t>
  </si>
  <si>
    <t>Magna Carta School</t>
  </si>
  <si>
    <t>Maharishi School</t>
  </si>
  <si>
    <t>Maiden Beech Academy</t>
  </si>
  <si>
    <t>Maiden Erlegh School</t>
  </si>
  <si>
    <t>Maidstone, St John's Church of England Primary School</t>
  </si>
  <si>
    <t>Malcolm Arnold Academy</t>
  </si>
  <si>
    <t>Malcolm Sargent Primary School</t>
  </si>
  <si>
    <t>Malmesbury School</t>
  </si>
  <si>
    <t>Maltby Academy</t>
  </si>
  <si>
    <t>Maltings Academy</t>
  </si>
  <si>
    <t>Manchester Academy</t>
  </si>
  <si>
    <t>Manchester Communication Academy</t>
  </si>
  <si>
    <t>Manchester Creative &amp; Media Academy (Boys)</t>
  </si>
  <si>
    <t>Manchester Creative &amp; Media Academy (Girls)</t>
  </si>
  <si>
    <t>Manchester Enterprise Academy</t>
  </si>
  <si>
    <t>Manchester Health Academy</t>
  </si>
  <si>
    <t>Mandeville Primary School</t>
  </si>
  <si>
    <t>Manningtree High School</t>
  </si>
  <si>
    <t>Manor Church of England Voluntary Aided School</t>
  </si>
  <si>
    <t>Manor High School</t>
  </si>
  <si>
    <t>Manor School</t>
  </si>
  <si>
    <t>Manor School and Sports College</t>
  </si>
  <si>
    <t>Mansfield Green E-ACT Academy</t>
  </si>
  <si>
    <t>Manston St James Church of England Primary School</t>
  </si>
  <si>
    <t>Maplefields School</t>
  </si>
  <si>
    <t>Maplesden Noakes School</t>
  </si>
  <si>
    <t>Marches School Technology College</t>
  </si>
  <si>
    <t>Margaret Beaufort Middle School and Arts College</t>
  </si>
  <si>
    <t>Marine Academy Plymouth</t>
  </si>
  <si>
    <t>Marish Primary School</t>
  </si>
  <si>
    <t>Mark Rutherford School</t>
  </si>
  <si>
    <t>Market Bosworth High School</t>
  </si>
  <si>
    <t>Market Harborough Ridgeway Primary School</t>
  </si>
  <si>
    <t>Marlborough Road Academy</t>
  </si>
  <si>
    <t>Marlborough School</t>
  </si>
  <si>
    <t>Marling School</t>
  </si>
  <si>
    <t>Marlowe Academy</t>
  </si>
  <si>
    <t>Marsh Academy</t>
  </si>
  <si>
    <t>Marston Vale Middle School</t>
  </si>
  <si>
    <t>Martham Foundation Primary School and Nursery</t>
  </si>
  <si>
    <t>Martin High School Academy</t>
  </si>
  <si>
    <t>Mascalls School</t>
  </si>
  <si>
    <t>Mayfield Grammar School, Gravesend</t>
  </si>
  <si>
    <t>Mayflower High School</t>
  </si>
  <si>
    <t>Meadow Park Academy</t>
  </si>
  <si>
    <t>Meadowdale Middle School</t>
  </si>
  <si>
    <t>Meadowdale Primary School</t>
  </si>
  <si>
    <t>Meadowhead School</t>
  </si>
  <si>
    <t>Measham Church of England Primary School</t>
  </si>
  <si>
    <t>Medmerry Primary School</t>
  </si>
  <si>
    <t>Melbourn Village College</t>
  </si>
  <si>
    <t>Melior Community Academy</t>
  </si>
  <si>
    <t>Melland High School</t>
  </si>
  <si>
    <t>Mellor Primary School</t>
  </si>
  <si>
    <t>Mellow Lane School</t>
  </si>
  <si>
    <t>Meopham Community Primary School</t>
  </si>
  <si>
    <t>Meopham School</t>
  </si>
  <si>
    <t>Mercer's Wood Academy</t>
  </si>
  <si>
    <t>Merchants Academy Withywood</t>
  </si>
  <si>
    <t>Meridian School</t>
  </si>
  <si>
    <t>Mesty Croft Primary School</t>
  </si>
  <si>
    <t xml:space="preserve">Middlefield Community Primary School </t>
  </si>
  <si>
    <t>Middlethorpe Primary School</t>
  </si>
  <si>
    <t>Midhurst Rother College</t>
  </si>
  <si>
    <t>Midland Studio College</t>
  </si>
  <si>
    <t>Milestone School</t>
  </si>
  <si>
    <t>Milford Primary School</t>
  </si>
  <si>
    <t>Mill Hill County High School</t>
  </si>
  <si>
    <t>Mill Vale School</t>
  </si>
  <si>
    <t>Millbank Primary School</t>
  </si>
  <si>
    <t>Millbrook Academy</t>
  </si>
  <si>
    <t>Millfield Community Primary School</t>
  </si>
  <si>
    <t>Millfield L.E.A.D Academy</t>
  </si>
  <si>
    <t>Milstead and Frinsted Church of England Primary School</t>
  </si>
  <si>
    <t>Milton Keynes Academy</t>
  </si>
  <si>
    <t>Minehead Middle School</t>
  </si>
  <si>
    <t>Minerva Primary Academy</t>
  </si>
  <si>
    <t>Minsthorpe Community College</t>
  </si>
  <si>
    <t>Mirfield Free Grammar and Sixth Form</t>
  </si>
  <si>
    <t>Mirus Academy</t>
  </si>
  <si>
    <t>Molehill Copse Primary School</t>
  </si>
  <si>
    <t>Monk's Walk School</t>
  </si>
  <si>
    <t>Monkton Infants' School</t>
  </si>
  <si>
    <t>Monkton Junior School</t>
  </si>
  <si>
    <t>Montacute School</t>
  </si>
  <si>
    <t>Monteclefe Church of England Voluntary Aided Junior School</t>
  </si>
  <si>
    <t>Montgomery High School - A Language College and Full Service School</t>
  </si>
  <si>
    <t>Montgomery Primary School</t>
  </si>
  <si>
    <t>Montsaye Academy</t>
  </si>
  <si>
    <t>Moor Edge Community Primary School</t>
  </si>
  <si>
    <t>Moor End Technology College</t>
  </si>
  <si>
    <t>Moor Green Primary Academy</t>
  </si>
  <si>
    <t>Moorcroft School</t>
  </si>
  <si>
    <t>Moorlands Free School</t>
  </si>
  <si>
    <t>Morley High School</t>
  </si>
  <si>
    <t>Morpeth Chantry Middle School</t>
  </si>
  <si>
    <t>Morpeth Newminster Middle School</t>
  </si>
  <si>
    <t>Moseley Park</t>
  </si>
  <si>
    <t>Mosley Primary School</t>
  </si>
  <si>
    <t>Mossbourne Community Academy</t>
  </si>
  <si>
    <t>Mossley Primary School</t>
  </si>
  <si>
    <t>Mottram St Andrew Primary School</t>
  </si>
  <si>
    <t>Moulsham High School and Humanities College</t>
  </si>
  <si>
    <t>Moulsham Infant School</t>
  </si>
  <si>
    <t>Moulsham Junior School</t>
  </si>
  <si>
    <t>Moulton School and Science College</t>
  </si>
  <si>
    <t>Mount Grace High School</t>
  </si>
  <si>
    <t>Mount Grace School</t>
  </si>
  <si>
    <t>Mount Hawke Community Primary School</t>
  </si>
  <si>
    <t>Mount Street Infant and Nursery School</t>
  </si>
  <si>
    <t>Mountbatten School A Language and Sports College</t>
  </si>
  <si>
    <t>Mountfields Lodge School</t>
  </si>
  <si>
    <t>Mountford Manor Primary School</t>
  </si>
  <si>
    <t>Mounts Bay Academy</t>
  </si>
  <si>
    <t>Mowden Infants' School</t>
  </si>
  <si>
    <t>Mowden Junior School</t>
  </si>
  <si>
    <t>Murton Community Primary School</t>
  </si>
  <si>
    <t>Myton School</t>
  </si>
  <si>
    <t>Nailsea School</t>
  </si>
  <si>
    <t>Nansen Primary School</t>
  </si>
  <si>
    <t>Nansloe Community Primary School</t>
  </si>
  <si>
    <t>National School</t>
  </si>
  <si>
    <t>Nechells Primary E-Act Academy</t>
  </si>
  <si>
    <t>Nene Park Academy</t>
  </si>
  <si>
    <t>Neston High School</t>
  </si>
  <si>
    <t>Nethergate School</t>
  </si>
  <si>
    <t>Netherthorpe School</t>
  </si>
  <si>
    <t>New Bridge School</t>
  </si>
  <si>
    <t>New Chapter Primary School</t>
  </si>
  <si>
    <t>New Charter Academy</t>
  </si>
  <si>
    <t>New Line Learning Academy</t>
  </si>
  <si>
    <t>New North Community School</t>
  </si>
  <si>
    <t>New Oak Primary</t>
  </si>
  <si>
    <t>New Rickstones Academy</t>
  </si>
  <si>
    <t>New Seaham Primary School</t>
  </si>
  <si>
    <t>New Waltham Primary School</t>
  </si>
  <si>
    <t>Newbold Riverside Primary School</t>
  </si>
  <si>
    <t>Newbridge High School</t>
  </si>
  <si>
    <t>Newent Community School and Sixth Form Centre</t>
  </si>
  <si>
    <t>Newington Primary School</t>
  </si>
  <si>
    <t>Newlands Primary School</t>
  </si>
  <si>
    <t>Newlands Spring Primary School</t>
  </si>
  <si>
    <t>Newport Community School Primary Academy</t>
  </si>
  <si>
    <t>Newport Free Grammar School</t>
  </si>
  <si>
    <t>Newport Girls' High School</t>
  </si>
  <si>
    <t>Newquay Junior School</t>
  </si>
  <si>
    <t>Newquay Tretherras School</t>
  </si>
  <si>
    <t>Newstead Wood School for Girls</t>
  </si>
  <si>
    <t>Newton Abbot College</t>
  </si>
  <si>
    <t>Newton Ferrers Church of England Primary School</t>
  </si>
  <si>
    <t>Nicholas Breakspear Catholic School</t>
  </si>
  <si>
    <t>Nicholas Hawksmoor Primary School</t>
  </si>
  <si>
    <t>Nightingale Academy</t>
  </si>
  <si>
    <t>Ninestiles School</t>
  </si>
  <si>
    <t>Nishkam Free School</t>
  </si>
  <si>
    <t xml:space="preserve">Nishkam High School </t>
  </si>
  <si>
    <t>Noadswood School</t>
  </si>
  <si>
    <t>Noel Park Primary, an AET Academy</t>
  </si>
  <si>
    <t>Nonsuch High School for Girls</t>
  </si>
  <si>
    <t>Norbreck Primary School</t>
  </si>
  <si>
    <t>Norbridge Primary School</t>
  </si>
  <si>
    <t>Norbury Manor Business and Enterprise College for Girls</t>
  </si>
  <si>
    <t>North Birmingham Academy</t>
  </si>
  <si>
    <t>North Durham Academy</t>
  </si>
  <si>
    <t>North East Wolverhampton Academy</t>
  </si>
  <si>
    <t>North Halifax Grammar School</t>
  </si>
  <si>
    <t>North Hykeham Ling Moor Primary School</t>
  </si>
  <si>
    <t>North Kesteven School</t>
  </si>
  <si>
    <t>North Leverton Church of England Primary School</t>
  </si>
  <si>
    <t>North Liverpool Academy</t>
  </si>
  <si>
    <t>North Ormesby Primary School</t>
  </si>
  <si>
    <t>North Oxfordshire Academy</t>
  </si>
  <si>
    <t>North Shore Health Academy</t>
  </si>
  <si>
    <t>North Town Community Primary School</t>
  </si>
  <si>
    <t>Northampton Academy</t>
  </si>
  <si>
    <t>Northampton School for Boys</t>
  </si>
  <si>
    <t>Northdown Primary School</t>
  </si>
  <si>
    <t>Northern House School</t>
  </si>
  <si>
    <t>Northgate Primary School</t>
  </si>
  <si>
    <t>Northgate School Arts College</t>
  </si>
  <si>
    <t>Northumberland Church of England Academy</t>
  </si>
  <si>
    <t>Northumberland Heath Primary School</t>
  </si>
  <si>
    <t>Northwood School</t>
  </si>
  <si>
    <t>Norton College</t>
  </si>
  <si>
    <t>Norton Hill School</t>
  </si>
  <si>
    <t>Notley Green Primary School</t>
  </si>
  <si>
    <t>Notley High School and Braintree Sixth Form</t>
  </si>
  <si>
    <t>Notre Dame High School</t>
  </si>
  <si>
    <t>Notre Dame High School, Norwich</t>
  </si>
  <si>
    <t>Nottingham Academy</t>
  </si>
  <si>
    <t>Nottingham Bluecoat School and Technology College</t>
  </si>
  <si>
    <t>Nottingham Girls' Academy</t>
  </si>
  <si>
    <t>Nottingham University Samworth Academy</t>
  </si>
  <si>
    <t>Nower Hill High School</t>
  </si>
  <si>
    <t>Nuneaton Academy</t>
  </si>
  <si>
    <t>Nunnery Wood High School</t>
  </si>
  <si>
    <t>Nunthorpe School</t>
  </si>
  <si>
    <t>Nyland School</t>
  </si>
  <si>
    <t>Oakbank School</t>
  </si>
  <si>
    <t>Oakfield Academy Trust</t>
  </si>
  <si>
    <t>Oakfield Primary School</t>
  </si>
  <si>
    <t>Oakgrove School</t>
  </si>
  <si>
    <t>Oakhill Primary Academy</t>
  </si>
  <si>
    <t>Oaklands Catholic School</t>
  </si>
  <si>
    <t>Oakmead College of Technology</t>
  </si>
  <si>
    <t xml:space="preserve">Oaks Academy </t>
  </si>
  <si>
    <t>Oakwood Academy</t>
  </si>
  <si>
    <t>Oakwood Park Grammar School</t>
  </si>
  <si>
    <t>Oakwood Primary Academy</t>
  </si>
  <si>
    <t>Oasis Academy Blakenhale Infant School</t>
  </si>
  <si>
    <t>Oasis Academy Blakenhale Junior</t>
  </si>
  <si>
    <t>Oasis Academy, Brightstowe</t>
  </si>
  <si>
    <t>Oasis Academy, Bristol</t>
  </si>
  <si>
    <t>Oasis Academy, Coulsdon</t>
  </si>
  <si>
    <t>Oasis Academy, Enfield</t>
  </si>
  <si>
    <t>Oasis Academy, Hadley</t>
  </si>
  <si>
    <t>Oasis Academy, Harpur Mount</t>
  </si>
  <si>
    <t>Oasis Academy, Henderson Avenue</t>
  </si>
  <si>
    <t>Oasis Academy, Immingham</t>
  </si>
  <si>
    <t>Oasis Academy, Lord's Hill</t>
  </si>
  <si>
    <t>Oasis Academy, Mayfield</t>
  </si>
  <si>
    <t>Oasis Academy, Media City: UK Salford</t>
  </si>
  <si>
    <t>Oasis Academy, Nunsthorpe</t>
  </si>
  <si>
    <t>Oasis Academy, Oldham</t>
  </si>
  <si>
    <t xml:space="preserve">Oasis Academy, Parkwood </t>
  </si>
  <si>
    <t>Oasis Academy, Shirley Park</t>
  </si>
  <si>
    <t>Oasis Academy, Short Heath</t>
  </si>
  <si>
    <t>Oasis Academy, Wintringham</t>
  </si>
  <si>
    <t>Oasis Academy, Woodview</t>
  </si>
  <si>
    <t>Oasis Connaught Academy</t>
  </si>
  <si>
    <t>Ockendon School</t>
  </si>
  <si>
    <t>Offa's Mead Primary School</t>
  </si>
  <si>
    <t>Old Basford Primary and Nursery School</t>
  </si>
  <si>
    <t>Old Earth Primary School</t>
  </si>
  <si>
    <t>Old Priory Junior Academy</t>
  </si>
  <si>
    <t>Oldbury College of Sport</t>
  </si>
  <si>
    <t>Oldbury Court Primary School</t>
  </si>
  <si>
    <t>Oldershaw School and Business and Enterprise College</t>
  </si>
  <si>
    <t>Oldfield School</t>
  </si>
  <si>
    <t>Oldham Academy</t>
  </si>
  <si>
    <t>Oldknow Junior School</t>
  </si>
  <si>
    <t>Olney Infant School</t>
  </si>
  <si>
    <t>Onslow St Audrey's School</t>
  </si>
  <si>
    <t>Open Academy</t>
  </si>
  <si>
    <t>Orchard School</t>
  </si>
  <si>
    <t>Orchard School, Bristol</t>
  </si>
  <si>
    <t>Orchard Vale Community School</t>
  </si>
  <si>
    <t>Orchards Academy</t>
  </si>
  <si>
    <t>Oreston Community Primary and Nursery</t>
  </si>
  <si>
    <t>Orleans Park School</t>
  </si>
  <si>
    <t>Ormesby School</t>
  </si>
  <si>
    <t>Ormiston Bushfield Academy</t>
  </si>
  <si>
    <t>Ormiston Endeavour Academy</t>
  </si>
  <si>
    <t>Ormiston Enterprise Academy</t>
  </si>
  <si>
    <t>Ormiston Forge Academy</t>
  </si>
  <si>
    <t>Ormiston Halton</t>
  </si>
  <si>
    <t>Ormiston Horizon Academy</t>
  </si>
  <si>
    <t>Ormiston Ilkeston Academy</t>
  </si>
  <si>
    <t>Ormiston Maritime Academy</t>
  </si>
  <si>
    <t>Ormiston Park Academy</t>
  </si>
  <si>
    <t>Ormiston Rivers Academy</t>
  </si>
  <si>
    <t>Ormiston Sandwell Community Academy</t>
  </si>
  <si>
    <t>Ormiston Sir Stanley Matthews Academy</t>
  </si>
  <si>
    <t>Ormiston Sudbury Academy</t>
  </si>
  <si>
    <t>Ormiston Venture Academy</t>
  </si>
  <si>
    <t>Ormiston Victory Academy</t>
  </si>
  <si>
    <t>Ossett School</t>
  </si>
  <si>
    <t>Otley Prince Henry's Grammar School</t>
  </si>
  <si>
    <t>Our Lady and St Edward's Catholic Primary School</t>
  </si>
  <si>
    <t>Our Lady Immaculate Catholic Primary School</t>
  </si>
  <si>
    <t>Our Lady of Perpetual Succour Catholic Primary School</t>
  </si>
  <si>
    <t>Our Lady Roman Catholic Primary School</t>
  </si>
  <si>
    <t>Ousedale School</t>
  </si>
  <si>
    <t>Outwood Academy Adwick</t>
  </si>
  <si>
    <t>Outwood Academy Kirkhamgate</t>
  </si>
  <si>
    <t>Outwood Academy Portland</t>
  </si>
  <si>
    <t>Outwood Academy Ripon</t>
  </si>
  <si>
    <t>Outwood Academy Valley</t>
  </si>
  <si>
    <t>Outwood Grange Academy</t>
  </si>
  <si>
    <t>Outwood Ledger Lane Junior and Infant School</t>
  </si>
  <si>
    <t>Outwoods Edge Primary School</t>
  </si>
  <si>
    <t>Overthorpe Church of England Voluntary Controlled Junior, Infant, Nursery School</t>
  </si>
  <si>
    <t>Overton Grange School</t>
  </si>
  <si>
    <t>Oxclose Community School</t>
  </si>
  <si>
    <t>Oxford Academy</t>
  </si>
  <si>
    <t>Oxford Spires Academy</t>
  </si>
  <si>
    <t>Oxley Park Academy Trust</t>
  </si>
  <si>
    <t>Paddington Academy</t>
  </si>
  <si>
    <t>Padstow School</t>
  </si>
  <si>
    <t>Paignton Community and Sports College</t>
  </si>
  <si>
    <t>Painsley Catholic College</t>
  </si>
  <si>
    <t>Palace Fields Community Primary School</t>
  </si>
  <si>
    <t>Palmer Catholic Academy</t>
  </si>
  <si>
    <t>Parbold Douglas Church of England Primary School</t>
  </si>
  <si>
    <t>Park Hall Academy</t>
  </si>
  <si>
    <t>Park Hall Infant School</t>
  </si>
  <si>
    <t>Park Hall Junior School</t>
  </si>
  <si>
    <t>Park High School</t>
  </si>
  <si>
    <t>Park House School &amp; Sports College</t>
  </si>
  <si>
    <t>Park Road Primary School</t>
  </si>
  <si>
    <t>Park View Business and Enterprise School</t>
  </si>
  <si>
    <t>Park View Community School</t>
  </si>
  <si>
    <t>Park View Primary Academy</t>
  </si>
  <si>
    <t>Parkfield Community School</t>
  </si>
  <si>
    <t>Parkland Primary School South Wigston</t>
  </si>
  <si>
    <t>Parklands High School</t>
  </si>
  <si>
    <t>Parkside Community College</t>
  </si>
  <si>
    <t>Parkside Sports College</t>
  </si>
  <si>
    <t>Parkside Studio College</t>
  </si>
  <si>
    <t>Parkstone Grammar Poole</t>
  </si>
  <si>
    <t>Parkwood Academy</t>
  </si>
  <si>
    <t>Parmiter's School</t>
  </si>
  <si>
    <t>Parson Street Primary School</t>
  </si>
  <si>
    <t>Passmores School and Technology College</t>
  </si>
  <si>
    <t>Pate's Grammar School</t>
  </si>
  <si>
    <t>Peak Academy</t>
  </si>
  <si>
    <t>Peareswood Primary School</t>
  </si>
  <si>
    <t>Peckham Park Primary School</t>
  </si>
  <si>
    <t>Pen Mill Infants' School</t>
  </si>
  <si>
    <t>Penair School</t>
  </si>
  <si>
    <t>Pencalenick School</t>
  </si>
  <si>
    <t>Pennine Way Junior School</t>
  </si>
  <si>
    <t>Pennyman Primary School</t>
  </si>
  <si>
    <t>Penrice Community College</t>
  </si>
  <si>
    <t>Penryn College</t>
  </si>
  <si>
    <t>Penshurst Primary</t>
  </si>
  <si>
    <t>Percy Shurmer Primary School</t>
  </si>
  <si>
    <t>Perins School and Community Sports College</t>
  </si>
  <si>
    <t>Perry Beeches 2 - The Free School, Birmingham</t>
  </si>
  <si>
    <t>Perry Beeches School</t>
  </si>
  <si>
    <t>Perry Wood Primary and Nursery School</t>
  </si>
  <si>
    <t>Pershore High School</t>
  </si>
  <si>
    <t>Petchey Academy</t>
  </si>
  <si>
    <t>Petersfield School</t>
  </si>
  <si>
    <t>Pewsey Vale School</t>
  </si>
  <si>
    <t>Pheasant Bank Academy</t>
  </si>
  <si>
    <t>Philip Morant School and College</t>
  </si>
  <si>
    <t>Phoenix Junior Academy</t>
  </si>
  <si>
    <t>Pickhurst Infants School</t>
  </si>
  <si>
    <t>Pickhurst Junior School</t>
  </si>
  <si>
    <t>Piggot Church of England School</t>
  </si>
  <si>
    <t>Pilton Community College</t>
  </si>
  <si>
    <t>Pilton the Bluecoat Church of England Junior School</t>
  </si>
  <si>
    <t>Pimlico Academy</t>
  </si>
  <si>
    <t>Place Farm Community Primary School</t>
  </si>
  <si>
    <t>Plantsbrook School</t>
  </si>
  <si>
    <t>Platt Bridge Community Primary School</t>
  </si>
  <si>
    <t>Pluckley Church of England Primary School</t>
  </si>
  <si>
    <t>Plumberow Primary School</t>
  </si>
  <si>
    <t>Plume School</t>
  </si>
  <si>
    <t>Plymstock School and Sports College</t>
  </si>
  <si>
    <t>Polesworth School</t>
  </si>
  <si>
    <t>Poole Academy</t>
  </si>
  <si>
    <t>Poole Grammar School</t>
  </si>
  <si>
    <t>Portchester School</t>
  </si>
  <si>
    <t>Portfield Primary Academy</t>
  </si>
  <si>
    <t>Portland College</t>
  </si>
  <si>
    <t>Portslade Aldridge Community Academy</t>
  </si>
  <si>
    <t>Portswood Primary School</t>
  </si>
  <si>
    <t>Prenton High School for Girls</t>
  </si>
  <si>
    <t>Presdales School</t>
  </si>
  <si>
    <t>Preston Hedges Primary School</t>
  </si>
  <si>
    <t>Preston Manor School</t>
  </si>
  <si>
    <t>Preston School Academy Trust</t>
  </si>
  <si>
    <t>Priestlands School</t>
  </si>
  <si>
    <t>Prince Henry's High School</t>
  </si>
  <si>
    <t>Princes Risborough</t>
  </si>
  <si>
    <t>Priors Free School</t>
  </si>
  <si>
    <t>Priorslee Primary</t>
  </si>
  <si>
    <t>Priory Catholic Primary School, Eastwood</t>
  </si>
  <si>
    <t>Priory City of Lincoln Academy</t>
  </si>
  <si>
    <t>Priory Community School</t>
  </si>
  <si>
    <t>Priory LSST Academy</t>
  </si>
  <si>
    <t>Priory Middle School</t>
  </si>
  <si>
    <t>Priory Primary School</t>
  </si>
  <si>
    <t>Priory Ruskin Academy</t>
  </si>
  <si>
    <t>Priory School</t>
  </si>
  <si>
    <t>Priory Sports and Technology College, Penwortham</t>
  </si>
  <si>
    <t>Priory Witham Academy</t>
  </si>
  <si>
    <t>Prospect School</t>
  </si>
  <si>
    <t>Pulloxhill Lower School</t>
  </si>
  <si>
    <t>Q3 Academy</t>
  </si>
  <si>
    <t>Quarrydale Academy</t>
  </si>
  <si>
    <t>Queen Elizabeth (1561) Endowed School</t>
  </si>
  <si>
    <t xml:space="preserve">Queen Elizabeth Academy Trust  </t>
  </si>
  <si>
    <t>Queen Elizabeth Grammar School, Penrith</t>
  </si>
  <si>
    <t>Queen Elizabeth Humanities College</t>
  </si>
  <si>
    <t>Queen Elizabeth Kirby Lonsdale</t>
  </si>
  <si>
    <t>Queen Elizabeth's Girls' School</t>
  </si>
  <si>
    <t>Queen Elizabeth's Grammar School, Alford</t>
  </si>
  <si>
    <t>Queen Elizabeth's Grammar School, Ashbourne</t>
  </si>
  <si>
    <t>Queen Elizabeth's Grammar School, Faversham</t>
  </si>
  <si>
    <t>Queen Elizabeth's Grammar School, Horncastle</t>
  </si>
  <si>
    <t>Queen Elizabeth's School, Barnet</t>
  </si>
  <si>
    <t>Queen Katherine School</t>
  </si>
  <si>
    <t>Queen Mary's Grammar School</t>
  </si>
  <si>
    <t>Queen Mary's High School</t>
  </si>
  <si>
    <t>Queen's Park Lower School</t>
  </si>
  <si>
    <t>Queens Park Community School</t>
  </si>
  <si>
    <t>Queen's Park Junior School</t>
  </si>
  <si>
    <t>Queens' School, Bushey</t>
  </si>
  <si>
    <t>Queensbury Academy</t>
  </si>
  <si>
    <t>Queensmead Primary Academy</t>
  </si>
  <si>
    <t>Queensmead School</t>
  </si>
  <si>
    <t>Queniborough Church of England Primary School</t>
  </si>
  <si>
    <t>Quest Academy</t>
  </si>
  <si>
    <t>Quintin Kynaston Academy Trust</t>
  </si>
  <si>
    <t>R A Butler Infant School</t>
  </si>
  <si>
    <t>R A Butler Junior School</t>
  </si>
  <si>
    <t>Race Leys Junior School</t>
  </si>
  <si>
    <t>Rainbow Primary School</t>
  </si>
  <si>
    <t>Rainham Mark Grammar School</t>
  </si>
  <si>
    <t>Rainham School for Girls</t>
  </si>
  <si>
    <t>Raleigh School</t>
  </si>
  <si>
    <t>Ralph Allen School</t>
  </si>
  <si>
    <t>Ranelagh School</t>
  </si>
  <si>
    <t>Range High School</t>
  </si>
  <si>
    <t>Rastrick High School</t>
  </si>
  <si>
    <t>Ratby Primary School</t>
  </si>
  <si>
    <t>Ratton School</t>
  </si>
  <si>
    <t>Rauceby Church of England Primary School</t>
  </si>
  <si>
    <t>Ravens Wood School</t>
  </si>
  <si>
    <t>Ravensbourne School</t>
  </si>
  <si>
    <t>Rawlett Community Sports College</t>
  </si>
  <si>
    <t>Rawlins Community College</t>
  </si>
  <si>
    <t>Reach Academy: Feltham</t>
  </si>
  <si>
    <t>Reading School</t>
  </si>
  <si>
    <t>Reaside Junior School</t>
  </si>
  <si>
    <t>Red Hill Field Primary School</t>
  </si>
  <si>
    <t>Red House Academy</t>
  </si>
  <si>
    <t>Redborne Upper School</t>
  </si>
  <si>
    <t>Redby Primary School</t>
  </si>
  <si>
    <t>Redcar Community College A Specialist Visual and Performing Arts Centre</t>
  </si>
  <si>
    <t>Redden Court School</t>
  </si>
  <si>
    <t>Reddish Vale Technology College</t>
  </si>
  <si>
    <t>Redhill Foundation Primary School</t>
  </si>
  <si>
    <t>Redhill School</t>
  </si>
  <si>
    <t>Redland Green</t>
  </si>
  <si>
    <t>Redmarley Church of England Primary School</t>
  </si>
  <si>
    <t>Redmoor High School</t>
  </si>
  <si>
    <t>Redriff Primary School</t>
  </si>
  <si>
    <t>Redstart Primary School</t>
  </si>
  <si>
    <t>Reedswood E-ACT Primary Academy</t>
  </si>
  <si>
    <t>Reepham High School and College</t>
  </si>
  <si>
    <t>Regis Manor Community Primary School</t>
  </si>
  <si>
    <t>Regis School</t>
  </si>
  <si>
    <t>Reid Street Primary School</t>
  </si>
  <si>
    <t>Rendell Primary School</t>
  </si>
  <si>
    <t xml:space="preserve">Retford Oaks Academy </t>
  </si>
  <si>
    <t>Ribston Hall High School</t>
  </si>
  <si>
    <t>Richard Challoner School</t>
  </si>
  <si>
    <t>Richard Rose Central Academy</t>
  </si>
  <si>
    <t>Richard Rose Morton Academy</t>
  </si>
  <si>
    <t>Richmond Park Academy</t>
  </si>
  <si>
    <t>Rickley Park Primary School</t>
  </si>
  <si>
    <t>Rickmansworth School</t>
  </si>
  <si>
    <t>Riddlesdown Collegiate</t>
  </si>
  <si>
    <t>Ridgeway Middle School</t>
  </si>
  <si>
    <t>Ridgeway Primary School</t>
  </si>
  <si>
    <t>Ridgeway School</t>
  </si>
  <si>
    <t>Ridgeway School and Sixth Form College</t>
  </si>
  <si>
    <t>Ridgewood School</t>
  </si>
  <si>
    <t>Ridings' Federation Winterbourne International Academy</t>
  </si>
  <si>
    <t>Ridings' Federation Yate International Academy</t>
  </si>
  <si>
    <t>Rimon Jewish Primary School (Golders Green)</t>
  </si>
  <si>
    <t>Ringmer Community College Academy Trust</t>
  </si>
  <si>
    <t>Ringwood School</t>
  </si>
  <si>
    <t>Ripley St Thomas Church of England High School</t>
  </si>
  <si>
    <t>Rivers Academy West London</t>
  </si>
  <si>
    <t>Robert Bloomfield Academy</t>
  </si>
  <si>
    <t>Robert Drake Primary School</t>
  </si>
  <si>
    <t>Robert May's School</t>
  </si>
  <si>
    <t>Robert Pattinson School</t>
  </si>
  <si>
    <t>Robert Smyth School</t>
  </si>
  <si>
    <t>Robinswood Primary School</t>
  </si>
  <si>
    <t>Rochester Grammar School</t>
  </si>
  <si>
    <t>Rodborough Technology School</t>
  </si>
  <si>
    <t>Rodbourne Cheney Primary School</t>
  </si>
  <si>
    <t>Rodillian School</t>
  </si>
  <si>
    <t>Roger Ascham Primary</t>
  </si>
  <si>
    <t>Romsey School</t>
  </si>
  <si>
    <t>Rookery School &amp; Children's Centre</t>
  </si>
  <si>
    <t>Rooks Heath High School</t>
  </si>
  <si>
    <t>Rooks Nest Junior, Infant and Nursery School</t>
  </si>
  <si>
    <t>Rosary Catholic Primary School</t>
  </si>
  <si>
    <t>Roseacre Primary School</t>
  </si>
  <si>
    <t>Rosebery School</t>
  </si>
  <si>
    <t>Rosedale College</t>
  </si>
  <si>
    <t>Roseland Community College</t>
  </si>
  <si>
    <t>Rosewood School</t>
  </si>
  <si>
    <t>Rossett School</t>
  </si>
  <si>
    <t>Rossington All Saints Academy</t>
  </si>
  <si>
    <t>Rough Hay Primary School</t>
  </si>
  <si>
    <t>Roundhill Community College</t>
  </si>
  <si>
    <t>Roundwood Park School Academy Trust</t>
  </si>
  <si>
    <t>Rowanfield Junior School</t>
  </si>
  <si>
    <t>Rowde Church of England Voluntary Aided Primary School</t>
  </si>
  <si>
    <t>Rowena Nursery and Infant School</t>
  </si>
  <si>
    <t>Royal Grammar School, High Wycombe</t>
  </si>
  <si>
    <t>Royal Latin School</t>
  </si>
  <si>
    <t>Roysia Middle School</t>
  </si>
  <si>
    <t>Royston Parkside Primary School</t>
  </si>
  <si>
    <t>Royston Summer Fields Primary School</t>
  </si>
  <si>
    <t>RSA Academy at Tipton</t>
  </si>
  <si>
    <t>Rugby High School</t>
  </si>
  <si>
    <t>Runwell Community Primary School</t>
  </si>
  <si>
    <t>Rush Common School</t>
  </si>
  <si>
    <t>Rush Croft Sports College</t>
  </si>
  <si>
    <t>Rushcliffe School</t>
  </si>
  <si>
    <t>Ruskin Junior School</t>
  </si>
  <si>
    <t>Ruskington Chestnut Street Church of England Primary School</t>
  </si>
  <si>
    <t>Ryde Academy</t>
  </si>
  <si>
    <t>Rydens School</t>
  </si>
  <si>
    <t>Ryders Hayes Academy Trust</t>
  </si>
  <si>
    <t>Rydon Primary School</t>
  </si>
  <si>
    <t>Rye College</t>
  </si>
  <si>
    <t>Ryecroft Primary School</t>
  </si>
  <si>
    <t>Ryvers Primary School</t>
  </si>
  <si>
    <t>Sacred Heart Catholic Primary School</t>
  </si>
  <si>
    <t>Sacred Heart Catholic Primary School, Carlton</t>
  </si>
  <si>
    <t>Sacred Heart Catholic Primary School, Loughborough</t>
  </si>
  <si>
    <t>Sacred Heart High School, Hammersmith and Fulham</t>
  </si>
  <si>
    <t>Sacred Heart High School, Newcastle upon Tyne</t>
  </si>
  <si>
    <t>Sacred Heart of Mary Girls' School</t>
  </si>
  <si>
    <t xml:space="preserve">Sacred Heart Roman Catholic Secondary School </t>
  </si>
  <si>
    <t>Saffron Walden County High School</t>
  </si>
  <si>
    <t>Saint Augustine Webster Catholic Primary School</t>
  </si>
  <si>
    <t>Saint Benedict Catholic School and Performing Arts College</t>
  </si>
  <si>
    <t>Saint Clare's Catholic Primary School, Coalville</t>
  </si>
  <si>
    <t>Saint Edmund's Roman Catholic Primary School</t>
  </si>
  <si>
    <t>Saint George's Church of England School</t>
  </si>
  <si>
    <t>Saint Joan of Arc Catholic School</t>
  </si>
  <si>
    <t>Saint John Fisher Catholic Primary School, Wigston, Leicestershire</t>
  </si>
  <si>
    <t>Saint John Houghton Catholic School</t>
  </si>
  <si>
    <t>Saint Joseph's Catholic Primary School Market Harborough Leicestershire</t>
  </si>
  <si>
    <t>Saint Martin's Catholic School, Stoke Golding</t>
  </si>
  <si>
    <t>Saint Mary's Catholic Primary School, Loughborough</t>
  </si>
  <si>
    <t>Saint Michael's Catholic High School</t>
  </si>
  <si>
    <t>Saint Norbert's Catholic Primary School</t>
  </si>
  <si>
    <t>Saint Winefride's Catholic Primary School</t>
  </si>
  <si>
    <t>Salcombe Church of England Primary School</t>
  </si>
  <si>
    <t>Sale Grammar School</t>
  </si>
  <si>
    <t>Salendine Nook High School</t>
  </si>
  <si>
    <t>Salford Academy</t>
  </si>
  <si>
    <t>Salmestone Primary School</t>
  </si>
  <si>
    <t>Saltash.net Community School</t>
  </si>
  <si>
    <t>Salterlee Primary School</t>
  </si>
  <si>
    <t>Salvatorian Roman Catholic College</t>
  </si>
  <si>
    <t>Sampford Peverell Church of England Primary School</t>
  </si>
  <si>
    <t>Samuel Ward Arts and Technology College</t>
  </si>
  <si>
    <t>Samuel Whitbread Community College</t>
  </si>
  <si>
    <t>Samworth Church Academy</t>
  </si>
  <si>
    <t>Samworth Enterprise Academy</t>
  </si>
  <si>
    <t>Sandbach High School and School Sixth Form</t>
  </si>
  <si>
    <t>Sandbach School</t>
  </si>
  <si>
    <t>Sandon School</t>
  </si>
  <si>
    <t>Sandown Bay Academy</t>
  </si>
  <si>
    <t>Sandringham School Academy Trust</t>
  </si>
  <si>
    <t>Sandwell Academy</t>
  </si>
  <si>
    <t>Sandwich Technology School</t>
  </si>
  <si>
    <t>Sandy Hill Community Primary School</t>
  </si>
  <si>
    <t>Sandye Place Middle School</t>
  </si>
  <si>
    <t>Sandymoor School</t>
  </si>
  <si>
    <t>Sarum Academy</t>
  </si>
  <si>
    <t>Sawston Village College</t>
  </si>
  <si>
    <t>Sawtry Community College</t>
  </si>
  <si>
    <t>Scartho Junior School</t>
  </si>
  <si>
    <t>Scawby Primary School</t>
  </si>
  <si>
    <t>School 21</t>
  </si>
  <si>
    <t>Scout Road Primary School</t>
  </si>
  <si>
    <t>Seaford Head Community College</t>
  </si>
  <si>
    <t>Seal Primary School</t>
  </si>
  <si>
    <t>Seaton Infant School</t>
  </si>
  <si>
    <t>Seer Green Church of England Combined School</t>
  </si>
  <si>
    <t>Selling Church of England Primary School</t>
  </si>
  <si>
    <t>Selwood Anglican/Methodist Middle School</t>
  </si>
  <si>
    <t>Serlby Park Academy</t>
  </si>
  <si>
    <t>Settlebeck High School</t>
  </si>
  <si>
    <t>Seven Fields Primary School</t>
  </si>
  <si>
    <t>Seven Kings E-ACT Free School</t>
  </si>
  <si>
    <t>Severn Vale School</t>
  </si>
  <si>
    <t>Severn View Academy</t>
  </si>
  <si>
    <t>Severnbanks Primary School</t>
  </si>
  <si>
    <t>Sexey's School</t>
  </si>
  <si>
    <t>Seymour Primary School</t>
  </si>
  <si>
    <t>Seymour Road Primary School</t>
  </si>
  <si>
    <t>Shafton Primary School</t>
  </si>
  <si>
    <t>Sharnbrook Upper School</t>
  </si>
  <si>
    <t>Shatterlocks Infant School</t>
  </si>
  <si>
    <t>Shaw Primary School</t>
  </si>
  <si>
    <t>Shaw Wood Primary School</t>
  </si>
  <si>
    <t>Sheffield Park Academy</t>
  </si>
  <si>
    <t>Sheffield Springs Academy</t>
  </si>
  <si>
    <t>Sheldon Community School</t>
  </si>
  <si>
    <t>Sheldwich Primary School</t>
  </si>
  <si>
    <t>Shelfield Academy</t>
  </si>
  <si>
    <t>Shelley Academy Trust</t>
  </si>
  <si>
    <t>Shenfield School</t>
  </si>
  <si>
    <t>Shenley Academy</t>
  </si>
  <si>
    <t>Shenley Brook End School</t>
  </si>
  <si>
    <t>Shepherdswell School</t>
  </si>
  <si>
    <t>Sheringham High School and Sixth Form Centre</t>
  </si>
  <si>
    <t>Shewood E-ACT</t>
  </si>
  <si>
    <t>Shibden Head Primary School</t>
  </si>
  <si>
    <t>Shiphay Learning Academy</t>
  </si>
  <si>
    <t>Shipston High School - A Specialist Technology College</t>
  </si>
  <si>
    <t>Shire Oak Academy</t>
  </si>
  <si>
    <t>Shirebrook Academy</t>
  </si>
  <si>
    <t>Shireland Collegiate Academy</t>
  </si>
  <si>
    <t>Shirestone Community Primary School</t>
  </si>
  <si>
    <t>Shirley High School Performing Arts College</t>
  </si>
  <si>
    <t>Shirley Infant School</t>
  </si>
  <si>
    <t>Shirley Junior School</t>
  </si>
  <si>
    <t>Shoeburyness High School</t>
  </si>
  <si>
    <t>Shooters Hill Post-16 Campus</t>
  </si>
  <si>
    <t>Shoreham Academy</t>
  </si>
  <si>
    <t>Shotton Hall School</t>
  </si>
  <si>
    <t>Sidbury Church of England Primary School</t>
  </si>
  <si>
    <t>Siddal Primary School</t>
  </si>
  <si>
    <t>Sidney Stringer Academy</t>
  </si>
  <si>
    <t>Signhills Academy</t>
  </si>
  <si>
    <t>Signhills Infants' School</t>
  </si>
  <si>
    <t xml:space="preserve">Silver Springs Primary Academy </t>
  </si>
  <si>
    <t>Silverdale School</t>
  </si>
  <si>
    <t xml:space="preserve">Simpson's Lane Primary Academy </t>
  </si>
  <si>
    <t>Sir Christopher Hatton School</t>
  </si>
  <si>
    <t>Sir Harry Smith Community College</t>
  </si>
  <si>
    <t>Sir Henry Floyd Grammar School</t>
  </si>
  <si>
    <t>Sir Herbert Leon Academy</t>
  </si>
  <si>
    <t>Sir John Gleed School</t>
  </si>
  <si>
    <t>Sir John Lawes School</t>
  </si>
  <si>
    <t>Sir John Leman High School</t>
  </si>
  <si>
    <t>Sir Joseph Williamson's Mathematical School</t>
  </si>
  <si>
    <t>Sir Robert Gefferys Voluntary Aided Church of England Primary School</t>
  </si>
  <si>
    <t>Sir Robert Woodard Academy</t>
  </si>
  <si>
    <t>Sir Roger Manwood's School</t>
  </si>
  <si>
    <t>Sir Thomas Rich's School</t>
  </si>
  <si>
    <t>Sir Thomas Wharton Community College</t>
  </si>
  <si>
    <t>Sir William Borlase's Grammar School</t>
  </si>
  <si>
    <t>Sir William Burrough Primary School</t>
  </si>
  <si>
    <t>Sir William Ramsay School</t>
  </si>
  <si>
    <t>Sir William Romney's School</t>
  </si>
  <si>
    <t>Sirius Academy</t>
  </si>
  <si>
    <t>Sittingbourne Community School</t>
  </si>
  <si>
    <t>Skegness Academy</t>
  </si>
  <si>
    <t>Skegness Infant School</t>
  </si>
  <si>
    <t>Skegness Junior School</t>
  </si>
  <si>
    <t>Skerne Park Primary School</t>
  </si>
  <si>
    <t>Skinners Kent Academy</t>
  </si>
  <si>
    <t>Skinners' Academy</t>
  </si>
  <si>
    <t>Skipton Girls' High School</t>
  </si>
  <si>
    <t>Slade Junior and Infant School</t>
  </si>
  <si>
    <t>Slough and Eton Church of England Business and Enterprise College</t>
  </si>
  <si>
    <t>Slough Grammar School</t>
  </si>
  <si>
    <t>Smarden Primary School</t>
  </si>
  <si>
    <t>Sneinton St Stephen's Church of England Primary School</t>
  </si>
  <si>
    <t>Soham Village College</t>
  </si>
  <si>
    <t>Somers Park Primary School</t>
  </si>
  <si>
    <t>Somervale School</t>
  </si>
  <si>
    <t>South Axholme Community School</t>
  </si>
  <si>
    <t>South Benfleet School</t>
  </si>
  <si>
    <t>South Brent Primary School</t>
  </si>
  <si>
    <t>South Craven School</t>
  </si>
  <si>
    <t>South Dartmoor Trust School</t>
  </si>
  <si>
    <t>South Farnham Community Junior School</t>
  </si>
  <si>
    <t>South Hunsley School and Sixth Form College</t>
  </si>
  <si>
    <t>South Leeds Academy</t>
  </si>
  <si>
    <t>South Nottinghampshire Academy</t>
  </si>
  <si>
    <t>South Ossett Infant School</t>
  </si>
  <si>
    <t>South Parade Primary School</t>
  </si>
  <si>
    <t>South Wigston High School</t>
  </si>
  <si>
    <t>South Wiltshire Grammar School</t>
  </si>
  <si>
    <t>South Wolds Community School</t>
  </si>
  <si>
    <t>South Wolverhampton and Bilston Academy</t>
  </si>
  <si>
    <t>Southborough High School</t>
  </si>
  <si>
    <t>Southend High School for Boys</t>
  </si>
  <si>
    <t>Southend High School for Girls</t>
  </si>
  <si>
    <t>Southey Green Community Primary School and Nurseries</t>
  </si>
  <si>
    <t>Southfield Junior School</t>
  </si>
  <si>
    <t>Southfield Primary School</t>
  </si>
  <si>
    <t>Southfield School for Girls</t>
  </si>
  <si>
    <t>Southfields Community College</t>
  </si>
  <si>
    <t>Southlands Lower School</t>
  </si>
  <si>
    <t>Southmoor Community School, Mathematics and Computing College</t>
  </si>
  <si>
    <t>Southwark Free School</t>
  </si>
  <si>
    <t>Southwark Primary School</t>
  </si>
  <si>
    <t>Southwater Infant Academy</t>
  </si>
  <si>
    <t>Southwater Junior School</t>
  </si>
  <si>
    <t>Southway Primary School</t>
  </si>
  <si>
    <t>Spalding Grammar School</t>
  </si>
  <si>
    <t>Spires Academy</t>
  </si>
  <si>
    <t>Sponne School Technology College</t>
  </si>
  <si>
    <t>Spring Lane Primary School</t>
  </si>
  <si>
    <t>Springbank Primary Academy</t>
  </si>
  <si>
    <t>Springfield Primary School</t>
  </si>
  <si>
    <t>Springfields School</t>
  </si>
  <si>
    <t>Springhill Catholic Primary School</t>
  </si>
  <si>
    <t>Springwell Dene School</t>
  </si>
  <si>
    <t>Springwood High School</t>
  </si>
  <si>
    <t>St Agatha's Catholic Primary School</t>
  </si>
  <si>
    <t>St Aidan's Church of England Academy</t>
  </si>
  <si>
    <t>St Alban's Academy</t>
  </si>
  <si>
    <t>St Alban's Catholic Academy</t>
  </si>
  <si>
    <t>St Alban's Catholic High School</t>
  </si>
  <si>
    <t>St Albans Girls' School</t>
  </si>
  <si>
    <t>St Aldhelm's Academy</t>
  </si>
  <si>
    <t>St Ambrose College</t>
  </si>
  <si>
    <t>St Andrew's Church of England Primary School</t>
  </si>
  <si>
    <t>St Anne's Academy</t>
  </si>
  <si>
    <t>St Anne's Catholic School</t>
  </si>
  <si>
    <t>St Ann's Church of England Primary School</t>
  </si>
  <si>
    <t>St Anns Well Primary School</t>
  </si>
  <si>
    <t>St Anselm's College</t>
  </si>
  <si>
    <t>St Anthony's Catholic Primary School</t>
  </si>
  <si>
    <t>St Anthony's Catholic Girls' School</t>
  </si>
  <si>
    <t>St Augustine Academy</t>
  </si>
  <si>
    <t>St Augustine's Catholic College</t>
  </si>
  <si>
    <t>St Augustine's Catholic Academy Trust (Primary and Nursery School)</t>
  </si>
  <si>
    <t>St Barnabas Church of England Primary Academy</t>
  </si>
  <si>
    <t>St Bartholomew's School</t>
  </si>
  <si>
    <t>St Bede Church of England Primary School</t>
  </si>
  <si>
    <t>St Bede's Catholic College</t>
  </si>
  <si>
    <t>St Bede's Inter-Church School</t>
  </si>
  <si>
    <t>St Bede's Catholic Comprehensive School and Sixth Form College, Lanchester</t>
  </si>
  <si>
    <t>St Bede's Catholic School</t>
  </si>
  <si>
    <t>St Bede's RC Primary School</t>
  </si>
  <si>
    <t>St Benedict's Catholic Primary School</t>
  </si>
  <si>
    <t>St Bernadette's Catholic Primary School</t>
  </si>
  <si>
    <t>St Bernard's High School and Arts College</t>
  </si>
  <si>
    <t>St Bernard's Catholic High School, Specialist School for the Arts and Applied Learning</t>
  </si>
  <si>
    <t>St Birinus School</t>
  </si>
  <si>
    <t>St Breock Primary School</t>
  </si>
  <si>
    <t>St Buryan Primary School</t>
  </si>
  <si>
    <t>St Catherine of Siena Catholic Primary School</t>
  </si>
  <si>
    <t>St Catherine's Catholic School for Girls</t>
  </si>
  <si>
    <t>St Catherine's Catholic Primary School, Swindon</t>
  </si>
  <si>
    <t>St Christophers Lower School</t>
  </si>
  <si>
    <t>St Clement Danes School</t>
  </si>
  <si>
    <t>St Clement's Church of England Primary School</t>
  </si>
  <si>
    <t>St Clere's School</t>
  </si>
  <si>
    <t>St Columb Major Community Primary School</t>
  </si>
  <si>
    <t>St Columb Minor Academy</t>
  </si>
  <si>
    <t xml:space="preserve">St Columba Church of England Primary Academy </t>
  </si>
  <si>
    <t>St Columba's Catholic Boys' School</t>
  </si>
  <si>
    <t>St Cuthbert's Catholic High School</t>
  </si>
  <si>
    <t>St Cuthbert's Church of England Infants School</t>
  </si>
  <si>
    <t>St Cyprian's Greek Orthodox Primary School</t>
  </si>
  <si>
    <t>St David's School</t>
  </si>
  <si>
    <t>St Dominic's Catholic Primary School</t>
  </si>
  <si>
    <t>St Dunstan's Community School</t>
  </si>
  <si>
    <t>St Eanswythe's Church of England Primary School</t>
  </si>
  <si>
    <t>St Edmund Campion Catholic Primary School</t>
  </si>
  <si>
    <t>St Edmund's School Academy</t>
  </si>
  <si>
    <t>St Edward's Church of England School &amp; Sixth Form College</t>
  </si>
  <si>
    <t>St Edward's College</t>
  </si>
  <si>
    <t>St Edward's Church of England (Voluntary Aided) Junior High School</t>
  </si>
  <si>
    <t>St Filumena's Catholic Primary School</t>
  </si>
  <si>
    <t>St Francis of Assisi, Academy of</t>
  </si>
  <si>
    <t>St Francis Xavier's College</t>
  </si>
  <si>
    <t>St George RC School</t>
  </si>
  <si>
    <t>St George's Academy</t>
  </si>
  <si>
    <t>St George's Catholic Primary School</t>
  </si>
  <si>
    <t>St George's Church of England Junior and Infant School</t>
  </si>
  <si>
    <t>St George's Church of England Voluntary Aided Primary School</t>
  </si>
  <si>
    <t>St George's School</t>
  </si>
  <si>
    <t>St Giles Catholic Primary School</t>
  </si>
  <si>
    <t>St Helen's Catholic Junior School</t>
  </si>
  <si>
    <t>St Helena School</t>
  </si>
  <si>
    <t>St Helen's Primary School</t>
  </si>
  <si>
    <t>St Hilary School</t>
  </si>
  <si>
    <t>St Hughs Church of England Mathematics &amp; Computing College</t>
  </si>
  <si>
    <t>St Ignatius Catholic Primary School</t>
  </si>
  <si>
    <t>St Ives Infant School</t>
  </si>
  <si>
    <t>St Ivo School</t>
  </si>
  <si>
    <t>St James' Church of England Voluntary Aided Primary School</t>
  </si>
  <si>
    <t>St James' Roman Catholic Primary School</t>
  </si>
  <si>
    <t>St James the Great Primary and Nursery School, Community School</t>
  </si>
  <si>
    <t>St James the Great RC Primary and Nursery School</t>
  </si>
  <si>
    <t>St John Fisher Catholic Primary School, Alvaston, Derby</t>
  </si>
  <si>
    <t>St John Plessington Catholic College</t>
  </si>
  <si>
    <t>St John Roman Catholic Primary School</t>
  </si>
  <si>
    <t>St John's Catholic School &amp; Sixth Form Centre</t>
  </si>
  <si>
    <t>St John's Church of England (Voluntary Aided) Primary School</t>
  </si>
  <si>
    <t>St John's School</t>
  </si>
  <si>
    <t>St John's and St Peter's Church of England Academy</t>
  </si>
  <si>
    <t>St John's Church of England Primary School</t>
  </si>
  <si>
    <t>St John's Church of England (Aided) Primary School</t>
  </si>
  <si>
    <t>St John's Church of England Foundation Middle School</t>
  </si>
  <si>
    <t>St John's Church of England Voluntary Aided Primary School, Rishworth</t>
  </si>
  <si>
    <t>St John's Marlborough</t>
  </si>
  <si>
    <t>St Joseph's Catholic College</t>
  </si>
  <si>
    <t>St Joseph's Catholic Primary School</t>
  </si>
  <si>
    <t>St Joseph's Catholic Primary School, Devizes</t>
  </si>
  <si>
    <t>St Joseph's Catholic Primary School Castleford</t>
  </si>
  <si>
    <t>St Joseph's Catholic Primary School, Otley</t>
  </si>
  <si>
    <t>St Joseph's Catholic Primary School, Pudsey</t>
  </si>
  <si>
    <t>St Joseph's College</t>
  </si>
  <si>
    <t>St Joseph's RC Primary School</t>
  </si>
  <si>
    <t>St Laurence in Thanet Church of England Junior School</t>
  </si>
  <si>
    <t>St Laurence School</t>
  </si>
  <si>
    <t>St Lawrence Academy</t>
  </si>
  <si>
    <t>St Leonard's Church of England Primary Academy</t>
  </si>
  <si>
    <t>St Leonards Academy</t>
  </si>
  <si>
    <t>St Luke's Church of England Primary School</t>
  </si>
  <si>
    <t>St Mabyn Church of England School</t>
  </si>
  <si>
    <t>St Margaret Clitherow Catholic Primary School</t>
  </si>
  <si>
    <t>St Margaret's Academy</t>
  </si>
  <si>
    <t>St Margaret's Church of England High School</t>
  </si>
  <si>
    <t>St Marie's Catholic Primary School</t>
  </si>
  <si>
    <t>St Mark's Church of England Academy</t>
  </si>
  <si>
    <t>St Mark's West Essex Catholic School</t>
  </si>
  <si>
    <t>St Mark's Catholic School</t>
  </si>
  <si>
    <t>St Martin in the Fields High School for Girls</t>
  </si>
  <si>
    <t>St Martin's School Brentwood</t>
  </si>
  <si>
    <t>St Mary Magadalene Academy</t>
  </si>
  <si>
    <t>St Mary Roman Catholic Primary School</t>
  </si>
  <si>
    <t>St Mary's Catholic Primary School</t>
  </si>
  <si>
    <t>St Mary's Catholic Primary School Academy Trust</t>
  </si>
  <si>
    <t>St Mary's Church of England Junior School</t>
  </si>
  <si>
    <t>St Mary's Church of England Primary School</t>
  </si>
  <si>
    <t>St Mary's Church of England Voluntary Aided Primary School</t>
  </si>
  <si>
    <t>St Marylebone Church of England School</t>
  </si>
  <si>
    <t>St Mary's (Melton Mowbray) Church of England Primary School</t>
  </si>
  <si>
    <t>St Mary's Catholic Comprehensive School, Menston</t>
  </si>
  <si>
    <t>St Mary's Catholic High School</t>
  </si>
  <si>
    <t>St Mary's Catholic Primary Academy</t>
  </si>
  <si>
    <t>St Mary's Catholic Primary School, Horsforth</t>
  </si>
  <si>
    <t xml:space="preserve">St Mary's Church of England Primary, Dilwyn </t>
  </si>
  <si>
    <t>St Mary's Church of England High School (Voluntary Aided)</t>
  </si>
  <si>
    <t>St Mary's Church of England Middle School, Puddletown</t>
  </si>
  <si>
    <t>St Mary's Church of England Junior and Infant School (National College)</t>
  </si>
  <si>
    <t>St Mary's Voluntary Controlled Lower School</t>
  </si>
  <si>
    <t>St Matthew Academy</t>
  </si>
  <si>
    <t>St Matthew's Church of England Primary School</t>
  </si>
  <si>
    <t>St Matthias Church of England Primary School</t>
  </si>
  <si>
    <t>St Merryn School</t>
  </si>
  <si>
    <t>St Mewan Community Primary School Academy Trust</t>
  </si>
  <si>
    <t>St Michael and All Angels Church of England (Aided) Primary School</t>
  </si>
  <si>
    <t>St Michael and All Angels Church of England Academy</t>
  </si>
  <si>
    <t>St Michael Church of England High School</t>
  </si>
  <si>
    <t>St Michael's Catholic College</t>
  </si>
  <si>
    <t>St Michael's Catholic Secondary School</t>
  </si>
  <si>
    <t>St Michael's Church of England Aided Primary School</t>
  </si>
  <si>
    <t>St Michael's Church of England Junior and Infant School</t>
  </si>
  <si>
    <t>St Michael's Church of England Primary School</t>
  </si>
  <si>
    <t>St Nicholas' Church of England Combined School</t>
  </si>
  <si>
    <t>St Nicholas of Tolentine Catholic Primary School</t>
  </si>
  <si>
    <t>St Osmund's Church of England Voluntary Aided Middle School, Dorchester</t>
  </si>
  <si>
    <t>St Oswald's Church of England Primary Academy</t>
  </si>
  <si>
    <t>St Patrick's Catholic Primary School</t>
  </si>
  <si>
    <t>St Paul's Academy</t>
  </si>
  <si>
    <t>St Paul's and All Hallows Church of England Infant School</t>
  </si>
  <si>
    <t>St Paul's and All Hallows Church of England Junior School</t>
  </si>
  <si>
    <t>St Paul's Church of England Primary School</t>
  </si>
  <si>
    <t>St Paul's Church of England Primary School, Astley Bridge</t>
  </si>
  <si>
    <t>St Peter and St Paul Church of England Primary School</t>
  </si>
  <si>
    <t>St Peter's Catholic High School and Sixth Form Centre</t>
  </si>
  <si>
    <t>St Peter's Catholic Voluntary Academy Trust</t>
  </si>
  <si>
    <t>St Peter's Church of England Primary School</t>
  </si>
  <si>
    <t>St Peter's Collegiate Church of England School</t>
  </si>
  <si>
    <t>St Peters School</t>
  </si>
  <si>
    <t>St Petroc's Church of England Voluntary Aided Primary School</t>
  </si>
  <si>
    <t>St Simon and Jude Church of England Primary School, Bolton</t>
  </si>
  <si>
    <t>St Stephens Junior School</t>
  </si>
  <si>
    <t>St Teresa's Catholic Primary School</t>
  </si>
  <si>
    <t>St Teresa's Catholic Primary School, Colchester</t>
  </si>
  <si>
    <t>St Thomas A Becket Catholic College Specialist Status in Humanities: With Autism Resource</t>
  </si>
  <si>
    <t>St Thomas Becket Catholic Primary School</t>
  </si>
  <si>
    <t>St Thomas' Catholic Primary School</t>
  </si>
  <si>
    <t>St Thomas More Catholic Primary School</t>
  </si>
  <si>
    <t>St Thomas More Catholic Primary School, Saffron Waldon</t>
  </si>
  <si>
    <t>St Thomas More Catholic School</t>
  </si>
  <si>
    <t>St Thomas More High School for Boys</t>
  </si>
  <si>
    <t>St Thomas More Roman Catholic High School Aided</t>
  </si>
  <si>
    <t>St Thomas More Roman Catholic Primary School</t>
  </si>
  <si>
    <t>St Thomas More's Catholic Primary School, Colchester</t>
  </si>
  <si>
    <t>St Thomas of Canterbury Catholic Primary School</t>
  </si>
  <si>
    <t>St Tudy Church of England Voluntary Aided Primary School</t>
  </si>
  <si>
    <t>St Wilfrid's Church of England High School and Technology College</t>
  </si>
  <si>
    <t>St Wilfrid's Catholic High School and Sixth Form College: With Speech and Language Resource</t>
  </si>
  <si>
    <t>St Wilfrid's Catholic Primary School</t>
  </si>
  <si>
    <t>St Winnow Church of England School</t>
  </si>
  <si>
    <t>St. Aidan's Church of England High School</t>
  </si>
  <si>
    <t>St. John the Baptist Catholic Primary School</t>
  </si>
  <si>
    <t>St. Joseph's College</t>
  </si>
  <si>
    <t>St. Patrick's Church of England Junior and Infant School</t>
  </si>
  <si>
    <t>St. Peter's Academy</t>
  </si>
  <si>
    <t>St. Ursula's E-ACT Academy</t>
  </si>
  <si>
    <t>Stafford Leys Community Primary School</t>
  </si>
  <si>
    <t>Staffordshire University Academy</t>
  </si>
  <si>
    <t>Staindrop School, A Business and Enterprise College</t>
  </si>
  <si>
    <t>Stamford Queen Eleanor School</t>
  </si>
  <si>
    <t>Stamford St Gilberts Church of England Primary School</t>
  </si>
  <si>
    <t>Stanborough School</t>
  </si>
  <si>
    <t>Stanchester Community School Academy</t>
  </si>
  <si>
    <t>Stanground Academy</t>
  </si>
  <si>
    <t>Stanley Grove Community Primary School</t>
  </si>
  <si>
    <t>Stanway School</t>
  </si>
  <si>
    <t>Staunton and Corse Church of England Primary School</t>
  </si>
  <si>
    <t>Steiner Academy Hereford</t>
  </si>
  <si>
    <t xml:space="preserve">Stephenson Academy </t>
  </si>
  <si>
    <t>Stephenson Studio School</t>
  </si>
  <si>
    <t>Stephenson Way Community Primary School</t>
  </si>
  <si>
    <t>Stewards School</t>
  </si>
  <si>
    <t>Stewart Fleming Primary School</t>
  </si>
  <si>
    <t>Stisted Church of England Voluntary Aided Primary School</t>
  </si>
  <si>
    <t>Stockland Church of England Primary School</t>
  </si>
  <si>
    <t>Stockland Green School</t>
  </si>
  <si>
    <t>Stockley Academy</t>
  </si>
  <si>
    <t>Stockport Academy</t>
  </si>
  <si>
    <t>Stockwell Park School High School</t>
  </si>
  <si>
    <t>Stoke Damerel Community College</t>
  </si>
  <si>
    <t>Stoke Studio College for construction and Building Excellence</t>
  </si>
  <si>
    <t>Stone Soup Learns</t>
  </si>
  <si>
    <t>Stonebow Primary School Loughborough</t>
  </si>
  <si>
    <t>Stoneleigh Primary School</t>
  </si>
  <si>
    <t>Stour Valley Community School</t>
  </si>
  <si>
    <t>Stourfield Infant School</t>
  </si>
  <si>
    <t>Stourport High School &amp; 6th Form Centre</t>
  </si>
  <si>
    <t>Stowford Primary School</t>
  </si>
  <si>
    <t>Stradbroke Business and Enterprise College</t>
  </si>
  <si>
    <t>Stramongate Primary School</t>
  </si>
  <si>
    <t>Strand Community School</t>
  </si>
  <si>
    <t>Stratford School</t>
  </si>
  <si>
    <t>Stratford Upon Avon High School</t>
  </si>
  <si>
    <t>Stratford-upon- Avon Grammar School for Girls</t>
  </si>
  <si>
    <t>Stratton Upper School and Community College</t>
  </si>
  <si>
    <t>Streetly School</t>
  </si>
  <si>
    <t>Stretton Sugwas Church of England Primary School</t>
  </si>
  <si>
    <t>Strood Academy</t>
  </si>
  <si>
    <t>Stroud High School</t>
  </si>
  <si>
    <t>Studley High School</t>
  </si>
  <si>
    <t>Sturry Church of England Primary School</t>
  </si>
  <si>
    <t>Suckley Primary School</t>
  </si>
  <si>
    <t>Sudbury Primary School</t>
  </si>
  <si>
    <t>Suffolk New Academy</t>
  </si>
  <si>
    <t>Summercroft Primary School</t>
  </si>
  <si>
    <t>Summerhill Junior School</t>
  </si>
  <si>
    <t>Sunbury Manor School</t>
  </si>
  <si>
    <t>Sunnyside Primary School</t>
  </si>
  <si>
    <t>Sutherland Primary School</t>
  </si>
  <si>
    <t>Sutton Academy</t>
  </si>
  <si>
    <t>Sutton Coldfield Grammar School for Girls</t>
  </si>
  <si>
    <t>Sutton Grammar School for Boys</t>
  </si>
  <si>
    <t>Sutton Primary School</t>
  </si>
  <si>
    <t>Swakeleys School for Girls</t>
  </si>
  <si>
    <t>Swallowdale Primary School and Community Centre</t>
  </si>
  <si>
    <t>Swanland Primary School</t>
  </si>
  <si>
    <t>Swavesey Village College</t>
  </si>
  <si>
    <t>Swindon Academy</t>
  </si>
  <si>
    <t>Swinton High School</t>
  </si>
  <si>
    <t>Sycamore Primary School</t>
  </si>
  <si>
    <t>Tabor Science College</t>
  </si>
  <si>
    <t>Tame Valley Community School</t>
  </si>
  <si>
    <t>Tamworth Enterprise College, an AET Academy</t>
  </si>
  <si>
    <t>Tangmere Primary School</t>
  </si>
  <si>
    <t>Tanworth-in-Arden Church of England Primary School</t>
  </si>
  <si>
    <t>Tapton School</t>
  </si>
  <si>
    <t>Tarleton High School, A Community Technology College</t>
  </si>
  <si>
    <t>Tarporley High School and Sixth Form College</t>
  </si>
  <si>
    <t>Tatworth Primary School</t>
  </si>
  <si>
    <t>Tauheedul Islam Boys' High School</t>
  </si>
  <si>
    <t>Taunton Academy</t>
  </si>
  <si>
    <t>Teddington School</t>
  </si>
  <si>
    <t>Teesdale School</t>
  </si>
  <si>
    <t>Teign School</t>
  </si>
  <si>
    <t>Teignmouth Community College</t>
  </si>
  <si>
    <t>Temple Grove Academy</t>
  </si>
  <si>
    <t>Tendring Enterprise</t>
  </si>
  <si>
    <t>Tendring Technology College</t>
  </si>
  <si>
    <t>Testwood Sports College</t>
  </si>
  <si>
    <t>Tewkesbury School</t>
  </si>
  <si>
    <t>Thames Primary School</t>
  </si>
  <si>
    <t>Thames View Infants' School</t>
  </si>
  <si>
    <t>Thameside Infants and Thameside Junior School</t>
  </si>
  <si>
    <t>Thamesmead School</t>
  </si>
  <si>
    <t>The ACE Academy</t>
  </si>
  <si>
    <t>The Academy Selsey</t>
  </si>
  <si>
    <t>The Aerodrome School</t>
  </si>
  <si>
    <t>The Albion Academy</t>
  </si>
  <si>
    <t>The Arbours Academy</t>
  </si>
  <si>
    <t>The Armthorpe School</t>
  </si>
  <si>
    <t>The Arthur Terry School</t>
  </si>
  <si>
    <t>The Beccles Free School</t>
  </si>
  <si>
    <t>The Becket School</t>
  </si>
  <si>
    <t>The Bicknell School</t>
  </si>
  <si>
    <t>The Bishop Wand Church of England School</t>
  </si>
  <si>
    <t>The Bolsover School</t>
  </si>
  <si>
    <t>The Boston Grammar School</t>
  </si>
  <si>
    <t>The Bramcote Park Sport, Business and Enterprise School</t>
  </si>
  <si>
    <t>The Bromfords School</t>
  </si>
  <si>
    <t>The Byrchall High School</t>
  </si>
  <si>
    <t>The Castle School</t>
  </si>
  <si>
    <t>The Catholic High School, Chester A Specialist Science College</t>
  </si>
  <si>
    <t>The Cavendish School</t>
  </si>
  <si>
    <t>The Cedars School</t>
  </si>
  <si>
    <t>The Chantry School</t>
  </si>
  <si>
    <t>The Charles Coddy Walker Academy</t>
  </si>
  <si>
    <t>The Cherwell School</t>
  </si>
  <si>
    <t>The Clarendon College</t>
  </si>
  <si>
    <t>The Co-operative Academy of Leeds</t>
  </si>
  <si>
    <t>The Corsham Regis Primary Academy</t>
  </si>
  <si>
    <t>The County High School Leftwich</t>
  </si>
  <si>
    <t>The Croft Primary Academy</t>
  </si>
  <si>
    <t>The Crossley Heath School</t>
  </si>
  <si>
    <t>The Da Vinci Studio School of Science and Technology</t>
  </si>
  <si>
    <t>The Dean Academy</t>
  </si>
  <si>
    <t>The Dolphin School</t>
  </si>
  <si>
    <t>The Duston School</t>
  </si>
  <si>
    <t>The Elizabethan High School</t>
  </si>
  <si>
    <t>The Epiphany Church of England Primary School</t>
  </si>
  <si>
    <t>The Faber Catholic Primary School</t>
  </si>
  <si>
    <t>The Ferns Primary Academy</t>
  </si>
  <si>
    <t>The Fishtoft School</t>
  </si>
  <si>
    <t>The Frances Bardsley School for Girls</t>
  </si>
  <si>
    <t>The Gainsborough Hillcrest Community Infant and Nursery School</t>
  </si>
  <si>
    <t>The Gainsborough Parish Church Primary School</t>
  </si>
  <si>
    <t>The Good Shepherd Catholic Primary, Arnold</t>
  </si>
  <si>
    <t>The Green Church of England Primary School</t>
  </si>
  <si>
    <t>The Green Way Primary School</t>
  </si>
  <si>
    <t>The Greenwich Free School</t>
  </si>
  <si>
    <t>The Grey Coat Hospital</t>
  </si>
  <si>
    <t>The Gryphon School</t>
  </si>
  <si>
    <t>The Harrowby Church of England Infant School, Grantham</t>
  </si>
  <si>
    <t>The Harvey Grammar School</t>
  </si>
  <si>
    <t>The Hawthorne's Free School</t>
  </si>
  <si>
    <t>The Henrietta Barnett School</t>
  </si>
  <si>
    <t>The Henry Box School</t>
  </si>
  <si>
    <t>The Highcrest Academy</t>
  </si>
  <si>
    <t>The Hill Primary School</t>
  </si>
  <si>
    <t>The Holy Cross School</t>
  </si>
  <si>
    <t>The Houghton Regis Academy</t>
  </si>
  <si>
    <t>The James Hornsby High School</t>
  </si>
  <si>
    <t>The John Henry Newman Church of England (A) Primary School</t>
  </si>
  <si>
    <t>The John of Gaunt School</t>
  </si>
  <si>
    <t>The Kimberley School</t>
  </si>
  <si>
    <t>The Lincoln Manor Leas Infants School</t>
  </si>
  <si>
    <t>The Links Education Support Centre</t>
  </si>
  <si>
    <t>The Little Gonerby Church of England Infant School, Grantham</t>
  </si>
  <si>
    <t>The Mablethorpe Primary Academy</t>
  </si>
  <si>
    <t>The Manor Church of England Voluntary Controlled Primary School</t>
  </si>
  <si>
    <t>The Mansfield Primary Academy</t>
  </si>
  <si>
    <t>The Marlborough Church of England School</t>
  </si>
  <si>
    <t>The Matthew Arnold School</t>
  </si>
  <si>
    <t>The Mead Community Primary School</t>
  </si>
  <si>
    <t>The Meadow Community Primary School</t>
  </si>
  <si>
    <t>The Meden School and Technology College</t>
  </si>
  <si>
    <t>The Merrill Academy</t>
  </si>
  <si>
    <t>The Merton Primary School</t>
  </si>
  <si>
    <t>The National Church of England Junior School, Grantham</t>
  </si>
  <si>
    <t>The Nettleham Infant School</t>
  </si>
  <si>
    <t>The New Forest Academy</t>
  </si>
  <si>
    <t>The Newark Academy</t>
  </si>
  <si>
    <t>The Nicholas Hamond Academy</t>
  </si>
  <si>
    <t>The Norton Knatchbull School</t>
  </si>
  <si>
    <t>The Oaklands Primary School</t>
  </si>
  <si>
    <t>The Oaks Primary School</t>
  </si>
  <si>
    <t>The Park Academy</t>
  </si>
  <si>
    <t>The Parker E-ACT Academy</t>
  </si>
  <si>
    <t>The Phoenix School</t>
  </si>
  <si>
    <t>The Pioneer School</t>
  </si>
  <si>
    <t>The Pochin School</t>
  </si>
  <si>
    <t>The Priory School</t>
  </si>
  <si>
    <t>The Priory School, A Business and Enterprise College</t>
  </si>
  <si>
    <t>The Purston E-ACT Academy</t>
  </si>
  <si>
    <t>The Ridge Academy</t>
  </si>
  <si>
    <t>The Robert Fitzroy Academy</t>
  </si>
  <si>
    <t>The Robert Napier School</t>
  </si>
  <si>
    <t>The Rural Enterprise Academy</t>
  </si>
  <si>
    <t>The Rushden Community College Specialising in Mathematics and Computing</t>
  </si>
  <si>
    <t xml:space="preserve">The Samuel Lister Academy </t>
  </si>
  <si>
    <t>The Samuel Ryder Academy</t>
  </si>
  <si>
    <t>The Saxmundham Free School</t>
  </si>
  <si>
    <t>The Sele School</t>
  </si>
  <si>
    <t>The Sir William Robertson High School, Welbourn</t>
  </si>
  <si>
    <t>The Skegness Grammar School</t>
  </si>
  <si>
    <t>The St Christopher School</t>
  </si>
  <si>
    <t>The Sutton Community Academy</t>
  </si>
  <si>
    <t>The Thomas Cowley High School</t>
  </si>
  <si>
    <t>The Thomas Ferens Academy</t>
  </si>
  <si>
    <t>The Tiger School</t>
  </si>
  <si>
    <t>The Trinity Catholic School</t>
  </si>
  <si>
    <t>The Vaynor First School</t>
  </si>
  <si>
    <t>The Westgate School</t>
  </si>
  <si>
    <t>The Wey Valley School</t>
  </si>
  <si>
    <t>The White's Wood Lane Community Junior School, Gainsborough</t>
  </si>
  <si>
    <t>The Wroxham School</t>
  </si>
  <si>
    <t>Thetford Academy</t>
  </si>
  <si>
    <t>Thomas Aveling School</t>
  </si>
  <si>
    <t>Thomas Bennett Community College</t>
  </si>
  <si>
    <t>Thomas Clarkson Academy</t>
  </si>
  <si>
    <t>Thomas Deacon Academy</t>
  </si>
  <si>
    <t>Thomas Estley Community College</t>
  </si>
  <si>
    <t>Thomas Hardye School</t>
  </si>
  <si>
    <t>Thomas Keble School</t>
  </si>
  <si>
    <t>Thomas Knyvett College</t>
  </si>
  <si>
    <t>Thomas Lord Audley School</t>
  </si>
  <si>
    <t>Thomas Mills High School</t>
  </si>
  <si>
    <t>Thomas Telford CTC</t>
  </si>
  <si>
    <t>Thomas Wolsey School</t>
  </si>
  <si>
    <t>Thornaby Academy</t>
  </si>
  <si>
    <t>Thornden School</t>
  </si>
  <si>
    <t>Thornhill Community Academy</t>
  </si>
  <si>
    <t>Thriftwood School</t>
  </si>
  <si>
    <t>Thrunscoe Primary School</t>
  </si>
  <si>
    <t>Thrussington Church of England Primary School</t>
  </si>
  <si>
    <t xml:space="preserve">Thurcroft Junior School </t>
  </si>
  <si>
    <t>Thurstable School, Sports College &amp; Sixth Form Centre</t>
  </si>
  <si>
    <t>Tidemill Primary School</t>
  </si>
  <si>
    <t>Tiffin Girls' School</t>
  </si>
  <si>
    <t>Tiffin School</t>
  </si>
  <si>
    <t>Tile Hill Wood School and Language College</t>
  </si>
  <si>
    <t>Timberley Primary School</t>
  </si>
  <si>
    <t>Toddington St George Lower School</t>
  </si>
  <si>
    <t>Tollbar Business Enterprise &amp; Humanities College</t>
  </si>
  <si>
    <t>Tollbar Edge Cleethorpes Academy</t>
  </si>
  <si>
    <t>Tolworth Girls' School and Centre for Continuing Education</t>
  </si>
  <si>
    <t>Tonbridge Grammar School</t>
  </si>
  <si>
    <t>Toothill School</t>
  </si>
  <si>
    <t>Top Valley Academy</t>
  </si>
  <si>
    <t>Tor Bridge High School</t>
  </si>
  <si>
    <t>Torquay Academy</t>
  </si>
  <si>
    <t>Torquay Boys Grammar School</t>
  </si>
  <si>
    <t>Torquay Girls Grammar School</t>
  </si>
  <si>
    <t>Totteridge Academy</t>
  </si>
  <si>
    <t>Tower Road Primary</t>
  </si>
  <si>
    <t>Towers School and Sixth Form Centre</t>
  </si>
  <si>
    <t>Town End Academy</t>
  </si>
  <si>
    <t>Townley Grammar School for Girls</t>
  </si>
  <si>
    <t xml:space="preserve">Tree Tops Academy </t>
  </si>
  <si>
    <t>Tregolls School</t>
  </si>
  <si>
    <t>Tregoze Primary School</t>
  </si>
  <si>
    <t>Trenance Learning Academy</t>
  </si>
  <si>
    <t>Trent Valley Academy</t>
  </si>
  <si>
    <t>Trescott Primary School</t>
  </si>
  <si>
    <t>Treverbyn Academy</t>
  </si>
  <si>
    <t>Trevithick Primary School</t>
  </si>
  <si>
    <t>Trewirgie Infant School</t>
  </si>
  <si>
    <t>Trewirgie Junior School</t>
  </si>
  <si>
    <t>Tring School</t>
  </si>
  <si>
    <t>Trinity Academy, Calderdale</t>
  </si>
  <si>
    <t>Trinity Academy, Doncaster</t>
  </si>
  <si>
    <t>Trinity Church of England High School</t>
  </si>
  <si>
    <t>Trinity Church of England Voluntary Controlled Primary School</t>
  </si>
  <si>
    <t>Trinity High School and Sixth Form Centre</t>
  </si>
  <si>
    <t>Trinity Primary Academy</t>
  </si>
  <si>
    <t>Trinity School</t>
  </si>
  <si>
    <t>Trinity School, Belvedere</t>
  </si>
  <si>
    <t>Tubbenden Primary School</t>
  </si>
  <si>
    <t>Tudhoe Colliery Primary School</t>
  </si>
  <si>
    <t>Tudor Grange Academy</t>
  </si>
  <si>
    <t xml:space="preserve">Tudor Grange Primary Academy, St James </t>
  </si>
  <si>
    <t>Tudor Grange School</t>
  </si>
  <si>
    <t>Tuxford Primary School and Early Years Centre</t>
  </si>
  <si>
    <t>Tuxford School</t>
  </si>
  <si>
    <t>Twickenham Academy</t>
  </si>
  <si>
    <t>Two Mile Ash School</t>
  </si>
  <si>
    <t>Twyford Church of England High School</t>
  </si>
  <si>
    <t>Twynham School</t>
  </si>
  <si>
    <t>Tyldesley Primary School</t>
  </si>
  <si>
    <t>Tyrrells School</t>
  </si>
  <si>
    <t>UCL Camden Academy</t>
  </si>
  <si>
    <t>Uffculme School</t>
  </si>
  <si>
    <t>Unity Academy</t>
  </si>
  <si>
    <t>University Academy - Sponsored by University of Chester Academies Trust</t>
  </si>
  <si>
    <t>University Academy Keighley</t>
  </si>
  <si>
    <t>University Academy of Birkenhead</t>
  </si>
  <si>
    <t>University Academy, Warrington</t>
  </si>
  <si>
    <t>University Academy, Holbeach</t>
  </si>
  <si>
    <t>University of Chester Academy Northwich</t>
  </si>
  <si>
    <t>University of Chester Church of England Academy</t>
  </si>
  <si>
    <t>Upminster Infant School</t>
  </si>
  <si>
    <t>Upminster Junior School</t>
  </si>
  <si>
    <t>Upper Shirley High School</t>
  </si>
  <si>
    <t>Uppingham Community College</t>
  </si>
  <si>
    <t>Upton Hall School Faithful Companions of Jesus Educational Trust</t>
  </si>
  <si>
    <t>Urmston Grammar School</t>
  </si>
  <si>
    <t>Ursuline Academy Ilford</t>
  </si>
  <si>
    <t>Uxbridge High School Academy Trust</t>
  </si>
  <si>
    <t>Vale Academy</t>
  </si>
  <si>
    <t>Vale Junior and Infants Academy</t>
  </si>
  <si>
    <t>Valley Park School</t>
  </si>
  <si>
    <t>Valley Primary School</t>
  </si>
  <si>
    <t>Vandyke Upper School and Community College</t>
  </si>
  <si>
    <t>Venerable Bede Church of England (Aided) Secondary School</t>
  </si>
  <si>
    <t>Verulam School</t>
  </si>
  <si>
    <t>Victoria Lane Academy</t>
  </si>
  <si>
    <t>Victoria Park Primary</t>
  </si>
  <si>
    <t>Violet Way Academy</t>
  </si>
  <si>
    <t>Voyager Academy</t>
  </si>
  <si>
    <t>Vyners School</t>
  </si>
  <si>
    <t>Waddesdon Church of England School</t>
  </si>
  <si>
    <t>Wade Deacon High School</t>
  </si>
  <si>
    <t>Wadebridge Community Primary School</t>
  </si>
  <si>
    <t>Wadebridge School</t>
  </si>
  <si>
    <t>Wainwright Primary Academy</t>
  </si>
  <si>
    <t>Wakefield City Academy</t>
  </si>
  <si>
    <t>Waldegrave School for Girls</t>
  </si>
  <si>
    <t>Walderslade Girls' School</t>
  </si>
  <si>
    <t>Wales High School</t>
  </si>
  <si>
    <t>Walkwood Church of England Middle School</t>
  </si>
  <si>
    <t>Wallingford School</t>
  </si>
  <si>
    <t>Wallington County Grammar School</t>
  </si>
  <si>
    <t>Wallington High School for Girls</t>
  </si>
  <si>
    <t>Walsall Academy</t>
  </si>
  <si>
    <t>Waltham Leas Primary School</t>
  </si>
  <si>
    <t>Walthamstow Academy</t>
  </si>
  <si>
    <t>Walton High</t>
  </si>
  <si>
    <t>Walworth Academy</t>
  </si>
  <si>
    <t>Wandle Valley School</t>
  </si>
  <si>
    <t>Wansdyke Community School</t>
  </si>
  <si>
    <t xml:space="preserve">Wapping High School </t>
  </si>
  <si>
    <t>Warden House Primary School</t>
  </si>
  <si>
    <t>Warden Park Primary Academy</t>
  </si>
  <si>
    <t>Warden Park School</t>
  </si>
  <si>
    <t>Warlingham School</t>
  </si>
  <si>
    <t>Warminster Kingdown</t>
  </si>
  <si>
    <t>Warren Farm Primary School</t>
  </si>
  <si>
    <t>Warren Primary School</t>
  </si>
  <si>
    <t>Warren Road Primary School</t>
  </si>
  <si>
    <t>Warwick Primary School</t>
  </si>
  <si>
    <t>Waseley Hills High School and Sixth Form Centre</t>
  </si>
  <si>
    <t>Washingborough Primary School</t>
  </si>
  <si>
    <t>Waterhead Academy</t>
  </si>
  <si>
    <t>Waterloo Primary School</t>
  </si>
  <si>
    <t>Watford Grammar School for Boys</t>
  </si>
  <si>
    <t>Watford Grammar School for Girls</t>
  </si>
  <si>
    <t>Waycroft Primary School</t>
  </si>
  <si>
    <t>Wayland Community High School</t>
  </si>
  <si>
    <t>Waynflete Infants' School</t>
  </si>
  <si>
    <t>Weald of Kent Grammar School</t>
  </si>
  <si>
    <t>Weare Academy First School</t>
  </si>
  <si>
    <t>Weatherfield School</t>
  </si>
  <si>
    <t>Weatherhead High School Media Arts College</t>
  </si>
  <si>
    <t>Weavers Close Church of England Primary School</t>
  </si>
  <si>
    <t>Webheath First School</t>
  </si>
  <si>
    <t>Wedmore First School Academy</t>
  </si>
  <si>
    <t>Weelsby Primary School</t>
  </si>
  <si>
    <t>Welbeck Primary School</t>
  </si>
  <si>
    <t>Wellacre Technology College</t>
  </si>
  <si>
    <t>Welland Park Community College</t>
  </si>
  <si>
    <t>Welling School</t>
  </si>
  <si>
    <t>Wellington Academy</t>
  </si>
  <si>
    <t>Wellington School</t>
  </si>
  <si>
    <t>Wellsway School</t>
  </si>
  <si>
    <t>Welton Church of England Primary School</t>
  </si>
  <si>
    <t>Welton St Mary's Church of England Primary School</t>
  </si>
  <si>
    <t>Wembley High Technology College</t>
  </si>
  <si>
    <t>Wentworth Primary School</t>
  </si>
  <si>
    <t>West Bridgford School</t>
  </si>
  <si>
    <t>West Derby School</t>
  </si>
  <si>
    <t>West Grantham Academy, Earl of Dysart</t>
  </si>
  <si>
    <t>West Grantham Academy, Spitalgate</t>
  </si>
  <si>
    <t>West Hatch High School</t>
  </si>
  <si>
    <t>West Hill School</t>
  </si>
  <si>
    <t>West Kirby Grammar School</t>
  </si>
  <si>
    <t>West Lakes Academy</t>
  </si>
  <si>
    <t>West London Academy</t>
  </si>
  <si>
    <t>West London Free School</t>
  </si>
  <si>
    <t>West Malling Church of England Voluntary Controlled Primary School and Language Unit</t>
  </si>
  <si>
    <t>West Park Academy</t>
  </si>
  <si>
    <t>West Park School</t>
  </si>
  <si>
    <t>West Somerset Community College</t>
  </si>
  <si>
    <t>West Thornton Primary School</t>
  </si>
  <si>
    <t>West Town Lane Primary School</t>
  </si>
  <si>
    <t>West Walsall E-ACT Academy</t>
  </si>
  <si>
    <t>Westborough Primary School and Nursery</t>
  </si>
  <si>
    <t>Westbourne Primary School</t>
  </si>
  <si>
    <t>Westbourne Sports College</t>
  </si>
  <si>
    <t>Westbury Park Primary School</t>
  </si>
  <si>
    <t>Westbury-on-Trym Church of England Primary School</t>
  </si>
  <si>
    <t>Westcliff High School for Boys</t>
  </si>
  <si>
    <t>Westcliff High School for Girls</t>
  </si>
  <si>
    <t>Westcliff Primary School</t>
  </si>
  <si>
    <t>Westerings Primary School</t>
  </si>
  <si>
    <t>Westfield Academy</t>
  </si>
  <si>
    <t>Westgate Junior School</t>
  </si>
  <si>
    <t>Westlands School</t>
  </si>
  <si>
    <t>Westley Middle School</t>
  </si>
  <si>
    <t>Westminster Academy</t>
  </si>
  <si>
    <t>Westminster City School</t>
  </si>
  <si>
    <t>Weston Community School</t>
  </si>
  <si>
    <t>Weston Favell Academy</t>
  </si>
  <si>
    <t>Weston Favell Church of England Voluntary Aided Primary School</t>
  </si>
  <si>
    <t>Weston Road High School</t>
  </si>
  <si>
    <t>Westwood Primary School</t>
  </si>
  <si>
    <t>Westwood School - A Technology College</t>
  </si>
  <si>
    <t>Westwoodside Church of England Primary School</t>
  </si>
  <si>
    <t>Weydon School</t>
  </si>
  <si>
    <t>Weyfield Primary School</t>
  </si>
  <si>
    <t>Whetley Primary School</t>
  </si>
  <si>
    <t>Whickham School &amp; Sports College</t>
  </si>
  <si>
    <t>Whipperley Infant School</t>
  </si>
  <si>
    <t>Whitburn Church of England</t>
  </si>
  <si>
    <t>White Cliffs Primary College for the Arts</t>
  </si>
  <si>
    <t>White Hall Academy</t>
  </si>
  <si>
    <t>White Waltham Church of England School</t>
  </si>
  <si>
    <t>Whitecross Hereford; High School and Specialist Sports College</t>
  </si>
  <si>
    <t>Whitefield School</t>
  </si>
  <si>
    <t>Whitehill Community Academy</t>
  </si>
  <si>
    <t>Whitehorse Manor Infant School</t>
  </si>
  <si>
    <t>Whitehorse Manor Junior School</t>
  </si>
  <si>
    <t>Whitemoor Community Primary School</t>
  </si>
  <si>
    <t>Whitemoor Primary and Nursery School</t>
  </si>
  <si>
    <t>Whitley Academy</t>
  </si>
  <si>
    <t>Whitstone School</t>
  </si>
  <si>
    <t>Whittingham Community Primary School</t>
  </si>
  <si>
    <t>Wickford Church of England School</t>
  </si>
  <si>
    <t>Widecombe Primary School</t>
  </si>
  <si>
    <t>Widewell Primary School</t>
  </si>
  <si>
    <t>Wigmore High School</t>
  </si>
  <si>
    <t>Wigmore Primary School</t>
  </si>
  <si>
    <t>Wigston Birkett House Community Special School</t>
  </si>
  <si>
    <t>Wilcombe Primary School</t>
  </si>
  <si>
    <t>Wildern School</t>
  </si>
  <si>
    <t>Willenhall E-ACT Academy</t>
  </si>
  <si>
    <t>William Alvey School</t>
  </si>
  <si>
    <t>William de Ferrers School</t>
  </si>
  <si>
    <t>William Edwards School and Sports College</t>
  </si>
  <si>
    <t>William Farr Church of England Comprehensive School</t>
  </si>
  <si>
    <t>William Howard School</t>
  </si>
  <si>
    <t>William Hulme Grammar School</t>
  </si>
  <si>
    <t>William Lovell Church of England School</t>
  </si>
  <si>
    <t>William Morris School</t>
  </si>
  <si>
    <t>William Tyndale Primary School</t>
  </si>
  <si>
    <t>Willow Bank Primary School</t>
  </si>
  <si>
    <t>Willow Brook Primary School Academy</t>
  </si>
  <si>
    <t>Willow Green Academy</t>
  </si>
  <si>
    <t>Willow Primary School</t>
  </si>
  <si>
    <t>Willows School</t>
  </si>
  <si>
    <t>Wilmington Academy</t>
  </si>
  <si>
    <t>Wilmington Grammar School for Boys</t>
  </si>
  <si>
    <t>Wilmington Grammar School for Girls</t>
  </si>
  <si>
    <t>Wilmington Primary School</t>
  </si>
  <si>
    <t>Wilnecote High School</t>
  </si>
  <si>
    <t>Wilson Stuart School</t>
  </si>
  <si>
    <t>Wilson's School</t>
  </si>
  <si>
    <t>Winchcombe School</t>
  </si>
  <si>
    <t>Windmill LEAD Academy</t>
  </si>
  <si>
    <t>Windsor High School</t>
  </si>
  <si>
    <t xml:space="preserve">Winhills Primary School </t>
  </si>
  <si>
    <t>Winsford Academy</t>
  </si>
  <si>
    <t>Winstanley Community College</t>
  </si>
  <si>
    <t xml:space="preserve">Winterton Comprehensive School </t>
  </si>
  <si>
    <t>Winton School</t>
  </si>
  <si>
    <t>Wirral Grammar School for Boys</t>
  </si>
  <si>
    <t>Wirral Grammar School for Girls</t>
  </si>
  <si>
    <t>Wishmore Cross School</t>
  </si>
  <si>
    <t>Witchford Village College</t>
  </si>
  <si>
    <t>Witham St Hughs Primary School</t>
  </si>
  <si>
    <t>Wood End Junior School</t>
  </si>
  <si>
    <t>Wood End Park Community School</t>
  </si>
  <si>
    <t>Wood Green High School College of Sport, Maths and Computing</t>
  </si>
  <si>
    <t>Woodbrook Vale High School</t>
  </si>
  <si>
    <t>Woodchurch High School Engineering College</t>
  </si>
  <si>
    <t>Woodcote High School</t>
  </si>
  <si>
    <t>Woodfield Middle School</t>
  </si>
  <si>
    <t>Woodford Valley Church of England Aided School</t>
  </si>
  <si>
    <t>Woodgrove Primary School</t>
  </si>
  <si>
    <t>Woodham Community Technology College</t>
  </si>
  <si>
    <t>Woodkirk High Specialist Science School</t>
  </si>
  <si>
    <t>Woodland Middle School</t>
  </si>
  <si>
    <t>Woodland View Primary School</t>
  </si>
  <si>
    <t>Woodlands Academy</t>
  </si>
  <si>
    <t>Woodlands Primary School</t>
  </si>
  <si>
    <t>Woodlands School</t>
  </si>
  <si>
    <t>Woodnewton- A Learning Community</t>
  </si>
  <si>
    <t>Woodpecker Hall Primary Academy</t>
  </si>
  <si>
    <t>Woodrush High School</t>
  </si>
  <si>
    <t>Woodside Academy</t>
  </si>
  <si>
    <t>Woodside High School</t>
  </si>
  <si>
    <t>Woodside Primary School</t>
  </si>
  <si>
    <t>Woodside School</t>
  </si>
  <si>
    <t>Woodvale Primary School</t>
  </si>
  <si>
    <t>Woodwater Academy</t>
  </si>
  <si>
    <t>Woolgrove School</t>
  </si>
  <si>
    <t>Woolmer Hill Tech College</t>
  </si>
  <si>
    <t>Wootton Bassett School</t>
  </si>
  <si>
    <t>Wootton Primary School</t>
  </si>
  <si>
    <t>Wootton Upper School &amp; Arts College</t>
  </si>
  <si>
    <t>Worden Sports College</t>
  </si>
  <si>
    <t>Worlaby Primary School</t>
  </si>
  <si>
    <t>Worthing High School</t>
  </si>
  <si>
    <t>Wreake Valley Community College</t>
  </si>
  <si>
    <t>Wren Academy</t>
  </si>
  <si>
    <t>Writhlington School</t>
  </si>
  <si>
    <t>Wybers Wood Academy</t>
  </si>
  <si>
    <t>Wycombe High School</t>
  </si>
  <si>
    <t>Wyedean School and 6th Form Centre</t>
  </si>
  <si>
    <t>Wymondham College</t>
  </si>
  <si>
    <t>Wymondham High School</t>
  </si>
  <si>
    <t>Wyvern School</t>
  </si>
  <si>
    <t>Wyvern Technology College</t>
  </si>
  <si>
    <t>Yarborough Primary School</t>
  </si>
  <si>
    <t>Yardley Primary</t>
  </si>
  <si>
    <t>Yavneh College</t>
  </si>
  <si>
    <t>Yealmpton Primary School</t>
  </si>
  <si>
    <t>Yesoiday Hatorah School</t>
  </si>
  <si>
    <t>Yewlands Academy Trust</t>
  </si>
  <si>
    <t>York Road Junior Academy</t>
  </si>
  <si>
    <t>Intangible Assets</t>
  </si>
  <si>
    <t>Note the additional cash requirements at the bottom of this sheet</t>
  </si>
  <si>
    <t>Class of Intangible assets - As stated in the IFRS standards IAS 38 definition. The CODE  states that an authority shall disclose the details below for each class of intangible asset</t>
  </si>
  <si>
    <t>Purchased software licences</t>
  </si>
  <si>
    <t>Licences, trademarks and artistic originals</t>
  </si>
  <si>
    <t>Patents</t>
  </si>
  <si>
    <t xml:space="preserve">Internally Developed Software </t>
  </si>
  <si>
    <t>Heritage Assets</t>
  </si>
  <si>
    <t>Development Expenditure (Group Accounts only)</t>
  </si>
  <si>
    <t>Goodwill (Group A/cs only)</t>
  </si>
  <si>
    <t>Cost</t>
  </si>
  <si>
    <t>Restated</t>
  </si>
  <si>
    <t>Donations</t>
  </si>
  <si>
    <t>Disposals</t>
  </si>
  <si>
    <t>Impairment losses</t>
  </si>
  <si>
    <t>Impairment reversals</t>
  </si>
  <si>
    <t>Reclassifications (Includes reclass to assets held for sale and heritage assets)</t>
  </si>
  <si>
    <t xml:space="preserve">Revaluation </t>
  </si>
  <si>
    <t>Other movements</t>
  </si>
  <si>
    <t>At 31 March 2015</t>
  </si>
  <si>
    <t>Amortisation</t>
  </si>
  <si>
    <t>Charge for the year</t>
  </si>
  <si>
    <t>Reclassifications</t>
  </si>
  <si>
    <t xml:space="preserve">Impairment depreciation </t>
  </si>
  <si>
    <t xml:space="preserve">Impairment reversals depreciation </t>
  </si>
  <si>
    <t>Revaluation depreciation</t>
  </si>
  <si>
    <t>Carrying Amount at 31 March 2015</t>
  </si>
  <si>
    <t>Opening Carrying Amount at 1 April 2014</t>
  </si>
  <si>
    <r>
      <t xml:space="preserve">NBV of Impairments 
</t>
    </r>
    <r>
      <rPr>
        <sz val="10"/>
        <rFont val="Arial"/>
        <family val="2"/>
      </rPr>
      <t>(impairment losses and impairment reversals less impairment losses depreciation and impairment reversals depreciation)</t>
    </r>
  </si>
  <si>
    <t>£'000s</t>
  </si>
  <si>
    <t>Net Impairments to the I&amp;E</t>
  </si>
  <si>
    <t>Net Impairments to the Revaluation Reserve</t>
  </si>
  <si>
    <r>
      <t xml:space="preserve">Carrying Amount at </t>
    </r>
    <r>
      <rPr>
        <b/>
        <sz val="10"/>
        <color indexed="10"/>
        <rFont val="Arial"/>
        <family val="2"/>
      </rPr>
      <t>31 March 2015</t>
    </r>
  </si>
  <si>
    <t>Additional cash flow information</t>
  </si>
  <si>
    <t>IFA opening bal check (BA cell above = reason for restatement on balance sheet)</t>
  </si>
  <si>
    <t>IFA Cost restated balance is the same as the balance at 1 April</t>
  </si>
  <si>
    <t>Purchases of intangible assets</t>
  </si>
  <si>
    <t>IFA Amortisation restated balance is the same as the balance at 1 April</t>
  </si>
  <si>
    <t>Sales of intangible assets</t>
  </si>
  <si>
    <t>IFA impairment breakdown equals impairments recognised in the TB</t>
  </si>
  <si>
    <t>Total net cash flow</t>
  </si>
  <si>
    <t>Prior Year Comprehensive Income &amp; Expenditure Statement - Restated</t>
  </si>
  <si>
    <t xml:space="preserve">Published accounts must show restated prior year comparators. The table below collects the information for Income and Expenditure. Please </t>
  </si>
  <si>
    <t xml:space="preserve">record in cell J11 the total comprehensive income and expenditure you reported in the final WGA return you completed last year. Show any </t>
  </si>
  <si>
    <t>restatements in the appropriate columns.</t>
  </si>
  <si>
    <t xml:space="preserve">Adjustments to align prior year WGA data  with final Statutory Account </t>
  </si>
  <si>
    <t>Accounting policy changes</t>
  </si>
  <si>
    <t>Change in the authority's structure</t>
  </si>
  <si>
    <t>Restated Comprehensive Income and Expenditure</t>
  </si>
  <si>
    <t>2013-14 Total Comprehensive Income and Expenditure  - as reported in 2013-14 WGA (prior year DCT)</t>
  </si>
  <si>
    <t>Restatements:</t>
  </si>
  <si>
    <t>Council tax</t>
  </si>
  <si>
    <t>National non-domestic rates</t>
  </si>
  <si>
    <t>Revenue from sales of goods and services</t>
  </si>
  <si>
    <t>Other revenue</t>
  </si>
  <si>
    <t>Staff costs</t>
  </si>
  <si>
    <t>Purchase of goods and services</t>
  </si>
  <si>
    <t>Grants and subsidies</t>
  </si>
  <si>
    <t>Depreciation and impairment charges</t>
  </si>
  <si>
    <t>Provision expense</t>
  </si>
  <si>
    <t>Other expenses</t>
  </si>
  <si>
    <t>Total restatements</t>
  </si>
  <si>
    <r>
      <rPr>
        <u val="singleAccounting"/>
        <sz val="10"/>
        <rFont val="Arial"/>
        <family val="2"/>
      </rPr>
      <t xml:space="preserve">Note 1: </t>
    </r>
    <r>
      <rPr>
        <sz val="10"/>
        <rFont val="Arial"/>
        <family val="2"/>
      </rPr>
      <t>If your WGA return for the prior year is not in line with your published statutory accounts</t>
    </r>
  </si>
  <si>
    <t xml:space="preserve">because of changes which may have arisen as a result of audit action please report the </t>
  </si>
  <si>
    <t xml:space="preserve"> changes in this column. The changes in the other three columns are changes which will</t>
  </si>
  <si>
    <t>have occurred after the publication of the final statutory accounts.</t>
  </si>
  <si>
    <t>2013-14 Total Comprehensive Income and Expenditure  - restated</t>
  </si>
  <si>
    <t>Comprehensive Income and Expenditure Accounts: Net Cost of Services</t>
  </si>
  <si>
    <t>Employees</t>
  </si>
  <si>
    <t>Direct employee expenses</t>
  </si>
  <si>
    <t>Salaries &amp; wages</t>
  </si>
  <si>
    <t>Employers NICs</t>
  </si>
  <si>
    <t>ER's NIC %</t>
  </si>
  <si>
    <t>IAS19 Defined Benefit Pension Costs</t>
  </si>
  <si>
    <t>Employers pension current service costs</t>
  </si>
  <si>
    <t>Employers pension past service costs</t>
  </si>
  <si>
    <t>Recognition of gain/loss on settlement of pension liability</t>
  </si>
  <si>
    <t>Pension contributions defined contribution plans and other 
external schemes (includes Teachers Pension Scheme)</t>
  </si>
  <si>
    <t>Agency staff</t>
  </si>
  <si>
    <t>Employee expenses</t>
  </si>
  <si>
    <t>Indirect employee expenses</t>
  </si>
  <si>
    <t>Other employee expenses</t>
  </si>
  <si>
    <t>Employee-related provisions expense</t>
  </si>
  <si>
    <t>Debits resulting from soft loans to staff</t>
  </si>
  <si>
    <t>Total Employee Costs</t>
  </si>
  <si>
    <t>Premises</t>
  </si>
  <si>
    <t>Business Rates</t>
  </si>
  <si>
    <t>[no CPID]</t>
  </si>
  <si>
    <t>Premises related provisions expense</t>
  </si>
  <si>
    <t>Other premises related expenditure</t>
  </si>
  <si>
    <t>Total Premises Costs</t>
  </si>
  <si>
    <t>Transport</t>
  </si>
  <si>
    <t>Transport related provisions expense</t>
  </si>
  <si>
    <t>Other transport related expenditure</t>
  </si>
  <si>
    <t>Total Transport</t>
  </si>
  <si>
    <t>Supplies &amp; Services</t>
  </si>
  <si>
    <t xml:space="preserve">Audit costs </t>
  </si>
  <si>
    <t>PFI service charge</t>
  </si>
  <si>
    <t>Other purchases of supplies &amp; services</t>
  </si>
  <si>
    <t>Total Supplies &amp; Services</t>
  </si>
  <si>
    <t>Third-Party Payments</t>
  </si>
  <si>
    <t>Independent units within the council</t>
  </si>
  <si>
    <t>Joint authorities</t>
  </si>
  <si>
    <t>Other local authorities</t>
  </si>
  <si>
    <t>Health Authorities (incl. NHS Trusts, Primary Care Trusts etc)</t>
  </si>
  <si>
    <t>Government departments</t>
  </si>
  <si>
    <t>Levies (included within service lines)</t>
  </si>
  <si>
    <t>All other bodies</t>
  </si>
  <si>
    <t>Total Third-Party Payments</t>
  </si>
  <si>
    <t>Transfer Payments</t>
  </si>
  <si>
    <t>Housing benefit (payments to taxpayers)</t>
  </si>
  <si>
    <t>Other transfer payments</t>
  </si>
  <si>
    <t>CLG</t>
  </si>
  <si>
    <t>Total Transfer Payments</t>
  </si>
  <si>
    <t>Support Services</t>
  </si>
  <si>
    <t>Total recharged cost from support functions</t>
  </si>
  <si>
    <t>Depreciation &amp; Impairment Losses</t>
  </si>
  <si>
    <t xml:space="preserve">Depreciation </t>
  </si>
  <si>
    <t>Amortisation of intangible assets</t>
  </si>
  <si>
    <t>Impairment (PP&amp;E)</t>
  </si>
  <si>
    <t>Movement in fair value of investment property</t>
  </si>
  <si>
    <t>Miscellaneous expenditure</t>
  </si>
  <si>
    <t>Total Depreciation and Impairment Losses</t>
  </si>
  <si>
    <t>Other Expenditure</t>
  </si>
  <si>
    <t>Total other expenditure</t>
  </si>
  <si>
    <t>Income</t>
  </si>
  <si>
    <t>Please note there are changes to the listed government grants below for 14/15</t>
  </si>
  <si>
    <t>Dwelling rents (gross) within the Housing Revenue Account (HRA)</t>
  </si>
  <si>
    <t>Cost of NNDR Collection Allowance (treated as income)</t>
  </si>
  <si>
    <t>Miscellaneous income</t>
  </si>
  <si>
    <t>Government Grants and Contributions (received from bodies within WGA boundary)</t>
  </si>
  <si>
    <t>New Homes Bonus</t>
  </si>
  <si>
    <t>PFI Special Grant (component recognised in NCS)</t>
  </si>
  <si>
    <t>Public Health Grant</t>
  </si>
  <si>
    <t>DH</t>
  </si>
  <si>
    <t>Rent Allowance: subsidy</t>
  </si>
  <si>
    <t>DWP</t>
  </si>
  <si>
    <t>HRA Rent Rebates: subsidy</t>
  </si>
  <si>
    <t>Non-HRA Rent Rebates: subsidy</t>
  </si>
  <si>
    <t>Housing Benefit Subsidy Admin Grant</t>
  </si>
  <si>
    <t>Pupil Premium</t>
  </si>
  <si>
    <t>DfE</t>
  </si>
  <si>
    <t>Education Services Grant</t>
  </si>
  <si>
    <t>DfT</t>
  </si>
  <si>
    <t>EU current grants</t>
  </si>
  <si>
    <t>Other revenue grants &amp; contributions (from Government and other WGA bodies)</t>
  </si>
  <si>
    <r>
      <t xml:space="preserve">Other </t>
    </r>
    <r>
      <rPr>
        <b/>
        <u/>
        <sz val="10"/>
        <rFont val="Arial"/>
        <family val="2"/>
      </rPr>
      <t>Non-Govt</t>
    </r>
    <r>
      <rPr>
        <sz val="10"/>
        <rFont val="Arial"/>
        <family val="2"/>
      </rPr>
      <t xml:space="preserve"> revenue grants &amp; contributions</t>
    </r>
  </si>
  <si>
    <t>Capital Grants and Contributions</t>
  </si>
  <si>
    <t xml:space="preserve">Capital grant income (from Govt bodies) </t>
  </si>
  <si>
    <t>Capital grant income (EU grants)</t>
  </si>
  <si>
    <t>Capital grants &amp; contribution income (from non-Govt)</t>
  </si>
  <si>
    <t>Amounts released from receipts in advance (deferred income)</t>
  </si>
  <si>
    <t>Customer &amp; client receipts</t>
  </si>
  <si>
    <t xml:space="preserve">recharge receipts </t>
  </si>
  <si>
    <t>external receipts (fees &amp; charges for services)</t>
  </si>
  <si>
    <t>Other Operating Income</t>
  </si>
  <si>
    <t>Total Income</t>
  </si>
  <si>
    <r>
      <t xml:space="preserve">Other items </t>
    </r>
    <r>
      <rPr>
        <b/>
        <sz val="12"/>
        <color indexed="18"/>
        <rFont val="Arial"/>
        <family val="2"/>
      </rPr>
      <t>(Group Accounts Only)</t>
    </r>
  </si>
  <si>
    <t>Associates and joint ventures</t>
  </si>
  <si>
    <t xml:space="preserve">[SCOTLAND ONLY] Police, Fire, SESTRAN &amp; Strathclyde Partnership for Transport </t>
  </si>
  <si>
    <t>Share of Surplus/Deficit of Assocs &amp; JVs (Recognised within NCS, net of tax)</t>
  </si>
  <si>
    <r>
      <t>Total Other items</t>
    </r>
    <r>
      <rPr>
        <b/>
        <sz val="10"/>
        <color indexed="18"/>
        <rFont val="Arial"/>
        <family val="2"/>
      </rPr>
      <t xml:space="preserve"> (Group Accounts Only)</t>
    </r>
  </si>
  <si>
    <t>NET COST OF SERVICES</t>
  </si>
  <si>
    <t xml:space="preserve">EXP - Curr GRANTS TO LG - HRA SUBSIDY </t>
  </si>
  <si>
    <t>EXP - PROVISIONS EXPENSE - OTHER</t>
  </si>
  <si>
    <t>EXP - GOODS/SERVICES - OTHER</t>
  </si>
  <si>
    <t>INC - SALES OF OTHER GOODS AND SERVICES</t>
  </si>
  <si>
    <t>OTHER I&amp;E - SHARE OF LOSS JV&amp;A</t>
  </si>
  <si>
    <t>EXP - LOCAL GOV HOUSING AND OTHER BEN</t>
  </si>
  <si>
    <t>AMOUNTS RELEASED FROM RECEIPTS IN ADVANCE (DEFERRED INCOME)</t>
  </si>
  <si>
    <t>INC - NATIONAL NON-DOMESTIC RATES (NNDR)</t>
  </si>
  <si>
    <t>Housing Benefit expenditure expected to be greated than income</t>
  </si>
  <si>
    <t>Housing Benefit expenditure is not expected to be significantly higher than income</t>
  </si>
  <si>
    <t>CI&amp;E Account: Net Operating Expenditure and Surplus/Deficit for the year</t>
  </si>
  <si>
    <t>Corporate Income and Expenditure:</t>
  </si>
  <si>
    <t>Provisions expense (any amount not in NCS)</t>
  </si>
  <si>
    <t>Trading operation results - Income</t>
  </si>
  <si>
    <t>Trading operation results - Expense</t>
  </si>
  <si>
    <t>Other corporate income</t>
  </si>
  <si>
    <t>Other corporate expense</t>
  </si>
  <si>
    <t>(Following Group Accounts Only)</t>
  </si>
  <si>
    <t>INC - MISCELLANEOUS INCOME</t>
  </si>
  <si>
    <t xml:space="preserve">[SCOTLAND ONLY] Police, Fire, SESTRAN &amp; Strathclyde P'ship for Transport </t>
  </si>
  <si>
    <t>Share of Surplus/Deficit of assoc &amp; JVs (not recognised within NCS, net of tax):</t>
  </si>
  <si>
    <t>Taxation payable of subsidiaries</t>
  </si>
  <si>
    <t>Minority interest share of profits or losses of subsidiaries</t>
  </si>
  <si>
    <t>Other Operating Expenditure</t>
  </si>
  <si>
    <t>EXP - LEVIES &amp; LOCAL PRECEPTS (NOT IN SERV LINES)</t>
  </si>
  <si>
    <t>Levies (not included in service lines)</t>
  </si>
  <si>
    <t>Net gains/losses on disposal of PPE</t>
  </si>
  <si>
    <t>Net gains/losses on disposal of intangibles</t>
  </si>
  <si>
    <t xml:space="preserve">Net gains/losses on disposal of assets held for sale </t>
  </si>
  <si>
    <t xml:space="preserve">Local (Parish Council) Precepts </t>
  </si>
  <si>
    <t>Amounts payable to Housing Capital Receipts Pool</t>
  </si>
  <si>
    <t xml:space="preserve">Financing and Investment Income and Expenditure </t>
  </si>
  <si>
    <t xml:space="preserve">Interest Payable and similar charges </t>
  </si>
  <si>
    <t>Interest element of on-balance sheet PFI contract</t>
  </si>
  <si>
    <t>Finance charges for finance leases (non-PFI)</t>
  </si>
  <si>
    <t xml:space="preserve">Impairment losses - debtors </t>
  </si>
  <si>
    <t>Impairment losses on other financial instrumts in the loan &amp; receivables (less debtor impmt shown separately above) &amp; available-for-sale assets categories</t>
  </si>
  <si>
    <t>Losses arising on the derecognition of financial instruments</t>
  </si>
  <si>
    <t>Feeds through from Fin Inst sheet</t>
  </si>
  <si>
    <t>EXP - IMPAIRMENT - OTHER FINANCIAL ASSETS</t>
  </si>
  <si>
    <t xml:space="preserve">Interest paid - within govt </t>
  </si>
  <si>
    <t>Interest paid - bank loans &amp; overdrafts (Non-Govt)</t>
  </si>
  <si>
    <t>Interest paid - other borrowings (Non-Govt)</t>
  </si>
  <si>
    <t>FE - INTEREST PAYABLE TO PRIVATE SECTOR</t>
  </si>
  <si>
    <t>Net interest on the net defined benefit liability (asset)</t>
  </si>
  <si>
    <t>Remeasurements of the net defined benefit liability (asset) for long term employee benefits</t>
  </si>
  <si>
    <t>Interest and investment income</t>
  </si>
  <si>
    <t>Income &amp; exp in relation to investment properties and changes in their fair value</t>
  </si>
  <si>
    <t>Rental Income from investment properties</t>
  </si>
  <si>
    <t>Direct operating expenses arising from investment properties</t>
  </si>
  <si>
    <t>Net Gains/Losses on disposal of investment properties</t>
  </si>
  <si>
    <t>Dividends receivable - associates, joint ventures &amp; subsidiaries</t>
  </si>
  <si>
    <t>FI - INCREASE IN FAIR VALUE - INVESTMENT PROPS</t>
  </si>
  <si>
    <t>Dividends receivable - other (within Government)</t>
  </si>
  <si>
    <t>Dividends receivable - other (non-Government)</t>
  </si>
  <si>
    <t>Net gains/losses on financial instruments carried at fair value through profit or loss</t>
  </si>
  <si>
    <t>Financial instruments fee income/expense (from sheet Fin Inst (15))</t>
  </si>
  <si>
    <r>
      <t>Taxation and Non Specific Grant Incomes -</t>
    </r>
    <r>
      <rPr>
        <b/>
        <sz val="12"/>
        <color indexed="10"/>
        <rFont val="Arial"/>
        <family val="2"/>
      </rPr>
      <t xml:space="preserve"> Please note this section has changed for 14/15</t>
    </r>
  </si>
  <si>
    <t>Income from Council Tax</t>
  </si>
  <si>
    <t xml:space="preserve">CLG Grants: Revenue Support Grant </t>
  </si>
  <si>
    <t>Non domestic rates retained income (Local Share)</t>
  </si>
  <si>
    <t>NDR Top up payments from central government</t>
  </si>
  <si>
    <t>If you are in a pool arrangement, please note CLG are to be used as if they were the only counterparty. Do not try and allocate to other authorities in the pool. HM Treasury will make any relevant adjustments centrally.</t>
  </si>
  <si>
    <t>NDR Tariff payments to central government</t>
  </si>
  <si>
    <t>NDR Safety net payments from central government</t>
  </si>
  <si>
    <t>NDR Levy payments to central government</t>
  </si>
  <si>
    <t>Total NDR income as per SOA</t>
  </si>
  <si>
    <t>HO</t>
  </si>
  <si>
    <t>Greater London Authority General Grant</t>
  </si>
  <si>
    <t>INC - CURRENT GRANTS FROM CENTRAL GOVERNMENT</t>
  </si>
  <si>
    <t>PFI Special Grant (not in NCS)</t>
  </si>
  <si>
    <t>Other government grants (non-capital)</t>
  </si>
  <si>
    <t>Other Grant Income &amp; contributions (from non-Govt bodies)</t>
  </si>
  <si>
    <t>INC - CURRENT GRANTS FROM PRIV SECTOR - COMPANIES</t>
  </si>
  <si>
    <t>LA levy income</t>
  </si>
  <si>
    <t>Business Rates Supplement Income</t>
  </si>
  <si>
    <t>Feeds through from Liabilities sheet (short term &amp; long term)</t>
  </si>
  <si>
    <t>INC - CAPITAL GRANTS FROM CENTRAL GOVERNMENT</t>
  </si>
  <si>
    <t xml:space="preserve">Capital grant income (from Govt or other WGA bodies) </t>
  </si>
  <si>
    <t xml:space="preserve">Capital grant &amp; contribution income (from non-Govt bodies) </t>
  </si>
  <si>
    <t>INC - CAPITAL GRANTS FROM PRIV SECTOR - COMPANIES</t>
  </si>
  <si>
    <t>Taxation and Non Specific Grant Incomes</t>
  </si>
  <si>
    <t>SURPLUS(-)/DEFICIT ON THE PROVISION OF SERVICES</t>
  </si>
  <si>
    <t>Other comprehensive income and expenditure (as per row 15 to 20 of LP-Reserves worksheet)</t>
  </si>
  <si>
    <t>Feeds through from Reserves Sheet</t>
  </si>
  <si>
    <t>TOTAL COMPREHENSIVE INCOME AND EXPENDITURE</t>
  </si>
  <si>
    <t>RES - RESERVES OF GROUP ENTITIES - OTHER MOVEMENTS</t>
  </si>
  <si>
    <t>RES - REVAL RESERVE - TRANS TO/FROM OTHER RESERVES</t>
  </si>
  <si>
    <t>834711BA</t>
  </si>
  <si>
    <t>Reserves</t>
  </si>
  <si>
    <t>USABLE RESERVES</t>
  </si>
  <si>
    <t>UNUSABLE RESERVES</t>
  </si>
  <si>
    <t>Group Accounts Only</t>
  </si>
  <si>
    <t>DO NOT AMEND</t>
  </si>
  <si>
    <t>General or County Fund</t>
  </si>
  <si>
    <t>HRA Balance (incl. Housing Repairs Account)</t>
  </si>
  <si>
    <t>Capital Receipts Reserve</t>
  </si>
  <si>
    <t>Major Repairs Reserve</t>
  </si>
  <si>
    <t>Other Earmarked Reserves</t>
  </si>
  <si>
    <t>TOTAL USABLE RESERVES</t>
  </si>
  <si>
    <t>Capital Adjustment  A/c</t>
  </si>
  <si>
    <t>TOTAL UNUSABLE RESERVES</t>
  </si>
  <si>
    <t>Reserves of Group Entities</t>
  </si>
  <si>
    <t>Minority Interest</t>
  </si>
  <si>
    <t xml:space="preserve">TOTAL </t>
  </si>
  <si>
    <t>Adjustments</t>
  </si>
  <si>
    <t xml:space="preserve">(Surplus) or deficit on provision of services </t>
  </si>
  <si>
    <t>Other Comprehensive Income and Expenditure</t>
  </si>
  <si>
    <t>Revaluations - gains and losses - tangible PPE or financial instruments</t>
  </si>
  <si>
    <t>Revaluations - gains and losses - intangible assets only</t>
  </si>
  <si>
    <t>Impairment losses (chargeable to revaluation reserve)</t>
  </si>
  <si>
    <t>Amounts recycled (AFS Reserve) to the I&amp;E Account after impairment or derecognition</t>
  </si>
  <si>
    <t>Remeasurements of the net defined benefit liability (asset) recognised in the pensions reserve</t>
  </si>
  <si>
    <t>Group Accounts:</t>
  </si>
  <si>
    <t xml:space="preserve">[SCOTLAND ONLY] Police, Fire, SESTRAN &amp; Strathclyde Pshp for Tsport </t>
  </si>
  <si>
    <t>Share of other CI&amp;E of Associates &amp; Joint Ventures (Group a/cs only)</t>
  </si>
  <si>
    <t>Total Comprehensive Income and Expenditure</t>
  </si>
  <si>
    <t>ADJUSTMENTS BETWEEN ACCOUNTING BASIS &amp; FUNDING BASIS UNDER REGULATIONS</t>
  </si>
  <si>
    <t>Depreciation, amortisation &amp; impairment of non-current assets</t>
  </si>
  <si>
    <t>Difference between HRA depreciation and Major Repairs Allowance</t>
  </si>
  <si>
    <t>Movement in the market value of investment properties</t>
  </si>
  <si>
    <t>Revenue Expenditure Funded from Capital under Statute</t>
  </si>
  <si>
    <t>Net gain/loss on sale of non-current assets</t>
  </si>
  <si>
    <t>Difference between statutory debit/credit and amount recognised as income and expenditure in respect of financial instruments</t>
  </si>
  <si>
    <t>Difference between amounts credited to the I&amp;E and amounts to be recognised under statutory provisions relating to Council Tax and local share of retained business rates</t>
  </si>
  <si>
    <t>Reversal of net charges made for post employment benefits in accordance with IAS 19 and the Code</t>
  </si>
  <si>
    <t>Capital expenditure charged in the year to the General Fund and HRA</t>
  </si>
  <si>
    <t>Transfers in respect of Community Infrastructure Levy (CIL) receipts</t>
  </si>
  <si>
    <t>Transfer from UCR to meet payments to Housing Capital Receipts Pool</t>
  </si>
  <si>
    <t>Employer's contributions payable to the Pension Fund and retirement benefits paid directly to pensioners</t>
  </si>
  <si>
    <t xml:space="preserve">Transfers of HRA Balance </t>
  </si>
  <si>
    <t>HRA capital expenditure or income from subsidy buy out</t>
  </si>
  <si>
    <t>Reversal of financing of unequal pay back provision</t>
  </si>
  <si>
    <t>Application of capital grants &amp; conts to capital financing transferred to the CAA</t>
  </si>
  <si>
    <t>Capital grant and contributions unapplied credited to CI&amp;E</t>
  </si>
  <si>
    <t>Income in relation to donated assets</t>
  </si>
  <si>
    <t>Amount by which officer remuneration charged to the CI&amp;E on an accruals basis is different from remuneration chargeable in the year in accordance with statutory requirements</t>
  </si>
  <si>
    <t>Capital expenditure financed from UCR</t>
  </si>
  <si>
    <t>Other income that cannot be credited to the General Fund or HRA</t>
  </si>
  <si>
    <t xml:space="preserve">Revenue provision for the repayment of debt </t>
  </si>
  <si>
    <t>Net increase/decrease before transfers &amp; other Movements</t>
  </si>
  <si>
    <t>Group contributions to/from Reserves (Group a/cs only)</t>
  </si>
  <si>
    <t>Subsidiary Entities</t>
  </si>
  <si>
    <t xml:space="preserve">[SCOTLAND ONLY]Police, Fire, SESTRAN &amp; Strathclyde Pnshp for Tsport </t>
  </si>
  <si>
    <t xml:space="preserve">Other Associates &amp; Joint Ventures </t>
  </si>
  <si>
    <t>Transfers to/from other reserves</t>
  </si>
  <si>
    <t>Transfers to/from other earmarked reserves</t>
  </si>
  <si>
    <t>Carried Forward</t>
  </si>
  <si>
    <t>Reserves opening bal check (adjustment cells above = reason for restatement on balance sheet)</t>
  </si>
  <si>
    <t>Reserves restated balance is the same as the balance disclosed on 1 April</t>
  </si>
  <si>
    <t>Data Integrity Checks</t>
  </si>
  <si>
    <t>Explanation of any differences</t>
  </si>
  <si>
    <t>OSCAR CODE</t>
  </si>
  <si>
    <t>OSCAR NAME</t>
  </si>
  <si>
    <t>Calculation</t>
  </si>
  <si>
    <t>Reserves 1</t>
  </si>
  <si>
    <t>RES - I&amp;E - GEN FUND - TRANS TO/FROM OTHER RES</t>
  </si>
  <si>
    <t>Total put to 'Other Movements' line above:</t>
  </si>
  <si>
    <t>RES - I&amp;E - GEN FUND - OTHER NON-A/L TRANSFER</t>
  </si>
  <si>
    <t>RES - REVAL RESERVE - O/BAL</t>
  </si>
  <si>
    <t>Reserves 2</t>
  </si>
  <si>
    <t>RES - REVAL RESERVE - OBA</t>
  </si>
  <si>
    <t>Transfers to/from Other Reserves &amp; Other Earmarked Reserves are expected to net to nil. Please give an explanation where this is not the case.</t>
  </si>
  <si>
    <t>Additional Disclosures</t>
  </si>
  <si>
    <r>
      <t xml:space="preserve">Maturity profile of lease commitments (non-PFI) - entity as </t>
    </r>
    <r>
      <rPr>
        <b/>
        <sz val="14"/>
        <rFont val="Arial"/>
        <family val="2"/>
      </rPr>
      <t>LESSEE</t>
    </r>
  </si>
  <si>
    <t>Timing of total future minimum lease payments</t>
  </si>
  <si>
    <t>Operating leases (non-PFI)</t>
  </si>
  <si>
    <t>(Please split the land and buildings leases into separate elements)</t>
  </si>
  <si>
    <t xml:space="preserve">Land </t>
  </si>
  <si>
    <t>Buildings</t>
  </si>
  <si>
    <t>Payments due within 1 year</t>
  </si>
  <si>
    <t xml:space="preserve">Payments due between 2 and 5 years </t>
  </si>
  <si>
    <t>Payments due after 5 years</t>
  </si>
  <si>
    <t>Total Operating Lease Commitment</t>
  </si>
  <si>
    <t>Finance leases (non-PFI)</t>
  </si>
  <si>
    <t>Total payments</t>
  </si>
  <si>
    <t>Less: interest element</t>
  </si>
  <si>
    <t>Total Finance Lease Commitment</t>
  </si>
  <si>
    <t>Details of PFI contracts</t>
  </si>
  <si>
    <r>
      <t xml:space="preserve">PFI </t>
    </r>
    <r>
      <rPr>
        <b/>
        <u/>
        <sz val="10"/>
        <rFont val="Arial"/>
        <family val="2"/>
      </rPr>
      <t>ON</t>
    </r>
    <r>
      <rPr>
        <b/>
        <sz val="10"/>
        <rFont val="Arial"/>
        <family val="2"/>
      </rPr>
      <t xml:space="preserve"> Balance Sheet</t>
    </r>
  </si>
  <si>
    <r>
      <t xml:space="preserve">PFI </t>
    </r>
    <r>
      <rPr>
        <b/>
        <u/>
        <sz val="10"/>
        <rFont val="Arial"/>
        <family val="2"/>
      </rPr>
      <t>OFF</t>
    </r>
    <r>
      <rPr>
        <b/>
        <sz val="10"/>
        <rFont val="Arial"/>
        <family val="2"/>
      </rPr>
      <t xml:space="preserve"> Balance Sheet</t>
    </r>
  </si>
  <si>
    <t>Number of schemes</t>
  </si>
  <si>
    <t>Total estimated capital value 
£'000</t>
  </si>
  <si>
    <t>Schools</t>
  </si>
  <si>
    <t>Housing renovations</t>
  </si>
  <si>
    <t>PFI contracts worth &gt;£500 million</t>
  </si>
  <si>
    <t>Full totals for PFI schemes committed to, including those above &amp; any others</t>
  </si>
  <si>
    <t>All PFI - Charges to the I&amp;E during the year (2014-15)</t>
  </si>
  <si>
    <t xml:space="preserve">Total amount charged to the I&amp;E in 2014-15 for off-balance sheet PFI contracts plus the </t>
  </si>
  <si>
    <t>service element of on-balance sheet PFI transactions</t>
  </si>
  <si>
    <t>All PFI - Total future payments</t>
  </si>
  <si>
    <r>
      <t xml:space="preserve">Total future payments to which the Authority is committed, analysed on a cash flow basis. Includes </t>
    </r>
    <r>
      <rPr>
        <b/>
        <u/>
        <sz val="10"/>
        <rFont val="Arial"/>
        <family val="2"/>
      </rPr>
      <t>all</t>
    </r>
    <r>
      <rPr>
        <b/>
        <sz val="10"/>
        <rFont val="Arial"/>
        <family val="2"/>
      </rPr>
      <t xml:space="preserve"> PFI contracts, not just those included in the major schemes above.</t>
    </r>
  </si>
  <si>
    <t>PFI On Balance Sheet</t>
  </si>
  <si>
    <t>PFI OFF Balance Sheet contracts</t>
  </si>
  <si>
    <t>On balance sheet PFI CAPITAL element</t>
  </si>
  <si>
    <t xml:space="preserve">On balance sheet PFI IMPUTED INTEREST CHARGES </t>
  </si>
  <si>
    <t xml:space="preserve">On balance sheet PFI SERVICE CHARGES </t>
  </si>
  <si>
    <t xml:space="preserve">Payments due between 1 and 5 years </t>
  </si>
  <si>
    <t xml:space="preserve">   Payments due after 5 years</t>
  </si>
  <si>
    <t>Total future payments in relation to PFI contracts</t>
  </si>
  <si>
    <t>Other financial commitments</t>
  </si>
  <si>
    <t>1)</t>
  </si>
  <si>
    <t>Capital commitments</t>
  </si>
  <si>
    <r>
      <t xml:space="preserve">Total commitments under capital expenditure contracts, </t>
    </r>
    <r>
      <rPr>
        <b/>
        <sz val="10"/>
        <rFont val="Arial"/>
        <family val="2"/>
      </rPr>
      <t>in £000s</t>
    </r>
    <r>
      <rPr>
        <sz val="10"/>
        <rFont val="Arial"/>
        <family val="2"/>
      </rPr>
      <t xml:space="preserve"> at the balance sheet date</t>
    </r>
  </si>
  <si>
    <t>2)</t>
  </si>
  <si>
    <r>
      <t>Other non-cancellable contracts (excluding capital) that are</t>
    </r>
    <r>
      <rPr>
        <sz val="12"/>
        <rFont val="Arial"/>
        <family val="2"/>
      </rPr>
      <t xml:space="preserve"> </t>
    </r>
    <r>
      <rPr>
        <u/>
        <sz val="12"/>
        <rFont val="Arial"/>
        <family val="2"/>
      </rPr>
      <t>not</t>
    </r>
    <r>
      <rPr>
        <b/>
        <sz val="10"/>
        <rFont val="Arial"/>
        <family val="2"/>
      </rPr>
      <t xml:space="preserve"> leases or PFI contracts</t>
    </r>
  </si>
  <si>
    <t>COMPARATIVE</t>
  </si>
  <si>
    <t>Enter the total payments committed, in £000s, analysed on a cash flow basis:</t>
  </si>
  <si>
    <t>Committed as at 31 March 2015
£000</t>
  </si>
  <si>
    <t>Committed as at 31 March 2014
£000</t>
  </si>
  <si>
    <t>Total Payments</t>
  </si>
  <si>
    <t>Contingent assets/liabilities</t>
  </si>
  <si>
    <t>Do you have any:</t>
  </si>
  <si>
    <t>IAS37 contingent assets &gt; £500m individually or as a group?(1=Yes,0=No)</t>
  </si>
  <si>
    <t>IAS37 contingent liabilities &gt; £500m individually or as a group?(1=Yes,0=No)</t>
  </si>
  <si>
    <t>IAS37 unquantifiable contingent liabilities with a possible worth of &gt; £500m?(1=Yes,0=No)</t>
  </si>
  <si>
    <t>Please enter amounts (Enter all as positive numbers)</t>
  </si>
  <si>
    <t>IAS37 quantifiable cont liabilities-guarantees (excludes pensions)</t>
  </si>
  <si>
    <t>IAS37 quantifiable contingent liabilities - indemnities</t>
  </si>
  <si>
    <t>IAS37 quantifiable cont liabilities-environment damage &amp; decom costs</t>
  </si>
  <si>
    <t>IAS37 quantifiable contingent liabilities - pension guarantees</t>
  </si>
  <si>
    <t>IAS37 quantifiable contingent liabilities-litigation (non-employee related)</t>
  </si>
  <si>
    <t>IAS37 quantifiable contingent liabilities-litigation (employee related)</t>
  </si>
  <si>
    <t>IAS37 quantifiable contingent liabilities - other</t>
  </si>
  <si>
    <t>IAS37 quantifiable contingent assets</t>
  </si>
  <si>
    <t>Post balance sheet events</t>
  </si>
  <si>
    <t>Adjusting post balance sheet events included</t>
  </si>
  <si>
    <t xml:space="preserve">Greater than £100m please enter 1 otherwise 0 </t>
  </si>
  <si>
    <t>Non-adjusting post balance sheet events</t>
  </si>
  <si>
    <t>NB - If you have post balance sheet events that are significant for WGA we will approach you for further details.</t>
  </si>
  <si>
    <t>Staff Numbers</t>
  </si>
  <si>
    <t>Suggest sourcing from the ONS Quarterly Public Sector Employment Survey (QPSES) [if you are required to complete it]. Otherwise can be sourced from your HR system.</t>
  </si>
  <si>
    <t>Whole numbers only</t>
  </si>
  <si>
    <r>
      <t xml:space="preserve">Opening </t>
    </r>
    <r>
      <rPr>
        <b/>
        <u/>
        <sz val="10"/>
        <rFont val="Arial"/>
        <family val="2"/>
      </rPr>
      <t>Full time equivalents (FTEs)</t>
    </r>
    <r>
      <rPr>
        <sz val="10"/>
        <rFont val="Arial"/>
        <family val="2"/>
      </rPr>
      <t xml:space="preserve"> as at 31 March 2014</t>
    </r>
  </si>
  <si>
    <r>
      <t xml:space="preserve">Closing </t>
    </r>
    <r>
      <rPr>
        <b/>
        <u/>
        <sz val="10"/>
        <rFont val="Arial"/>
        <family val="2"/>
      </rPr>
      <t>Full time equivalents (FTEs)</t>
    </r>
    <r>
      <rPr>
        <sz val="10"/>
        <rFont val="Arial"/>
        <family val="2"/>
      </rPr>
      <t xml:space="preserve"> as at 31 March 2015</t>
    </r>
  </si>
  <si>
    <r>
      <t xml:space="preserve">Average number of </t>
    </r>
    <r>
      <rPr>
        <b/>
        <u/>
        <sz val="10"/>
        <rFont val="Arial"/>
        <family val="2"/>
      </rPr>
      <t>Full time equivalent (FTE)</t>
    </r>
    <r>
      <rPr>
        <b/>
        <sz val="10"/>
        <rFont val="Arial"/>
        <family val="2"/>
      </rPr>
      <t xml:space="preserve"> </t>
    </r>
    <r>
      <rPr>
        <sz val="10"/>
        <rFont val="Arial"/>
        <family val="2"/>
      </rPr>
      <t>persons employed during the year:</t>
    </r>
  </si>
  <si>
    <t>Exit Costs</t>
  </si>
  <si>
    <t>For the period 1 April 2014 to 31 March 2015</t>
  </si>
  <si>
    <t>For exit packages costing &lt; £40,000
(Number of packages)</t>
  </si>
  <si>
    <t>For exit packages costing £40,000 - £60,000
(Number of packages)</t>
  </si>
  <si>
    <t>For exit packages costing £60,000-£100,000
(Number of packages)</t>
  </si>
  <si>
    <t>For exit packages costing £100,000+
(Number of packages)</t>
  </si>
  <si>
    <t>(Disclosure is as per the proforma in the Code of Practice)</t>
  </si>
  <si>
    <r>
      <rPr>
        <b/>
        <sz val="10"/>
        <rFont val="Arial"/>
        <family val="2"/>
      </rPr>
      <t>Number</t>
    </r>
    <r>
      <rPr>
        <sz val="10"/>
        <rFont val="Arial"/>
        <family val="2"/>
      </rPr>
      <t xml:space="preserve"> of compulsory redundancies</t>
    </r>
  </si>
  <si>
    <r>
      <rPr>
        <b/>
        <sz val="10"/>
        <rFont val="Arial"/>
        <family val="2"/>
      </rPr>
      <t>Number</t>
    </r>
    <r>
      <rPr>
        <sz val="10"/>
        <rFont val="Arial"/>
        <family val="2"/>
      </rPr>
      <t xml:space="preserve"> of other exit packages agreed</t>
    </r>
  </si>
  <si>
    <t>Cost of exit packages costing &lt; £40,000
£000s</t>
  </si>
  <si>
    <t>Cost of exit packages costing £40,000 - £60,000
£000s</t>
  </si>
  <si>
    <t>Cost of exit packages costing £60,000 - £100,000
£000s</t>
  </si>
  <si>
    <t>Cost of exit packages costing £100,000+
£000s</t>
  </si>
  <si>
    <r>
      <t xml:space="preserve">Total cost of exit packages, </t>
    </r>
    <r>
      <rPr>
        <b/>
        <sz val="11"/>
        <rFont val="Arial"/>
        <family val="2"/>
      </rPr>
      <t>in £000s</t>
    </r>
  </si>
  <si>
    <t>Employee number data must be completed</t>
  </si>
  <si>
    <t>should not be 0</t>
  </si>
  <si>
    <t>Both exit package number and cost be completed</t>
  </si>
  <si>
    <t>Should be 0</t>
  </si>
  <si>
    <t>Cost of exit packages divided by number of packages is within expected range (average exit package &lt;50k)</t>
  </si>
  <si>
    <t>Expected range is less than 50</t>
  </si>
  <si>
    <t>For exit packages costing &lt; £60,000</t>
  </si>
  <si>
    <t>Number of compulsory redundancies</t>
  </si>
  <si>
    <t>Number of other exit packages agreed</t>
  </si>
  <si>
    <t>Cost of exit packages costing &lt; £60,000
£000s</t>
  </si>
  <si>
    <t>Total cost of exit packages, in £000s</t>
  </si>
  <si>
    <t>Property, Plant &amp; Equipment and Investment Properties</t>
  </si>
  <si>
    <t>[Note that PFI assets should be included in the appropriate asset class. The additional column for movement on PFI assets included in the PP&amp;E CODE Guidance Notes is not required for WGA]</t>
  </si>
  <si>
    <t>Dwellings</t>
  </si>
  <si>
    <t>Land</t>
  </si>
  <si>
    <t>Vehicles, Plant, Furniture &amp; Equipment</t>
  </si>
  <si>
    <t xml:space="preserve">Infrastructure Assets
</t>
  </si>
  <si>
    <r>
      <t>Community Assets
(</t>
    </r>
    <r>
      <rPr>
        <sz val="10"/>
        <rFont val="Arial"/>
        <family val="2"/>
      </rPr>
      <t>at historic cost)</t>
    </r>
  </si>
  <si>
    <t>Surplus Assets</t>
  </si>
  <si>
    <t>Assets Under Construction &amp; WiP</t>
  </si>
  <si>
    <t>Total Property, Plant &amp; Equipment</t>
  </si>
  <si>
    <t>Depreciation</t>
  </si>
  <si>
    <t xml:space="preserve">Impairment Depreciation </t>
  </si>
  <si>
    <t xml:space="preserve">Impairment Reversals Depreciation </t>
  </si>
  <si>
    <t>Revaluation Depreciation</t>
  </si>
  <si>
    <r>
      <t xml:space="preserve">Asset Financing </t>
    </r>
    <r>
      <rPr>
        <sz val="10"/>
        <rFont val="Arial"/>
        <family val="2"/>
      </rPr>
      <t>(the split should equal the total NBV)</t>
    </r>
  </si>
  <si>
    <t>Community Assets</t>
  </si>
  <si>
    <t>Owned (includes donated)</t>
  </si>
  <si>
    <t>Leased</t>
  </si>
  <si>
    <t>PFI On-balance sheet</t>
  </si>
  <si>
    <t>PFI Residual interest</t>
  </si>
  <si>
    <t>Investment Properties</t>
  </si>
  <si>
    <t>Purchases of plant, property and equipment</t>
  </si>
  <si>
    <t>Sales of plant, property and equipment</t>
  </si>
  <si>
    <t>Additions:</t>
  </si>
  <si>
    <t>Purchases</t>
  </si>
  <si>
    <t>Construction</t>
  </si>
  <si>
    <t>Subsequent expenditure</t>
  </si>
  <si>
    <t>Net gains/losses from fair value adjustments</t>
  </si>
  <si>
    <t>Transfers:</t>
  </si>
  <si>
    <t>to/from Inventories</t>
  </si>
  <si>
    <t>to/from Property, Plant and Equipment</t>
  </si>
  <si>
    <r>
      <t xml:space="preserve">Financing of Investment Properties </t>
    </r>
    <r>
      <rPr>
        <sz val="10"/>
        <rFont val="Arial"/>
        <family val="2"/>
      </rPr>
      <t>(the split should equal the closing balance at 31 March 2015)</t>
    </r>
  </si>
  <si>
    <r>
      <t xml:space="preserve">Fair value movements 
</t>
    </r>
    <r>
      <rPr>
        <sz val="10"/>
        <rFont val="Arial"/>
        <family val="2"/>
      </rPr>
      <t>(the split should equal the net gain/losses from fair value adjustments)</t>
    </r>
  </si>
  <si>
    <t xml:space="preserve">Fair value movement to Income and Expenditure </t>
  </si>
  <si>
    <t>Fair value gains/losses to "Other Comprehensive Income and expenditure"</t>
  </si>
  <si>
    <r>
      <t xml:space="preserve">Carrying Amount at </t>
    </r>
    <r>
      <rPr>
        <b/>
        <sz val="10"/>
        <color indexed="10"/>
        <rFont val="Arial"/>
        <family val="2"/>
      </rPr>
      <t>31 March 2013</t>
    </r>
  </si>
  <si>
    <t>PP&amp;E opening bal check (BA cell above = reason for restatement on balance sheet)</t>
  </si>
  <si>
    <t>PP&amp;E Cost restated balance is the same as the balance at 1 April</t>
  </si>
  <si>
    <t>PP&amp;E Depreciation restated balance is the same as the balance at 1 April</t>
  </si>
  <si>
    <t>NBV of assets should equal total recognised in the Asset Financing split</t>
  </si>
  <si>
    <t>PP&amp;E impairment breakdown equals impairments recognised in the TB</t>
  </si>
  <si>
    <t>Investment property opening bal check (BA cell above = reason for restatement on balance sheet)</t>
  </si>
  <si>
    <t>Investment property restated balance is the same as the balance at 1 April</t>
  </si>
  <si>
    <t>Carrying value of investment property should equal total recognised in the Asset Financing split</t>
  </si>
  <si>
    <t>Investment property fair value breakdown equals fair value recognised in the TB</t>
  </si>
  <si>
    <t>Change sign on Impairments</t>
  </si>
  <si>
    <t>Additional Information - Highways Infrastructure</t>
  </si>
  <si>
    <t>Highways infrastructure assets</t>
  </si>
  <si>
    <t>Yes</t>
  </si>
  <si>
    <t>Refer to the Data Collection Pack (DCT) guidance, CIPFA's Code of Practice on Trasnport Infrastructure Assets - Guidance Notes for Practitioners and the Highways Asset Management Financial Information Group's (HAMFIG) supporting materials on the CIPFA website.</t>
  </si>
  <si>
    <t>Partially</t>
  </si>
  <si>
    <t>Not Applicable</t>
  </si>
  <si>
    <r>
      <t xml:space="preserve">The original timetable required a full dry run audit review of GRC data in the 2012-13 Return. However, given the resources and cost involved in auditing the data in this era of substantially tighter public spending, this audit review did not take place and this return will now also not be audited. This should not detract from the worth of the Highways Infrastructure work and the improved services and efficiency savings that will result. 
</t>
    </r>
    <r>
      <rPr>
        <b/>
        <sz val="10"/>
        <rFont val="Arial"/>
        <family val="2"/>
      </rPr>
      <t>We stress the importance of providing the data to the same quality required for audit review, given the size and complexity of the task, and so that the momentum of the work is maintained. In addition, the quality of the data will feed into the discussion of including local authority Highways Infrastructure Assets in the WGA account itself overall for 2015-16.</t>
    </r>
  </si>
  <si>
    <r>
      <t>All estimates should be calculated on the basis set out in the CIPFA</t>
    </r>
    <r>
      <rPr>
        <i/>
        <sz val="10"/>
        <rFont val="Arial"/>
        <family val="2"/>
      </rPr>
      <t xml:space="preserve"> Code of Practice on Transport Infrastructure Assets - Guidance to Support Asset Management, Financial Management and Reporting </t>
    </r>
    <r>
      <rPr>
        <sz val="10"/>
        <rFont val="Arial"/>
      </rPr>
      <t xml:space="preserve">(2013). </t>
    </r>
  </si>
  <si>
    <t>Web-links:</t>
  </si>
  <si>
    <t>Code and information on it's development (CIPFA):</t>
  </si>
  <si>
    <t xml:space="preserve">http://www.cipfa.org/policy-and-guidance/local-authority-transport-infrastructure-assets </t>
  </si>
  <si>
    <t xml:space="preserve">Supporting materials and spreadsheet calculation templates (CIPFA): </t>
  </si>
  <si>
    <t>http://www.cipfa.org/policy-and-guidance/local-authority-transport-infrastructure-assets/local-authority-transport-infrastructure-assets-supporting-documents</t>
  </si>
  <si>
    <r>
      <t xml:space="preserve">IMPORTANT:  Figures must be rounded to thousands (£'000s), and the 2015-16 figures in PP&amp;E that feed into the Balance Sheet should still be Historical Cost in the DCT and Statement of Accounts. If you are a body that does not have Highways Infrastructure, or if you are unable to obtain the data to complete certain mandatory cells, please enter zeros in order for your DCT to validate. Please provide an explanation to support the entry of zero balances.
</t>
    </r>
    <r>
      <rPr>
        <b/>
        <sz val="12"/>
        <color indexed="8"/>
        <rFont val="Arial"/>
        <family val="2"/>
      </rPr>
      <t xml:space="preserve">
</t>
    </r>
    <r>
      <rPr>
        <b/>
        <sz val="12"/>
        <color indexed="10"/>
        <rFont val="Arial"/>
        <family val="2"/>
      </rPr>
      <t>Note: We are capturing information on DRC as part of this additional information disclosure (Section 1). Please refer to the guidance for further instructions.</t>
    </r>
  </si>
  <si>
    <t xml:space="preserve">This tab is used to capture the progress being made by local authorities on revaluing their Highways Infrastructure Assets for Gross Replacement Cost (GRC) and Depreciated Replacement Cost (DRC). Please be aware that in many cases local authority staff outside of the central finance team, such as asset management and engineering staff, are undertaking this work. </t>
  </si>
  <si>
    <r>
      <rPr>
        <b/>
        <sz val="10"/>
        <rFont val="Arial"/>
        <family val="2"/>
      </rPr>
      <t>Please confirm that you have completed this questionnaire by selecting yes in the drop-down box underneath</t>
    </r>
    <r>
      <rPr>
        <sz val="10"/>
        <rFont val="Arial"/>
      </rPr>
      <t>. If you are not completing the questionnaire due to not having any infrastructure assets or you have incomplete data, please select the relevant option in the box. Please note that you will be required to comment if you have not completed the questionnaire fully on the validations sheet before you lock your pack.</t>
    </r>
  </si>
  <si>
    <t>Have you completed this questionnaire?</t>
  </si>
  <si>
    <t>DATA REQUIRED: GRC, DRC &amp; lands data estimates</t>
  </si>
  <si>
    <t>Section 1: DRC Disclosure for PPE Note</t>
  </si>
  <si>
    <t>Gross Replacement Cost</t>
  </si>
  <si>
    <t>Carriageway</t>
  </si>
  <si>
    <t>Footways + cycle tracks</t>
  </si>
  <si>
    <t>Structures</t>
  </si>
  <si>
    <t>Lighting</t>
  </si>
  <si>
    <t>Traffic management</t>
  </si>
  <si>
    <t>Street furniture</t>
  </si>
  <si>
    <t xml:space="preserve">Total </t>
  </si>
  <si>
    <t>GRC Opening Balance</t>
  </si>
  <si>
    <t>Revaluation increases / (decreases) recognised in the Revaluation Reserve</t>
  </si>
  <si>
    <t>Revaluation increases / (decreases) recognised in the Surplus/Deficit on the Provision of Services</t>
  </si>
  <si>
    <t>Disposals / Derecognition</t>
  </si>
  <si>
    <t>GRC Closing Balance</t>
  </si>
  <si>
    <t>Accumulated Depreciation</t>
  </si>
  <si>
    <t>Accumulated Depreciation Opening Balance</t>
  </si>
  <si>
    <t>Depreciation Charge</t>
  </si>
  <si>
    <t>Depreciation written out to the Revaluation Reserve</t>
  </si>
  <si>
    <t>Depreciation written out to the Surplus/Deficit on the Provision of Services</t>
  </si>
  <si>
    <t>Impairment losses/(reversals) recognised in the Revaluation Reserve</t>
  </si>
  <si>
    <t>Impairment losses / (reversals) recognised in the Surplus/Deficit on the Provision of Services</t>
  </si>
  <si>
    <t>Accumulated  Depreciation Closing Balance</t>
  </si>
  <si>
    <t>Opening Net Book Value (DRC)</t>
  </si>
  <si>
    <t>Closing Net Book Value (DRC)</t>
  </si>
  <si>
    <t>Section 2: Source of GRC Estimate</t>
  </si>
  <si>
    <t>Allocate the closing Gross Replacement Cost estimate (GRC) value to the appropriate calculation basis used</t>
  </si>
  <si>
    <r>
      <rPr>
        <b/>
        <sz val="11"/>
        <rFont val="Arial"/>
        <family val="2"/>
      </rPr>
      <t xml:space="preserve">Highway Asset Types: </t>
    </r>
    <r>
      <rPr>
        <i/>
        <sz val="10"/>
        <rFont val="Arial"/>
        <family val="2"/>
      </rPr>
      <t xml:space="preserve">(Level 1 categories 
       defined in Table 4.1 "Classification of 
       highway assets", para 4.2.3, pgs 34 to 36,
       of the transport Code) </t>
    </r>
  </si>
  <si>
    <t>Actual inventory</t>
  </si>
  <si>
    <t>Sample inventory</t>
  </si>
  <si>
    <t>Estimated values</t>
  </si>
  <si>
    <t>Combination</t>
  </si>
  <si>
    <t>Closing GRC</t>
  </si>
  <si>
    <t>Estimated percentage of work completed</t>
  </si>
  <si>
    <t>%</t>
  </si>
  <si>
    <t>Rounding Validation check:</t>
  </si>
  <si>
    <t>Please provide an explanation of the plans and progress on the valuation work, including any comments you have in respect of the above. (Please keep within the space provided):</t>
  </si>
  <si>
    <t>CIPFA Questionnaire</t>
  </si>
  <si>
    <t>Please respond to the questions in respect of the CIPFA Code of Practice on Transport Infrastructure Assets and supporting materials below, using a scale of 1 to 5 as follows:</t>
  </si>
  <si>
    <t>1 = Strongly Disagree;   2 = Disagree;   3 = Neither agree nor disagree;   4 = Agree;   5 = Strongly Agree</t>
  </si>
  <si>
    <t>Answer 1 to 5</t>
  </si>
  <si>
    <r>
      <rPr>
        <b/>
        <sz val="10"/>
        <rFont val="Arial"/>
        <family val="2"/>
      </rPr>
      <t>1.</t>
    </r>
    <r>
      <rPr>
        <sz val="10"/>
        <rFont val="Arial"/>
      </rPr>
      <t xml:space="preserve"> The tools to support the implementation of the Code are helpful and appropriate.</t>
    </r>
  </si>
  <si>
    <r>
      <rPr>
        <b/>
        <sz val="10"/>
        <rFont val="Arial"/>
        <family val="2"/>
      </rPr>
      <t xml:space="preserve">2. </t>
    </r>
    <r>
      <rPr>
        <sz val="10"/>
        <rFont val="Arial"/>
      </rPr>
      <t xml:space="preserve">All those who ‘need to know’ at this authority are aware of the Code and its requirements </t>
    </r>
  </si>
  <si>
    <t xml:space="preserve">and implications, including senior management, finance practitioners and asset </t>
  </si>
  <si>
    <t>management/engineering practitioners.</t>
  </si>
  <si>
    <r>
      <rPr>
        <b/>
        <sz val="10"/>
        <rFont val="Arial"/>
        <family val="2"/>
      </rPr>
      <t xml:space="preserve">3. </t>
    </r>
    <r>
      <rPr>
        <sz val="10"/>
        <rFont val="Arial"/>
      </rPr>
      <t xml:space="preserve">The financial and technical practitioners are clear about their roles and work together to </t>
    </r>
  </si>
  <si>
    <t>produce the required information.</t>
  </si>
  <si>
    <r>
      <rPr>
        <b/>
        <sz val="10"/>
        <rFont val="Arial"/>
        <family val="2"/>
      </rPr>
      <t xml:space="preserve">4. </t>
    </r>
    <r>
      <rPr>
        <sz val="10"/>
        <rFont val="Arial"/>
      </rPr>
      <t xml:space="preserve">This authority is actively working with other authorities in a regional group (or similar) to </t>
    </r>
  </si>
  <si>
    <t>support and benchmark our work on asset valuation and implementing the Code.</t>
  </si>
  <si>
    <r>
      <rPr>
        <b/>
        <sz val="10"/>
        <rFont val="Arial"/>
        <family val="2"/>
      </rPr>
      <t xml:space="preserve">5. </t>
    </r>
    <r>
      <rPr>
        <sz val="10"/>
        <rFont val="Arial"/>
      </rPr>
      <t xml:space="preserve">This authority will be able to fully implement the Code to the published timescales including </t>
    </r>
  </si>
  <si>
    <t>full imnplementation in their Statement of Accounts from 2016-17</t>
  </si>
  <si>
    <r>
      <rPr>
        <b/>
        <sz val="10"/>
        <rFont val="Arial"/>
        <family val="2"/>
      </rPr>
      <t>6.</t>
    </r>
    <r>
      <rPr>
        <sz val="10"/>
        <rFont val="Arial"/>
      </rPr>
      <t xml:space="preserve"> This authority has sufficient, appropriate and robust inventory data to implement the Code </t>
    </r>
  </si>
  <si>
    <t>on the following assets:</t>
  </si>
  <si>
    <t xml:space="preserve">•  Carriageways
</t>
  </si>
  <si>
    <t>•  Footways &amp; Cycle tracks</t>
  </si>
  <si>
    <t>•  Structures</t>
  </si>
  <si>
    <t>•  Lighting</t>
  </si>
  <si>
    <t>•  Traffic Management</t>
  </si>
  <si>
    <t>•  Land</t>
  </si>
  <si>
    <r>
      <rPr>
        <b/>
        <sz val="10"/>
        <rFont val="Arial"/>
        <family val="2"/>
      </rPr>
      <t xml:space="preserve">7. </t>
    </r>
    <r>
      <rPr>
        <sz val="10"/>
        <rFont val="Arial"/>
      </rPr>
      <t xml:space="preserve">For the areas in question 6 where appropriate inventory data is not yet available, this </t>
    </r>
  </si>
  <si>
    <t xml:space="preserve">authority is confident that plans are in place to gather this data and it will be available </t>
  </si>
  <si>
    <t xml:space="preserve">to fully implement the Code to the published timescales. </t>
  </si>
  <si>
    <r>
      <rPr>
        <b/>
        <sz val="10"/>
        <rFont val="Arial"/>
        <family val="2"/>
      </rPr>
      <t xml:space="preserve">8. </t>
    </r>
    <r>
      <rPr>
        <sz val="10"/>
        <rFont val="Arial"/>
      </rPr>
      <t>This authority has sufficient, appropriate and robust condition or age data (as appropriate)</t>
    </r>
  </si>
  <si>
    <t>to implement the Code on the following assets:</t>
  </si>
  <si>
    <t xml:space="preserve">•  Carriageways
</t>
  </si>
  <si>
    <r>
      <rPr>
        <b/>
        <sz val="10"/>
        <rFont val="Arial"/>
        <family val="2"/>
      </rPr>
      <t xml:space="preserve">9. </t>
    </r>
    <r>
      <rPr>
        <sz val="10"/>
        <rFont val="Arial"/>
      </rPr>
      <t xml:space="preserve">For the areas in question 8 where appropriate condition or age data is not yet available, this </t>
    </r>
  </si>
  <si>
    <t xml:space="preserve">authority is confident that plans are in place to gather this data and it will be available to fully </t>
  </si>
  <si>
    <t xml:space="preserve">implement the Code to the published timescales. </t>
  </si>
  <si>
    <r>
      <rPr>
        <b/>
        <sz val="10"/>
        <rFont val="Arial"/>
        <family val="2"/>
      </rPr>
      <t>10.</t>
    </r>
    <r>
      <rPr>
        <sz val="10"/>
        <rFont val="Arial"/>
      </rPr>
      <t xml:space="preserve"> This authority has a fully developed and implemented TAMP/ HAMP.</t>
    </r>
  </si>
  <si>
    <r>
      <rPr>
        <b/>
        <sz val="10"/>
        <rFont val="Arial"/>
        <family val="2"/>
      </rPr>
      <t xml:space="preserve">11. </t>
    </r>
    <r>
      <rPr>
        <sz val="10"/>
        <rFont val="Arial"/>
      </rPr>
      <t xml:space="preserve">Are there any further issues arising from the Code or where more detailed guidance or exemplification would be helpful? 
</t>
    </r>
    <r>
      <rPr>
        <i/>
        <sz val="10"/>
        <rFont val="Arial"/>
        <family val="2"/>
      </rPr>
      <t>(Please keep within the space provided)</t>
    </r>
  </si>
  <si>
    <t>Joint Ventures and Associates</t>
  </si>
  <si>
    <r>
      <rPr>
        <b/>
        <sz val="12"/>
        <rFont val="Arial"/>
        <family val="2"/>
      </rPr>
      <t>Joint Ventures and Associates</t>
    </r>
    <r>
      <rPr>
        <sz val="10"/>
        <rFont val="Arial"/>
        <family val="2"/>
      </rPr>
      <t xml:space="preserve">
</t>
    </r>
    <r>
      <rPr>
        <sz val="10"/>
        <color indexed="10"/>
        <rFont val="Arial"/>
        <family val="2"/>
      </rPr>
      <t>Potentially this could be a large net liability balance.
(Note, the expectation is that the equity method is applied, i.e. only your share of the balance is recorded in the accounts)</t>
    </r>
  </si>
  <si>
    <t xml:space="preserve"> Associates Balance 
</t>
  </si>
  <si>
    <t xml:space="preserve"> Joint Ventures Balance 
</t>
  </si>
  <si>
    <t xml:space="preserve">Share of post tax results of associates and joint ventures </t>
  </si>
  <si>
    <t>Restated net assets/liabilities at the beginning of the year</t>
  </si>
  <si>
    <t>Share of net assets/liabs at beginning of year 1 April 2014</t>
  </si>
  <si>
    <t>Share of post tax results</t>
  </si>
  <si>
    <t>Dividends</t>
  </si>
  <si>
    <t>Impairments</t>
  </si>
  <si>
    <t>Acquisitions</t>
  </si>
  <si>
    <t>Share of net assets/liabilities at end of year 31 March 2015</t>
  </si>
  <si>
    <t>Aggregates of the Entity's share of total assets &amp; liabilities</t>
  </si>
  <si>
    <t>Total assets</t>
  </si>
  <si>
    <t>Total liabilities and shareholders' equity</t>
  </si>
  <si>
    <t>Net total (should be same as above)</t>
  </si>
  <si>
    <t>Investments - PLEASE NOTE ADDITIONAL CASH FLOW REQUIREMENTS</t>
  </si>
  <si>
    <t>The format below is required for WGA. It differs from the format set out in the CODE. The data is collected in the tables below in three stages to simplify the process and to ensure on consolidation (i.e. after counterparty balances are eliminated) the data in the primary statements and the notes are internally consistent. Deposits include deposits which in previous years were included under cash holdings.</t>
  </si>
  <si>
    <t xml:space="preserve">Step 1: Enter in the table below short term and long term investments. Do not split balances between those that are with bodies within or outside the WGA boundary. </t>
  </si>
  <si>
    <t>Balance 
as at 
31 March 2015</t>
  </si>
  <si>
    <t>Restated 
Balance as at
31 March 2014</t>
  </si>
  <si>
    <t>adjustment</t>
  </si>
  <si>
    <t>Submitted
Balance as at
31 March 2014</t>
  </si>
  <si>
    <t>Short Term  Investments</t>
  </si>
  <si>
    <t>Proceeds from sale of financial assets</t>
  </si>
  <si>
    <t>Income / repayments received from financial assets</t>
  </si>
  <si>
    <t>Shares and equity type investments</t>
  </si>
  <si>
    <t>Purchase of financial assets</t>
  </si>
  <si>
    <t>Deposits</t>
  </si>
  <si>
    <t>Proceeds from sale of financial liabilities</t>
  </si>
  <si>
    <t>Income / repayments received from financial liabilities</t>
  </si>
  <si>
    <t>Purchase of financial liabilities</t>
  </si>
  <si>
    <t>Long Term Investments</t>
  </si>
  <si>
    <t>Step 2: Split the balances disclosed in Step 1 between the balances held with bodies outside the WGA boundary (External) and those that are with bodies within the WGA boundary (Internal).  Internal bodies are listed on the "CPID_List" worksheet</t>
  </si>
  <si>
    <t>External Balances</t>
  </si>
  <si>
    <t>Internal Balances</t>
  </si>
  <si>
    <t>Balance for the year ended 31 March 2014</t>
  </si>
  <si>
    <t>Step 3: Split the balances disclosed in Step 2 (balances held with bodies outside the WGA boundary) to show the movements during the year. The balances in columns P and C of the table below must be equal.</t>
  </si>
  <si>
    <t>ALL MAPPINGS BELOW NOW REMOVED</t>
  </si>
  <si>
    <t>Balances to be allocated according to movement in columns E to P</t>
  </si>
  <si>
    <t>Carried forward at 31st March</t>
  </si>
  <si>
    <t>Restated Opening Balance</t>
  </si>
  <si>
    <t>Opening balance at 1 April</t>
  </si>
  <si>
    <t>Income / 
Repayments</t>
  </si>
  <si>
    <t>Impairments - Taken to the I&amp;E</t>
  </si>
  <si>
    <t>Impairments - Taken to Reserves</t>
  </si>
  <si>
    <t>FX Movements</t>
  </si>
  <si>
    <t>Revaluations (Fair value Adjustments)</t>
  </si>
  <si>
    <t>Reclassifications (transfers long to short term)</t>
  </si>
  <si>
    <t>Closing Balance at 31 March</t>
  </si>
  <si>
    <t>Step 3: Show the valuation basis of the balances disclosed in Step 2 (balances held with bodies outside the WGA boundary). The balances in column H of the table below must equal the balances in column C of the table in Step 2</t>
  </si>
  <si>
    <t xml:space="preserve">Balances with entities outside the WGA boundary (i.e. bodies are not on the "CPID list" worksheet) </t>
  </si>
  <si>
    <t>Loans &amp; Receivables at amortised cost</t>
  </si>
  <si>
    <t>Held to maturity investments at amortised cost</t>
  </si>
  <si>
    <t>Unquoted equity investment at cost</t>
  </si>
  <si>
    <t>Available for sale at fair value</t>
  </si>
  <si>
    <t>Designated at FV through SOCI</t>
  </si>
  <si>
    <t>Equity investments</t>
  </si>
  <si>
    <t>Other securities</t>
  </si>
  <si>
    <t>Short term investments opening bal check (BA cell above = reason for restatement on balance sheet)</t>
  </si>
  <si>
    <t>Long term investments opening bal check (BA cell above = reason for restatement on balance sheet)</t>
  </si>
  <si>
    <t>Short term investments total must equal the total of the sum of the internal and external balances recognised</t>
  </si>
  <si>
    <t>Long term investments total must equal the total of the sum of the internal and external balances recognised</t>
  </si>
  <si>
    <t>Short term investments external breakdown by asset type agrees to total external balance</t>
  </si>
  <si>
    <t>Long term investments external breakdown by asset type agrees to total external balance</t>
  </si>
  <si>
    <t>JV&amp;A opening bal check (BA cell above = reason for restatement on SoFP)</t>
  </si>
  <si>
    <t>JV&amp;A restated balance is the same as the opening balance</t>
  </si>
  <si>
    <t>NOTE THAT IN FULL DCT, THIS WILL VALIDATE TO CPID TRANSACTIONS SHEET</t>
  </si>
  <si>
    <t>NDR taxpayer receipts not yet paid to Government</t>
  </si>
  <si>
    <t>References to the Code have been updated</t>
  </si>
  <si>
    <t>New Collection Fund worksheet with guidance (and associated linked cells)</t>
  </si>
  <si>
    <t>Layout of Highways Infrastructure worksheet has been updated</t>
  </si>
  <si>
    <t>There is no longer a separate academies worksheet</t>
  </si>
  <si>
    <t>Specific grants have been updated</t>
  </si>
  <si>
    <t>Worksheet protection removed, no macros in document</t>
  </si>
  <si>
    <t>Additional data requests for the cash element of some transactions</t>
  </si>
  <si>
    <t xml:space="preserve">Updates and corrections to validations (both on face of worksheets and in All Val with formula </t>
  </si>
  <si>
    <t>More guidance comments are included within the pack and additional comments are included in the input cells</t>
  </si>
  <si>
    <t>Changes and Updates to the 2014-15 English Local Government Data Collection Tool</t>
  </si>
  <si>
    <t>Additional cells to record business rates transactions</t>
  </si>
  <si>
    <t>Investments have been simplified</t>
  </si>
  <si>
    <t xml:space="preserve">PLEASE BE AWARE THAT THESE PROFORMAS ARE FOR INFORMATION AND </t>
  </si>
  <si>
    <t>WORKING PAPER USE ONLY. DO NOT SUBMIT.</t>
  </si>
  <si>
    <t>FOR ANY QUERIES OR FURTHER INFORMATION PLEASE CONTACT</t>
  </si>
  <si>
    <t>wga.team@hmtreasury.gsi.gov.uk</t>
  </si>
  <si>
    <t>New column for business rates appeals provision details - the validation has been amended to reflect charge is made to Collection Fund</t>
  </si>
  <si>
    <t>New linked cells to avoid inputting twice and to reduce errors – pension movements in net cost of services to movements in the net liability.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</si>
</sst>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6" formatCode="&quot;£&quot;#,##0;[Red]\-&quot;£&quot;#,##0"/>
    <numFmt numFmtId="43" formatCode="_-* #,##0.00_-;\-* #,##0.00_-;_-* &quot;-&quot;??_-;_-@_-"/>
    <numFmt numFmtId="164" formatCode="_-* #,##0.0_-;\-* #,##0.0_-;_-* &quot;-&quot;??_-;_-@_-"/>
    <numFmt numFmtId="165" formatCode="#,##0_ ;[Red]\-#,##0\ "/>
    <numFmt numFmtId="166" formatCode="_-* #,##0_-;\-* #,##0_-;_-* &quot;-&quot;??_-;_-@_-"/>
    <numFmt numFmtId="167" formatCode="_-* #,##0_-;[Red]\-\ #,##0_-;_-* &quot;-&quot;??_-;_-@_-"/>
    <numFmt numFmtId="168" formatCode="0.0"/>
    <numFmt numFmtId="169" formatCode="0_ ;[Red]\-0\ "/>
    <numFmt numFmtId="170" formatCode="#,##0.0_ ;[Red]\-#,##0.0\ "/>
    <numFmt numFmtId="171" formatCode="#,##0.00000_ ;[Red]\-#,##0.00000\ "/>
    <numFmt numFmtId="172" formatCode="#,##0;[Red]\(#,##0\)\ "/>
    <numFmt numFmtId="173" formatCode="#,##0;[Red]\(#,##0\)\ \ "/>
    <numFmt numFmtId="174" formatCode="dd\-mmm\-yyyy"/>
    <numFmt numFmtId="175" formatCode="#,##0;\(#,##0\)"/>
    <numFmt numFmtId="176" formatCode="#,##0.0"/>
  </numFmts>
  <fonts count="91" x14ac:knownFonts="1">
    <font>
      <sz val="10"/>
      <name val="Arial"/>
    </font>
    <font>
      <sz val="11"/>
      <color theme="1"/>
      <name val="Calibri"/>
      <family val="2"/>
      <scheme val="minor"/>
    </font>
    <font>
      <b/>
      <sz val="11"/>
      <color theme="1"/>
      <name val="Calibri"/>
      <family val="2"/>
      <scheme val="minor"/>
    </font>
    <font>
      <sz val="10"/>
      <name val="Arial"/>
    </font>
    <font>
      <b/>
      <u/>
      <sz val="14"/>
      <name val="Arial"/>
      <family val="2"/>
    </font>
    <font>
      <b/>
      <u/>
      <sz val="16"/>
      <name val="Arial"/>
      <family val="2"/>
    </font>
    <font>
      <sz val="10"/>
      <name val="Arial"/>
      <family val="2"/>
    </font>
    <font>
      <b/>
      <sz val="12"/>
      <name val="Arial"/>
      <family val="2"/>
    </font>
    <font>
      <b/>
      <sz val="10"/>
      <name val="Arial"/>
      <family val="2"/>
    </font>
    <font>
      <sz val="10"/>
      <color rgb="FFFF0000"/>
      <name val="Arial"/>
      <family val="2"/>
    </font>
    <font>
      <b/>
      <i/>
      <sz val="10"/>
      <color indexed="10"/>
      <name val="Arial"/>
      <family val="2"/>
    </font>
    <font>
      <sz val="10"/>
      <color indexed="10"/>
      <name val="Arial"/>
      <family val="2"/>
    </font>
    <font>
      <sz val="10"/>
      <color indexed="55"/>
      <name val="Arial"/>
      <family val="2"/>
    </font>
    <font>
      <u/>
      <sz val="10"/>
      <color indexed="12"/>
      <name val="Arial"/>
      <family val="2"/>
    </font>
    <font>
      <sz val="10"/>
      <color rgb="FFC00000"/>
      <name val="Arial"/>
      <family val="2"/>
    </font>
    <font>
      <b/>
      <i/>
      <sz val="12"/>
      <name val="Arial"/>
      <family val="2"/>
    </font>
    <font>
      <sz val="10"/>
      <color indexed="8"/>
      <name val="Arial"/>
      <family val="2"/>
    </font>
    <font>
      <b/>
      <sz val="11"/>
      <name val="Arial"/>
      <family val="2"/>
    </font>
    <font>
      <i/>
      <sz val="10"/>
      <name val="Arial"/>
      <family val="2"/>
    </font>
    <font>
      <b/>
      <sz val="10"/>
      <color indexed="10"/>
      <name val="Arial"/>
      <family val="2"/>
    </font>
    <font>
      <b/>
      <u/>
      <sz val="10"/>
      <name val="Arial"/>
      <family val="2"/>
    </font>
    <font>
      <sz val="11"/>
      <color indexed="8"/>
      <name val="Calibri"/>
      <family val="2"/>
    </font>
    <font>
      <sz val="10"/>
      <name val="Arial Narrow"/>
      <family val="2"/>
    </font>
    <font>
      <sz val="9"/>
      <color indexed="81"/>
      <name val="Tahoma"/>
      <family val="2"/>
    </font>
    <font>
      <b/>
      <sz val="9"/>
      <color indexed="81"/>
      <name val="Tahoma"/>
      <family val="2"/>
    </font>
    <font>
      <sz val="18"/>
      <color theme="1"/>
      <name val="Calibri"/>
      <family val="2"/>
      <scheme val="minor"/>
    </font>
    <font>
      <b/>
      <sz val="18"/>
      <color theme="1"/>
      <name val="Calibri"/>
      <family val="2"/>
      <scheme val="minor"/>
    </font>
    <font>
      <sz val="8"/>
      <color indexed="81"/>
      <name val="Tahoma"/>
      <family val="2"/>
    </font>
    <font>
      <sz val="11"/>
      <color rgb="FFFF0000"/>
      <name val="Arial"/>
      <family val="2"/>
    </font>
    <font>
      <sz val="11"/>
      <name val="Arial"/>
      <family val="2"/>
    </font>
    <font>
      <sz val="12"/>
      <name val="Arial"/>
      <family val="2"/>
    </font>
    <font>
      <b/>
      <sz val="18"/>
      <color theme="1"/>
      <name val="Arial"/>
      <family val="2"/>
    </font>
    <font>
      <sz val="12"/>
      <color theme="0"/>
      <name val="Arial"/>
      <family val="2"/>
    </font>
    <font>
      <b/>
      <sz val="14"/>
      <color theme="1"/>
      <name val="Arial"/>
      <family val="2"/>
    </font>
    <font>
      <b/>
      <sz val="12"/>
      <color theme="1"/>
      <name val="Arial"/>
      <family val="2"/>
    </font>
    <font>
      <b/>
      <sz val="9"/>
      <color theme="1"/>
      <name val="Arial"/>
      <family val="2"/>
    </font>
    <font>
      <sz val="12"/>
      <color rgb="FFFF0000"/>
      <name val="Arial"/>
      <family val="2"/>
    </font>
    <font>
      <b/>
      <sz val="9"/>
      <color rgb="FFFF0000"/>
      <name val="Arial"/>
      <family val="2"/>
    </font>
    <font>
      <b/>
      <sz val="10"/>
      <color rgb="FFFF0000"/>
      <name val="Arial"/>
      <family val="2"/>
    </font>
    <font>
      <b/>
      <u/>
      <sz val="12"/>
      <name val="Arial"/>
      <family val="2"/>
    </font>
    <font>
      <b/>
      <sz val="10"/>
      <color rgb="FFC00000"/>
      <name val="Arial"/>
      <family val="2"/>
    </font>
    <font>
      <b/>
      <sz val="10"/>
      <color indexed="60"/>
      <name val="Arial"/>
      <family val="2"/>
    </font>
    <font>
      <b/>
      <i/>
      <sz val="10"/>
      <color rgb="FFC00000"/>
      <name val="Arial"/>
      <family val="2"/>
    </font>
    <font>
      <b/>
      <sz val="11"/>
      <color rgb="FFC00000"/>
      <name val="Arial"/>
      <family val="2"/>
    </font>
    <font>
      <sz val="14"/>
      <name val="Arial"/>
      <family val="2"/>
    </font>
    <font>
      <b/>
      <sz val="10"/>
      <color indexed="8"/>
      <name val="Arial"/>
      <family val="2"/>
    </font>
    <font>
      <b/>
      <i/>
      <sz val="10"/>
      <name val="Arial"/>
      <family val="2"/>
    </font>
    <font>
      <i/>
      <sz val="10"/>
      <color indexed="10"/>
      <name val="Arial"/>
      <family val="2"/>
    </font>
    <font>
      <b/>
      <sz val="11"/>
      <color indexed="8"/>
      <name val="Arial"/>
      <family val="2"/>
    </font>
    <font>
      <sz val="10"/>
      <color theme="0"/>
      <name val="Arial"/>
      <family val="2"/>
    </font>
    <font>
      <b/>
      <sz val="10"/>
      <color theme="0"/>
      <name val="Arial"/>
      <family val="2"/>
    </font>
    <font>
      <b/>
      <sz val="12"/>
      <color indexed="10"/>
      <name val="Arial"/>
      <family val="2"/>
    </font>
    <font>
      <i/>
      <sz val="10"/>
      <color indexed="8"/>
      <name val="Arial"/>
      <family val="2"/>
    </font>
    <font>
      <sz val="10"/>
      <color indexed="9"/>
      <name val="Arial"/>
      <family val="2"/>
    </font>
    <font>
      <b/>
      <sz val="10"/>
      <color indexed="9"/>
      <name val="Arial"/>
      <family val="2"/>
    </font>
    <font>
      <b/>
      <sz val="14"/>
      <name val="Arial"/>
      <family val="2"/>
    </font>
    <font>
      <u/>
      <sz val="10"/>
      <name val="Arial"/>
      <family val="2"/>
    </font>
    <font>
      <b/>
      <u/>
      <sz val="10"/>
      <color indexed="10"/>
      <name val="Arial"/>
      <family val="2"/>
    </font>
    <font>
      <sz val="11"/>
      <color indexed="9"/>
      <name val="Arial"/>
      <family val="2"/>
    </font>
    <font>
      <sz val="10"/>
      <color indexed="18"/>
      <name val="Arial"/>
      <family val="2"/>
    </font>
    <font>
      <b/>
      <i/>
      <sz val="11"/>
      <name val="Arial"/>
      <family val="2"/>
    </font>
    <font>
      <i/>
      <sz val="11"/>
      <name val="Arial"/>
      <family val="2"/>
    </font>
    <font>
      <b/>
      <sz val="10"/>
      <color indexed="12"/>
      <name val="Arial"/>
      <family val="2"/>
    </font>
    <font>
      <b/>
      <sz val="10"/>
      <color theme="1"/>
      <name val="Arial"/>
      <family val="2"/>
    </font>
    <font>
      <sz val="10"/>
      <color theme="1"/>
      <name val="Arial"/>
      <family val="2"/>
    </font>
    <font>
      <i/>
      <sz val="10"/>
      <color rgb="FFFF0000"/>
      <name val="Arial"/>
      <family val="2"/>
    </font>
    <font>
      <b/>
      <sz val="14"/>
      <color rgb="FFFF0000"/>
      <name val="Arial"/>
      <family val="2"/>
    </font>
    <font>
      <u val="singleAccounting"/>
      <sz val="10"/>
      <name val="Arial"/>
      <family val="2"/>
    </font>
    <font>
      <u/>
      <sz val="14"/>
      <name val="Arial"/>
      <family val="2"/>
    </font>
    <font>
      <b/>
      <i/>
      <u/>
      <sz val="11"/>
      <color indexed="10"/>
      <name val="Arial"/>
      <family val="2"/>
    </font>
    <font>
      <b/>
      <sz val="12"/>
      <color indexed="18"/>
      <name val="Arial"/>
      <family val="2"/>
    </font>
    <font>
      <sz val="11"/>
      <color indexed="18"/>
      <name val="Arial"/>
      <family val="2"/>
    </font>
    <font>
      <b/>
      <sz val="10"/>
      <color indexed="18"/>
      <name val="Arial"/>
      <family val="2"/>
    </font>
    <font>
      <b/>
      <sz val="9"/>
      <color indexed="81"/>
      <name val="Tahoma"/>
      <charset val="1"/>
    </font>
    <font>
      <sz val="9"/>
      <color indexed="81"/>
      <name val="Tahoma"/>
      <charset val="1"/>
    </font>
    <font>
      <sz val="10"/>
      <color indexed="81"/>
      <name val="Tahoma"/>
      <family val="2"/>
    </font>
    <font>
      <sz val="11"/>
      <color indexed="81"/>
      <name val="Tahoma"/>
      <family val="2"/>
    </font>
    <font>
      <b/>
      <sz val="11"/>
      <color indexed="10"/>
      <name val="Arial"/>
      <family val="2"/>
    </font>
    <font>
      <b/>
      <sz val="11"/>
      <color rgb="FFFF0000"/>
      <name val="Arial"/>
      <family val="2"/>
    </font>
    <font>
      <b/>
      <i/>
      <sz val="11"/>
      <color indexed="10"/>
      <name val="Arial"/>
      <family val="2"/>
    </font>
    <font>
      <b/>
      <u/>
      <sz val="14"/>
      <color rgb="FFFF0000"/>
      <name val="Arial"/>
      <family val="2"/>
    </font>
    <font>
      <b/>
      <u/>
      <sz val="12"/>
      <color rgb="FFFF0000"/>
      <name val="Arial"/>
      <family val="2"/>
    </font>
    <font>
      <sz val="10"/>
      <color indexed="12"/>
      <name val="Arial"/>
      <family val="2"/>
    </font>
    <font>
      <b/>
      <sz val="12"/>
      <color rgb="FFFF0000"/>
      <name val="Arial"/>
      <family val="2"/>
    </font>
    <font>
      <b/>
      <sz val="18"/>
      <color rgb="FFFF0000"/>
      <name val="Arial"/>
      <family val="2"/>
    </font>
    <font>
      <u/>
      <sz val="12"/>
      <name val="Arial"/>
      <family val="2"/>
    </font>
    <font>
      <b/>
      <sz val="14"/>
      <color indexed="10"/>
      <name val="Arial"/>
      <family val="2"/>
    </font>
    <font>
      <sz val="11"/>
      <color indexed="10"/>
      <name val="Arial"/>
      <family val="2"/>
    </font>
    <font>
      <b/>
      <sz val="12"/>
      <color indexed="8"/>
      <name val="Arial"/>
      <family val="2"/>
    </font>
    <font>
      <b/>
      <u/>
      <sz val="10"/>
      <color indexed="18"/>
      <name val="Arial"/>
      <family val="2"/>
    </font>
    <font>
      <b/>
      <sz val="20"/>
      <name val="Arial"/>
      <family val="2"/>
    </font>
  </fonts>
  <fills count="21">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
      <patternFill patternType="solid">
        <fgColor indexed="43"/>
        <bgColor indexed="64"/>
      </patternFill>
    </fill>
    <fill>
      <patternFill patternType="solid">
        <fgColor rgb="FF92D050"/>
        <bgColor indexed="64"/>
      </patternFill>
    </fill>
    <fill>
      <patternFill patternType="solid">
        <fgColor rgb="FFFFC000"/>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indexed="27"/>
        <bgColor indexed="64"/>
      </patternFill>
    </fill>
    <fill>
      <patternFill patternType="solid">
        <fgColor indexed="55"/>
        <bgColor indexed="64"/>
      </patternFill>
    </fill>
    <fill>
      <patternFill patternType="solid">
        <fgColor theme="8" tint="0.79998168889431442"/>
        <bgColor indexed="64"/>
      </patternFill>
    </fill>
    <fill>
      <patternFill patternType="solid">
        <fgColor indexed="13"/>
        <bgColor indexed="64"/>
      </patternFill>
    </fill>
    <fill>
      <patternFill patternType="solid">
        <fgColor theme="7" tint="0.79998168889431442"/>
        <bgColor indexed="64"/>
      </patternFill>
    </fill>
  </fills>
  <borders count="5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style="thin">
        <color indexed="64"/>
      </left>
      <right/>
      <top/>
      <bottom style="hair">
        <color indexed="10"/>
      </bottom>
      <diagonal/>
    </border>
    <border>
      <left style="thin">
        <color indexed="64"/>
      </left>
      <right style="thin">
        <color indexed="64"/>
      </right>
      <top/>
      <bottom style="hair">
        <color indexed="10"/>
      </bottom>
      <diagonal/>
    </border>
    <border>
      <left/>
      <right style="thin">
        <color indexed="64"/>
      </right>
      <top/>
      <bottom style="hair">
        <color indexed="10"/>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s>
  <cellStyleXfs count="14">
    <xf numFmtId="0" fontId="0" fillId="0" borderId="0"/>
    <xf numFmtId="0" fontId="8" fillId="0" borderId="0" applyNumberForma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6" fillId="0" borderId="0" applyFont="0" applyFill="0" applyBorder="0" applyAlignment="0" applyProtection="0"/>
    <xf numFmtId="0" fontId="6" fillId="0" borderId="0"/>
    <xf numFmtId="0" fontId="13" fillId="0" borderId="0" applyNumberFormat="0" applyFill="0" applyBorder="0" applyAlignment="0" applyProtection="0">
      <alignment vertical="top"/>
      <protection locked="0"/>
    </xf>
    <xf numFmtId="0" fontId="6" fillId="0" borderId="0"/>
    <xf numFmtId="0" fontId="6" fillId="0" borderId="0"/>
    <xf numFmtId="0" fontId="21" fillId="0" borderId="0"/>
    <xf numFmtId="0" fontId="6" fillId="0" borderId="0"/>
    <xf numFmtId="0" fontId="6" fillId="0" borderId="0"/>
    <xf numFmtId="0" fontId="1" fillId="0" borderId="0"/>
    <xf numFmtId="43" fontId="6" fillId="0" borderId="0" applyFont="0" applyFill="0" applyBorder="0" applyAlignment="0" applyProtection="0"/>
  </cellStyleXfs>
  <cellXfs count="1550">
    <xf numFmtId="0" fontId="0" fillId="0" borderId="0" xfId="0"/>
    <xf numFmtId="0" fontId="7" fillId="11" borderId="0" xfId="0" applyFont="1" applyFill="1" applyAlignment="1">
      <alignment horizontal="center" vertical="top" wrapText="1"/>
    </xf>
    <xf numFmtId="0" fontId="4" fillId="0" borderId="0" xfId="0" applyFont="1" applyBorder="1" applyAlignment="1" applyProtection="1"/>
    <xf numFmtId="0" fontId="0" fillId="2" borderId="0" xfId="0" applyFont="1" applyFill="1" applyBorder="1" applyAlignment="1" applyProtection="1"/>
    <xf numFmtId="0" fontId="0" fillId="2" borderId="0" xfId="0" applyFont="1" applyFill="1" applyProtection="1"/>
    <xf numFmtId="0" fontId="0" fillId="0" borderId="0" xfId="0" applyFont="1" applyProtection="1"/>
    <xf numFmtId="0" fontId="0" fillId="0" borderId="0" xfId="0" applyProtection="1"/>
    <xf numFmtId="0" fontId="0" fillId="0" borderId="0" xfId="0" applyFill="1" applyProtection="1"/>
    <xf numFmtId="0" fontId="5" fillId="0" borderId="0" xfId="0" applyFont="1" applyFill="1" applyBorder="1" applyAlignment="1" applyProtection="1"/>
    <xf numFmtId="0" fontId="4" fillId="0" borderId="0" xfId="0" applyFont="1" applyFill="1" applyBorder="1" applyAlignment="1" applyProtection="1"/>
    <xf numFmtId="0" fontId="0" fillId="0" borderId="0" xfId="0" applyFont="1" applyFill="1" applyBorder="1" applyAlignment="1" applyProtection="1"/>
    <xf numFmtId="15" fontId="0" fillId="2" borderId="0" xfId="0" applyNumberFormat="1" applyFont="1" applyFill="1" applyBorder="1" applyAlignment="1" applyProtection="1"/>
    <xf numFmtId="0" fontId="0" fillId="0" borderId="0" xfId="0" applyFill="1" applyBorder="1" applyProtection="1"/>
    <xf numFmtId="0" fontId="6" fillId="0" borderId="0" xfId="0" applyFont="1" applyFill="1" applyBorder="1" applyProtection="1"/>
    <xf numFmtId="0" fontId="0" fillId="2" borderId="0" xfId="0" applyFont="1" applyFill="1" applyBorder="1" applyAlignment="1" applyProtection="1">
      <alignment horizontal="center"/>
    </xf>
    <xf numFmtId="0" fontId="7" fillId="0" borderId="0" xfId="0" applyFont="1" applyFill="1" applyBorder="1" applyAlignment="1" applyProtection="1">
      <alignment vertical="center"/>
    </xf>
    <xf numFmtId="0" fontId="8" fillId="2" borderId="1" xfId="0" applyFont="1" applyFill="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1" xfId="4" applyNumberFormat="1" applyFont="1" applyFill="1" applyBorder="1" applyAlignment="1" applyProtection="1">
      <alignment horizontal="center" vertical="top" wrapText="1"/>
    </xf>
    <xf numFmtId="164" fontId="8" fillId="2" borderId="2" xfId="0" applyNumberFormat="1" applyFont="1" applyFill="1" applyBorder="1" applyAlignment="1" applyProtection="1">
      <alignment horizontal="center" wrapText="1"/>
    </xf>
    <xf numFmtId="0" fontId="0" fillId="2" borderId="0" xfId="0" applyFill="1" applyProtection="1"/>
    <xf numFmtId="0" fontId="6" fillId="0" borderId="0" xfId="0" applyFont="1" applyFill="1" applyBorder="1" applyAlignment="1" applyProtection="1">
      <alignment horizontal="left" indent="1"/>
    </xf>
    <xf numFmtId="38" fontId="0" fillId="0" borderId="3" xfId="2" applyNumberFormat="1" applyFont="1" applyFill="1" applyBorder="1" applyProtection="1">
      <protection locked="0"/>
    </xf>
    <xf numFmtId="38" fontId="6" fillId="3" borderId="3" xfId="4" applyNumberFormat="1" applyFont="1" applyFill="1" applyBorder="1" applyAlignment="1" applyProtection="1">
      <alignment horizontal="right" vertical="center"/>
    </xf>
    <xf numFmtId="38" fontId="6" fillId="0" borderId="3" xfId="4" applyNumberFormat="1" applyFont="1" applyFill="1" applyBorder="1" applyAlignment="1" applyProtection="1">
      <alignment horizontal="right" vertical="center"/>
      <protection locked="0"/>
    </xf>
    <xf numFmtId="38" fontId="6" fillId="4" borderId="3" xfId="4" applyNumberFormat="1" applyFont="1" applyFill="1" applyBorder="1" applyAlignment="1" applyProtection="1">
      <alignment horizontal="right" vertical="center"/>
    </xf>
    <xf numFmtId="38" fontId="6" fillId="0" borderId="2" xfId="4" applyNumberFormat="1" applyFont="1" applyFill="1" applyBorder="1" applyAlignment="1" applyProtection="1">
      <alignment horizontal="right" vertical="center"/>
      <protection locked="0"/>
    </xf>
    <xf numFmtId="38" fontId="6" fillId="4" borderId="2" xfId="4" applyNumberFormat="1" applyFont="1" applyFill="1" applyBorder="1" applyAlignment="1" applyProtection="1">
      <alignment horizontal="right" vertical="center"/>
    </xf>
    <xf numFmtId="0" fontId="9" fillId="2" borderId="0" xfId="0" applyFont="1" applyFill="1" applyProtection="1"/>
    <xf numFmtId="38" fontId="6" fillId="3" borderId="2" xfId="4" applyNumberFormat="1" applyFont="1" applyFill="1" applyBorder="1" applyAlignment="1" applyProtection="1">
      <alignment horizontal="right" vertical="center"/>
    </xf>
    <xf numFmtId="0" fontId="6" fillId="0" borderId="0" xfId="0" applyFont="1" applyFill="1" applyBorder="1" applyAlignment="1" applyProtection="1">
      <alignment horizontal="left" indent="2"/>
    </xf>
    <xf numFmtId="38" fontId="6" fillId="5" borderId="3" xfId="0" applyNumberFormat="1" applyFont="1" applyFill="1" applyBorder="1" applyAlignment="1" applyProtection="1">
      <protection locked="0"/>
    </xf>
    <xf numFmtId="38" fontId="8" fillId="3" borderId="4" xfId="4" applyNumberFormat="1" applyFont="1" applyFill="1" applyBorder="1" applyAlignment="1" applyProtection="1">
      <alignment vertical="center"/>
    </xf>
    <xf numFmtId="165" fontId="6" fillId="0" borderId="0" xfId="4" applyNumberFormat="1" applyFont="1" applyFill="1" applyBorder="1" applyAlignment="1" applyProtection="1">
      <alignment vertical="center"/>
    </xf>
    <xf numFmtId="0" fontId="0" fillId="0" borderId="0" xfId="0" applyFont="1" applyFill="1" applyBorder="1" applyProtection="1"/>
    <xf numFmtId="0" fontId="0" fillId="5" borderId="0" xfId="0" applyFill="1" applyBorder="1" applyProtection="1"/>
    <xf numFmtId="0" fontId="6" fillId="2" borderId="0" xfId="0" applyFont="1" applyFill="1" applyProtection="1"/>
    <xf numFmtId="0" fontId="7" fillId="0" borderId="0" xfId="0" applyFont="1" applyFill="1" applyBorder="1" applyAlignment="1" applyProtection="1">
      <alignment horizontal="left" vertical="top"/>
    </xf>
    <xf numFmtId="0" fontId="10" fillId="0" borderId="0" xfId="0" applyFont="1" applyFill="1" applyBorder="1" applyProtection="1"/>
    <xf numFmtId="0" fontId="8" fillId="2" borderId="7" xfId="0" applyFont="1" applyFill="1" applyBorder="1" applyAlignment="1" applyProtection="1">
      <alignment horizontal="center" vertical="top" wrapText="1"/>
    </xf>
    <xf numFmtId="0" fontId="8" fillId="2" borderId="2" xfId="0" applyFont="1" applyFill="1" applyBorder="1" applyAlignment="1" applyProtection="1">
      <alignment horizontal="center"/>
    </xf>
    <xf numFmtId="0" fontId="8" fillId="0" borderId="0" xfId="0" applyFont="1" applyFill="1" applyProtection="1"/>
    <xf numFmtId="0" fontId="6" fillId="0" borderId="0" xfId="0" applyFont="1" applyFill="1" applyProtection="1"/>
    <xf numFmtId="0" fontId="8" fillId="0" borderId="8" xfId="5" applyFont="1" applyFill="1" applyBorder="1" applyAlignment="1" applyProtection="1">
      <alignment horizontal="left" indent="1"/>
    </xf>
    <xf numFmtId="38" fontId="6" fillId="6" borderId="3" xfId="0" applyNumberFormat="1" applyFont="1" applyFill="1" applyBorder="1" applyProtection="1"/>
    <xf numFmtId="38" fontId="6" fillId="6" borderId="3" xfId="4" applyNumberFormat="1" applyFont="1" applyFill="1" applyBorder="1" applyProtection="1"/>
    <xf numFmtId="38" fontId="6" fillId="3" borderId="3" xfId="4" applyNumberFormat="1" applyFont="1" applyFill="1" applyBorder="1" applyAlignment="1" applyProtection="1">
      <alignment vertical="center"/>
    </xf>
    <xf numFmtId="0" fontId="6" fillId="0" borderId="0" xfId="5" applyFont="1" applyFill="1" applyBorder="1" applyAlignment="1" applyProtection="1">
      <alignment horizontal="left" indent="1"/>
    </xf>
    <xf numFmtId="38" fontId="6" fillId="0" borderId="3" xfId="4" applyNumberFormat="1" applyFont="1" applyFill="1" applyBorder="1" applyProtection="1">
      <protection locked="0"/>
    </xf>
    <xf numFmtId="38" fontId="6" fillId="0" borderId="3" xfId="4" applyNumberFormat="1" applyFont="1" applyFill="1" applyBorder="1" applyAlignment="1" applyProtection="1">
      <alignment vertical="center"/>
      <protection locked="0"/>
    </xf>
    <xf numFmtId="0" fontId="6" fillId="2" borderId="0" xfId="0" applyFont="1" applyFill="1" applyAlignment="1" applyProtection="1">
      <alignment vertical="center"/>
    </xf>
    <xf numFmtId="0" fontId="11" fillId="0" borderId="0" xfId="0" applyFont="1" applyFill="1" applyAlignment="1" applyProtection="1">
      <alignment vertical="center"/>
    </xf>
    <xf numFmtId="0" fontId="12" fillId="0" borderId="0" xfId="0" applyFont="1" applyFill="1" applyAlignment="1" applyProtection="1">
      <alignment vertical="center"/>
    </xf>
    <xf numFmtId="0" fontId="8" fillId="0" borderId="0" xfId="5" applyFont="1" applyAlignment="1" applyProtection="1">
      <alignment horizontal="left" indent="1"/>
    </xf>
    <xf numFmtId="38" fontId="6" fillId="3" borderId="2" xfId="4" applyNumberFormat="1" applyFont="1" applyFill="1" applyBorder="1" applyProtection="1"/>
    <xf numFmtId="38" fontId="6" fillId="3" borderId="3" xfId="4" applyNumberFormat="1" applyFont="1" applyFill="1" applyBorder="1" applyProtection="1"/>
    <xf numFmtId="0" fontId="6" fillId="0" borderId="0" xfId="4" applyNumberFormat="1" applyFont="1" applyFill="1" applyBorder="1" applyAlignment="1" applyProtection="1">
      <alignment horizontal="left" indent="1"/>
    </xf>
    <xf numFmtId="38" fontId="8" fillId="3" borderId="3" xfId="4" applyNumberFormat="1" applyFont="1" applyFill="1" applyBorder="1" applyProtection="1"/>
    <xf numFmtId="0" fontId="12" fillId="0" borderId="0" xfId="0" applyFont="1" applyFill="1" applyProtection="1"/>
    <xf numFmtId="38" fontId="6" fillId="0" borderId="3" xfId="2" applyNumberFormat="1" applyFont="1" applyFill="1" applyBorder="1" applyProtection="1">
      <protection locked="0"/>
    </xf>
    <xf numFmtId="0" fontId="6" fillId="7" borderId="0" xfId="0" applyFont="1" applyFill="1" applyBorder="1" applyAlignment="1" applyProtection="1">
      <alignment horizontal="left" indent="1"/>
    </xf>
    <xf numFmtId="38" fontId="6" fillId="3" borderId="3" xfId="0" applyNumberFormat="1" applyFont="1" applyFill="1" applyBorder="1" applyProtection="1"/>
    <xf numFmtId="0" fontId="12" fillId="2" borderId="0" xfId="0" applyFont="1" applyFill="1" applyProtection="1"/>
    <xf numFmtId="0" fontId="0" fillId="0" borderId="0" xfId="0" applyBorder="1" applyAlignment="1" applyProtection="1">
      <alignment horizontal="left" indent="1"/>
    </xf>
    <xf numFmtId="0" fontId="13" fillId="0" borderId="0" xfId="6" applyFill="1" applyAlignment="1" applyProtection="1"/>
    <xf numFmtId="0" fontId="13" fillId="2" borderId="0" xfId="6" applyFill="1" applyAlignment="1" applyProtection="1"/>
    <xf numFmtId="0" fontId="8" fillId="0" borderId="0" xfId="0" applyFont="1" applyFill="1" applyBorder="1" applyAlignment="1" applyProtection="1">
      <alignment horizontal="left" indent="1"/>
    </xf>
    <xf numFmtId="38" fontId="8" fillId="3" borderId="4" xfId="4" applyNumberFormat="1" applyFont="1" applyFill="1" applyBorder="1" applyProtection="1"/>
    <xf numFmtId="0" fontId="6" fillId="0" borderId="0" xfId="0" applyFont="1" applyFill="1" applyBorder="1" applyAlignment="1" applyProtection="1"/>
    <xf numFmtId="0" fontId="6" fillId="2" borderId="0" xfId="0" applyFont="1" applyFill="1" applyBorder="1" applyAlignment="1" applyProtection="1"/>
    <xf numFmtId="0" fontId="6" fillId="2" borderId="0" xfId="0" applyFont="1" applyFill="1" applyBorder="1" applyProtection="1"/>
    <xf numFmtId="0" fontId="8" fillId="2" borderId="5"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8" fillId="2" borderId="9"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8" fillId="2" borderId="10" xfId="0" applyFont="1" applyFill="1" applyBorder="1" applyAlignment="1" applyProtection="1">
      <alignment horizontal="center"/>
    </xf>
    <xf numFmtId="38" fontId="6" fillId="6" borderId="2" xfId="4" applyNumberFormat="1" applyFont="1" applyFill="1" applyBorder="1" applyProtection="1"/>
    <xf numFmtId="0" fontId="14" fillId="2" borderId="0" xfId="0" applyFont="1" applyFill="1" applyProtection="1"/>
    <xf numFmtId="38" fontId="6" fillId="0" borderId="2" xfId="4" applyNumberFormat="1" applyFont="1" applyFill="1" applyBorder="1" applyProtection="1">
      <protection locked="0"/>
    </xf>
    <xf numFmtId="0" fontId="6" fillId="0" borderId="0" xfId="6" applyFont="1" applyFill="1" applyBorder="1" applyAlignment="1" applyProtection="1">
      <alignment horizontal="left" indent="1"/>
    </xf>
    <xf numFmtId="3" fontId="6" fillId="2" borderId="0" xfId="0" applyNumberFormat="1" applyFont="1" applyFill="1" applyProtection="1"/>
    <xf numFmtId="38" fontId="8" fillId="3" borderId="2" xfId="4" applyNumberFormat="1" applyFont="1" applyFill="1" applyBorder="1" applyProtection="1"/>
    <xf numFmtId="0" fontId="15" fillId="0" borderId="0" xfId="0" applyFont="1" applyFill="1" applyBorder="1" applyProtection="1"/>
    <xf numFmtId="0" fontId="7" fillId="0" borderId="0" xfId="0" applyFont="1" applyFill="1" applyBorder="1" applyAlignment="1" applyProtection="1">
      <alignment vertical="top"/>
    </xf>
    <xf numFmtId="0" fontId="8" fillId="2" borderId="1" xfId="0" applyFont="1" applyFill="1" applyBorder="1" applyAlignment="1" applyProtection="1">
      <alignment horizontal="center" vertical="top" wrapText="1"/>
    </xf>
    <xf numFmtId="0" fontId="12" fillId="0" borderId="0" xfId="0" applyFont="1" applyFill="1" applyBorder="1" applyProtection="1"/>
    <xf numFmtId="0" fontId="7" fillId="0" borderId="0" xfId="0" applyFont="1" applyFill="1" applyBorder="1" applyAlignment="1" applyProtection="1">
      <alignment horizontal="left" indent="1"/>
    </xf>
    <xf numFmtId="0" fontId="8" fillId="0" borderId="0" xfId="0" applyFont="1" applyFill="1" applyBorder="1" applyProtection="1"/>
    <xf numFmtId="38" fontId="6" fillId="9" borderId="3" xfId="4" applyNumberFormat="1" applyFont="1" applyFill="1" applyBorder="1" applyProtection="1"/>
    <xf numFmtId="38" fontId="6" fillId="0" borderId="1" xfId="4" applyNumberFormat="1" applyFont="1" applyFill="1" applyBorder="1" applyAlignment="1" applyProtection="1">
      <alignment vertical="center"/>
      <protection locked="0"/>
    </xf>
    <xf numFmtId="38" fontId="6" fillId="9" borderId="1" xfId="4" applyNumberFormat="1" applyFont="1" applyFill="1" applyBorder="1" applyAlignment="1" applyProtection="1">
      <alignment vertical="center"/>
    </xf>
    <xf numFmtId="3" fontId="6" fillId="0" borderId="0" xfId="4" applyNumberFormat="1" applyFont="1" applyFill="1" applyBorder="1" applyAlignment="1" applyProtection="1">
      <alignment vertical="center"/>
    </xf>
    <xf numFmtId="0" fontId="11" fillId="0" borderId="0" xfId="0" applyFont="1" applyFill="1" applyBorder="1" applyAlignment="1" applyProtection="1">
      <alignment vertical="center"/>
    </xf>
    <xf numFmtId="0" fontId="6" fillId="0" borderId="0" xfId="0" applyFont="1" applyFill="1" applyBorder="1" applyAlignment="1" applyProtection="1">
      <alignment vertical="center"/>
    </xf>
    <xf numFmtId="38" fontId="6" fillId="3" borderId="12" xfId="4" applyNumberFormat="1" applyFont="1" applyFill="1" applyBorder="1" applyProtection="1"/>
    <xf numFmtId="38" fontId="6" fillId="9" borderId="12" xfId="4" applyNumberFormat="1" applyFont="1" applyFill="1" applyBorder="1" applyProtection="1"/>
    <xf numFmtId="164" fontId="6" fillId="0" borderId="0" xfId="4" applyNumberFormat="1" applyFont="1" applyFill="1" applyBorder="1" applyAlignment="1" applyProtection="1">
      <alignment horizontal="left"/>
    </xf>
    <xf numFmtId="38" fontId="16" fillId="0" borderId="1" xfId="7" applyNumberFormat="1" applyFont="1" applyFill="1" applyBorder="1" applyProtection="1">
      <protection locked="0"/>
    </xf>
    <xf numFmtId="38" fontId="6" fillId="0" borderId="1" xfId="0" applyNumberFormat="1" applyFont="1" applyFill="1" applyBorder="1" applyProtection="1">
      <protection locked="0"/>
    </xf>
    <xf numFmtId="38" fontId="8" fillId="9" borderId="3" xfId="4" applyNumberFormat="1" applyFont="1" applyFill="1" applyBorder="1" applyProtection="1"/>
    <xf numFmtId="3" fontId="8" fillId="0" borderId="0" xfId="4" applyNumberFormat="1" applyFont="1" applyFill="1" applyBorder="1" applyProtection="1"/>
    <xf numFmtId="0" fontId="17" fillId="0" borderId="0" xfId="0" applyFont="1" applyFill="1" applyBorder="1" applyAlignment="1" applyProtection="1">
      <alignment horizontal="left" indent="1"/>
    </xf>
    <xf numFmtId="0" fontId="8" fillId="2" borderId="0" xfId="0" applyFont="1" applyFill="1" applyBorder="1" applyAlignment="1" applyProtection="1"/>
    <xf numFmtId="0" fontId="8" fillId="0" borderId="0" xfId="0" applyFont="1" applyFill="1" applyBorder="1" applyAlignment="1" applyProtection="1">
      <alignment horizontal="left" indent="2"/>
    </xf>
    <xf numFmtId="0" fontId="8" fillId="0" borderId="0" xfId="0" applyFont="1" applyFill="1" applyBorder="1" applyAlignment="1" applyProtection="1"/>
    <xf numFmtId="166" fontId="8" fillId="2" borderId="0" xfId="4" applyNumberFormat="1" applyFont="1" applyFill="1" applyBorder="1" applyProtection="1"/>
    <xf numFmtId="166" fontId="18" fillId="0" borderId="0" xfId="4" applyNumberFormat="1" applyFont="1" applyFill="1" applyBorder="1" applyAlignment="1" applyProtection="1">
      <alignment horizontal="right" vertical="center"/>
    </xf>
    <xf numFmtId="0" fontId="19" fillId="0" borderId="0" xfId="0" applyFont="1" applyFill="1" applyBorder="1" applyAlignment="1" applyProtection="1">
      <alignment horizontal="right" vertical="center"/>
    </xf>
    <xf numFmtId="0" fontId="20" fillId="2" borderId="0" xfId="0" applyFont="1" applyFill="1" applyBorder="1" applyProtection="1"/>
    <xf numFmtId="0" fontId="7" fillId="0" borderId="0" xfId="0" applyFont="1" applyFill="1" applyBorder="1" applyProtection="1"/>
    <xf numFmtId="0" fontId="8" fillId="2" borderId="3" xfId="0" applyFont="1" applyFill="1" applyBorder="1" applyAlignment="1" applyProtection="1">
      <alignment horizontal="center"/>
    </xf>
    <xf numFmtId="38" fontId="6" fillId="5" borderId="3" xfId="4" applyNumberFormat="1" applyFont="1" applyFill="1" applyBorder="1" applyProtection="1">
      <protection locked="0"/>
    </xf>
    <xf numFmtId="0" fontId="6" fillId="10" borderId="5" xfId="8" applyFont="1" applyFill="1" applyBorder="1" applyProtection="1"/>
    <xf numFmtId="0" fontId="6" fillId="10" borderId="13" xfId="8" applyFill="1" applyBorder="1" applyProtection="1"/>
    <xf numFmtId="0" fontId="6" fillId="10" borderId="6" xfId="8" applyFill="1" applyBorder="1" applyProtection="1"/>
    <xf numFmtId="0" fontId="11" fillId="0" borderId="0" xfId="0" applyFont="1" applyFill="1" applyBorder="1" applyProtection="1"/>
    <xf numFmtId="0" fontId="22" fillId="10" borderId="9" xfId="9" applyFont="1" applyFill="1" applyBorder="1" applyAlignment="1" applyProtection="1">
      <alignment horizontal="left"/>
    </xf>
    <xf numFmtId="0" fontId="6" fillId="10" borderId="0" xfId="8" applyFill="1" applyBorder="1" applyProtection="1"/>
    <xf numFmtId="38" fontId="6" fillId="10" borderId="8" xfId="8" applyNumberFormat="1" applyFill="1" applyBorder="1" applyProtection="1"/>
    <xf numFmtId="0" fontId="6" fillId="10" borderId="9" xfId="8" applyFill="1" applyBorder="1" applyProtection="1"/>
    <xf numFmtId="3" fontId="6" fillId="10" borderId="8" xfId="8" applyNumberFormat="1" applyFill="1" applyBorder="1" applyProtection="1"/>
    <xf numFmtId="38" fontId="6" fillId="0" borderId="3" xfId="0" applyNumberFormat="1" applyFont="1" applyBorder="1" applyProtection="1">
      <protection locked="0"/>
    </xf>
    <xf numFmtId="0" fontId="6" fillId="10" borderId="10" xfId="8" applyFill="1" applyBorder="1" applyProtection="1"/>
    <xf numFmtId="0" fontId="6" fillId="10" borderId="11" xfId="8" applyFill="1" applyBorder="1" applyProtection="1"/>
    <xf numFmtId="38" fontId="6" fillId="10" borderId="14" xfId="8" applyNumberFormat="1" applyFill="1" applyBorder="1" applyProtection="1"/>
    <xf numFmtId="0" fontId="8" fillId="0" borderId="0" xfId="0" applyFont="1" applyFill="1" applyBorder="1" applyAlignment="1" applyProtection="1">
      <alignment horizontal="left" vertical="center" indent="1"/>
    </xf>
    <xf numFmtId="0" fontId="8" fillId="0" borderId="3" xfId="0" applyFont="1" applyBorder="1" applyProtection="1"/>
    <xf numFmtId="0" fontId="8" fillId="0" borderId="3" xfId="0" applyFont="1" applyFill="1" applyBorder="1" applyProtection="1"/>
    <xf numFmtId="0" fontId="13" fillId="0" borderId="0" xfId="6" applyFill="1" applyBorder="1" applyAlignment="1" applyProtection="1"/>
    <xf numFmtId="0" fontId="0" fillId="0" borderId="3" xfId="0" applyFill="1" applyBorder="1" applyAlignment="1" applyProtection="1">
      <alignment vertical="top"/>
    </xf>
    <xf numFmtId="0" fontId="6" fillId="0" borderId="3" xfId="0" applyFont="1" applyFill="1" applyBorder="1" applyAlignment="1" applyProtection="1">
      <alignment wrapText="1"/>
    </xf>
    <xf numFmtId="3" fontId="0" fillId="0" borderId="3" xfId="0" applyNumberFormat="1" applyFill="1" applyBorder="1" applyAlignment="1" applyProtection="1">
      <alignment horizontal="right"/>
    </xf>
    <xf numFmtId="0" fontId="6" fillId="0" borderId="3" xfId="0" applyFont="1" applyFill="1" applyBorder="1" applyAlignment="1" applyProtection="1"/>
    <xf numFmtId="3" fontId="0" fillId="0" borderId="3" xfId="0" applyNumberFormat="1" applyFill="1" applyBorder="1" applyProtection="1"/>
    <xf numFmtId="0" fontId="6" fillId="0" borderId="3" xfId="0" applyFont="1" applyFill="1" applyBorder="1" applyProtection="1"/>
    <xf numFmtId="0" fontId="0" fillId="0" borderId="3" xfId="0" applyFill="1" applyBorder="1" applyProtection="1"/>
    <xf numFmtId="0" fontId="6" fillId="0" borderId="3" xfId="0" applyFont="1" applyFill="1" applyBorder="1" applyAlignment="1" applyProtection="1">
      <alignment vertical="top" wrapText="1"/>
    </xf>
    <xf numFmtId="165" fontId="0" fillId="0" borderId="3" xfId="0" applyNumberFormat="1" applyFill="1" applyBorder="1" applyProtection="1"/>
    <xf numFmtId="0" fontId="0" fillId="0" borderId="3" xfId="0" applyFill="1" applyBorder="1" applyAlignment="1" applyProtection="1">
      <alignment vertical="top" wrapText="1"/>
    </xf>
    <xf numFmtId="165" fontId="0" fillId="0" borderId="3" xfId="0" applyNumberFormat="1" applyFill="1" applyBorder="1" applyAlignment="1" applyProtection="1">
      <alignment vertical="top"/>
    </xf>
    <xf numFmtId="0" fontId="6" fillId="0" borderId="3" xfId="0" applyFont="1" applyFill="1" applyBorder="1" applyAlignment="1" applyProtection="1">
      <alignment vertical="top"/>
    </xf>
    <xf numFmtId="0" fontId="8" fillId="0" borderId="0" xfId="0" applyFont="1" applyAlignment="1">
      <alignment vertical="top" wrapText="1"/>
    </xf>
    <xf numFmtId="0" fontId="8" fillId="11" borderId="0" xfId="0" applyFont="1" applyFill="1" applyAlignment="1">
      <alignment vertical="top" wrapText="1"/>
    </xf>
    <xf numFmtId="0" fontId="0" fillId="0" borderId="0" xfId="0" applyAlignment="1">
      <alignment horizontal="left" vertical="top" wrapText="1"/>
    </xf>
    <xf numFmtId="0" fontId="6" fillId="0" borderId="0" xfId="0" applyFont="1" applyAlignment="1">
      <alignment vertical="top" wrapText="1"/>
    </xf>
    <xf numFmtId="0" fontId="0" fillId="0" borderId="0" xfId="0" applyAlignment="1">
      <alignment vertical="top" wrapText="1"/>
    </xf>
    <xf numFmtId="0" fontId="2" fillId="10" borderId="3" xfId="0" applyFont="1" applyFill="1" applyBorder="1" applyAlignment="1">
      <alignment horizontal="left" vertical="top" wrapText="1"/>
    </xf>
    <xf numFmtId="0" fontId="0" fillId="10" borderId="3" xfId="0" applyFont="1" applyFill="1" applyBorder="1" applyAlignment="1">
      <alignment horizontal="left" vertical="top" wrapText="1"/>
    </xf>
    <xf numFmtId="0" fontId="2" fillId="10" borderId="3" xfId="0" applyFont="1" applyFill="1" applyBorder="1" applyAlignment="1">
      <alignment horizontal="center" vertical="top" wrapText="1"/>
    </xf>
    <xf numFmtId="0" fontId="25" fillId="10" borderId="3" xfId="0" applyFont="1" applyFill="1" applyBorder="1" applyAlignment="1">
      <alignment horizontal="center" vertical="top" wrapText="1"/>
    </xf>
    <xf numFmtId="0" fontId="2" fillId="10" borderId="3" xfId="0" applyFont="1" applyFill="1" applyBorder="1" applyAlignment="1" applyProtection="1">
      <alignment horizontal="left" vertical="top" wrapText="1"/>
      <protection locked="0"/>
    </xf>
    <xf numFmtId="0" fontId="0" fillId="0" borderId="3" xfId="0" applyBorder="1" applyAlignment="1">
      <alignment vertical="top"/>
    </xf>
    <xf numFmtId="0" fontId="0" fillId="0" borderId="3" xfId="0" applyBorder="1" applyAlignment="1">
      <alignment vertical="top" wrapText="1"/>
    </xf>
    <xf numFmtId="0" fontId="0" fillId="0" borderId="3" xfId="0" applyBorder="1" applyAlignment="1">
      <alignment horizontal="left" vertical="top" wrapText="1"/>
    </xf>
    <xf numFmtId="0" fontId="26" fillId="0" borderId="3" xfId="0" applyFont="1" applyBorder="1" applyAlignment="1">
      <alignment horizontal="center" vertical="center" wrapText="1"/>
    </xf>
    <xf numFmtId="0" fontId="0" fillId="0" borderId="3" xfId="0" applyBorder="1" applyAlignment="1" applyProtection="1">
      <alignment horizontal="left" vertical="top" wrapText="1"/>
      <protection locked="0"/>
    </xf>
    <xf numFmtId="3" fontId="0" fillId="0" borderId="3" xfId="0" applyNumberFormat="1" applyBorder="1" applyAlignment="1">
      <alignment vertical="top" wrapText="1"/>
    </xf>
    <xf numFmtId="0" fontId="0" fillId="0" borderId="3" xfId="0" applyBorder="1" applyAlignment="1">
      <alignment horizontal="center" vertical="top" wrapText="1"/>
    </xf>
    <xf numFmtId="38" fontId="0" fillId="0" borderId="3" xfId="0" applyNumberFormat="1" applyBorder="1" applyAlignment="1">
      <alignment vertical="top" wrapText="1"/>
    </xf>
    <xf numFmtId="1" fontId="0" fillId="0" borderId="3" xfId="0" applyNumberFormat="1" applyBorder="1" applyAlignment="1">
      <alignment vertical="top" wrapText="1"/>
    </xf>
    <xf numFmtId="0" fontId="6" fillId="0" borderId="3" xfId="0" applyFont="1" applyBorder="1" applyAlignment="1">
      <alignment vertical="top"/>
    </xf>
    <xf numFmtId="0" fontId="6" fillId="0" borderId="3" xfId="0" applyFont="1" applyBorder="1" applyAlignment="1">
      <alignment horizontal="left" vertical="top" wrapText="1"/>
    </xf>
    <xf numFmtId="0" fontId="6" fillId="0" borderId="0" xfId="0" applyFont="1"/>
    <xf numFmtId="0" fontId="6" fillId="0" borderId="3" xfId="0" applyFont="1" applyBorder="1" applyAlignment="1">
      <alignment vertical="top" wrapText="1"/>
    </xf>
    <xf numFmtId="0" fontId="0" fillId="0" borderId="0" xfId="0" applyBorder="1" applyProtection="1"/>
    <xf numFmtId="0" fontId="7" fillId="2" borderId="1"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8" fillId="2" borderId="0" xfId="0" applyFont="1" applyFill="1" applyBorder="1" applyAlignment="1" applyProtection="1">
      <alignment horizontal="center"/>
    </xf>
    <xf numFmtId="0" fontId="6" fillId="0" borderId="8" xfId="0" applyFont="1" applyFill="1" applyBorder="1" applyAlignment="1" applyProtection="1"/>
    <xf numFmtId="165" fontId="6" fillId="6" borderId="3" xfId="4" applyNumberFormat="1" applyFont="1" applyFill="1" applyBorder="1" applyAlignment="1" applyProtection="1"/>
    <xf numFmtId="165" fontId="6" fillId="0" borderId="3" xfId="4" applyNumberFormat="1" applyFont="1" applyFill="1" applyBorder="1" applyAlignment="1" applyProtection="1">
      <protection locked="0"/>
    </xf>
    <xf numFmtId="0" fontId="8" fillId="0" borderId="0" xfId="0" applyFont="1" applyProtection="1"/>
    <xf numFmtId="0" fontId="6" fillId="0" borderId="0" xfId="0" applyFont="1" applyFill="1" applyBorder="1" applyAlignment="1" applyProtection="1">
      <alignment horizontal="left" wrapText="1"/>
    </xf>
    <xf numFmtId="165" fontId="6" fillId="9" borderId="4" xfId="4" applyNumberFormat="1" applyFont="1" applyFill="1" applyBorder="1" applyAlignment="1" applyProtection="1"/>
    <xf numFmtId="166" fontId="6" fillId="2" borderId="0" xfId="4" applyNumberFormat="1" applyFont="1" applyFill="1" applyBorder="1" applyProtection="1"/>
    <xf numFmtId="165" fontId="6" fillId="10" borderId="3" xfId="4" applyNumberFormat="1" applyFont="1" applyFill="1" applyBorder="1" applyAlignment="1" applyProtection="1"/>
    <xf numFmtId="167" fontId="0" fillId="0" borderId="3" xfId="2" applyNumberFormat="1" applyFont="1" applyFill="1" applyBorder="1" applyProtection="1">
      <protection locked="0"/>
    </xf>
    <xf numFmtId="167" fontId="0" fillId="0" borderId="3" xfId="2" applyNumberFormat="1" applyFont="1" applyFill="1" applyBorder="1" applyAlignment="1" applyProtection="1">
      <alignment horizontal="right"/>
      <protection locked="0"/>
    </xf>
    <xf numFmtId="0" fontId="17" fillId="0" borderId="0" xfId="0" applyFont="1" applyFill="1" applyBorder="1" applyAlignment="1" applyProtection="1"/>
    <xf numFmtId="165" fontId="8" fillId="9" borderId="3" xfId="4" applyNumberFormat="1" applyFont="1" applyFill="1" applyBorder="1" applyAlignment="1" applyProtection="1"/>
    <xf numFmtId="0" fontId="6" fillId="2" borderId="13" xfId="0" applyFont="1" applyFill="1" applyBorder="1" applyProtection="1"/>
    <xf numFmtId="0" fontId="7" fillId="0" borderId="0" xfId="0" applyFont="1" applyFill="1" applyBorder="1" applyAlignment="1" applyProtection="1">
      <alignment horizontal="left"/>
    </xf>
    <xf numFmtId="0" fontId="0" fillId="0" borderId="0" xfId="0" applyBorder="1" applyAlignment="1" applyProtection="1"/>
    <xf numFmtId="166" fontId="6" fillId="2" borderId="11" xfId="4" applyNumberFormat="1" applyFont="1" applyFill="1" applyBorder="1" applyProtection="1"/>
    <xf numFmtId="0" fontId="6" fillId="2" borderId="0" xfId="0" applyFont="1" applyFill="1" applyBorder="1" applyAlignment="1" applyProtection="1">
      <alignment horizontal="left" vertical="center" wrapText="1"/>
    </xf>
    <xf numFmtId="0" fontId="6" fillId="2" borderId="0" xfId="0" applyFont="1" applyFill="1" applyBorder="1" applyAlignment="1" applyProtection="1">
      <alignment vertical="center"/>
    </xf>
    <xf numFmtId="0" fontId="6" fillId="0" borderId="0" xfId="0" applyFont="1" applyFill="1" applyBorder="1" applyAlignment="1" applyProtection="1">
      <alignment wrapText="1"/>
    </xf>
    <xf numFmtId="0" fontId="6" fillId="2" borderId="16" xfId="0" applyFont="1" applyFill="1" applyBorder="1" applyProtection="1"/>
    <xf numFmtId="15" fontId="8" fillId="2" borderId="2" xfId="0" quotePrefix="1" applyNumberFormat="1"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6" fillId="0" borderId="0" xfId="0" applyFont="1" applyProtection="1"/>
    <xf numFmtId="0" fontId="8" fillId="0" borderId="0" xfId="0" applyFont="1" applyFill="1" applyBorder="1" applyAlignment="1" applyProtection="1">
      <alignment horizontal="center"/>
    </xf>
    <xf numFmtId="0" fontId="8" fillId="2" borderId="16" xfId="0" applyFont="1" applyFill="1" applyBorder="1" applyAlignment="1" applyProtection="1">
      <alignment horizontal="center"/>
    </xf>
    <xf numFmtId="168" fontId="6" fillId="2" borderId="3" xfId="0" applyNumberFormat="1" applyFont="1" applyFill="1" applyBorder="1" applyAlignment="1" applyProtection="1">
      <protection locked="0"/>
    </xf>
    <xf numFmtId="168" fontId="6" fillId="2" borderId="0" xfId="0" applyNumberFormat="1" applyFont="1" applyFill="1" applyBorder="1" applyProtection="1"/>
    <xf numFmtId="169" fontId="6" fillId="2" borderId="3" xfId="0" applyNumberFormat="1" applyFont="1" applyFill="1" applyBorder="1" applyAlignment="1" applyProtection="1"/>
    <xf numFmtId="1" fontId="6" fillId="2" borderId="0" xfId="0" applyNumberFormat="1" applyFont="1" applyFill="1" applyBorder="1" applyProtection="1"/>
    <xf numFmtId="0" fontId="7" fillId="0" borderId="0" xfId="0" applyFont="1" applyBorder="1" applyAlignment="1" applyProtection="1"/>
    <xf numFmtId="0" fontId="31" fillId="0" borderId="0" xfId="0" applyFont="1" applyFill="1" applyAlignment="1">
      <alignment horizontal="left" vertical="center"/>
    </xf>
    <xf numFmtId="0" fontId="0" fillId="0" borderId="0" xfId="0" applyFill="1"/>
    <xf numFmtId="0" fontId="0" fillId="0" borderId="0" xfId="0" applyFill="1" applyAlignment="1">
      <alignment horizontal="center"/>
    </xf>
    <xf numFmtId="0" fontId="32" fillId="0" borderId="0" xfId="0" applyFont="1" applyFill="1" applyProtection="1">
      <protection locked="0"/>
    </xf>
    <xf numFmtId="0" fontId="32" fillId="0" borderId="0" xfId="0" applyFont="1" applyFill="1"/>
    <xf numFmtId="0" fontId="0" fillId="8" borderId="0" xfId="0" applyFill="1"/>
    <xf numFmtId="0" fontId="33" fillId="0" borderId="0" xfId="0" applyFont="1" applyFill="1" applyProtection="1">
      <protection hidden="1"/>
    </xf>
    <xf numFmtId="0" fontId="0" fillId="0" borderId="0" xfId="0" applyFill="1" applyProtection="1">
      <protection hidden="1"/>
    </xf>
    <xf numFmtId="0" fontId="34" fillId="0" borderId="3" xfId="0" applyFont="1" applyFill="1" applyBorder="1" applyAlignment="1" applyProtection="1">
      <alignment horizontal="left" vertical="center" wrapText="1"/>
      <protection hidden="1"/>
    </xf>
    <xf numFmtId="0" fontId="35" fillId="0" borderId="3" xfId="0" applyFont="1" applyFill="1" applyBorder="1" applyAlignment="1">
      <alignment horizontal="right" vertical="center" wrapText="1"/>
    </xf>
    <xf numFmtId="0" fontId="34" fillId="0" borderId="3" xfId="0" applyFont="1" applyFill="1" applyBorder="1" applyAlignment="1">
      <alignment horizontal="right" vertical="center" wrapText="1"/>
    </xf>
    <xf numFmtId="0" fontId="0" fillId="0" borderId="0" xfId="0" applyFill="1" applyAlignment="1">
      <alignment wrapText="1"/>
    </xf>
    <xf numFmtId="0" fontId="34" fillId="0" borderId="0" xfId="0" applyFont="1" applyFill="1" applyAlignment="1">
      <alignment horizontal="center"/>
    </xf>
    <xf numFmtId="0" fontId="0" fillId="10" borderId="0" xfId="0" applyFill="1" applyProtection="1">
      <protection hidden="1"/>
    </xf>
    <xf numFmtId="165" fontId="0" fillId="0" borderId="3" xfId="0" applyNumberFormat="1" applyFill="1" applyBorder="1" applyProtection="1">
      <protection locked="0"/>
    </xf>
    <xf numFmtId="165" fontId="0" fillId="10" borderId="2" xfId="0" applyNumberFormat="1" applyFill="1" applyBorder="1"/>
    <xf numFmtId="165" fontId="0" fillId="0" borderId="3" xfId="0" applyNumberFormat="1" applyFill="1" applyBorder="1"/>
    <xf numFmtId="165" fontId="0" fillId="10" borderId="3" xfId="0" applyNumberFormat="1" applyFill="1" applyBorder="1"/>
    <xf numFmtId="0" fontId="34" fillId="0" borderId="0" xfId="0" applyFont="1" applyFill="1"/>
    <xf numFmtId="165" fontId="34" fillId="10" borderId="3" xfId="0" applyNumberFormat="1" applyFont="1" applyFill="1" applyBorder="1"/>
    <xf numFmtId="170" fontId="34" fillId="10" borderId="3" xfId="0" applyNumberFormat="1" applyFont="1" applyFill="1" applyBorder="1"/>
    <xf numFmtId="165" fontId="34" fillId="0" borderId="0" xfId="0" applyNumberFormat="1" applyFont="1" applyFill="1" applyBorder="1"/>
    <xf numFmtId="171" fontId="34" fillId="0" borderId="0" xfId="0" applyNumberFormat="1" applyFont="1" applyFill="1" applyBorder="1"/>
    <xf numFmtId="0" fontId="0" fillId="0" borderId="0" xfId="0" applyFont="1" applyFill="1"/>
    <xf numFmtId="165" fontId="34" fillId="12" borderId="3" xfId="0" applyNumberFormat="1" applyFont="1" applyFill="1" applyBorder="1" applyProtection="1">
      <protection locked="0"/>
    </xf>
    <xf numFmtId="165" fontId="34" fillId="0" borderId="0" xfId="0" applyNumberFormat="1" applyFont="1" applyFill="1" applyBorder="1" applyProtection="1">
      <protection hidden="1"/>
    </xf>
    <xf numFmtId="0" fontId="36" fillId="0" borderId="0" xfId="0" quotePrefix="1" applyFont="1" applyFill="1" applyProtection="1">
      <protection hidden="1"/>
    </xf>
    <xf numFmtId="0" fontId="37" fillId="0" borderId="0" xfId="0" applyFont="1" applyFill="1" applyAlignment="1" applyProtection="1">
      <alignment horizontal="center" vertical="center" wrapText="1"/>
      <protection hidden="1"/>
    </xf>
    <xf numFmtId="9" fontId="38" fillId="0" borderId="0" xfId="3" applyFont="1" applyFill="1" applyAlignment="1" applyProtection="1">
      <alignment horizontal="center" vertical="center" wrapText="1"/>
      <protection hidden="1"/>
    </xf>
    <xf numFmtId="10" fontId="38" fillId="0" borderId="0" xfId="3" applyNumberFormat="1" applyFont="1" applyFill="1" applyAlignment="1" applyProtection="1">
      <alignment horizontal="center" vertical="center" wrapText="1"/>
      <protection hidden="1"/>
    </xf>
    <xf numFmtId="0" fontId="0" fillId="0" borderId="0" xfId="0" applyFill="1" applyAlignment="1">
      <alignment horizontal="center" vertical="center"/>
    </xf>
    <xf numFmtId="165" fontId="34" fillId="0" borderId="18" xfId="0" applyNumberFormat="1" applyFont="1" applyFill="1" applyBorder="1"/>
    <xf numFmtId="165" fontId="34" fillId="0" borderId="19" xfId="0" applyNumberFormat="1" applyFont="1" applyFill="1" applyBorder="1"/>
    <xf numFmtId="165" fontId="34" fillId="12" borderId="20" xfId="0" applyNumberFormat="1" applyFont="1" applyFill="1" applyBorder="1" applyProtection="1"/>
    <xf numFmtId="0" fontId="34" fillId="0" borderId="0" xfId="0" applyFont="1" applyFill="1" applyProtection="1">
      <protection hidden="1"/>
    </xf>
    <xf numFmtId="165" fontId="34" fillId="12" borderId="3" xfId="0" applyNumberFormat="1" applyFont="1" applyFill="1" applyBorder="1" applyProtection="1"/>
    <xf numFmtId="0" fontId="0" fillId="13" borderId="0" xfId="0" applyFill="1"/>
    <xf numFmtId="0" fontId="0" fillId="14" borderId="0" xfId="0" applyFill="1"/>
    <xf numFmtId="0" fontId="30" fillId="8" borderId="0" xfId="0" applyFont="1" applyFill="1"/>
    <xf numFmtId="0" fontId="4" fillId="2" borderId="0" xfId="0" applyFont="1" applyFill="1" applyBorder="1" applyAlignment="1" applyProtection="1"/>
    <xf numFmtId="15" fontId="4" fillId="2" borderId="0" xfId="0" applyNumberFormat="1" applyFont="1" applyFill="1" applyBorder="1" applyAlignment="1" applyProtection="1"/>
    <xf numFmtId="0" fontId="39" fillId="0" borderId="0" xfId="0" applyFont="1" applyFill="1" applyBorder="1" applyAlignment="1" applyProtection="1">
      <alignment vertical="top"/>
    </xf>
    <xf numFmtId="165" fontId="6" fillId="6" borderId="3" xfId="0" applyNumberFormat="1" applyFont="1" applyFill="1" applyBorder="1" applyProtection="1"/>
    <xf numFmtId="165" fontId="6" fillId="9" borderId="3" xfId="0" applyNumberFormat="1" applyFont="1" applyFill="1" applyBorder="1" applyProtection="1"/>
    <xf numFmtId="165" fontId="6" fillId="0" borderId="3" xfId="4" applyNumberFormat="1" applyFont="1" applyFill="1" applyBorder="1" applyProtection="1">
      <protection locked="0"/>
    </xf>
    <xf numFmtId="0" fontId="19" fillId="0" borderId="0" xfId="0" applyFont="1" applyFill="1" applyBorder="1" applyAlignment="1" applyProtection="1">
      <alignment horizontal="left" vertical="center"/>
    </xf>
    <xf numFmtId="165" fontId="6" fillId="9" borderId="2" xfId="4" applyNumberFormat="1" applyFont="1" applyFill="1" applyBorder="1" applyProtection="1"/>
    <xf numFmtId="165" fontId="6" fillId="9" borderId="2" xfId="0" applyNumberFormat="1" applyFont="1" applyFill="1" applyBorder="1" applyProtection="1"/>
    <xf numFmtId="165" fontId="6" fillId="10" borderId="2" xfId="4" applyNumberFormat="1" applyFont="1" applyFill="1" applyBorder="1" applyProtection="1"/>
    <xf numFmtId="165" fontId="6" fillId="2" borderId="0" xfId="0" applyNumberFormat="1" applyFont="1" applyFill="1" applyProtection="1"/>
    <xf numFmtId="0" fontId="8" fillId="0" borderId="0" xfId="4" applyNumberFormat="1" applyFont="1" applyFill="1" applyBorder="1" applyAlignment="1" applyProtection="1">
      <alignment horizontal="left" indent="1"/>
    </xf>
    <xf numFmtId="165" fontId="8" fillId="9" borderId="3" xfId="4" applyNumberFormat="1" applyFont="1" applyFill="1" applyBorder="1" applyProtection="1"/>
    <xf numFmtId="165" fontId="8" fillId="0" borderId="0" xfId="4" applyNumberFormat="1" applyFont="1" applyFill="1" applyBorder="1" applyProtection="1"/>
    <xf numFmtId="0" fontId="39" fillId="2" borderId="0" xfId="0" applyFont="1" applyFill="1" applyBorder="1" applyProtection="1"/>
    <xf numFmtId="0" fontId="39" fillId="15" borderId="0" xfId="0" applyFont="1" applyFill="1" applyBorder="1" applyAlignment="1" applyProtection="1">
      <alignment horizontal="left" vertical="top"/>
    </xf>
    <xf numFmtId="0" fontId="0" fillId="15" borderId="0" xfId="0" applyFill="1" applyProtection="1"/>
    <xf numFmtId="167" fontId="14" fillId="2" borderId="0" xfId="4" applyNumberFormat="1" applyFont="1" applyFill="1" applyBorder="1" applyProtection="1"/>
    <xf numFmtId="166" fontId="8" fillId="2" borderId="0" xfId="4" applyNumberFormat="1" applyFont="1" applyFill="1" applyBorder="1" applyAlignment="1" applyProtection="1">
      <alignment horizontal="center"/>
    </xf>
    <xf numFmtId="165" fontId="6" fillId="4" borderId="3" xfId="4" applyNumberFormat="1" applyFont="1" applyFill="1" applyBorder="1" applyAlignment="1" applyProtection="1">
      <alignment horizontal="right" vertical="center"/>
    </xf>
    <xf numFmtId="0" fontId="6" fillId="0" borderId="0" xfId="0" applyNumberFormat="1" applyFont="1" applyFill="1" applyBorder="1" applyAlignment="1" applyProtection="1">
      <alignment horizontal="left" indent="1"/>
    </xf>
    <xf numFmtId="165" fontId="6" fillId="0" borderId="2" xfId="4" applyNumberFormat="1" applyFont="1" applyFill="1" applyBorder="1" applyAlignment="1" applyProtection="1">
      <alignment horizontal="right" vertical="center"/>
      <protection locked="0"/>
    </xf>
    <xf numFmtId="165" fontId="6" fillId="9" borderId="2" xfId="4" applyNumberFormat="1" applyFont="1" applyFill="1" applyBorder="1" applyAlignment="1" applyProtection="1">
      <alignment horizontal="right" vertical="center"/>
    </xf>
    <xf numFmtId="0" fontId="14" fillId="0" borderId="0" xfId="0" applyFont="1" applyFill="1" applyBorder="1" applyProtection="1"/>
    <xf numFmtId="0" fontId="14" fillId="2" borderId="0" xfId="0" applyFont="1" applyFill="1" applyBorder="1" applyProtection="1"/>
    <xf numFmtId="166" fontId="40" fillId="2" borderId="0" xfId="4" applyNumberFormat="1" applyFont="1" applyFill="1" applyBorder="1" applyProtection="1"/>
    <xf numFmtId="0" fontId="14" fillId="0" borderId="0" xfId="0" applyFont="1" applyBorder="1" applyProtection="1"/>
    <xf numFmtId="166" fontId="14" fillId="2" borderId="0" xfId="4" applyNumberFormat="1" applyFont="1" applyFill="1" applyBorder="1" applyAlignment="1" applyProtection="1">
      <alignment vertical="center"/>
    </xf>
    <xf numFmtId="0" fontId="14" fillId="2" borderId="0" xfId="0" applyFont="1" applyFill="1" applyAlignment="1" applyProtection="1">
      <alignment vertical="center"/>
    </xf>
    <xf numFmtId="166" fontId="14" fillId="2" borderId="0" xfId="4" applyNumberFormat="1" applyFont="1" applyFill="1" applyBorder="1" applyProtection="1"/>
    <xf numFmtId="0" fontId="8" fillId="2" borderId="0" xfId="4" applyNumberFormat="1" applyFont="1" applyFill="1" applyBorder="1" applyAlignment="1" applyProtection="1"/>
    <xf numFmtId="0" fontId="0" fillId="0" borderId="0" xfId="0" applyAlignment="1" applyProtection="1">
      <alignment vertical="center" wrapText="1"/>
    </xf>
    <xf numFmtId="165" fontId="6" fillId="0" borderId="3" xfId="4" applyNumberFormat="1" applyFont="1" applyFill="1" applyBorder="1" applyAlignment="1" applyProtection="1">
      <alignment horizontal="right" vertical="center"/>
      <protection locked="0"/>
    </xf>
    <xf numFmtId="165" fontId="6" fillId="3" borderId="3" xfId="4" applyNumberFormat="1" applyFont="1" applyFill="1" applyBorder="1" applyAlignment="1" applyProtection="1">
      <alignment horizontal="right" vertical="center"/>
    </xf>
    <xf numFmtId="165" fontId="6" fillId="4" borderId="2" xfId="4" applyNumberFormat="1" applyFont="1" applyFill="1" applyBorder="1" applyAlignment="1" applyProtection="1">
      <alignment horizontal="right" vertical="center"/>
    </xf>
    <xf numFmtId="0" fontId="40" fillId="0" borderId="0" xfId="4" applyNumberFormat="1" applyFont="1" applyFill="1" applyBorder="1" applyAlignment="1" applyProtection="1"/>
    <xf numFmtId="165" fontId="6" fillId="3" borderId="4" xfId="4" applyNumberFormat="1" applyFont="1" applyFill="1" applyBorder="1" applyAlignment="1" applyProtection="1">
      <alignment vertical="center"/>
    </xf>
    <xf numFmtId="0" fontId="14" fillId="2" borderId="0" xfId="0" applyNumberFormat="1" applyFont="1" applyFill="1" applyBorder="1" applyAlignment="1" applyProtection="1"/>
    <xf numFmtId="165" fontId="6" fillId="0" borderId="0" xfId="4" applyNumberFormat="1" applyFont="1" applyFill="1" applyBorder="1" applyAlignment="1" applyProtection="1">
      <alignment horizontal="right" vertical="center"/>
    </xf>
    <xf numFmtId="164" fontId="8" fillId="2" borderId="11" xfId="0" applyNumberFormat="1" applyFont="1" applyFill="1" applyBorder="1" applyAlignment="1" applyProtection="1">
      <alignment horizontal="center" wrapText="1"/>
    </xf>
    <xf numFmtId="0" fontId="6" fillId="0" borderId="0" xfId="0" applyFont="1" applyAlignment="1" applyProtection="1">
      <alignment horizontal="left" indent="1"/>
    </xf>
    <xf numFmtId="167" fontId="0" fillId="0" borderId="3" xfId="2" applyNumberFormat="1" applyFont="1" applyFill="1" applyBorder="1" applyAlignment="1" applyProtection="1">
      <protection locked="0"/>
    </xf>
    <xf numFmtId="164" fontId="17" fillId="2" borderId="0" xfId="4" applyNumberFormat="1" applyFont="1" applyFill="1" applyBorder="1" applyAlignment="1" applyProtection="1"/>
    <xf numFmtId="0" fontId="14" fillId="0" borderId="0" xfId="0" applyNumberFormat="1" applyFont="1" applyBorder="1" applyAlignment="1" applyProtection="1"/>
    <xf numFmtId="167" fontId="42" fillId="2" borderId="0" xfId="4" applyNumberFormat="1" applyFont="1" applyFill="1" applyBorder="1" applyAlignment="1" applyProtection="1">
      <alignment horizontal="center"/>
    </xf>
    <xf numFmtId="164" fontId="8" fillId="2" borderId="0" xfId="4" applyNumberFormat="1" applyFont="1" applyFill="1" applyBorder="1" applyAlignment="1" applyProtection="1"/>
    <xf numFmtId="0" fontId="40" fillId="0" borderId="0" xfId="4" applyNumberFormat="1" applyFont="1" applyFill="1" applyBorder="1" applyAlignment="1" applyProtection="1">
      <alignment horizontal="left" indent="1"/>
    </xf>
    <xf numFmtId="165" fontId="40" fillId="0" borderId="0" xfId="4" applyNumberFormat="1" applyFont="1" applyFill="1" applyBorder="1" applyProtection="1"/>
    <xf numFmtId="166" fontId="40" fillId="0" borderId="0" xfId="4" applyNumberFormat="1" applyFont="1" applyFill="1" applyBorder="1" applyAlignment="1" applyProtection="1"/>
    <xf numFmtId="0" fontId="8" fillId="2" borderId="0" xfId="0" applyFont="1" applyFill="1" applyBorder="1" applyAlignment="1" applyProtection="1">
      <alignment horizontal="center" vertical="center" wrapText="1"/>
    </xf>
    <xf numFmtId="166" fontId="40" fillId="2" borderId="0" xfId="4" applyNumberFormat="1" applyFont="1" applyFill="1" applyBorder="1" applyAlignment="1" applyProtection="1">
      <alignment horizontal="center"/>
    </xf>
    <xf numFmtId="0" fontId="43" fillId="2" borderId="0" xfId="0" applyFont="1" applyFill="1" applyProtection="1"/>
    <xf numFmtId="165" fontId="14" fillId="0" borderId="2" xfId="4" applyNumberFormat="1" applyFont="1" applyFill="1" applyBorder="1" applyAlignment="1" applyProtection="1">
      <alignment horizontal="right" vertical="center"/>
      <protection locked="0"/>
    </xf>
    <xf numFmtId="164" fontId="40" fillId="2" borderId="0" xfId="4" applyNumberFormat="1" applyFont="1" applyFill="1" applyBorder="1" applyAlignment="1" applyProtection="1">
      <alignment wrapText="1"/>
    </xf>
    <xf numFmtId="0" fontId="14" fillId="0" borderId="0" xfId="0" applyFont="1" applyFill="1" applyProtection="1"/>
    <xf numFmtId="0" fontId="39" fillId="0" borderId="0" xfId="0" applyFont="1" applyFill="1" applyBorder="1" applyAlignment="1" applyProtection="1">
      <alignment horizontal="left" vertical="top"/>
    </xf>
    <xf numFmtId="165" fontId="6" fillId="9" borderId="3" xfId="4" applyNumberFormat="1" applyFont="1" applyFill="1" applyBorder="1" applyAlignment="1" applyProtection="1">
      <alignment horizontal="right" vertical="center"/>
    </xf>
    <xf numFmtId="167" fontId="14" fillId="2" borderId="0" xfId="4" applyNumberFormat="1" applyFont="1" applyFill="1" applyBorder="1" applyAlignment="1" applyProtection="1">
      <alignment vertical="center"/>
    </xf>
    <xf numFmtId="167" fontId="40" fillId="0" borderId="0" xfId="6" applyNumberFormat="1" applyFont="1" applyFill="1" applyBorder="1" applyAlignment="1" applyProtection="1">
      <alignment vertical="center"/>
    </xf>
    <xf numFmtId="167" fontId="14" fillId="0" borderId="0" xfId="4" applyNumberFormat="1" applyFont="1" applyFill="1" applyBorder="1" applyAlignment="1" applyProtection="1">
      <alignment vertical="center"/>
    </xf>
    <xf numFmtId="167" fontId="40" fillId="2" borderId="0" xfId="6" applyNumberFormat="1" applyFont="1" applyFill="1" applyBorder="1" applyAlignment="1" applyProtection="1">
      <alignment vertical="center" wrapText="1"/>
    </xf>
    <xf numFmtId="165" fontId="6" fillId="10" borderId="2" xfId="4" applyNumberFormat="1" applyFont="1" applyFill="1" applyBorder="1" applyAlignment="1" applyProtection="1">
      <alignment horizontal="right" vertical="center"/>
    </xf>
    <xf numFmtId="167" fontId="6" fillId="0" borderId="2" xfId="2" applyNumberFormat="1" applyFont="1" applyFill="1" applyBorder="1" applyAlignment="1" applyProtection="1">
      <alignment horizontal="right" vertical="center"/>
      <protection locked="0"/>
    </xf>
    <xf numFmtId="167" fontId="6" fillId="0" borderId="3" xfId="2" applyNumberFormat="1" applyFont="1" applyFill="1" applyBorder="1" applyAlignment="1" applyProtection="1">
      <alignment horizontal="right" vertical="center"/>
      <protection locked="0"/>
    </xf>
    <xf numFmtId="167" fontId="6" fillId="0" borderId="3" xfId="2" applyNumberFormat="1" applyFont="1" applyFill="1" applyBorder="1" applyAlignment="1" applyProtection="1">
      <alignment vertical="center"/>
      <protection locked="0"/>
    </xf>
    <xf numFmtId="0" fontId="17" fillId="0" borderId="0" xfId="0" applyNumberFormat="1" applyFont="1" applyFill="1" applyBorder="1" applyAlignment="1" applyProtection="1">
      <alignment horizontal="left" indent="1"/>
    </xf>
    <xf numFmtId="165" fontId="8" fillId="9" borderId="3" xfId="4" applyNumberFormat="1" applyFont="1" applyFill="1" applyBorder="1" applyAlignment="1" applyProtection="1">
      <alignment horizontal="right" vertical="center"/>
    </xf>
    <xf numFmtId="165" fontId="8" fillId="0" borderId="0" xfId="4" applyNumberFormat="1" applyFont="1" applyFill="1" applyBorder="1" applyAlignment="1" applyProtection="1">
      <alignment horizontal="right" vertical="center"/>
    </xf>
    <xf numFmtId="164" fontId="8" fillId="2" borderId="0" xfId="4" applyNumberFormat="1" applyFont="1" applyFill="1" applyBorder="1" applyAlignment="1" applyProtection="1">
      <alignment wrapText="1"/>
    </xf>
    <xf numFmtId="167" fontId="6" fillId="2" borderId="0" xfId="4" applyNumberFormat="1" applyFont="1" applyFill="1" applyBorder="1" applyProtection="1"/>
    <xf numFmtId="167" fontId="8" fillId="2" borderId="0" xfId="4" applyNumberFormat="1" applyFont="1" applyFill="1" applyBorder="1" applyAlignment="1" applyProtection="1">
      <alignment horizontal="center"/>
    </xf>
    <xf numFmtId="0" fontId="40" fillId="2" borderId="0" xfId="0" applyFont="1" applyFill="1" applyBorder="1" applyAlignment="1" applyProtection="1">
      <alignment vertical="center" wrapText="1"/>
    </xf>
    <xf numFmtId="0" fontId="8" fillId="0" borderId="0" xfId="0" applyFont="1" applyFill="1" applyBorder="1" applyAlignment="1" applyProtection="1">
      <alignment vertical="center" wrapText="1"/>
    </xf>
    <xf numFmtId="165" fontId="6" fillId="6" borderId="3" xfId="4" applyNumberFormat="1" applyFont="1" applyFill="1" applyBorder="1" applyAlignment="1" applyProtection="1">
      <alignment horizontal="right" vertical="center"/>
    </xf>
    <xf numFmtId="165" fontId="0" fillId="0" borderId="3" xfId="0" applyNumberFormat="1" applyFill="1" applyBorder="1" applyAlignment="1" applyProtection="1">
      <alignment horizontal="right"/>
    </xf>
    <xf numFmtId="0" fontId="44" fillId="0" borderId="0" xfId="0" applyFont="1" applyFill="1" applyBorder="1" applyAlignment="1" applyProtection="1"/>
    <xf numFmtId="0" fontId="44" fillId="2" borderId="0" xfId="0" applyFont="1" applyFill="1" applyBorder="1" applyAlignment="1" applyProtection="1">
      <alignment horizontal="center"/>
    </xf>
    <xf numFmtId="0" fontId="5" fillId="2" borderId="0" xfId="0" applyFont="1" applyFill="1" applyBorder="1" applyAlignment="1" applyProtection="1"/>
    <xf numFmtId="0" fontId="44" fillId="2" borderId="0" xfId="0" applyFont="1" applyFill="1" applyBorder="1" applyAlignment="1" applyProtection="1"/>
    <xf numFmtId="15" fontId="44" fillId="2" borderId="0" xfId="0" applyNumberFormat="1" applyFont="1" applyFill="1" applyBorder="1" applyAlignment="1" applyProtection="1"/>
    <xf numFmtId="0" fontId="10" fillId="2" borderId="0" xfId="0" applyFont="1" applyFill="1" applyBorder="1" applyAlignment="1" applyProtection="1">
      <alignment horizontal="left"/>
    </xf>
    <xf numFmtId="0" fontId="7" fillId="2" borderId="0" xfId="0" applyFont="1" applyFill="1" applyBorder="1" applyAlignment="1" applyProtection="1">
      <alignment horizontal="left"/>
    </xf>
    <xf numFmtId="0" fontId="45" fillId="2" borderId="0" xfId="0" applyFont="1" applyFill="1" applyBorder="1" applyProtection="1"/>
    <xf numFmtId="0" fontId="19" fillId="2" borderId="0" xfId="0" applyFont="1" applyFill="1" applyBorder="1" applyAlignment="1" applyProtection="1">
      <alignment horizontal="center"/>
    </xf>
    <xf numFmtId="0" fontId="16" fillId="2" borderId="0" xfId="0" applyFont="1" applyFill="1" applyBorder="1" applyAlignment="1" applyProtection="1">
      <alignment horizontal="left" wrapText="1"/>
    </xf>
    <xf numFmtId="0" fontId="45" fillId="2" borderId="1" xfId="0" applyFont="1" applyFill="1" applyBorder="1" applyAlignment="1" applyProtection="1">
      <alignment horizontal="center" wrapText="1"/>
    </xf>
    <xf numFmtId="0" fontId="45" fillId="2" borderId="5" xfId="0" applyFont="1" applyFill="1" applyBorder="1" applyAlignment="1" applyProtection="1">
      <alignment horizontal="center" wrapText="1"/>
    </xf>
    <xf numFmtId="0" fontId="45" fillId="2" borderId="2" xfId="0" applyFont="1" applyFill="1" applyBorder="1" applyAlignment="1" applyProtection="1">
      <alignment horizontal="center"/>
    </xf>
    <xf numFmtId="0" fontId="45" fillId="2" borderId="10" xfId="0" applyFont="1" applyFill="1" applyBorder="1" applyAlignment="1" applyProtection="1">
      <alignment horizontal="center"/>
    </xf>
    <xf numFmtId="0" fontId="8" fillId="2" borderId="2" xfId="0" applyFont="1" applyFill="1" applyBorder="1" applyAlignment="1" applyProtection="1">
      <alignment horizontal="center" vertical="center" wrapText="1"/>
    </xf>
    <xf numFmtId="0" fontId="16" fillId="2" borderId="3" xfId="0" applyFont="1" applyFill="1" applyBorder="1" applyProtection="1"/>
    <xf numFmtId="165" fontId="6" fillId="16" borderId="3" xfId="4" applyNumberFormat="1" applyFont="1" applyFill="1" applyBorder="1" applyAlignment="1" applyProtection="1">
      <protection locked="0"/>
    </xf>
    <xf numFmtId="165" fontId="6" fillId="9" borderId="3" xfId="0" applyNumberFormat="1" applyFont="1" applyFill="1" applyBorder="1" applyProtection="1">
      <protection locked="0"/>
    </xf>
    <xf numFmtId="165" fontId="8" fillId="9" borderId="3" xfId="0" applyNumberFormat="1" applyFont="1" applyFill="1" applyBorder="1" applyProtection="1"/>
    <xf numFmtId="165" fontId="16" fillId="0" borderId="17" xfId="0" applyNumberFormat="1" applyFont="1" applyFill="1" applyBorder="1" applyProtection="1">
      <protection locked="0"/>
    </xf>
    <xf numFmtId="165" fontId="16" fillId="0" borderId="3" xfId="0" applyNumberFormat="1" applyFont="1" applyFill="1" applyBorder="1" applyProtection="1">
      <protection locked="0"/>
    </xf>
    <xf numFmtId="165" fontId="6" fillId="0" borderId="3" xfId="0" applyNumberFormat="1" applyFont="1" applyFill="1" applyBorder="1" applyProtection="1">
      <protection locked="0"/>
    </xf>
    <xf numFmtId="165" fontId="6" fillId="0" borderId="15" xfId="0" applyNumberFormat="1" applyFont="1" applyFill="1" applyBorder="1" applyProtection="1">
      <protection locked="0"/>
    </xf>
    <xf numFmtId="0" fontId="13" fillId="2" borderId="0" xfId="6" applyFill="1" applyBorder="1" applyAlignment="1" applyProtection="1"/>
    <xf numFmtId="165" fontId="16" fillId="9" borderId="6" xfId="0" applyNumberFormat="1" applyFont="1" applyFill="1" applyBorder="1" applyProtection="1"/>
    <xf numFmtId="165" fontId="6" fillId="0" borderId="5" xfId="0" applyNumberFormat="1" applyFont="1" applyFill="1" applyBorder="1" applyProtection="1">
      <protection locked="0"/>
    </xf>
    <xf numFmtId="165" fontId="16" fillId="9" borderId="3" xfId="0" applyNumberFormat="1" applyFont="1" applyFill="1" applyBorder="1" applyProtection="1"/>
    <xf numFmtId="0" fontId="16" fillId="2" borderId="1" xfId="0" applyFont="1" applyFill="1" applyBorder="1" applyProtection="1"/>
    <xf numFmtId="165" fontId="16" fillId="9" borderId="1" xfId="0" applyNumberFormat="1" applyFont="1" applyFill="1" applyBorder="1" applyProtection="1"/>
    <xf numFmtId="0" fontId="16" fillId="2" borderId="1" xfId="0" applyFont="1" applyFill="1" applyBorder="1" applyAlignment="1" applyProtection="1">
      <alignment wrapText="1"/>
    </xf>
    <xf numFmtId="165" fontId="16" fillId="0" borderId="6" xfId="0" applyNumberFormat="1" applyFont="1" applyFill="1" applyBorder="1" applyProtection="1">
      <protection locked="0"/>
    </xf>
    <xf numFmtId="165" fontId="16" fillId="0" borderId="1" xfId="0" applyNumberFormat="1" applyFont="1" applyFill="1" applyBorder="1" applyProtection="1">
      <protection locked="0"/>
    </xf>
    <xf numFmtId="165" fontId="6" fillId="0" borderId="1" xfId="0" applyNumberFormat="1" applyFont="1" applyFill="1" applyBorder="1" applyProtection="1">
      <protection locked="0"/>
    </xf>
    <xf numFmtId="165" fontId="8" fillId="9" borderId="1" xfId="0" applyNumberFormat="1" applyFont="1" applyFill="1" applyBorder="1" applyProtection="1"/>
    <xf numFmtId="0" fontId="45" fillId="2" borderId="3" xfId="0" applyFont="1" applyFill="1" applyBorder="1" applyProtection="1"/>
    <xf numFmtId="165" fontId="45" fillId="9" borderId="17" xfId="0" applyNumberFormat="1" applyFont="1" applyFill="1" applyBorder="1" applyProtection="1"/>
    <xf numFmtId="165" fontId="45" fillId="9" borderId="16" xfId="0" applyNumberFormat="1" applyFont="1" applyFill="1" applyBorder="1" applyProtection="1"/>
    <xf numFmtId="165" fontId="45" fillId="2" borderId="15" xfId="0" applyNumberFormat="1" applyFont="1" applyFill="1" applyBorder="1" applyProtection="1"/>
    <xf numFmtId="165" fontId="45" fillId="2" borderId="16" xfId="0" applyNumberFormat="1" applyFont="1" applyFill="1" applyBorder="1" applyProtection="1"/>
    <xf numFmtId="165" fontId="6" fillId="2" borderId="16" xfId="0" applyNumberFormat="1" applyFont="1" applyFill="1" applyBorder="1" applyProtection="1"/>
    <xf numFmtId="165" fontId="6" fillId="2" borderId="3" xfId="0" applyNumberFormat="1" applyFont="1" applyFill="1" applyBorder="1" applyProtection="1"/>
    <xf numFmtId="165" fontId="16" fillId="9" borderId="17" xfId="0" applyNumberFormat="1" applyFont="1" applyFill="1" applyBorder="1" applyProtection="1"/>
    <xf numFmtId="165" fontId="45" fillId="9" borderId="3" xfId="0" applyNumberFormat="1" applyFont="1" applyFill="1" applyBorder="1" applyProtection="1"/>
    <xf numFmtId="165" fontId="45" fillId="9" borderId="15" xfId="0" applyNumberFormat="1" applyFont="1" applyFill="1" applyBorder="1" applyProtection="1"/>
    <xf numFmtId="167" fontId="45" fillId="2" borderId="16" xfId="0" applyNumberFormat="1" applyFont="1" applyFill="1" applyBorder="1" applyProtection="1"/>
    <xf numFmtId="167" fontId="10" fillId="2" borderId="16" xfId="0" applyNumberFormat="1" applyFont="1" applyFill="1" applyBorder="1" applyAlignment="1" applyProtection="1">
      <alignment horizontal="center"/>
    </xf>
    <xf numFmtId="167" fontId="6" fillId="2" borderId="16" xfId="0" applyNumberFormat="1" applyFont="1" applyFill="1" applyBorder="1" applyAlignment="1" applyProtection="1">
      <alignment horizontal="center"/>
    </xf>
    <xf numFmtId="167" fontId="46" fillId="2" borderId="16" xfId="0" applyNumberFormat="1" applyFont="1" applyFill="1" applyBorder="1" applyAlignment="1" applyProtection="1">
      <alignment horizontal="center"/>
    </xf>
    <xf numFmtId="167" fontId="10" fillId="2" borderId="17" xfId="0" applyNumberFormat="1" applyFont="1" applyFill="1" applyBorder="1" applyAlignment="1" applyProtection="1">
      <alignment horizontal="center"/>
    </xf>
    <xf numFmtId="165" fontId="45" fillId="9" borderId="6" xfId="0" applyNumberFormat="1" applyFont="1" applyFill="1" applyBorder="1" applyProtection="1"/>
    <xf numFmtId="165" fontId="45" fillId="9" borderId="1" xfId="0" applyNumberFormat="1" applyFont="1" applyFill="1" applyBorder="1" applyProtection="1"/>
    <xf numFmtId="165" fontId="6" fillId="9" borderId="1" xfId="0" applyNumberFormat="1" applyFont="1" applyFill="1" applyBorder="1" applyProtection="1"/>
    <xf numFmtId="0" fontId="6" fillId="10" borderId="9" xfId="8" applyFill="1" applyBorder="1" applyAlignment="1" applyProtection="1">
      <alignment horizontal="right"/>
    </xf>
    <xf numFmtId="3" fontId="6" fillId="10" borderId="8" xfId="8" applyNumberFormat="1" applyFill="1" applyBorder="1" applyAlignment="1" applyProtection="1">
      <alignment horizontal="left"/>
    </xf>
    <xf numFmtId="0" fontId="6" fillId="10" borderId="10" xfId="8" applyFill="1" applyBorder="1" applyAlignment="1" applyProtection="1">
      <alignment horizontal="right"/>
    </xf>
    <xf numFmtId="3" fontId="6" fillId="10" borderId="14" xfId="8" applyNumberFormat="1" applyFill="1" applyBorder="1" applyAlignment="1" applyProtection="1">
      <alignment horizontal="left"/>
    </xf>
    <xf numFmtId="0" fontId="45" fillId="2" borderId="7" xfId="0" applyFont="1" applyFill="1" applyBorder="1" applyProtection="1"/>
    <xf numFmtId="167" fontId="45" fillId="2" borderId="0" xfId="0" applyNumberFormat="1" applyFont="1" applyFill="1" applyBorder="1" applyProtection="1"/>
    <xf numFmtId="167" fontId="6" fillId="2" borderId="0" xfId="0" applyNumberFormat="1" applyFont="1" applyFill="1" applyBorder="1" applyProtection="1"/>
    <xf numFmtId="167" fontId="8" fillId="2" borderId="0" xfId="0" applyNumberFormat="1" applyFont="1" applyFill="1" applyBorder="1" applyProtection="1"/>
    <xf numFmtId="167" fontId="8" fillId="2" borderId="8" xfId="0" applyNumberFormat="1" applyFont="1" applyFill="1" applyBorder="1" applyProtection="1"/>
    <xf numFmtId="0" fontId="8" fillId="2" borderId="0" xfId="0" applyFont="1" applyFill="1" applyBorder="1" applyProtection="1"/>
    <xf numFmtId="0" fontId="6" fillId="2" borderId="0" xfId="0" applyFont="1" applyFill="1" applyBorder="1" applyAlignment="1" applyProtection="1">
      <alignment horizontal="left"/>
    </xf>
    <xf numFmtId="0" fontId="4" fillId="2" borderId="0" xfId="0" applyFont="1" applyFill="1" applyBorder="1" applyAlignment="1" applyProtection="1">
      <alignment horizontal="center"/>
    </xf>
    <xf numFmtId="0" fontId="30" fillId="2" borderId="0" xfId="0" applyFont="1" applyFill="1" applyBorder="1" applyProtection="1"/>
    <xf numFmtId="0" fontId="47" fillId="2" borderId="0" xfId="0" applyFont="1" applyFill="1" applyBorder="1" applyAlignment="1" applyProtection="1">
      <alignment horizontal="left"/>
    </xf>
    <xf numFmtId="172" fontId="45" fillId="2" borderId="0" xfId="0" applyNumberFormat="1" applyFont="1" applyFill="1" applyBorder="1" applyAlignment="1" applyProtection="1">
      <alignment horizontal="right"/>
    </xf>
    <xf numFmtId="0" fontId="16" fillId="2" borderId="0" xfId="0" applyFont="1" applyFill="1" applyBorder="1" applyAlignment="1" applyProtection="1">
      <alignment horizontal="left"/>
    </xf>
    <xf numFmtId="0" fontId="48" fillId="2" borderId="1" xfId="0" applyFont="1" applyFill="1" applyBorder="1" applyAlignment="1" applyProtection="1">
      <alignment horizontal="center" wrapText="1"/>
    </xf>
    <xf numFmtId="0" fontId="6" fillId="5" borderId="0" xfId="0" applyFont="1" applyFill="1" applyProtection="1"/>
    <xf numFmtId="0" fontId="0" fillId="5" borderId="0" xfId="0" applyFill="1" applyProtection="1"/>
    <xf numFmtId="0" fontId="16" fillId="2" borderId="7" xfId="0" applyFont="1" applyFill="1" applyBorder="1" applyAlignment="1" applyProtection="1">
      <alignment horizontal="center"/>
    </xf>
    <xf numFmtId="0" fontId="49" fillId="5" borderId="0" xfId="0" applyFont="1" applyFill="1" applyProtection="1"/>
    <xf numFmtId="0" fontId="16" fillId="2" borderId="3" xfId="0" applyFont="1" applyFill="1" applyBorder="1" applyAlignment="1" applyProtection="1">
      <alignment horizontal="left" vertical="center" wrapText="1"/>
    </xf>
    <xf numFmtId="165" fontId="18" fillId="9" borderId="3" xfId="0" applyNumberFormat="1" applyFont="1" applyFill="1" applyBorder="1" applyAlignment="1" applyProtection="1">
      <alignment vertical="center"/>
    </xf>
    <xf numFmtId="165" fontId="47" fillId="6" borderId="3" xfId="0" applyNumberFormat="1" applyFont="1" applyFill="1" applyBorder="1" applyAlignment="1" applyProtection="1">
      <alignment vertical="center"/>
      <protection locked="0"/>
    </xf>
    <xf numFmtId="165" fontId="16" fillId="9" borderId="3" xfId="0" applyNumberFormat="1" applyFont="1" applyFill="1" applyBorder="1" applyAlignment="1" applyProtection="1">
      <alignment horizontal="right" vertical="center"/>
    </xf>
    <xf numFmtId="165" fontId="6" fillId="2" borderId="3" xfId="0" applyNumberFormat="1" applyFont="1" applyFill="1" applyBorder="1" applyAlignment="1" applyProtection="1">
      <alignment vertical="center"/>
      <protection locked="0"/>
    </xf>
    <xf numFmtId="0" fontId="6" fillId="2" borderId="0" xfId="0" applyFont="1" applyFill="1" applyBorder="1" applyAlignment="1" applyProtection="1">
      <alignment vertical="top" wrapText="1"/>
    </xf>
    <xf numFmtId="0" fontId="50" fillId="5" borderId="0" xfId="0" applyNumberFormat="1" applyFont="1" applyFill="1" applyProtection="1"/>
    <xf numFmtId="0" fontId="18" fillId="2" borderId="0" xfId="0" applyFont="1" applyFill="1" applyBorder="1" applyProtection="1"/>
    <xf numFmtId="0" fontId="10" fillId="2" borderId="0" xfId="0" applyFont="1" applyFill="1" applyBorder="1" applyProtection="1"/>
    <xf numFmtId="165" fontId="16" fillId="0" borderId="3" xfId="0" applyNumberFormat="1" applyFont="1" applyFill="1" applyBorder="1" applyAlignment="1" applyProtection="1">
      <alignment horizontal="right" vertical="center"/>
      <protection locked="0"/>
    </xf>
    <xf numFmtId="0" fontId="6" fillId="2" borderId="0" xfId="0" applyFont="1" applyFill="1" applyBorder="1" applyAlignment="1" applyProtection="1">
      <alignment vertical="center" wrapText="1"/>
    </xf>
    <xf numFmtId="0" fontId="6" fillId="2" borderId="0" xfId="0" applyFont="1" applyFill="1" applyBorder="1" applyAlignment="1" applyProtection="1">
      <alignment horizontal="left" vertical="top" wrapText="1"/>
    </xf>
    <xf numFmtId="0" fontId="16" fillId="2" borderId="0" xfId="0" applyFont="1" applyFill="1" applyBorder="1" applyAlignment="1" applyProtection="1">
      <alignment horizontal="left" vertical="top" wrapText="1"/>
    </xf>
    <xf numFmtId="0" fontId="7" fillId="2" borderId="0" xfId="0" applyFont="1" applyFill="1" applyBorder="1" applyProtection="1"/>
    <xf numFmtId="0" fontId="6" fillId="2" borderId="0" xfId="0" applyFont="1" applyFill="1" applyBorder="1" applyAlignment="1" applyProtection="1">
      <alignment horizontal="right"/>
    </xf>
    <xf numFmtId="0" fontId="29" fillId="2" borderId="0" xfId="0" applyFont="1" applyFill="1" applyBorder="1" applyProtection="1"/>
    <xf numFmtId="0" fontId="45" fillId="2" borderId="1" xfId="0" applyFont="1" applyFill="1" applyBorder="1" applyAlignment="1" applyProtection="1">
      <alignment horizontal="center" vertical="center" wrapText="1"/>
    </xf>
    <xf numFmtId="0" fontId="45" fillId="2" borderId="2" xfId="0" applyFont="1" applyFill="1" applyBorder="1" applyAlignment="1" applyProtection="1">
      <alignment horizontal="center" wrapText="1"/>
    </xf>
    <xf numFmtId="0" fontId="16" fillId="2" borderId="3" xfId="0" applyFont="1" applyFill="1" applyBorder="1" applyAlignment="1" applyProtection="1">
      <alignment vertical="center"/>
    </xf>
    <xf numFmtId="165" fontId="6" fillId="0" borderId="3" xfId="0" applyNumberFormat="1" applyFont="1" applyFill="1" applyBorder="1" applyAlignment="1" applyProtection="1">
      <alignment horizontal="right" vertical="center"/>
      <protection locked="0"/>
    </xf>
    <xf numFmtId="165" fontId="6" fillId="9" borderId="3" xfId="0" applyNumberFormat="1" applyFont="1" applyFill="1" applyBorder="1" applyAlignment="1" applyProtection="1">
      <alignment horizontal="right" vertical="center"/>
    </xf>
    <xf numFmtId="0" fontId="16" fillId="2" borderId="3" xfId="0" applyFont="1" applyFill="1" applyBorder="1" applyAlignment="1" applyProtection="1">
      <alignment vertical="center" wrapText="1"/>
    </xf>
    <xf numFmtId="0" fontId="45" fillId="2" borderId="3" xfId="0" applyFont="1" applyFill="1" applyBorder="1" applyAlignment="1" applyProtection="1">
      <alignment vertical="center"/>
    </xf>
    <xf numFmtId="165" fontId="45" fillId="9" borderId="3" xfId="0" applyNumberFormat="1" applyFont="1" applyFill="1" applyBorder="1" applyAlignment="1" applyProtection="1">
      <alignment vertical="center"/>
    </xf>
    <xf numFmtId="165" fontId="8" fillId="9" borderId="3" xfId="0" applyNumberFormat="1" applyFont="1" applyFill="1" applyBorder="1" applyAlignment="1" applyProtection="1">
      <alignment horizontal="right" vertical="center"/>
    </xf>
    <xf numFmtId="0" fontId="45" fillId="2" borderId="0" xfId="0" applyFont="1" applyFill="1" applyBorder="1" applyAlignment="1" applyProtection="1">
      <alignment horizontal="left"/>
    </xf>
    <xf numFmtId="0" fontId="52" fillId="2" borderId="0" xfId="0" applyFont="1" applyFill="1" applyBorder="1" applyAlignment="1" applyProtection="1"/>
    <xf numFmtId="173" fontId="47" fillId="2" borderId="0" xfId="0" applyNumberFormat="1" applyFont="1" applyFill="1" applyBorder="1" applyAlignment="1" applyProtection="1">
      <alignment horizontal="right"/>
    </xf>
    <xf numFmtId="0" fontId="16" fillId="2" borderId="2" xfId="0" applyFont="1" applyFill="1" applyBorder="1" applyAlignment="1" applyProtection="1">
      <alignment horizontal="center" wrapText="1"/>
    </xf>
    <xf numFmtId="173" fontId="6" fillId="2" borderId="0" xfId="0" applyNumberFormat="1" applyFont="1" applyFill="1" applyBorder="1" applyAlignment="1" applyProtection="1">
      <alignment horizontal="right"/>
    </xf>
    <xf numFmtId="0" fontId="16" fillId="2" borderId="3" xfId="0" applyFont="1" applyFill="1" applyBorder="1" applyAlignment="1" applyProtection="1"/>
    <xf numFmtId="165" fontId="6" fillId="2" borderId="3" xfId="0" applyNumberFormat="1" applyFont="1" applyFill="1" applyBorder="1" applyAlignment="1" applyProtection="1">
      <alignment horizontal="right"/>
      <protection locked="0"/>
    </xf>
    <xf numFmtId="165" fontId="6" fillId="9" borderId="3" xfId="0" applyNumberFormat="1" applyFont="1" applyFill="1" applyBorder="1" applyAlignment="1" applyProtection="1">
      <alignment horizontal="right"/>
    </xf>
    <xf numFmtId="0" fontId="45" fillId="2" borderId="3" xfId="0" applyFont="1" applyFill="1" applyBorder="1" applyAlignment="1" applyProtection="1"/>
    <xf numFmtId="165" fontId="8" fillId="9" borderId="3" xfId="0" applyNumberFormat="1" applyFont="1" applyFill="1" applyBorder="1" applyAlignment="1" applyProtection="1">
      <alignment horizontal="right"/>
    </xf>
    <xf numFmtId="174" fontId="45" fillId="2" borderId="1" xfId="0" applyNumberFormat="1" applyFont="1" applyFill="1" applyBorder="1" applyAlignment="1" applyProtection="1">
      <alignment horizontal="center" wrapText="1"/>
    </xf>
    <xf numFmtId="165" fontId="6" fillId="0" borderId="3" xfId="0" applyNumberFormat="1" applyFont="1" applyFill="1" applyBorder="1" applyAlignment="1" applyProtection="1">
      <alignment horizontal="right"/>
      <protection locked="0"/>
    </xf>
    <xf numFmtId="0" fontId="8" fillId="2" borderId="3" xfId="0" applyFont="1" applyFill="1" applyBorder="1" applyProtection="1"/>
    <xf numFmtId="0" fontId="45" fillId="2" borderId="13" xfId="0" applyFont="1" applyFill="1" applyBorder="1" applyAlignment="1" applyProtection="1">
      <alignment horizontal="center" wrapText="1"/>
    </xf>
    <xf numFmtId="0" fontId="45" fillId="2" borderId="7" xfId="0" applyFont="1" applyFill="1" applyBorder="1" applyAlignment="1" applyProtection="1">
      <alignment horizontal="center" vertical="center" wrapText="1"/>
    </xf>
    <xf numFmtId="0" fontId="45" fillId="2" borderId="0" xfId="0" applyFont="1" applyFill="1" applyBorder="1" applyAlignment="1" applyProtection="1">
      <alignment horizontal="center" vertical="center" wrapText="1"/>
    </xf>
    <xf numFmtId="0" fontId="45" fillId="2" borderId="9" xfId="0" applyFont="1" applyFill="1" applyBorder="1" applyAlignment="1" applyProtection="1">
      <alignment horizontal="center" vertical="center" wrapText="1"/>
    </xf>
    <xf numFmtId="0" fontId="45" fillId="2" borderId="11" xfId="0" applyFont="1" applyFill="1" applyBorder="1" applyAlignment="1" applyProtection="1">
      <alignment horizontal="center" wrapText="1"/>
    </xf>
    <xf numFmtId="0" fontId="45" fillId="2" borderId="10" xfId="0" applyFont="1" applyFill="1" applyBorder="1" applyAlignment="1" applyProtection="1">
      <alignment horizontal="center" wrapText="1"/>
    </xf>
    <xf numFmtId="0" fontId="53" fillId="2" borderId="0" xfId="0" applyFont="1" applyFill="1" applyBorder="1" applyProtection="1"/>
    <xf numFmtId="0" fontId="16" fillId="2" borderId="10" xfId="0" applyFont="1" applyFill="1" applyBorder="1" applyAlignment="1" applyProtection="1"/>
    <xf numFmtId="165" fontId="6" fillId="9" borderId="2" xfId="0" applyNumberFormat="1" applyFont="1" applyFill="1" applyBorder="1" applyAlignment="1" applyProtection="1">
      <alignment horizontal="right"/>
    </xf>
    <xf numFmtId="165" fontId="6" fillId="0" borderId="11" xfId="0" applyNumberFormat="1" applyFont="1" applyFill="1" applyBorder="1" applyAlignment="1" applyProtection="1">
      <alignment horizontal="right"/>
      <protection locked="0"/>
    </xf>
    <xf numFmtId="165" fontId="6" fillId="0" borderId="10" xfId="0" applyNumberFormat="1" applyFont="1" applyFill="1" applyBorder="1" applyAlignment="1" applyProtection="1">
      <alignment horizontal="right"/>
      <protection locked="0"/>
    </xf>
    <xf numFmtId="165" fontId="6" fillId="0" borderId="2" xfId="0" applyNumberFormat="1" applyFont="1" applyFill="1" applyBorder="1" applyAlignment="1" applyProtection="1">
      <alignment horizontal="right"/>
      <protection locked="0"/>
    </xf>
    <xf numFmtId="165" fontId="6" fillId="0" borderId="7" xfId="0" applyNumberFormat="1" applyFont="1" applyFill="1" applyBorder="1" applyAlignment="1" applyProtection="1">
      <alignment horizontal="right"/>
      <protection locked="0"/>
    </xf>
    <xf numFmtId="167" fontId="53" fillId="2" borderId="0" xfId="0" applyNumberFormat="1" applyFont="1" applyFill="1" applyBorder="1" applyProtection="1"/>
    <xf numFmtId="0" fontId="16" fillId="2" borderId="5" xfId="0" applyFont="1" applyFill="1" applyBorder="1" applyAlignment="1" applyProtection="1"/>
    <xf numFmtId="165" fontId="6" fillId="9" borderId="1" xfId="0" applyNumberFormat="1" applyFont="1" applyFill="1" applyBorder="1" applyAlignment="1" applyProtection="1">
      <alignment horizontal="right"/>
    </xf>
    <xf numFmtId="165" fontId="6" fillId="0" borderId="0" xfId="0" applyNumberFormat="1" applyFont="1" applyFill="1" applyBorder="1" applyAlignment="1" applyProtection="1">
      <alignment horizontal="right"/>
      <protection locked="0"/>
    </xf>
    <xf numFmtId="165" fontId="6" fillId="0" borderId="9" xfId="0" applyNumberFormat="1" applyFont="1" applyFill="1" applyBorder="1" applyAlignment="1" applyProtection="1">
      <alignment horizontal="right"/>
      <protection locked="0"/>
    </xf>
    <xf numFmtId="165" fontId="6" fillId="0" borderId="14" xfId="0" applyNumberFormat="1" applyFont="1" applyFill="1" applyBorder="1" applyAlignment="1" applyProtection="1">
      <alignment horizontal="right"/>
      <protection locked="0"/>
    </xf>
    <xf numFmtId="0" fontId="45" fillId="2" borderId="15" xfId="0" applyFont="1" applyFill="1" applyBorder="1" applyAlignment="1" applyProtection="1"/>
    <xf numFmtId="175" fontId="45" fillId="2" borderId="0" xfId="0" applyNumberFormat="1" applyFont="1" applyFill="1" applyBorder="1" applyProtection="1"/>
    <xf numFmtId="0" fontId="18" fillId="2" borderId="0" xfId="0" applyFont="1" applyFill="1" applyBorder="1" applyAlignment="1" applyProtection="1"/>
    <xf numFmtId="167" fontId="54" fillId="2" borderId="0" xfId="0" applyNumberFormat="1" applyFont="1" applyFill="1" applyBorder="1" applyProtection="1"/>
    <xf numFmtId="0" fontId="45" fillId="2" borderId="5" xfId="0" applyFont="1" applyFill="1" applyBorder="1" applyAlignment="1" applyProtection="1">
      <alignment vertical="center"/>
    </xf>
    <xf numFmtId="0" fontId="8" fillId="2" borderId="1" xfId="0" applyFont="1" applyFill="1" applyBorder="1" applyAlignment="1" applyProtection="1">
      <alignment wrapText="1"/>
    </xf>
    <xf numFmtId="0" fontId="8" fillId="2" borderId="9" xfId="0" applyFont="1" applyFill="1" applyBorder="1" applyAlignment="1" applyProtection="1"/>
    <xf numFmtId="0" fontId="8" fillId="2" borderId="8" xfId="0" applyFont="1" applyFill="1" applyBorder="1" applyAlignment="1" applyProtection="1"/>
    <xf numFmtId="0" fontId="6" fillId="2" borderId="10" xfId="0" applyFont="1" applyFill="1" applyBorder="1" applyAlignment="1" applyProtection="1"/>
    <xf numFmtId="0" fontId="8" fillId="2" borderId="2" xfId="0" applyFont="1" applyFill="1" applyBorder="1" applyAlignment="1" applyProtection="1"/>
    <xf numFmtId="165" fontId="6" fillId="0" borderId="3" xfId="0" applyNumberFormat="1" applyFont="1" applyFill="1" applyBorder="1" applyAlignment="1" applyProtection="1">
      <protection locked="0"/>
    </xf>
    <xf numFmtId="165" fontId="6" fillId="0" borderId="9" xfId="0" applyNumberFormat="1" applyFont="1" applyFill="1" applyBorder="1" applyAlignment="1" applyProtection="1"/>
    <xf numFmtId="165" fontId="6" fillId="0" borderId="8" xfId="0" applyNumberFormat="1" applyFont="1" applyFill="1" applyBorder="1" applyAlignment="1" applyProtection="1"/>
    <xf numFmtId="0" fontId="16" fillId="2" borderId="15" xfId="0" applyFont="1" applyFill="1" applyBorder="1" applyAlignment="1" applyProtection="1"/>
    <xf numFmtId="167" fontId="6" fillId="2" borderId="0" xfId="0" applyNumberFormat="1" applyFont="1" applyFill="1" applyBorder="1" applyAlignment="1" applyProtection="1">
      <alignment horizontal="center"/>
    </xf>
    <xf numFmtId="0" fontId="8" fillId="2" borderId="0" xfId="0" applyFont="1" applyFill="1" applyBorder="1" applyAlignment="1" applyProtection="1">
      <alignment horizontal="right"/>
    </xf>
    <xf numFmtId="0" fontId="8" fillId="2" borderId="0" xfId="0" applyFont="1" applyFill="1" applyBorder="1" applyAlignment="1" applyProtection="1">
      <alignment vertical="top" wrapText="1"/>
    </xf>
    <xf numFmtId="6" fontId="6" fillId="2" borderId="0" xfId="0" applyNumberFormat="1" applyFont="1" applyFill="1" applyBorder="1" applyAlignment="1" applyProtection="1">
      <alignment horizontal="left"/>
    </xf>
    <xf numFmtId="0" fontId="0" fillId="0" borderId="3"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right" vertical="center"/>
    </xf>
    <xf numFmtId="0" fontId="6" fillId="2" borderId="0" xfId="0" applyFont="1" applyFill="1" applyBorder="1" applyAlignment="1" applyProtection="1">
      <alignment horizontal="right" vertical="center" wrapText="1"/>
    </xf>
    <xf numFmtId="0" fontId="18" fillId="2" borderId="0" xfId="0" applyFont="1" applyFill="1" applyBorder="1" applyAlignment="1" applyProtection="1">
      <alignment horizontal="left" vertical="center" wrapText="1"/>
    </xf>
    <xf numFmtId="0" fontId="7" fillId="2" borderId="0" xfId="0" applyFont="1" applyFill="1" applyBorder="1" applyAlignment="1" applyProtection="1">
      <alignment wrapText="1"/>
    </xf>
    <xf numFmtId="0" fontId="0" fillId="0" borderId="0" xfId="0" applyFill="1" applyBorder="1" applyAlignment="1" applyProtection="1"/>
    <xf numFmtId="0" fontId="6" fillId="0" borderId="3" xfId="0" applyFont="1" applyBorder="1" applyAlignment="1" applyProtection="1">
      <alignment wrapText="1"/>
    </xf>
    <xf numFmtId="0" fontId="6" fillId="0" borderId="0" xfId="5" applyBorder="1" applyAlignment="1" applyProtection="1"/>
    <xf numFmtId="0" fontId="55" fillId="2" borderId="0" xfId="5" applyFont="1" applyFill="1" applyBorder="1" applyAlignment="1" applyProtection="1"/>
    <xf numFmtId="0" fontId="6" fillId="2" borderId="0" xfId="5" applyFont="1" applyFill="1" applyBorder="1" applyAlignment="1" applyProtection="1"/>
    <xf numFmtId="0" fontId="6" fillId="0" borderId="0" xfId="5" applyFont="1" applyFill="1" applyBorder="1" applyAlignment="1" applyProtection="1"/>
    <xf numFmtId="0" fontId="6" fillId="0" borderId="0" xfId="5" applyFill="1" applyProtection="1"/>
    <xf numFmtId="0" fontId="4" fillId="2" borderId="0" xfId="5" applyFont="1" applyFill="1" applyBorder="1" applyAlignment="1" applyProtection="1"/>
    <xf numFmtId="0" fontId="56" fillId="2" borderId="0" xfId="5" applyFont="1" applyFill="1" applyBorder="1" applyAlignment="1" applyProtection="1"/>
    <xf numFmtId="0" fontId="29" fillId="2" borderId="0" xfId="5" applyFont="1" applyFill="1" applyBorder="1" applyAlignment="1" applyProtection="1">
      <alignment wrapText="1"/>
    </xf>
    <xf numFmtId="0" fontId="29" fillId="2" borderId="0" xfId="5" applyFont="1" applyFill="1" applyBorder="1" applyAlignment="1" applyProtection="1">
      <alignment horizontal="center" wrapText="1"/>
    </xf>
    <xf numFmtId="0" fontId="6" fillId="2" borderId="0" xfId="5" applyFont="1" applyFill="1" applyBorder="1" applyProtection="1"/>
    <xf numFmtId="0" fontId="7" fillId="2" borderId="1" xfId="5" applyFont="1" applyFill="1" applyBorder="1" applyAlignment="1" applyProtection="1">
      <alignment vertical="center" wrapText="1"/>
    </xf>
    <xf numFmtId="0" fontId="6" fillId="2" borderId="1" xfId="5" applyFont="1" applyFill="1" applyBorder="1" applyAlignment="1" applyProtection="1">
      <alignment horizontal="center" vertical="top" wrapText="1"/>
    </xf>
    <xf numFmtId="0" fontId="6" fillId="2" borderId="7" xfId="5" applyFont="1" applyFill="1" applyBorder="1" applyAlignment="1" applyProtection="1">
      <alignment horizontal="center" vertical="top" wrapText="1"/>
    </xf>
    <xf numFmtId="0" fontId="6" fillId="2" borderId="0" xfId="5" applyFont="1" applyFill="1" applyBorder="1" applyAlignment="1" applyProtection="1">
      <alignment horizontal="center" vertical="top" wrapText="1"/>
    </xf>
    <xf numFmtId="0" fontId="6" fillId="0" borderId="0" xfId="5" applyFont="1" applyFill="1" applyBorder="1" applyProtection="1"/>
    <xf numFmtId="0" fontId="6" fillId="0" borderId="0" xfId="5" applyFont="1" applyFill="1" applyBorder="1" applyAlignment="1" applyProtection="1">
      <alignment vertical="center"/>
    </xf>
    <xf numFmtId="0" fontId="6" fillId="2" borderId="2" xfId="5" applyFont="1" applyFill="1" applyBorder="1" applyProtection="1"/>
    <xf numFmtId="0" fontId="8" fillId="2" borderId="2" xfId="5" applyFont="1" applyFill="1" applyBorder="1" applyAlignment="1" applyProtection="1">
      <alignment horizontal="center" wrapText="1"/>
    </xf>
    <xf numFmtId="0" fontId="8" fillId="2" borderId="7" xfId="5" applyFont="1" applyFill="1" applyBorder="1" applyAlignment="1" applyProtection="1">
      <alignment horizontal="center" wrapText="1"/>
    </xf>
    <xf numFmtId="0" fontId="8" fillId="2" borderId="0" xfId="5" applyFont="1" applyFill="1" applyBorder="1" applyAlignment="1" applyProtection="1">
      <alignment horizontal="center" wrapText="1"/>
    </xf>
    <xf numFmtId="0" fontId="8" fillId="2" borderId="0" xfId="5" applyFont="1" applyFill="1" applyBorder="1" applyAlignment="1" applyProtection="1">
      <alignment wrapText="1"/>
    </xf>
    <xf numFmtId="0" fontId="8" fillId="2" borderId="0" xfId="5" applyFont="1" applyFill="1" applyBorder="1" applyAlignment="1" applyProtection="1">
      <alignment horizontal="center"/>
    </xf>
    <xf numFmtId="0" fontId="29" fillId="0" borderId="0" xfId="5" applyFont="1" applyFill="1" applyBorder="1" applyProtection="1"/>
    <xf numFmtId="0" fontId="53" fillId="0" borderId="0" xfId="5" applyFont="1" applyFill="1" applyBorder="1" applyAlignment="1" applyProtection="1">
      <alignment vertical="center"/>
    </xf>
    <xf numFmtId="0" fontId="8" fillId="0" borderId="0" xfId="5" applyFont="1" applyFill="1" applyBorder="1" applyProtection="1"/>
    <xf numFmtId="0" fontId="6" fillId="0" borderId="0" xfId="5" applyFont="1" applyFill="1" applyBorder="1" applyAlignment="1" applyProtection="1">
      <alignment horizontal="left"/>
    </xf>
    <xf numFmtId="165" fontId="6" fillId="0" borderId="3" xfId="5" applyNumberFormat="1" applyFont="1" applyFill="1" applyBorder="1" applyProtection="1">
      <protection locked="0"/>
    </xf>
    <xf numFmtId="165" fontId="6" fillId="0" borderId="9" xfId="5" applyNumberFormat="1" applyFont="1" applyFill="1" applyBorder="1" applyProtection="1"/>
    <xf numFmtId="165" fontId="6" fillId="0" borderId="3" xfId="5" applyNumberFormat="1" applyFont="1" applyFill="1" applyBorder="1" applyAlignment="1" applyProtection="1">
      <alignment horizontal="center"/>
      <protection locked="0"/>
    </xf>
    <xf numFmtId="165" fontId="6" fillId="0" borderId="8" xfId="5" applyNumberFormat="1" applyFont="1" applyFill="1" applyBorder="1" applyProtection="1"/>
    <xf numFmtId="167" fontId="6" fillId="0" borderId="3" xfId="5" applyNumberFormat="1" applyFont="1" applyFill="1" applyBorder="1" applyAlignment="1" applyProtection="1">
      <alignment horizontal="center"/>
      <protection locked="0"/>
    </xf>
    <xf numFmtId="167" fontId="6" fillId="0" borderId="0" xfId="5" applyNumberFormat="1" applyFont="1" applyFill="1" applyBorder="1" applyAlignment="1" applyProtection="1">
      <alignment horizontal="center"/>
    </xf>
    <xf numFmtId="167" fontId="58" fillId="0" borderId="0" xfId="5" applyNumberFormat="1" applyFont="1" applyFill="1" applyBorder="1" applyProtection="1"/>
    <xf numFmtId="0" fontId="19" fillId="0" borderId="0" xfId="5" applyFont="1" applyFill="1" applyBorder="1" applyAlignment="1" applyProtection="1">
      <alignment vertical="center"/>
    </xf>
    <xf numFmtId="167" fontId="6" fillId="0" borderId="0" xfId="5" applyNumberFormat="1" applyFill="1" applyProtection="1"/>
    <xf numFmtId="0" fontId="8" fillId="2" borderId="0" xfId="5" applyFont="1" applyFill="1" applyBorder="1" applyProtection="1"/>
    <xf numFmtId="0" fontId="8" fillId="2" borderId="0" xfId="5" applyFont="1" applyFill="1" applyBorder="1" applyAlignment="1" applyProtection="1">
      <alignment vertical="center"/>
    </xf>
    <xf numFmtId="0" fontId="58" fillId="0" borderId="0" xfId="5" applyFont="1" applyFill="1" applyBorder="1" applyProtection="1"/>
    <xf numFmtId="165" fontId="6" fillId="0" borderId="0" xfId="5" applyNumberFormat="1" applyFont="1" applyFill="1" applyBorder="1" applyProtection="1"/>
    <xf numFmtId="167" fontId="6" fillId="17" borderId="1" xfId="5" applyNumberFormat="1" applyFont="1" applyFill="1" applyBorder="1" applyAlignment="1" applyProtection="1">
      <alignment horizontal="center"/>
    </xf>
    <xf numFmtId="167" fontId="6" fillId="17" borderId="7" xfId="5" applyNumberFormat="1" applyFont="1" applyFill="1" applyBorder="1" applyAlignment="1" applyProtection="1">
      <alignment horizontal="center"/>
    </xf>
    <xf numFmtId="167" fontId="29" fillId="0" borderId="3" xfId="10" applyNumberFormat="1" applyFont="1" applyFill="1" applyBorder="1" applyProtection="1">
      <protection locked="0"/>
    </xf>
    <xf numFmtId="0" fontId="6" fillId="0" borderId="0" xfId="5" applyFont="1" applyFill="1" applyBorder="1" applyAlignment="1" applyProtection="1">
      <alignment horizontal="left" vertical="top"/>
    </xf>
    <xf numFmtId="167" fontId="6" fillId="17" borderId="2" xfId="5" applyNumberFormat="1" applyFont="1" applyFill="1" applyBorder="1" applyAlignment="1" applyProtection="1">
      <alignment horizontal="center"/>
    </xf>
    <xf numFmtId="0" fontId="6" fillId="2" borderId="0" xfId="5" applyFont="1" applyFill="1" applyBorder="1" applyAlignment="1" applyProtection="1">
      <alignment horizontal="right" vertical="top" wrapText="1"/>
    </xf>
    <xf numFmtId="0" fontId="6" fillId="2" borderId="0" xfId="5" applyFont="1" applyFill="1" applyBorder="1" applyAlignment="1" applyProtection="1">
      <alignment vertical="top"/>
    </xf>
    <xf numFmtId="0" fontId="6" fillId="2" borderId="0" xfId="5" applyFont="1" applyFill="1" applyBorder="1" applyAlignment="1" applyProtection="1">
      <alignment horizontal="center"/>
    </xf>
    <xf numFmtId="0" fontId="53" fillId="2" borderId="0" xfId="5" applyFont="1" applyFill="1" applyBorder="1" applyProtection="1"/>
    <xf numFmtId="0" fontId="6" fillId="0" borderId="0" xfId="5" applyFill="1" applyBorder="1" applyProtection="1"/>
    <xf numFmtId="165" fontId="6" fillId="0" borderId="7" xfId="5" applyNumberFormat="1" applyFont="1" applyFill="1" applyBorder="1" applyProtection="1"/>
    <xf numFmtId="167" fontId="6" fillId="0" borderId="3" xfId="5" applyNumberFormat="1" applyFont="1" applyFill="1" applyBorder="1" applyAlignment="1" applyProtection="1">
      <alignment horizontal="center"/>
    </xf>
    <xf numFmtId="0" fontId="8" fillId="2" borderId="0" xfId="5" applyFont="1" applyFill="1" applyBorder="1" applyAlignment="1" applyProtection="1">
      <alignment vertical="center" wrapText="1"/>
    </xf>
    <xf numFmtId="0" fontId="8" fillId="0" borderId="0" xfId="5" applyFont="1" applyFill="1" applyBorder="1" applyAlignment="1" applyProtection="1">
      <alignment vertical="center" wrapText="1"/>
    </xf>
    <xf numFmtId="0" fontId="54" fillId="2" borderId="0" xfId="5" applyFont="1" applyFill="1" applyBorder="1" applyAlignment="1" applyProtection="1">
      <alignment vertical="center" wrapText="1"/>
    </xf>
    <xf numFmtId="0" fontId="6" fillId="2" borderId="0" xfId="5" applyFont="1" applyFill="1" applyBorder="1" applyAlignment="1" applyProtection="1">
      <alignment horizontal="center" vertical="top"/>
    </xf>
    <xf numFmtId="167" fontId="6" fillId="0" borderId="0" xfId="5" applyNumberFormat="1" applyFont="1" applyFill="1" applyBorder="1" applyProtection="1"/>
    <xf numFmtId="0" fontId="6" fillId="0" borderId="0" xfId="5" applyFont="1" applyFill="1" applyProtection="1"/>
    <xf numFmtId="14" fontId="55" fillId="0" borderId="0" xfId="0" applyNumberFormat="1" applyFont="1" applyFill="1" applyBorder="1" applyAlignment="1" applyProtection="1">
      <alignment horizontal="right"/>
    </xf>
    <xf numFmtId="0" fontId="55" fillId="0" borderId="0" xfId="0" applyFont="1" applyFill="1" applyBorder="1" applyAlignment="1" applyProtection="1">
      <alignment horizontal="right"/>
    </xf>
    <xf numFmtId="0" fontId="8" fillId="2" borderId="21" xfId="0" applyFont="1" applyFill="1" applyBorder="1" applyAlignment="1" applyProtection="1"/>
    <xf numFmtId="15" fontId="4" fillId="0" borderId="11" xfId="0" applyNumberFormat="1" applyFont="1" applyFill="1" applyBorder="1" applyAlignment="1" applyProtection="1"/>
    <xf numFmtId="0" fontId="0" fillId="0" borderId="11" xfId="0" applyBorder="1" applyAlignment="1" applyProtection="1"/>
    <xf numFmtId="0" fontId="0" fillId="0" borderId="15" xfId="0" applyBorder="1" applyProtection="1"/>
    <xf numFmtId="0" fontId="7" fillId="0" borderId="16" xfId="0" applyFont="1" applyFill="1" applyBorder="1" applyAlignment="1" applyProtection="1">
      <alignment vertical="center" wrapText="1"/>
    </xf>
    <xf numFmtId="0" fontId="7" fillId="0" borderId="17" xfId="0" applyFont="1" applyFill="1" applyBorder="1" applyAlignment="1" applyProtection="1">
      <alignment vertical="center" wrapText="1"/>
    </xf>
    <xf numFmtId="0" fontId="0" fillId="0" borderId="5" xfId="0" applyBorder="1" applyProtection="1"/>
    <xf numFmtId="0" fontId="8" fillId="0" borderId="0"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xf>
    <xf numFmtId="0" fontId="0" fillId="0" borderId="9" xfId="0" applyBorder="1" applyProtection="1"/>
    <xf numFmtId="0" fontId="17" fillId="0" borderId="0" xfId="0" applyFont="1" applyFill="1" applyBorder="1" applyAlignment="1" applyProtection="1">
      <alignment horizontal="left" vertical="center" wrapText="1"/>
    </xf>
    <xf numFmtId="0" fontId="8" fillId="0" borderId="9"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8"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xf>
    <xf numFmtId="0" fontId="8" fillId="0" borderId="11" xfId="0" applyFont="1" applyFill="1" applyBorder="1" applyAlignment="1" applyProtection="1">
      <alignment horizontal="center" vertical="center" wrapText="1"/>
    </xf>
    <xf numFmtId="0" fontId="8" fillId="0" borderId="10" xfId="0" applyFont="1" applyFill="1" applyBorder="1" applyAlignment="1" applyProtection="1">
      <alignment horizontal="center"/>
    </xf>
    <xf numFmtId="0" fontId="8" fillId="0" borderId="2" xfId="0" applyFont="1" applyFill="1" applyBorder="1" applyAlignment="1" applyProtection="1">
      <alignment horizontal="center"/>
    </xf>
    <xf numFmtId="0" fontId="8" fillId="0" borderId="14" xfId="0" applyFont="1" applyFill="1" applyBorder="1" applyAlignment="1" applyProtection="1">
      <alignment horizontal="center"/>
    </xf>
    <xf numFmtId="0" fontId="8" fillId="0" borderId="11" xfId="0" applyFont="1" applyFill="1" applyBorder="1" applyAlignment="1" applyProtection="1">
      <alignment horizontal="center"/>
    </xf>
    <xf numFmtId="0" fontId="8" fillId="0" borderId="22" xfId="0" applyFont="1" applyFill="1" applyBorder="1" applyProtection="1"/>
    <xf numFmtId="166" fontId="6" fillId="0" borderId="3" xfId="0" applyNumberFormat="1" applyFont="1" applyFill="1" applyBorder="1" applyAlignment="1" applyProtection="1">
      <alignment horizontal="right"/>
    </xf>
    <xf numFmtId="166" fontId="6" fillId="2" borderId="2" xfId="0" applyNumberFormat="1" applyFont="1" applyFill="1" applyBorder="1" applyAlignment="1" applyProtection="1">
      <alignment horizontal="right"/>
    </xf>
    <xf numFmtId="0" fontId="8" fillId="2" borderId="17" xfId="0" applyFont="1" applyFill="1" applyBorder="1" applyAlignment="1" applyProtection="1">
      <alignment horizontal="center"/>
    </xf>
    <xf numFmtId="0" fontId="8" fillId="2" borderId="15" xfId="0" applyFont="1" applyFill="1" applyBorder="1" applyAlignment="1" applyProtection="1">
      <alignment horizontal="center"/>
    </xf>
    <xf numFmtId="0" fontId="56" fillId="0" borderId="0" xfId="0" applyFont="1" applyFill="1" applyBorder="1" applyProtection="1"/>
    <xf numFmtId="165" fontId="13" fillId="0" borderId="3" xfId="6" applyNumberFormat="1" applyFill="1" applyBorder="1" applyAlignment="1" applyProtection="1"/>
    <xf numFmtId="165" fontId="6" fillId="9" borderId="3" xfId="0" applyNumberFormat="1" applyFont="1" applyFill="1" applyBorder="1" applyAlignment="1" applyProtection="1"/>
    <xf numFmtId="165" fontId="6" fillId="2" borderId="3" xfId="0" applyNumberFormat="1" applyFont="1" applyFill="1" applyBorder="1" applyAlignment="1" applyProtection="1"/>
    <xf numFmtId="165" fontId="6" fillId="18" borderId="3" xfId="0" applyNumberFormat="1" applyFont="1" applyFill="1" applyBorder="1" applyAlignment="1" applyProtection="1">
      <protection locked="0"/>
    </xf>
    <xf numFmtId="165" fontId="6" fillId="0" borderId="3" xfId="0" applyNumberFormat="1" applyFont="1" applyFill="1" applyBorder="1" applyAlignment="1" applyProtection="1"/>
    <xf numFmtId="165" fontId="8" fillId="9" borderId="3" xfId="0" applyNumberFormat="1" applyFont="1" applyFill="1" applyBorder="1" applyAlignment="1" applyProtection="1"/>
    <xf numFmtId="0" fontId="0" fillId="0" borderId="9" xfId="0" applyFill="1" applyBorder="1" applyProtection="1"/>
    <xf numFmtId="165" fontId="8" fillId="0" borderId="3" xfId="0" applyNumberFormat="1" applyFont="1" applyFill="1" applyBorder="1" applyAlignment="1" applyProtection="1"/>
    <xf numFmtId="0" fontId="8" fillId="0" borderId="9" xfId="0" applyFont="1" applyFill="1" applyBorder="1" applyProtection="1"/>
    <xf numFmtId="0" fontId="6" fillId="5"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165" fontId="6" fillId="10" borderId="3" xfId="0" applyNumberFormat="1" applyFont="1" applyFill="1" applyBorder="1" applyAlignment="1" applyProtection="1"/>
    <xf numFmtId="0" fontId="6" fillId="5" borderId="0" xfId="0" applyFont="1" applyFill="1" applyBorder="1" applyAlignment="1" applyProtection="1">
      <alignment horizontal="left"/>
    </xf>
    <xf numFmtId="0" fontId="6" fillId="0" borderId="0" xfId="0" applyFont="1" applyFill="1" applyBorder="1" applyAlignment="1" applyProtection="1">
      <alignment horizontal="left"/>
    </xf>
    <xf numFmtId="0" fontId="6" fillId="5" borderId="0" xfId="0" applyFont="1" applyFill="1" applyBorder="1" applyAlignment="1" applyProtection="1">
      <alignment horizontal="left" wrapText="1"/>
    </xf>
    <xf numFmtId="0" fontId="8" fillId="0" borderId="23" xfId="0" applyFont="1" applyFill="1" applyBorder="1" applyProtection="1"/>
    <xf numFmtId="0" fontId="6" fillId="0" borderId="9" xfId="0" applyFont="1" applyFill="1" applyBorder="1" applyProtection="1"/>
    <xf numFmtId="0" fontId="20" fillId="0" borderId="0" xfId="0" applyFont="1" applyFill="1" applyBorder="1" applyAlignment="1" applyProtection="1"/>
    <xf numFmtId="165" fontId="8" fillId="3" borderId="3" xfId="0" applyNumberFormat="1" applyFont="1" applyFill="1" applyBorder="1" applyAlignment="1" applyProtection="1"/>
    <xf numFmtId="165" fontId="8" fillId="2" borderId="3" xfId="0" applyNumberFormat="1" applyFont="1" applyFill="1" applyBorder="1" applyAlignment="1" applyProtection="1"/>
    <xf numFmtId="0" fontId="59" fillId="5" borderId="0" xfId="7" applyFont="1" applyFill="1" applyBorder="1" applyAlignment="1" applyProtection="1"/>
    <xf numFmtId="165" fontId="8" fillId="19" borderId="2" xfId="0" applyNumberFormat="1" applyFont="1" applyFill="1" applyBorder="1" applyAlignment="1" applyProtection="1"/>
    <xf numFmtId="0" fontId="0" fillId="0" borderId="10" xfId="0" applyBorder="1" applyProtection="1"/>
    <xf numFmtId="0" fontId="6" fillId="0" borderId="11" xfId="0" applyFont="1" applyFill="1" applyBorder="1" applyAlignment="1" applyProtection="1"/>
    <xf numFmtId="0" fontId="6" fillId="0" borderId="3" xfId="0" applyFont="1" applyFill="1" applyBorder="1" applyAlignment="1" applyProtection="1">
      <alignment horizontal="center" vertical="center" wrapText="1"/>
    </xf>
    <xf numFmtId="0" fontId="19" fillId="19" borderId="10" xfId="0" applyFont="1" applyFill="1" applyBorder="1" applyAlignment="1" applyProtection="1">
      <alignment horizontal="center" vertical="center" wrapText="1"/>
    </xf>
    <xf numFmtId="0" fontId="19" fillId="19" borderId="14" xfId="0" applyFont="1" applyFill="1" applyBorder="1" applyAlignment="1" applyProtection="1">
      <alignment horizontal="center" vertical="center" wrapText="1"/>
    </xf>
    <xf numFmtId="166" fontId="11" fillId="19" borderId="3" xfId="0" applyNumberFormat="1" applyFont="1" applyFill="1" applyBorder="1" applyAlignment="1" applyProtection="1">
      <alignment horizontal="center" vertical="center" wrapText="1"/>
    </xf>
    <xf numFmtId="166" fontId="11" fillId="19" borderId="2" xfId="0" applyNumberFormat="1" applyFont="1" applyFill="1" applyBorder="1" applyAlignment="1" applyProtection="1">
      <alignment horizontal="center" vertical="center" wrapText="1"/>
    </xf>
    <xf numFmtId="166" fontId="11" fillId="19" borderId="11" xfId="0" applyNumberFormat="1" applyFont="1" applyFill="1" applyBorder="1" applyAlignment="1" applyProtection="1">
      <alignment horizontal="center" vertical="center" wrapText="1"/>
    </xf>
    <xf numFmtId="0" fontId="19" fillId="19" borderId="2" xfId="0" applyFont="1" applyFill="1" applyBorder="1" applyAlignment="1" applyProtection="1">
      <alignment horizontal="center" vertical="center" wrapText="1"/>
    </xf>
    <xf numFmtId="0" fontId="0" fillId="3" borderId="5" xfId="0" applyFill="1" applyBorder="1" applyProtection="1"/>
    <xf numFmtId="0" fontId="0" fillId="3" borderId="13" xfId="0" applyFill="1" applyBorder="1" applyProtection="1"/>
    <xf numFmtId="0" fontId="6" fillId="3" borderId="0" xfId="0" applyNumberFormat="1" applyFont="1" applyFill="1" applyBorder="1" applyAlignment="1" applyProtection="1">
      <alignment horizontal="right"/>
    </xf>
    <xf numFmtId="0" fontId="6" fillId="3" borderId="13" xfId="0" applyFont="1" applyFill="1" applyBorder="1" applyProtection="1"/>
    <xf numFmtId="0" fontId="6" fillId="3" borderId="6" xfId="0" applyFont="1" applyFill="1" applyBorder="1" applyAlignment="1" applyProtection="1">
      <alignment horizontal="left"/>
    </xf>
    <xf numFmtId="0" fontId="0" fillId="3" borderId="9" xfId="0" applyFill="1" applyBorder="1" applyProtection="1"/>
    <xf numFmtId="0" fontId="0" fillId="3" borderId="0" xfId="0" applyFill="1" applyBorder="1" applyProtection="1"/>
    <xf numFmtId="165" fontId="6" fillId="3" borderId="0" xfId="0" applyNumberFormat="1" applyFont="1" applyFill="1" applyBorder="1" applyProtection="1"/>
    <xf numFmtId="0" fontId="6" fillId="3" borderId="8" xfId="0" applyFont="1" applyFill="1" applyBorder="1" applyAlignment="1" applyProtection="1">
      <alignment horizontal="left"/>
    </xf>
    <xf numFmtId="0" fontId="22" fillId="3" borderId="9" xfId="9" applyFont="1" applyFill="1" applyBorder="1" applyAlignment="1" applyProtection="1">
      <alignment horizontal="left"/>
    </xf>
    <xf numFmtId="0" fontId="22" fillId="3" borderId="0" xfId="9" applyFont="1" applyFill="1" applyBorder="1" applyAlignment="1" applyProtection="1">
      <alignment horizontal="left"/>
    </xf>
    <xf numFmtId="0" fontId="22" fillId="3" borderId="0" xfId="9" applyFont="1" applyFill="1" applyBorder="1" applyAlignment="1" applyProtection="1">
      <alignment horizontal="right"/>
    </xf>
    <xf numFmtId="0" fontId="4" fillId="5" borderId="0" xfId="0" applyFont="1" applyFill="1" applyBorder="1" applyAlignment="1" applyProtection="1"/>
    <xf numFmtId="0" fontId="30" fillId="5" borderId="0" xfId="0" applyFont="1" applyFill="1" applyBorder="1" applyAlignment="1" applyProtection="1"/>
    <xf numFmtId="0" fontId="6" fillId="5" borderId="0" xfId="0" applyFont="1" applyFill="1" applyBorder="1" applyAlignment="1" applyProtection="1"/>
    <xf numFmtId="0" fontId="44" fillId="0" borderId="0" xfId="0" applyFont="1" applyFill="1" applyProtection="1"/>
    <xf numFmtId="0" fontId="44" fillId="5" borderId="0" xfId="0" applyFont="1" applyFill="1" applyProtection="1"/>
    <xf numFmtId="0" fontId="5" fillId="5" borderId="0" xfId="5" applyFont="1" applyFill="1" applyBorder="1" applyAlignment="1" applyProtection="1"/>
    <xf numFmtId="0" fontId="5" fillId="5" borderId="0" xfId="0" applyFont="1" applyFill="1" applyBorder="1" applyAlignment="1" applyProtection="1"/>
    <xf numFmtId="0" fontId="6" fillId="5" borderId="0" xfId="0" applyFont="1" applyFill="1" applyBorder="1" applyProtection="1"/>
    <xf numFmtId="0" fontId="7" fillId="5" borderId="5" xfId="7" applyFont="1" applyFill="1" applyBorder="1" applyProtection="1"/>
    <xf numFmtId="0" fontId="6" fillId="5" borderId="13" xfId="7" applyFont="1" applyFill="1" applyBorder="1" applyProtection="1"/>
    <xf numFmtId="0" fontId="6" fillId="5" borderId="6" xfId="7" applyFont="1" applyFill="1" applyBorder="1" applyProtection="1"/>
    <xf numFmtId="0" fontId="29" fillId="5" borderId="9" xfId="7" applyFont="1" applyFill="1" applyBorder="1" applyAlignment="1" applyProtection="1">
      <alignment horizontal="left" vertical="center" wrapText="1"/>
    </xf>
    <xf numFmtId="0" fontId="29" fillId="5" borderId="8" xfId="7" applyFont="1" applyFill="1" applyBorder="1" applyAlignment="1" applyProtection="1">
      <alignment vertical="center"/>
    </xf>
    <xf numFmtId="0" fontId="29" fillId="5" borderId="0" xfId="7" applyFont="1" applyFill="1" applyBorder="1" applyAlignment="1" applyProtection="1">
      <alignment horizontal="left" vertical="center" wrapText="1"/>
    </xf>
    <xf numFmtId="0" fontId="29" fillId="5" borderId="9" xfId="7" applyFont="1" applyFill="1" applyBorder="1" applyAlignment="1" applyProtection="1">
      <alignment vertical="center"/>
    </xf>
    <xf numFmtId="0" fontId="29" fillId="5" borderId="0" xfId="7" applyFont="1" applyFill="1" applyBorder="1" applyAlignment="1" applyProtection="1">
      <alignment vertical="center"/>
    </xf>
    <xf numFmtId="0" fontId="17" fillId="5" borderId="20" xfId="7" applyFont="1" applyFill="1" applyBorder="1" applyAlignment="1" applyProtection="1">
      <alignment horizontal="center" vertical="center"/>
      <protection locked="0"/>
    </xf>
    <xf numFmtId="0" fontId="17" fillId="5" borderId="0" xfId="7" applyFont="1" applyFill="1" applyBorder="1" applyAlignment="1" applyProtection="1">
      <alignment horizontal="center" vertical="center"/>
    </xf>
    <xf numFmtId="0" fontId="17" fillId="5" borderId="0" xfId="7" applyFont="1" applyFill="1" applyBorder="1" applyAlignment="1" applyProtection="1">
      <alignment horizontal="left" vertical="center" indent="2"/>
    </xf>
    <xf numFmtId="0" fontId="29" fillId="5" borderId="0" xfId="7" applyFont="1" applyFill="1" applyBorder="1" applyAlignment="1" applyProtection="1">
      <alignment horizontal="left" vertical="center" indent="4"/>
    </xf>
    <xf numFmtId="0" fontId="17" fillId="5" borderId="3" xfId="7" applyFont="1" applyFill="1" applyBorder="1" applyAlignment="1" applyProtection="1">
      <alignment horizontal="center" vertical="center" wrapText="1"/>
    </xf>
    <xf numFmtId="0" fontId="17" fillId="5" borderId="0" xfId="7" applyFont="1" applyFill="1" applyBorder="1" applyAlignment="1" applyProtection="1">
      <alignment horizontal="center" vertical="center" wrapText="1"/>
    </xf>
    <xf numFmtId="38" fontId="17" fillId="5" borderId="3" xfId="7" applyNumberFormat="1" applyFont="1" applyFill="1" applyBorder="1" applyAlignment="1" applyProtection="1">
      <alignment horizontal="center" vertical="center"/>
      <protection locked="0"/>
    </xf>
    <xf numFmtId="10" fontId="17" fillId="5" borderId="3" xfId="7" applyNumberFormat="1" applyFont="1" applyFill="1" applyBorder="1" applyAlignment="1" applyProtection="1">
      <alignment horizontal="center" vertical="center"/>
      <protection locked="0"/>
    </xf>
    <xf numFmtId="0" fontId="17" fillId="5" borderId="3" xfId="7" applyFont="1" applyFill="1" applyBorder="1" applyAlignment="1" applyProtection="1">
      <alignment horizontal="center" vertical="center"/>
      <protection locked="0"/>
    </xf>
    <xf numFmtId="0" fontId="29" fillId="5" borderId="9" xfId="7" applyFont="1" applyFill="1" applyBorder="1" applyAlignment="1" applyProtection="1">
      <alignment horizontal="center" vertical="center"/>
    </xf>
    <xf numFmtId="0" fontId="17" fillId="5" borderId="0" xfId="7" applyFont="1" applyFill="1" applyBorder="1" applyAlignment="1" applyProtection="1">
      <alignment horizontal="left"/>
    </xf>
    <xf numFmtId="0" fontId="17" fillId="5" borderId="0" xfId="7" applyFont="1" applyFill="1" applyBorder="1" applyAlignment="1" applyProtection="1">
      <alignment horizontal="right"/>
    </xf>
    <xf numFmtId="165" fontId="17" fillId="5" borderId="0" xfId="7" applyNumberFormat="1" applyFont="1" applyFill="1" applyBorder="1" applyAlignment="1" applyProtection="1">
      <alignment horizontal="center"/>
    </xf>
    <xf numFmtId="0" fontId="17" fillId="5" borderId="0" xfId="7" applyFont="1" applyFill="1" applyBorder="1" applyAlignment="1" applyProtection="1">
      <alignment horizontal="center"/>
    </xf>
    <xf numFmtId="0" fontId="17" fillId="5" borderId="7" xfId="7" applyFont="1" applyFill="1" applyBorder="1" applyAlignment="1" applyProtection="1">
      <alignment horizontal="center" vertical="center"/>
    </xf>
    <xf numFmtId="0" fontId="29" fillId="5" borderId="3" xfId="7" applyFont="1" applyFill="1" applyBorder="1" applyAlignment="1" applyProtection="1">
      <alignment horizontal="center" vertical="center"/>
      <protection locked="0"/>
    </xf>
    <xf numFmtId="38" fontId="29" fillId="5" borderId="3" xfId="7" applyNumberFormat="1" applyFont="1" applyFill="1" applyBorder="1" applyAlignment="1" applyProtection="1">
      <alignment horizontal="center" vertical="center"/>
      <protection locked="0"/>
    </xf>
    <xf numFmtId="3" fontId="29" fillId="5" borderId="3" xfId="7" applyNumberFormat="1" applyFont="1" applyFill="1" applyBorder="1" applyAlignment="1" applyProtection="1">
      <alignment horizontal="center" vertical="center"/>
      <protection locked="0"/>
    </xf>
    <xf numFmtId="0" fontId="29" fillId="5" borderId="7" xfId="7" applyFont="1" applyFill="1" applyBorder="1" applyAlignment="1" applyProtection="1">
      <alignment horizontal="left" vertical="center" wrapText="1"/>
    </xf>
    <xf numFmtId="0" fontId="29" fillId="5" borderId="10" xfId="7" applyFont="1" applyFill="1" applyBorder="1" applyAlignment="1" applyProtection="1">
      <alignment vertical="center"/>
    </xf>
    <xf numFmtId="0" fontId="17" fillId="5" borderId="11" xfId="7" applyFont="1" applyFill="1" applyBorder="1" applyAlignment="1" applyProtection="1">
      <alignment horizontal="left"/>
    </xf>
    <xf numFmtId="0" fontId="17" fillId="5" borderId="11" xfId="7" applyFont="1" applyFill="1" applyBorder="1" applyAlignment="1" applyProtection="1">
      <alignment horizontal="center"/>
    </xf>
    <xf numFmtId="0" fontId="17" fillId="5" borderId="11" xfId="7" applyFont="1" applyFill="1" applyBorder="1" applyAlignment="1" applyProtection="1">
      <alignment horizontal="right"/>
    </xf>
    <xf numFmtId="165" fontId="17" fillId="5" borderId="11" xfId="7" applyNumberFormat="1" applyFont="1" applyFill="1" applyBorder="1" applyAlignment="1" applyProtection="1">
      <alignment horizontal="center"/>
    </xf>
    <xf numFmtId="0" fontId="29" fillId="5" borderId="14" xfId="7" applyFont="1" applyFill="1" applyBorder="1" applyAlignment="1" applyProtection="1">
      <alignment vertical="center"/>
    </xf>
    <xf numFmtId="0" fontId="8" fillId="5" borderId="0" xfId="0" applyFont="1" applyFill="1" applyBorder="1" applyAlignment="1" applyProtection="1">
      <alignment horizontal="left"/>
    </xf>
    <xf numFmtId="0" fontId="6" fillId="5" borderId="0" xfId="0" applyFont="1" applyFill="1" applyBorder="1" applyAlignment="1" applyProtection="1">
      <alignment vertical="center"/>
    </xf>
    <xf numFmtId="0" fontId="8" fillId="5" borderId="0" xfId="0" applyFont="1" applyFill="1" applyBorder="1" applyAlignment="1" applyProtection="1">
      <alignment horizontal="center" vertical="center"/>
    </xf>
    <xf numFmtId="0" fontId="6" fillId="5" borderId="0" xfId="0" applyFont="1" applyFill="1" applyAlignment="1" applyProtection="1">
      <alignment vertical="center"/>
    </xf>
    <xf numFmtId="0" fontId="6" fillId="0" borderId="0" xfId="5" applyBorder="1" applyProtection="1"/>
    <xf numFmtId="0" fontId="4" fillId="0" borderId="0" xfId="5" applyFont="1" applyBorder="1" applyAlignment="1" applyProtection="1">
      <alignment horizontal="left"/>
    </xf>
    <xf numFmtId="0" fontId="6" fillId="0" borderId="0" xfId="5" applyProtection="1"/>
    <xf numFmtId="0" fontId="5" fillId="0" borderId="0" xfId="5" applyFont="1" applyFill="1" applyBorder="1" applyAlignment="1" applyProtection="1"/>
    <xf numFmtId="0" fontId="55" fillId="0" borderId="0" xfId="5" applyFont="1" applyFill="1" applyBorder="1" applyAlignment="1" applyProtection="1"/>
    <xf numFmtId="15" fontId="4" fillId="0" borderId="0" xfId="5" applyNumberFormat="1" applyFont="1" applyFill="1" applyBorder="1" applyAlignment="1" applyProtection="1"/>
    <xf numFmtId="0" fontId="6" fillId="0" borderId="8" xfId="5" applyNumberFormat="1" applyFont="1" applyFill="1" applyBorder="1" applyAlignment="1" applyProtection="1">
      <alignment vertical="center" wrapText="1"/>
    </xf>
    <xf numFmtId="0" fontId="8" fillId="0" borderId="1" xfId="5" applyFont="1" applyFill="1" applyBorder="1" applyAlignment="1" applyProtection="1">
      <alignment horizontal="center" vertical="top" wrapText="1"/>
    </xf>
    <xf numFmtId="0" fontId="62" fillId="0" borderId="1" xfId="5" applyFont="1" applyFill="1" applyBorder="1" applyAlignment="1" applyProtection="1">
      <alignment horizontal="center" vertical="top" wrapText="1"/>
    </xf>
    <xf numFmtId="0" fontId="62" fillId="0" borderId="5" xfId="5" applyFont="1" applyFill="1" applyBorder="1" applyAlignment="1" applyProtection="1">
      <alignment horizontal="center" vertical="top" wrapText="1"/>
    </xf>
    <xf numFmtId="0" fontId="6" fillId="0" borderId="8" xfId="5" applyBorder="1" applyAlignment="1" applyProtection="1"/>
    <xf numFmtId="164" fontId="8" fillId="0" borderId="2" xfId="4" applyNumberFormat="1" applyFont="1" applyFill="1" applyBorder="1" applyAlignment="1" applyProtection="1">
      <alignment horizontal="center" wrapText="1"/>
    </xf>
    <xf numFmtId="164" fontId="62" fillId="0" borderId="2" xfId="4" applyNumberFormat="1" applyFont="1" applyFill="1" applyBorder="1" applyAlignment="1" applyProtection="1">
      <alignment horizontal="center" wrapText="1"/>
    </xf>
    <xf numFmtId="164" fontId="62" fillId="0" borderId="10" xfId="4" applyNumberFormat="1" applyFont="1" applyFill="1" applyBorder="1" applyAlignment="1" applyProtection="1">
      <alignment horizontal="center" wrapText="1"/>
    </xf>
    <xf numFmtId="0" fontId="7" fillId="0" borderId="0" xfId="5" applyNumberFormat="1" applyFont="1" applyFill="1" applyBorder="1" applyAlignment="1" applyProtection="1">
      <alignment wrapText="1"/>
    </xf>
    <xf numFmtId="166" fontId="16" fillId="2" borderId="11" xfId="4" applyNumberFormat="1" applyFont="1" applyFill="1" applyBorder="1" applyAlignment="1" applyProtection="1">
      <alignment horizontal="right" vertical="center"/>
    </xf>
    <xf numFmtId="0" fontId="6" fillId="0" borderId="8" xfId="5" applyFont="1" applyFill="1" applyBorder="1" applyAlignment="1" applyProtection="1">
      <alignment horizontal="left" vertical="center" wrapText="1"/>
    </xf>
    <xf numFmtId="165" fontId="16" fillId="6" borderId="3" xfId="4" applyNumberFormat="1" applyFont="1" applyFill="1" applyBorder="1" applyAlignment="1" applyProtection="1">
      <alignment horizontal="right" vertical="center"/>
    </xf>
    <xf numFmtId="165" fontId="16" fillId="10" borderId="3" xfId="4" applyNumberFormat="1" applyFont="1" applyFill="1" applyBorder="1" applyAlignment="1" applyProtection="1">
      <alignment horizontal="right" vertical="center"/>
    </xf>
    <xf numFmtId="165" fontId="16" fillId="0" borderId="1" xfId="4" applyNumberFormat="1" applyFont="1" applyFill="1" applyBorder="1" applyAlignment="1" applyProtection="1">
      <alignment horizontal="right" vertical="center"/>
      <protection locked="0"/>
    </xf>
    <xf numFmtId="165" fontId="16" fillId="10" borderId="1" xfId="4" applyNumberFormat="1" applyFont="1" applyFill="1" applyBorder="1" applyAlignment="1" applyProtection="1">
      <alignment horizontal="right" vertical="center"/>
    </xf>
    <xf numFmtId="0" fontId="63" fillId="0" borderId="8" xfId="5" applyFont="1" applyFill="1" applyBorder="1" applyAlignment="1" applyProtection="1">
      <alignment vertical="center"/>
    </xf>
    <xf numFmtId="165" fontId="16" fillId="9" borderId="4" xfId="4" applyNumberFormat="1" applyFont="1" applyFill="1" applyBorder="1" applyAlignment="1" applyProtection="1">
      <alignment horizontal="right" vertical="center"/>
    </xf>
    <xf numFmtId="0" fontId="64" fillId="0" borderId="8" xfId="5" applyFont="1" applyFill="1" applyBorder="1" applyAlignment="1" applyProtection="1">
      <alignment vertical="center"/>
    </xf>
    <xf numFmtId="165" fontId="16" fillId="10" borderId="2" xfId="4" applyNumberFormat="1" applyFont="1" applyFill="1" applyBorder="1" applyAlignment="1" applyProtection="1">
      <alignment horizontal="right" vertical="center"/>
    </xf>
    <xf numFmtId="38" fontId="16" fillId="9" borderId="2" xfId="4" applyNumberFormat="1" applyFont="1" applyFill="1" applyBorder="1" applyAlignment="1" applyProtection="1"/>
    <xf numFmtId="165" fontId="16" fillId="0" borderId="3" xfId="4" applyNumberFormat="1" applyFont="1" applyFill="1" applyBorder="1" applyAlignment="1" applyProtection="1">
      <alignment horizontal="right" vertical="center"/>
      <protection locked="0"/>
    </xf>
    <xf numFmtId="0" fontId="19" fillId="0" borderId="8" xfId="5" applyFont="1" applyFill="1" applyBorder="1" applyAlignment="1" applyProtection="1">
      <alignment vertical="center"/>
    </xf>
    <xf numFmtId="0" fontId="6" fillId="0" borderId="0" xfId="5" applyNumberFormat="1" applyFont="1" applyFill="1" applyBorder="1" applyAlignment="1" applyProtection="1">
      <alignment wrapText="1"/>
    </xf>
    <xf numFmtId="166" fontId="16" fillId="2" borderId="0" xfId="4" applyNumberFormat="1" applyFont="1" applyFill="1" applyBorder="1" applyAlignment="1" applyProtection="1">
      <alignment horizontal="right" vertical="center"/>
    </xf>
    <xf numFmtId="165" fontId="16" fillId="10" borderId="4" xfId="4" applyNumberFormat="1" applyFont="1" applyFill="1" applyBorder="1" applyAlignment="1" applyProtection="1">
      <alignment horizontal="right" vertical="center"/>
    </xf>
    <xf numFmtId="167" fontId="16" fillId="0" borderId="3" xfId="2" applyNumberFormat="1" applyFont="1" applyFill="1" applyBorder="1" applyAlignment="1" applyProtection="1">
      <alignment horizontal="right" vertical="center"/>
      <protection locked="0"/>
    </xf>
    <xf numFmtId="167" fontId="16" fillId="0" borderId="1" xfId="2" applyNumberFormat="1" applyFont="1" applyFill="1" applyBorder="1" applyAlignment="1" applyProtection="1">
      <alignment horizontal="right" vertical="center"/>
      <protection locked="0"/>
    </xf>
    <xf numFmtId="0" fontId="6" fillId="0" borderId="0" xfId="5" applyFont="1" applyFill="1" applyBorder="1" applyAlignment="1" applyProtection="1">
      <alignment vertical="center" wrapText="1"/>
    </xf>
    <xf numFmtId="165" fontId="45" fillId="9" borderId="3" xfId="4" applyNumberFormat="1" applyFont="1" applyFill="1" applyBorder="1" applyAlignment="1" applyProtection="1">
      <alignment horizontal="right" vertical="center"/>
    </xf>
    <xf numFmtId="165" fontId="16" fillId="9" borderId="3" xfId="4" applyNumberFormat="1" applyFont="1" applyFill="1" applyBorder="1" applyAlignment="1" applyProtection="1">
      <alignment horizontal="right" vertical="center"/>
    </xf>
    <xf numFmtId="166" fontId="6" fillId="2" borderId="0" xfId="4" applyNumberFormat="1" applyFont="1" applyFill="1" applyBorder="1" applyAlignment="1" applyProtection="1">
      <alignment horizontal="center" vertical="center"/>
    </xf>
    <xf numFmtId="166" fontId="6" fillId="2" borderId="0" xfId="4" applyNumberFormat="1" applyFont="1" applyFill="1" applyBorder="1" applyAlignment="1" applyProtection="1">
      <alignment horizontal="center"/>
    </xf>
    <xf numFmtId="166" fontId="6" fillId="2" borderId="16" xfId="4" applyNumberFormat="1" applyFont="1" applyFill="1" applyBorder="1" applyAlignment="1" applyProtection="1">
      <alignment horizontal="center" vertical="center"/>
    </xf>
    <xf numFmtId="0" fontId="8" fillId="0" borderId="8" xfId="5" applyFont="1" applyFill="1" applyBorder="1" applyAlignment="1" applyProtection="1">
      <alignment vertical="center"/>
    </xf>
    <xf numFmtId="165" fontId="8" fillId="9" borderId="4" xfId="4" applyNumberFormat="1" applyFont="1" applyFill="1" applyBorder="1" applyAlignment="1" applyProtection="1">
      <alignment horizontal="right" vertical="center"/>
    </xf>
    <xf numFmtId="0" fontId="38" fillId="0" borderId="0" xfId="5" applyFont="1" applyAlignment="1" applyProtection="1">
      <alignment wrapText="1"/>
    </xf>
    <xf numFmtId="3" fontId="6" fillId="0" borderId="3" xfId="0" applyNumberFormat="1" applyFont="1" applyFill="1" applyBorder="1" applyAlignment="1" applyProtection="1">
      <alignment horizontal="right"/>
    </xf>
    <xf numFmtId="165" fontId="8" fillId="0" borderId="3" xfId="4" applyNumberFormat="1" applyFont="1" applyFill="1" applyBorder="1" applyAlignment="1" applyProtection="1">
      <alignment horizontal="center" vertical="center"/>
    </xf>
    <xf numFmtId="165" fontId="0" fillId="0" borderId="3" xfId="0" applyNumberFormat="1" applyFont="1" applyFill="1" applyBorder="1" applyAlignment="1" applyProtection="1">
      <protection locked="0"/>
    </xf>
    <xf numFmtId="0" fontId="65" fillId="0" borderId="0" xfId="5" applyFont="1" applyProtection="1"/>
    <xf numFmtId="165" fontId="8" fillId="10" borderId="3" xfId="4" applyNumberFormat="1" applyFont="1" applyFill="1" applyBorder="1" applyAlignment="1" applyProtection="1">
      <alignment horizontal="right"/>
    </xf>
    <xf numFmtId="0" fontId="66" fillId="0" borderId="0" xfId="0" applyFont="1"/>
    <xf numFmtId="0" fontId="4" fillId="0" borderId="21" xfId="5" applyFont="1" applyFill="1" applyBorder="1" applyAlignment="1" applyProtection="1"/>
    <xf numFmtId="0" fontId="4" fillId="0" borderId="0" xfId="5" applyFont="1" applyFill="1" applyBorder="1" applyAlignment="1" applyProtection="1"/>
    <xf numFmtId="15" fontId="55" fillId="0" borderId="0" xfId="5" applyNumberFormat="1" applyFont="1" applyFill="1" applyBorder="1" applyAlignment="1" applyProtection="1"/>
    <xf numFmtId="0" fontId="7" fillId="0" borderId="0" xfId="5" applyFont="1" applyFill="1" applyBorder="1" applyProtection="1"/>
    <xf numFmtId="166" fontId="6" fillId="0" borderId="0" xfId="5" applyNumberFormat="1" applyFont="1" applyFill="1" applyBorder="1" applyProtection="1"/>
    <xf numFmtId="165" fontId="6" fillId="0" borderId="0" xfId="5" applyNumberFormat="1" applyFont="1" applyFill="1" applyBorder="1" applyAlignment="1" applyProtection="1"/>
    <xf numFmtId="0" fontId="8" fillId="0" borderId="0" xfId="5" applyFont="1" applyFill="1" applyBorder="1" applyAlignment="1" applyProtection="1">
      <alignment horizontal="center" vertical="center" wrapText="1"/>
    </xf>
    <xf numFmtId="0" fontId="8" fillId="0" borderId="11" xfId="5" applyFont="1" applyFill="1" applyBorder="1" applyAlignment="1" applyProtection="1">
      <alignment horizontal="center" vertical="center" wrapText="1"/>
    </xf>
    <xf numFmtId="0" fontId="6" fillId="0" borderId="11" xfId="5" applyBorder="1" applyAlignment="1" applyProtection="1"/>
    <xf numFmtId="0" fontId="8" fillId="5" borderId="0" xfId="5" applyFont="1" applyFill="1" applyBorder="1" applyAlignment="1" applyProtection="1">
      <alignment horizontal="center" vertical="center" wrapText="1"/>
    </xf>
    <xf numFmtId="0" fontId="8" fillId="0" borderId="18" xfId="5" applyFont="1" applyFill="1" applyBorder="1" applyAlignment="1" applyProtection="1">
      <alignment horizontal="center" vertical="center" wrapText="1"/>
    </xf>
    <xf numFmtId="0" fontId="8" fillId="0" borderId="6" xfId="5" applyFont="1" applyFill="1" applyBorder="1" applyAlignment="1" applyProtection="1">
      <alignment horizontal="center" vertical="center" wrapText="1"/>
    </xf>
    <xf numFmtId="0" fontId="8" fillId="0" borderId="5" xfId="5" applyFont="1" applyFill="1" applyBorder="1" applyAlignment="1" applyProtection="1">
      <alignment horizontal="center" vertical="center" wrapText="1"/>
    </xf>
    <xf numFmtId="0" fontId="8" fillId="0" borderId="1" xfId="5" applyFont="1" applyFill="1" applyBorder="1" applyAlignment="1" applyProtection="1">
      <alignment horizontal="center" vertical="center" wrapText="1"/>
    </xf>
    <xf numFmtId="0" fontId="8" fillId="5" borderId="0" xfId="5" applyFont="1" applyFill="1" applyBorder="1" applyAlignment="1" applyProtection="1">
      <alignment horizontal="center"/>
    </xf>
    <xf numFmtId="0" fontId="8" fillId="0" borderId="35" xfId="5" applyFont="1" applyFill="1" applyBorder="1" applyAlignment="1" applyProtection="1">
      <alignment horizontal="center"/>
    </xf>
    <xf numFmtId="0" fontId="8" fillId="0" borderId="14" xfId="5" applyFont="1" applyFill="1" applyBorder="1" applyAlignment="1" applyProtection="1">
      <alignment horizontal="center"/>
    </xf>
    <xf numFmtId="0" fontId="8" fillId="0" borderId="2" xfId="5" applyFont="1" applyFill="1" applyBorder="1" applyAlignment="1" applyProtection="1">
      <alignment horizontal="center"/>
    </xf>
    <xf numFmtId="0" fontId="8" fillId="3" borderId="35" xfId="5" applyFont="1" applyFill="1" applyBorder="1" applyAlignment="1" applyProtection="1">
      <alignment horizontal="center"/>
    </xf>
    <xf numFmtId="0" fontId="8" fillId="3" borderId="14" xfId="5" applyFont="1" applyFill="1" applyBorder="1" applyAlignment="1" applyProtection="1">
      <alignment horizontal="center"/>
    </xf>
    <xf numFmtId="0" fontId="8" fillId="3" borderId="2" xfId="5" applyFont="1" applyFill="1" applyBorder="1" applyAlignment="1" applyProtection="1">
      <alignment horizontal="center"/>
    </xf>
    <xf numFmtId="38" fontId="7" fillId="0" borderId="14" xfId="5" applyNumberFormat="1" applyFont="1" applyFill="1" applyBorder="1" applyAlignment="1" applyProtection="1">
      <alignment horizontal="center"/>
      <protection locked="0"/>
    </xf>
    <xf numFmtId="0" fontId="6" fillId="0" borderId="0" xfId="5" applyFont="1" applyFill="1" applyBorder="1" applyAlignment="1" applyProtection="1">
      <alignment horizontal="left" indent="2"/>
    </xf>
    <xf numFmtId="165" fontId="6" fillId="5" borderId="0" xfId="5" applyNumberFormat="1" applyFont="1" applyFill="1" applyBorder="1" applyAlignment="1" applyProtection="1"/>
    <xf numFmtId="165" fontId="6" fillId="0" borderId="35" xfId="5" applyNumberFormat="1" applyFont="1" applyFill="1" applyBorder="1" applyAlignment="1" applyProtection="1">
      <protection locked="0"/>
    </xf>
    <xf numFmtId="165" fontId="6" fillId="0" borderId="14" xfId="5" applyNumberFormat="1" applyFont="1" applyFill="1" applyBorder="1" applyAlignment="1" applyProtection="1">
      <protection locked="0"/>
    </xf>
    <xf numFmtId="165" fontId="6" fillId="0" borderId="2" xfId="5" applyNumberFormat="1" applyFont="1" applyFill="1" applyBorder="1" applyAlignment="1" applyProtection="1">
      <protection locked="0"/>
    </xf>
    <xf numFmtId="165" fontId="6" fillId="9" borderId="14" xfId="5" applyNumberFormat="1" applyFont="1" applyFill="1" applyBorder="1" applyAlignment="1" applyProtection="1"/>
    <xf numFmtId="166" fontId="6" fillId="2" borderId="0" xfId="5" applyNumberFormat="1" applyFont="1" applyFill="1" applyBorder="1" applyProtection="1"/>
    <xf numFmtId="165" fontId="6" fillId="0" borderId="36" xfId="5" applyNumberFormat="1" applyFont="1" applyFill="1" applyBorder="1" applyAlignment="1" applyProtection="1">
      <protection locked="0"/>
    </xf>
    <xf numFmtId="165" fontId="6" fillId="0" borderId="17" xfId="5" applyNumberFormat="1" applyFont="1" applyFill="1" applyBorder="1" applyAlignment="1" applyProtection="1">
      <protection locked="0"/>
    </xf>
    <xf numFmtId="165" fontId="6" fillId="0" borderId="3" xfId="5" applyNumberFormat="1" applyFont="1" applyFill="1" applyBorder="1" applyAlignment="1" applyProtection="1">
      <protection locked="0"/>
    </xf>
    <xf numFmtId="165" fontId="6" fillId="0" borderId="37" xfId="5" applyNumberFormat="1" applyFont="1" applyFill="1" applyBorder="1" applyAlignment="1" applyProtection="1">
      <protection locked="0"/>
    </xf>
    <xf numFmtId="165" fontId="6" fillId="0" borderId="6" xfId="5" applyNumberFormat="1" applyFont="1" applyFill="1" applyBorder="1" applyAlignment="1" applyProtection="1">
      <protection locked="0"/>
    </xf>
    <xf numFmtId="165" fontId="6" fillId="0" borderId="1" xfId="5" applyNumberFormat="1" applyFont="1" applyFill="1" applyBorder="1" applyAlignment="1" applyProtection="1">
      <protection locked="0"/>
    </xf>
    <xf numFmtId="165" fontId="6" fillId="9" borderId="38" xfId="5" applyNumberFormat="1" applyFont="1" applyFill="1" applyBorder="1" applyAlignment="1" applyProtection="1"/>
    <xf numFmtId="165" fontId="6" fillId="9" borderId="17" xfId="5" applyNumberFormat="1" applyFont="1" applyFill="1" applyBorder="1" applyAlignment="1" applyProtection="1"/>
    <xf numFmtId="165" fontId="6" fillId="9" borderId="3" xfId="5" applyNumberFormat="1" applyFont="1" applyFill="1" applyBorder="1" applyAlignment="1" applyProtection="1"/>
    <xf numFmtId="165" fontId="8" fillId="0" borderId="0" xfId="5" applyNumberFormat="1" applyFont="1" applyFill="1" applyBorder="1" applyAlignment="1" applyProtection="1"/>
    <xf numFmtId="166" fontId="6" fillId="0" borderId="0" xfId="5" applyNumberFormat="1" applyFont="1" applyFill="1" applyBorder="1" applyAlignment="1" applyProtection="1">
      <alignment horizontal="left"/>
    </xf>
    <xf numFmtId="166" fontId="6" fillId="0" borderId="39" xfId="5" applyNumberFormat="1" applyFont="1" applyFill="1" applyBorder="1" applyAlignment="1" applyProtection="1">
      <alignment horizontal="left"/>
    </xf>
    <xf numFmtId="166" fontId="6" fillId="2" borderId="21" xfId="5" applyNumberFormat="1" applyFont="1" applyFill="1" applyBorder="1" applyAlignment="1" applyProtection="1">
      <alignment horizontal="left"/>
    </xf>
    <xf numFmtId="166" fontId="6" fillId="0" borderId="21" xfId="5" applyNumberFormat="1" applyFont="1" applyFill="1" applyBorder="1" applyAlignment="1" applyProtection="1">
      <alignment horizontal="left"/>
    </xf>
    <xf numFmtId="166" fontId="6" fillId="2" borderId="21" xfId="5" applyNumberFormat="1" applyFont="1" applyFill="1" applyBorder="1" applyProtection="1"/>
    <xf numFmtId="166" fontId="6" fillId="2" borderId="40" xfId="5" applyNumberFormat="1" applyFont="1" applyFill="1" applyBorder="1" applyProtection="1"/>
    <xf numFmtId="166" fontId="6" fillId="2" borderId="0" xfId="5" applyNumberFormat="1" applyFont="1" applyFill="1" applyBorder="1" applyAlignment="1" applyProtection="1">
      <alignment horizontal="left" indent="4"/>
    </xf>
    <xf numFmtId="166" fontId="6" fillId="2" borderId="41" xfId="5" applyNumberFormat="1" applyFont="1" applyFill="1" applyBorder="1" applyAlignment="1" applyProtection="1">
      <alignment horizontal="left" indent="4"/>
    </xf>
    <xf numFmtId="166" fontId="6" fillId="2" borderId="42" xfId="5" applyNumberFormat="1" applyFont="1" applyFill="1" applyBorder="1" applyProtection="1"/>
    <xf numFmtId="0" fontId="6" fillId="0" borderId="0" xfId="5" applyFont="1" applyAlignment="1" applyProtection="1">
      <alignment horizontal="left" indent="4"/>
    </xf>
    <xf numFmtId="0" fontId="6" fillId="0" borderId="41" xfId="5" applyFont="1" applyBorder="1" applyAlignment="1" applyProtection="1">
      <alignment horizontal="left" indent="4"/>
    </xf>
    <xf numFmtId="0" fontId="6" fillId="0" borderId="42" xfId="5" applyBorder="1" applyProtection="1"/>
    <xf numFmtId="166" fontId="6" fillId="2" borderId="43" xfId="5" applyNumberFormat="1" applyFont="1" applyFill="1" applyBorder="1" applyAlignment="1" applyProtection="1">
      <alignment horizontal="left" indent="4"/>
    </xf>
    <xf numFmtId="0" fontId="6" fillId="0" borderId="34" xfId="5" applyBorder="1" applyProtection="1"/>
    <xf numFmtId="0" fontId="6" fillId="0" borderId="44" xfId="5" applyBorder="1" applyProtection="1"/>
    <xf numFmtId="0" fontId="7" fillId="0" borderId="0" xfId="0" applyFont="1" applyProtection="1"/>
    <xf numFmtId="38" fontId="7" fillId="3" borderId="3" xfId="5" applyNumberFormat="1" applyFont="1" applyFill="1" applyBorder="1" applyAlignment="1" applyProtection="1">
      <alignment horizontal="center"/>
    </xf>
    <xf numFmtId="0" fontId="68" fillId="0" borderId="0" xfId="0" applyFont="1" applyFill="1" applyBorder="1" applyAlignment="1" applyProtection="1"/>
    <xf numFmtId="0" fontId="56" fillId="0" borderId="0" xfId="0" applyFont="1" applyFill="1" applyBorder="1" applyAlignment="1" applyProtection="1"/>
    <xf numFmtId="0" fontId="17" fillId="0" borderId="0" xfId="0" applyFont="1" applyFill="1" applyBorder="1" applyProtection="1"/>
    <xf numFmtId="0" fontId="6" fillId="0" borderId="0" xfId="0" applyFont="1" applyFill="1" applyBorder="1" applyAlignment="1" applyProtection="1">
      <alignment horizontal="center"/>
    </xf>
    <xf numFmtId="0" fontId="6" fillId="0" borderId="0" xfId="0" applyFont="1" applyFill="1" applyBorder="1" applyAlignment="1" applyProtection="1">
      <alignment horizontal="right"/>
    </xf>
    <xf numFmtId="165" fontId="6" fillId="2" borderId="3" xfId="4" applyNumberFormat="1" applyFont="1" applyFill="1" applyBorder="1" applyProtection="1">
      <protection locked="0"/>
    </xf>
    <xf numFmtId="0" fontId="13" fillId="2" borderId="0" xfId="6" quotePrefix="1" applyFill="1" applyAlignment="1" applyProtection="1"/>
    <xf numFmtId="1" fontId="8" fillId="0" borderId="3" xfId="0" applyNumberFormat="1" applyFont="1" applyBorder="1" applyProtection="1"/>
    <xf numFmtId="0" fontId="9" fillId="0" borderId="0" xfId="0" applyFont="1" applyProtection="1"/>
    <xf numFmtId="0" fontId="18" fillId="0" borderId="0" xfId="0" applyFont="1" applyFill="1" applyBorder="1" applyAlignment="1" applyProtection="1">
      <alignment wrapText="1"/>
    </xf>
    <xf numFmtId="0" fontId="38" fillId="2" borderId="0" xfId="0" applyFont="1" applyFill="1" applyBorder="1" applyAlignment="1" applyProtection="1">
      <alignment horizontal="left"/>
    </xf>
    <xf numFmtId="0" fontId="6" fillId="0" borderId="0" xfId="0" applyFont="1" applyFill="1" applyBorder="1" applyAlignment="1" applyProtection="1">
      <alignment horizontal="left" vertical="top" wrapText="1" indent="3"/>
    </xf>
    <xf numFmtId="0" fontId="18" fillId="0" borderId="0" xfId="0" applyFont="1" applyFill="1" applyBorder="1" applyAlignment="1" applyProtection="1">
      <alignment horizontal="right" vertical="top" wrapText="1"/>
    </xf>
    <xf numFmtId="165" fontId="6" fillId="2" borderId="3" xfId="4" applyNumberFormat="1" applyFont="1" applyFill="1" applyBorder="1" applyAlignment="1" applyProtection="1">
      <alignment horizontal="right"/>
      <protection locked="0"/>
    </xf>
    <xf numFmtId="0" fontId="18" fillId="0" borderId="0" xfId="0" applyFont="1" applyFill="1" applyBorder="1" applyAlignment="1" applyProtection="1">
      <alignment horizontal="right" vertical="center" wrapText="1"/>
    </xf>
    <xf numFmtId="165" fontId="6" fillId="2" borderId="3" xfId="4" applyNumberFormat="1" applyFont="1" applyFill="1" applyBorder="1" applyAlignment="1" applyProtection="1">
      <alignment vertical="center"/>
      <protection locked="0"/>
    </xf>
    <xf numFmtId="0" fontId="6" fillId="2" borderId="0" xfId="0" applyFont="1" applyFill="1" applyBorder="1" applyAlignment="1" applyProtection="1">
      <alignment horizontal="left" vertical="center"/>
    </xf>
    <xf numFmtId="0" fontId="13" fillId="2" borderId="0" xfId="6" applyFill="1" applyAlignment="1" applyProtection="1">
      <alignment vertical="center"/>
    </xf>
    <xf numFmtId="0" fontId="6" fillId="0" borderId="0" xfId="0" applyFont="1" applyFill="1" applyBorder="1" applyAlignment="1" applyProtection="1">
      <alignment horizontal="right" vertical="top" wrapText="1"/>
    </xf>
    <xf numFmtId="0" fontId="56" fillId="0" borderId="0" xfId="0" applyFont="1" applyFill="1" applyBorder="1" applyAlignment="1" applyProtection="1">
      <alignment horizontal="left" vertical="top" wrapText="1"/>
    </xf>
    <xf numFmtId="0" fontId="6" fillId="0" borderId="0" xfId="0" applyFont="1" applyFill="1" applyBorder="1" applyAlignment="1" applyProtection="1">
      <alignment horizontal="left" vertical="top" indent="3"/>
    </xf>
    <xf numFmtId="0" fontId="6" fillId="0" borderId="0" xfId="0" applyFont="1" applyFill="1" applyBorder="1" applyAlignment="1" applyProtection="1">
      <alignment vertical="top"/>
    </xf>
    <xf numFmtId="0" fontId="6" fillId="0" borderId="0" xfId="0" applyFont="1" applyBorder="1" applyProtection="1"/>
    <xf numFmtId="0" fontId="6" fillId="2" borderId="0" xfId="0" applyFont="1" applyFill="1" applyBorder="1" applyAlignment="1" applyProtection="1">
      <alignment vertical="top"/>
    </xf>
    <xf numFmtId="166" fontId="6" fillId="0" borderId="0" xfId="4" applyNumberFormat="1" applyFont="1" applyFill="1" applyBorder="1" applyProtection="1"/>
    <xf numFmtId="0" fontId="8" fillId="0" borderId="0" xfId="0" applyFont="1" applyFill="1" applyBorder="1" applyAlignment="1" applyProtection="1">
      <alignment horizontal="left"/>
    </xf>
    <xf numFmtId="0" fontId="7" fillId="0" borderId="0" xfId="0" applyFont="1" applyFill="1" applyBorder="1" applyAlignment="1" applyProtection="1"/>
    <xf numFmtId="166" fontId="8" fillId="2" borderId="0" xfId="4" applyNumberFormat="1" applyFont="1" applyFill="1" applyBorder="1" applyAlignment="1" applyProtection="1"/>
    <xf numFmtId="165" fontId="6" fillId="2" borderId="3" xfId="4" quotePrefix="1" applyNumberFormat="1" applyFont="1" applyFill="1" applyBorder="1" applyProtection="1">
      <protection locked="0"/>
    </xf>
    <xf numFmtId="166" fontId="6" fillId="2" borderId="0" xfId="4" applyNumberFormat="1" applyFont="1" applyFill="1" applyBorder="1" applyAlignment="1" applyProtection="1">
      <alignment vertical="top"/>
    </xf>
    <xf numFmtId="167" fontId="6" fillId="0" borderId="8" xfId="4" applyNumberFormat="1" applyFont="1" applyFill="1" applyBorder="1" applyProtection="1"/>
    <xf numFmtId="0" fontId="8" fillId="0" borderId="0" xfId="0" applyFont="1" applyFill="1" applyBorder="1" applyAlignment="1" applyProtection="1">
      <alignment wrapText="1"/>
    </xf>
    <xf numFmtId="0" fontId="11" fillId="0" borderId="0" xfId="0" applyFont="1" applyFill="1" applyBorder="1" applyAlignment="1" applyProtection="1">
      <alignment vertical="top"/>
    </xf>
    <xf numFmtId="0" fontId="6" fillId="0" borderId="0" xfId="0" applyFont="1" applyFill="1" applyBorder="1" applyAlignment="1" applyProtection="1">
      <alignment horizontal="left" vertical="center"/>
    </xf>
    <xf numFmtId="165" fontId="6" fillId="0" borderId="3" xfId="4" applyNumberFormat="1" applyFont="1" applyFill="1" applyBorder="1" applyAlignment="1" applyProtection="1">
      <alignment vertical="center"/>
      <protection locked="0"/>
    </xf>
    <xf numFmtId="0" fontId="9" fillId="2" borderId="0" xfId="0" applyFont="1" applyFill="1" applyAlignment="1" applyProtection="1">
      <alignment vertical="center"/>
    </xf>
    <xf numFmtId="0" fontId="6" fillId="0" borderId="0" xfId="0" applyFont="1" applyFill="1" applyBorder="1" applyAlignment="1" applyProtection="1">
      <alignment vertical="center" wrapText="1"/>
    </xf>
    <xf numFmtId="165" fontId="6" fillId="0" borderId="0" xfId="4" applyNumberFormat="1" applyFont="1" applyFill="1" applyBorder="1" applyAlignment="1" applyProtection="1">
      <alignment vertical="center"/>
      <protection locked="0"/>
    </xf>
    <xf numFmtId="0" fontId="8" fillId="0" borderId="0" xfId="0" applyFont="1" applyFill="1" applyBorder="1" applyAlignment="1" applyProtection="1">
      <alignment vertical="center"/>
    </xf>
    <xf numFmtId="165" fontId="8" fillId="9" borderId="3" xfId="0" applyNumberFormat="1" applyFont="1" applyFill="1" applyBorder="1" applyAlignment="1" applyProtection="1">
      <alignment vertical="center"/>
    </xf>
    <xf numFmtId="0" fontId="8" fillId="0" borderId="0" xfId="0" applyFont="1" applyFill="1" applyBorder="1" applyAlignment="1" applyProtection="1">
      <alignment vertical="top"/>
    </xf>
    <xf numFmtId="0" fontId="8" fillId="8" borderId="0" xfId="0" applyFont="1" applyFill="1" applyBorder="1" applyProtection="1"/>
    <xf numFmtId="0" fontId="6" fillId="0" borderId="0" xfId="0" applyFont="1" applyFill="1" applyBorder="1" applyAlignment="1" applyProtection="1">
      <alignment horizontal="left" vertical="top" wrapText="1"/>
    </xf>
    <xf numFmtId="165" fontId="6" fillId="0" borderId="3" xfId="4" applyNumberFormat="1" applyFont="1" applyFill="1" applyBorder="1" applyAlignment="1" applyProtection="1">
      <alignment vertical="top"/>
      <protection locked="0"/>
    </xf>
    <xf numFmtId="0" fontId="6" fillId="2" borderId="0" xfId="0" applyFont="1" applyFill="1" applyBorder="1" applyAlignment="1" applyProtection="1">
      <alignment horizontal="left" vertical="top"/>
    </xf>
    <xf numFmtId="0" fontId="6" fillId="2" borderId="0" xfId="0" applyFont="1" applyFill="1" applyAlignment="1" applyProtection="1">
      <alignment vertical="top"/>
    </xf>
    <xf numFmtId="167" fontId="6" fillId="0" borderId="0" xfId="4" applyNumberFormat="1" applyFont="1" applyFill="1" applyBorder="1" applyProtection="1"/>
    <xf numFmtId="0" fontId="20" fillId="0" borderId="0" xfId="0" applyFont="1" applyFill="1" applyBorder="1" applyAlignment="1" applyProtection="1">
      <alignment horizontal="left"/>
    </xf>
    <xf numFmtId="0" fontId="0" fillId="7" borderId="0" xfId="0" applyFont="1" applyFill="1" applyBorder="1" applyAlignment="1" applyProtection="1">
      <alignment horizontal="left" indent="3"/>
    </xf>
    <xf numFmtId="0" fontId="6" fillId="0" borderId="0" xfId="0" applyFont="1" applyFill="1" applyBorder="1" applyAlignment="1" applyProtection="1">
      <alignment horizontal="left" indent="3"/>
    </xf>
    <xf numFmtId="0" fontId="0" fillId="0" borderId="0" xfId="0" applyFont="1" applyFill="1" applyBorder="1" applyAlignment="1" applyProtection="1">
      <alignment horizontal="left" indent="3"/>
    </xf>
    <xf numFmtId="0" fontId="18" fillId="2" borderId="0" xfId="0" applyFont="1" applyFill="1" applyBorder="1" applyAlignment="1" applyProtection="1">
      <alignment horizontal="left"/>
    </xf>
    <xf numFmtId="0" fontId="29" fillId="2" borderId="0" xfId="0" applyFont="1" applyFill="1" applyProtection="1"/>
    <xf numFmtId="0" fontId="69" fillId="2" borderId="0" xfId="0" applyFont="1" applyFill="1" applyProtection="1"/>
    <xf numFmtId="165" fontId="6" fillId="3" borderId="3" xfId="0" applyNumberFormat="1" applyFont="1" applyFill="1" applyBorder="1" applyProtection="1"/>
    <xf numFmtId="0" fontId="13" fillId="0" borderId="0" xfId="6" applyAlignment="1" applyProtection="1"/>
    <xf numFmtId="0" fontId="56" fillId="0" borderId="0" xfId="0" applyFont="1" applyFill="1" applyBorder="1" applyAlignment="1" applyProtection="1">
      <alignment horizontal="left"/>
    </xf>
    <xf numFmtId="0" fontId="71" fillId="0" borderId="0" xfId="0" applyFont="1" applyFill="1" applyBorder="1" applyAlignment="1" applyProtection="1">
      <alignment horizontal="left"/>
    </xf>
    <xf numFmtId="0" fontId="59" fillId="0" borderId="0" xfId="0" applyFont="1" applyFill="1" applyBorder="1" applyAlignment="1" applyProtection="1">
      <alignment horizontal="left"/>
    </xf>
    <xf numFmtId="0" fontId="17" fillId="3" borderId="13" xfId="0" applyFont="1" applyFill="1" applyBorder="1" applyProtection="1"/>
    <xf numFmtId="0" fontId="0" fillId="3" borderId="10" xfId="0" applyFill="1" applyBorder="1" applyProtection="1"/>
    <xf numFmtId="0" fontId="22" fillId="3" borderId="11" xfId="9" applyFont="1" applyFill="1" applyBorder="1" applyAlignment="1" applyProtection="1">
      <alignment horizontal="right"/>
    </xf>
    <xf numFmtId="165" fontId="6" fillId="3" borderId="11" xfId="0" applyNumberFormat="1" applyFont="1" applyFill="1" applyBorder="1" applyProtection="1"/>
    <xf numFmtId="0" fontId="6" fillId="3" borderId="14" xfId="0" applyFont="1" applyFill="1" applyBorder="1" applyAlignment="1" applyProtection="1">
      <alignment horizontal="left"/>
    </xf>
    <xf numFmtId="0" fontId="29" fillId="0" borderId="0" xfId="0" applyFont="1" applyFill="1" applyBorder="1" applyProtection="1"/>
    <xf numFmtId="0" fontId="29" fillId="0" borderId="0" xfId="0" applyFont="1" applyFill="1" applyProtection="1"/>
    <xf numFmtId="0" fontId="6" fillId="0" borderId="0" xfId="0" quotePrefix="1" applyFont="1" applyFill="1" applyBorder="1" applyProtection="1"/>
    <xf numFmtId="0" fontId="0" fillId="0" borderId="0" xfId="0" applyAlignment="1" applyProtection="1"/>
    <xf numFmtId="0" fontId="29" fillId="2" borderId="0" xfId="0" applyFont="1" applyFill="1" applyBorder="1" applyAlignment="1" applyProtection="1">
      <alignment horizontal="left"/>
    </xf>
    <xf numFmtId="3" fontId="6" fillId="0" borderId="0" xfId="0" applyNumberFormat="1" applyFont="1" applyFill="1" applyBorder="1" applyAlignment="1" applyProtection="1"/>
    <xf numFmtId="165" fontId="6" fillId="0" borderId="3" xfId="4" applyNumberFormat="1" applyFont="1" applyFill="1" applyBorder="1" applyAlignment="1" applyProtection="1">
      <alignment horizontal="right"/>
      <protection locked="0"/>
    </xf>
    <xf numFmtId="165" fontId="6" fillId="0" borderId="1" xfId="4" applyNumberFormat="1" applyFont="1" applyFill="1" applyBorder="1" applyProtection="1">
      <protection locked="0"/>
    </xf>
    <xf numFmtId="166" fontId="17" fillId="2" borderId="0" xfId="4" applyNumberFormat="1" applyFont="1" applyFill="1" applyBorder="1" applyProtection="1"/>
    <xf numFmtId="165" fontId="6" fillId="5" borderId="3" xfId="4" applyNumberFormat="1" applyFont="1" applyFill="1" applyBorder="1" applyProtection="1">
      <protection locked="0"/>
    </xf>
    <xf numFmtId="0" fontId="6" fillId="10" borderId="3" xfId="0" applyFont="1" applyFill="1" applyBorder="1" applyProtection="1"/>
    <xf numFmtId="0" fontId="0" fillId="10" borderId="3" xfId="0" applyFill="1" applyBorder="1" applyProtection="1"/>
    <xf numFmtId="165" fontId="6" fillId="0" borderId="7" xfId="4" applyNumberFormat="1" applyFont="1" applyFill="1" applyBorder="1" applyProtection="1">
      <protection locked="0"/>
    </xf>
    <xf numFmtId="0" fontId="22" fillId="10" borderId="3" xfId="9" applyFont="1" applyFill="1" applyBorder="1" applyAlignment="1" applyProtection="1">
      <alignment horizontal="left"/>
    </xf>
    <xf numFmtId="165" fontId="0" fillId="10" borderId="3" xfId="0" applyNumberFormat="1" applyFill="1" applyBorder="1" applyProtection="1"/>
    <xf numFmtId="3" fontId="6" fillId="0" borderId="0" xfId="0" applyNumberFormat="1" applyFont="1" applyFill="1" applyBorder="1" applyAlignment="1" applyProtection="1">
      <alignment horizontal="left" indent="2"/>
    </xf>
    <xf numFmtId="0" fontId="72" fillId="0" borderId="0" xfId="0" applyFont="1" applyFill="1" applyBorder="1" applyAlignment="1" applyProtection="1">
      <alignment horizontal="center" vertical="top"/>
    </xf>
    <xf numFmtId="0" fontId="72" fillId="0" borderId="0" xfId="0" applyFont="1" applyFill="1" applyBorder="1" applyAlignment="1" applyProtection="1"/>
    <xf numFmtId="166" fontId="17" fillId="2" borderId="0" xfId="4" applyNumberFormat="1" applyFont="1" applyFill="1" applyBorder="1" applyAlignment="1" applyProtection="1">
      <alignment vertical="top"/>
    </xf>
    <xf numFmtId="3" fontId="59" fillId="0" borderId="0" xfId="0" applyNumberFormat="1" applyFont="1" applyFill="1" applyBorder="1" applyAlignment="1" applyProtection="1"/>
    <xf numFmtId="3" fontId="59" fillId="0" borderId="8" xfId="0" applyNumberFormat="1" applyFont="1" applyFill="1" applyBorder="1" applyAlignment="1" applyProtection="1">
      <alignment wrapText="1"/>
    </xf>
    <xf numFmtId="0" fontId="72" fillId="0" borderId="0" xfId="0" applyFont="1" applyFill="1" applyBorder="1" applyAlignment="1" applyProtection="1">
      <alignment horizontal="left" vertical="top" indent="6"/>
    </xf>
    <xf numFmtId="0" fontId="77" fillId="2" borderId="0" xfId="0" applyFont="1" applyFill="1" applyBorder="1" applyProtection="1"/>
    <xf numFmtId="176" fontId="6" fillId="0" borderId="0" xfId="0" applyNumberFormat="1" applyFont="1" applyFill="1" applyBorder="1" applyAlignment="1" applyProtection="1">
      <alignment horizontal="left"/>
    </xf>
    <xf numFmtId="3" fontId="6" fillId="0" borderId="0" xfId="0" applyNumberFormat="1" applyFont="1" applyFill="1" applyBorder="1" applyAlignment="1" applyProtection="1">
      <alignment horizontal="left" vertical="center" indent="2"/>
    </xf>
    <xf numFmtId="0" fontId="10" fillId="0" borderId="0" xfId="0" applyFont="1" applyFill="1" applyBorder="1" applyAlignment="1" applyProtection="1">
      <alignment vertical="center"/>
    </xf>
    <xf numFmtId="0" fontId="77" fillId="2" borderId="0" xfId="0" applyFont="1" applyFill="1" applyBorder="1" applyAlignment="1" applyProtection="1">
      <alignment vertical="center"/>
    </xf>
    <xf numFmtId="3" fontId="6" fillId="0" borderId="0" xfId="0" applyNumberFormat="1" applyFont="1" applyFill="1" applyBorder="1" applyAlignment="1" applyProtection="1">
      <alignment horizontal="left" vertical="center" wrapText="1" indent="2"/>
    </xf>
    <xf numFmtId="3" fontId="6" fillId="0" borderId="0" xfId="0" applyNumberFormat="1" applyFont="1" applyFill="1" applyBorder="1" applyAlignment="1" applyProtection="1">
      <alignment horizontal="left"/>
    </xf>
    <xf numFmtId="165" fontId="6" fillId="10" borderId="3" xfId="4" applyNumberFormat="1" applyFont="1" applyFill="1" applyBorder="1" applyAlignment="1" applyProtection="1">
      <alignment horizontal="right"/>
    </xf>
    <xf numFmtId="3" fontId="6" fillId="0" borderId="0" xfId="0" applyNumberFormat="1" applyFont="1" applyFill="1" applyBorder="1" applyAlignment="1" applyProtection="1">
      <alignment horizontal="left" wrapText="1"/>
    </xf>
    <xf numFmtId="0" fontId="10" fillId="0" borderId="0" xfId="0" applyFont="1" applyFill="1" applyBorder="1" applyAlignment="1" applyProtection="1">
      <alignment vertical="top"/>
    </xf>
    <xf numFmtId="165" fontId="6" fillId="9" borderId="3" xfId="4" applyNumberFormat="1" applyFont="1" applyFill="1" applyBorder="1" applyProtection="1"/>
    <xf numFmtId="166" fontId="29" fillId="0" borderId="0" xfId="4" applyNumberFormat="1" applyFont="1" applyFill="1" applyBorder="1" applyProtection="1"/>
    <xf numFmtId="166" fontId="17" fillId="0" borderId="0" xfId="4" applyNumberFormat="1" applyFont="1" applyFill="1" applyBorder="1" applyProtection="1"/>
    <xf numFmtId="0" fontId="6" fillId="0" borderId="0" xfId="11" applyFill="1" applyBorder="1" applyProtection="1"/>
    <xf numFmtId="0" fontId="6" fillId="0" borderId="0" xfId="11" applyBorder="1" applyProtection="1"/>
    <xf numFmtId="0" fontId="6" fillId="0" borderId="0" xfId="11" applyFont="1" applyFill="1" applyBorder="1" applyProtection="1"/>
    <xf numFmtId="0" fontId="78" fillId="2" borderId="0" xfId="11" applyFont="1" applyFill="1" applyBorder="1" applyProtection="1"/>
    <xf numFmtId="0" fontId="6" fillId="0" borderId="0" xfId="11" applyProtection="1"/>
    <xf numFmtId="0" fontId="0" fillId="0" borderId="0" xfId="11" applyFont="1" applyFill="1" applyBorder="1" applyProtection="1"/>
    <xf numFmtId="0" fontId="6" fillId="7" borderId="0" xfId="11" applyFont="1" applyFill="1" applyBorder="1" applyProtection="1"/>
    <xf numFmtId="165" fontId="8" fillId="9" borderId="3" xfId="11" applyNumberFormat="1" applyFont="1" applyFill="1" applyBorder="1" applyProtection="1"/>
    <xf numFmtId="0" fontId="29" fillId="2" borderId="0" xfId="11" applyFont="1" applyFill="1" applyBorder="1" applyProtection="1"/>
    <xf numFmtId="0" fontId="6" fillId="7" borderId="0" xfId="0" applyFont="1" applyFill="1" applyBorder="1" applyProtection="1"/>
    <xf numFmtId="0" fontId="79" fillId="2" borderId="0" xfId="0" applyFont="1" applyFill="1" applyBorder="1" applyProtection="1"/>
    <xf numFmtId="165" fontId="6" fillId="3" borderId="3" xfId="4" applyNumberFormat="1" applyFont="1" applyFill="1" applyBorder="1" applyProtection="1"/>
    <xf numFmtId="0" fontId="79" fillId="0" borderId="0" xfId="0" applyFont="1" applyFill="1" applyBorder="1" applyProtection="1"/>
    <xf numFmtId="0" fontId="6" fillId="2" borderId="0" xfId="0" applyNumberFormat="1" applyFont="1" applyFill="1" applyBorder="1" applyProtection="1"/>
    <xf numFmtId="0" fontId="29" fillId="2" borderId="0" xfId="0" quotePrefix="1" applyFont="1" applyFill="1" applyBorder="1" applyProtection="1"/>
    <xf numFmtId="0" fontId="7" fillId="2" borderId="0" xfId="0" applyFont="1" applyFill="1" applyBorder="1" applyAlignment="1" applyProtection="1"/>
    <xf numFmtId="1" fontId="6" fillId="0" borderId="0" xfId="5" applyNumberFormat="1" applyFill="1" applyBorder="1" applyProtection="1"/>
    <xf numFmtId="1" fontId="6" fillId="0" borderId="0" xfId="5" applyNumberFormat="1" applyFont="1" applyFill="1" applyBorder="1" applyProtection="1"/>
    <xf numFmtId="1" fontId="6" fillId="2" borderId="0" xfId="5" applyNumberFormat="1" applyFont="1" applyFill="1" applyBorder="1" applyAlignment="1" applyProtection="1"/>
    <xf numFmtId="1" fontId="6" fillId="2" borderId="0" xfId="5" applyNumberFormat="1" applyFont="1" applyFill="1" applyProtection="1"/>
    <xf numFmtId="1" fontId="6" fillId="0" borderId="0" xfId="5" applyNumberFormat="1" applyFont="1" applyProtection="1"/>
    <xf numFmtId="1" fontId="6" fillId="2" borderId="0" xfId="5" applyNumberFormat="1" applyFont="1" applyFill="1" applyBorder="1" applyProtection="1"/>
    <xf numFmtId="1" fontId="9" fillId="0" borderId="0" xfId="5" applyNumberFormat="1" applyFont="1" applyProtection="1"/>
    <xf numFmtId="1" fontId="6" fillId="0" borderId="0" xfId="5" applyNumberFormat="1" applyProtection="1"/>
    <xf numFmtId="1" fontId="5" fillId="0" borderId="0" xfId="5" applyNumberFormat="1" applyFont="1" applyFill="1" applyBorder="1" applyProtection="1"/>
    <xf numFmtId="1" fontId="8" fillId="0" borderId="0" xfId="5" applyNumberFormat="1" applyFont="1" applyFill="1" applyBorder="1" applyAlignment="1" applyProtection="1">
      <alignment horizontal="center" vertical="center" wrapText="1"/>
    </xf>
    <xf numFmtId="1" fontId="6" fillId="0" borderId="0" xfId="5" applyNumberFormat="1" applyFill="1" applyBorder="1" applyAlignment="1" applyProtection="1">
      <alignment horizontal="center" wrapText="1"/>
    </xf>
    <xf numFmtId="1" fontId="6" fillId="0" borderId="0" xfId="5" applyNumberFormat="1" applyFont="1" applyFill="1" applyBorder="1" applyAlignment="1" applyProtection="1">
      <alignment horizontal="center" wrapText="1"/>
    </xf>
    <xf numFmtId="1" fontId="4" fillId="0" borderId="0" xfId="5" applyNumberFormat="1" applyFont="1" applyFill="1" applyBorder="1" applyAlignment="1" applyProtection="1">
      <alignment horizontal="center" wrapText="1"/>
    </xf>
    <xf numFmtId="1" fontId="80" fillId="0" borderId="0" xfId="5" applyNumberFormat="1" applyFont="1" applyFill="1" applyBorder="1" applyAlignment="1" applyProtection="1">
      <alignment horizontal="center"/>
    </xf>
    <xf numFmtId="1" fontId="80" fillId="0" borderId="0" xfId="5" applyNumberFormat="1" applyFont="1" applyFill="1" applyBorder="1" applyAlignment="1" applyProtection="1">
      <alignment horizontal="center" wrapText="1"/>
    </xf>
    <xf numFmtId="1" fontId="6" fillId="2" borderId="0" xfId="5" applyNumberFormat="1" applyFont="1" applyFill="1" applyBorder="1" applyAlignment="1" applyProtection="1">
      <alignment horizontal="center" wrapText="1"/>
    </xf>
    <xf numFmtId="1" fontId="6" fillId="0" borderId="0" xfId="5" applyNumberFormat="1" applyAlignment="1" applyProtection="1">
      <alignment horizontal="center" wrapText="1"/>
    </xf>
    <xf numFmtId="1" fontId="4" fillId="0" borderId="0" xfId="5" applyNumberFormat="1" applyFont="1" applyFill="1" applyBorder="1" applyAlignment="1" applyProtection="1"/>
    <xf numFmtId="1" fontId="4" fillId="0" borderId="11" xfId="5" applyNumberFormat="1" applyFont="1" applyFill="1" applyBorder="1" applyAlignment="1" applyProtection="1"/>
    <xf numFmtId="1" fontId="20" fillId="2" borderId="3" xfId="5" applyNumberFormat="1" applyFont="1" applyFill="1" applyBorder="1" applyAlignment="1" applyProtection="1">
      <alignment horizontal="center" vertical="top"/>
    </xf>
    <xf numFmtId="1" fontId="57" fillId="2" borderId="3" xfId="5" applyNumberFormat="1" applyFont="1" applyFill="1" applyBorder="1" applyAlignment="1" applyProtection="1">
      <alignment horizontal="center" vertical="top"/>
    </xf>
    <xf numFmtId="1" fontId="8" fillId="0" borderId="1" xfId="5" applyNumberFormat="1" applyFont="1" applyFill="1" applyBorder="1" applyAlignment="1" applyProtection="1">
      <alignment horizontal="center" vertical="top" wrapText="1"/>
    </xf>
    <xf numFmtId="1" fontId="8" fillId="0" borderId="5" xfId="5" applyNumberFormat="1" applyFont="1" applyFill="1" applyBorder="1" applyAlignment="1" applyProtection="1">
      <alignment horizontal="center" vertical="top" wrapText="1"/>
    </xf>
    <xf numFmtId="1" fontId="8" fillId="0" borderId="6" xfId="5" applyNumberFormat="1" applyFont="1" applyFill="1" applyBorder="1" applyAlignment="1" applyProtection="1">
      <alignment horizontal="center" vertical="top" wrapText="1"/>
    </xf>
    <xf numFmtId="1" fontId="62" fillId="0" borderId="6" xfId="5" applyNumberFormat="1" applyFont="1" applyFill="1" applyBorder="1" applyAlignment="1" applyProtection="1">
      <alignment horizontal="center" vertical="top" wrapText="1"/>
    </xf>
    <xf numFmtId="1" fontId="62" fillId="0" borderId="5" xfId="5" applyNumberFormat="1" applyFont="1" applyFill="1" applyBorder="1" applyAlignment="1" applyProtection="1">
      <alignment horizontal="center" vertical="top" wrapText="1"/>
    </xf>
    <xf numFmtId="1" fontId="83" fillId="0" borderId="0" xfId="5" applyNumberFormat="1" applyFont="1" applyAlignment="1" applyProtection="1">
      <alignment wrapText="1"/>
    </xf>
    <xf numFmtId="1" fontId="6" fillId="0" borderId="0" xfId="5" applyNumberFormat="1" applyBorder="1" applyProtection="1"/>
    <xf numFmtId="1" fontId="8" fillId="0" borderId="2" xfId="5" applyNumberFormat="1" applyFont="1" applyFill="1" applyBorder="1" applyAlignment="1" applyProtection="1">
      <alignment horizontal="center"/>
    </xf>
    <xf numFmtId="1" fontId="8" fillId="0" borderId="10" xfId="5" applyNumberFormat="1" applyFont="1" applyFill="1" applyBorder="1" applyAlignment="1" applyProtection="1">
      <alignment horizontal="center"/>
    </xf>
    <xf numFmtId="1" fontId="8" fillId="0" borderId="14" xfId="5" applyNumberFormat="1" applyFont="1" applyFill="1" applyBorder="1" applyAlignment="1" applyProtection="1">
      <alignment horizontal="center"/>
    </xf>
    <xf numFmtId="1" fontId="8" fillId="0" borderId="8" xfId="5" applyNumberFormat="1" applyFont="1" applyFill="1" applyBorder="1" applyAlignment="1" applyProtection="1">
      <alignment horizontal="center"/>
    </xf>
    <xf numFmtId="1" fontId="8" fillId="0" borderId="9" xfId="5" applyNumberFormat="1" applyFont="1" applyFill="1" applyBorder="1" applyAlignment="1" applyProtection="1">
      <alignment horizontal="center"/>
    </xf>
    <xf numFmtId="1" fontId="8" fillId="0" borderId="0" xfId="4" applyNumberFormat="1" applyFont="1" applyFill="1" applyBorder="1" applyAlignment="1" applyProtection="1">
      <alignment horizontal="left"/>
    </xf>
    <xf numFmtId="1" fontId="13" fillId="0" borderId="0" xfId="6" applyNumberFormat="1" applyBorder="1" applyAlignment="1" applyProtection="1"/>
    <xf numFmtId="38" fontId="6" fillId="6" borderId="3" xfId="4" applyNumberFormat="1" applyFont="1" applyFill="1" applyBorder="1" applyAlignment="1" applyProtection="1"/>
    <xf numFmtId="38" fontId="6" fillId="2" borderId="0" xfId="5" applyNumberFormat="1" applyFont="1" applyFill="1" applyBorder="1" applyProtection="1"/>
    <xf numFmtId="38" fontId="16" fillId="9" borderId="3" xfId="4" applyNumberFormat="1" applyFont="1" applyFill="1" applyBorder="1" applyAlignment="1" applyProtection="1"/>
    <xf numFmtId="1" fontId="6" fillId="0" borderId="0" xfId="4" applyNumberFormat="1" applyFont="1" applyFill="1" applyBorder="1" applyAlignment="1" applyProtection="1">
      <alignment horizontal="left" indent="1"/>
    </xf>
    <xf numFmtId="38" fontId="6" fillId="0" borderId="3" xfId="4" applyNumberFormat="1" applyFont="1" applyFill="1" applyBorder="1" applyAlignment="1" applyProtection="1">
      <protection locked="0"/>
    </xf>
    <xf numFmtId="38" fontId="16" fillId="9" borderId="7" xfId="4" applyNumberFormat="1" applyFont="1" applyFill="1" applyBorder="1" applyAlignment="1" applyProtection="1"/>
    <xf numFmtId="1" fontId="8" fillId="0" borderId="0" xfId="5" applyNumberFormat="1" applyFont="1" applyAlignment="1" applyProtection="1">
      <alignment horizontal="left" indent="1"/>
    </xf>
    <xf numFmtId="1" fontId="6" fillId="2" borderId="0" xfId="1" applyNumberFormat="1" applyFont="1" applyFill="1" applyBorder="1" applyAlignment="1" applyProtection="1">
      <alignment horizontal="left" vertical="top"/>
    </xf>
    <xf numFmtId="38" fontId="6" fillId="9" borderId="1" xfId="4" applyNumberFormat="1" applyFont="1" applyFill="1" applyBorder="1" applyAlignment="1" applyProtection="1"/>
    <xf numFmtId="38" fontId="6" fillId="9" borderId="3" xfId="4" applyNumberFormat="1" applyFont="1" applyFill="1" applyBorder="1" applyAlignment="1" applyProtection="1"/>
    <xf numFmtId="38" fontId="6" fillId="10" borderId="1" xfId="4" applyNumberFormat="1" applyFont="1" applyFill="1" applyBorder="1" applyAlignment="1" applyProtection="1"/>
    <xf numFmtId="38" fontId="6" fillId="10" borderId="3" xfId="4" applyNumberFormat="1" applyFont="1" applyFill="1" applyBorder="1" applyAlignment="1" applyProtection="1"/>
    <xf numFmtId="38" fontId="16" fillId="2" borderId="1" xfId="4" applyNumberFormat="1" applyFont="1" applyFill="1" applyBorder="1" applyAlignment="1" applyProtection="1"/>
    <xf numFmtId="38" fontId="16" fillId="2" borderId="5" xfId="4" applyNumberFormat="1" applyFont="1" applyFill="1" applyBorder="1" applyAlignment="1" applyProtection="1"/>
    <xf numFmtId="38" fontId="16" fillId="2" borderId="6" xfId="4" applyNumberFormat="1" applyFont="1" applyFill="1" applyBorder="1" applyAlignment="1" applyProtection="1"/>
    <xf numFmtId="38" fontId="16" fillId="2" borderId="0" xfId="4" applyNumberFormat="1" applyFont="1" applyFill="1" applyBorder="1" applyAlignment="1" applyProtection="1"/>
    <xf numFmtId="38" fontId="16" fillId="2" borderId="7" xfId="4" applyNumberFormat="1" applyFont="1" applyFill="1" applyBorder="1" applyAlignment="1" applyProtection="1"/>
    <xf numFmtId="38" fontId="16" fillId="2" borderId="8" xfId="4" applyNumberFormat="1" applyFont="1" applyFill="1" applyBorder="1" applyAlignment="1" applyProtection="1"/>
    <xf numFmtId="1" fontId="17" fillId="2" borderId="0" xfId="5" applyNumberFormat="1" applyFont="1" applyFill="1" applyBorder="1" applyAlignment="1" applyProtection="1">
      <alignment horizontal="left"/>
    </xf>
    <xf numFmtId="167" fontId="6" fillId="0" borderId="3" xfId="2" applyNumberFormat="1" applyFont="1" applyFill="1" applyBorder="1" applyAlignment="1" applyProtection="1">
      <alignment horizontal="right"/>
      <protection locked="0"/>
    </xf>
    <xf numFmtId="38" fontId="16" fillId="2" borderId="9" xfId="4" applyNumberFormat="1" applyFont="1" applyFill="1" applyBorder="1" applyAlignment="1" applyProtection="1"/>
    <xf numFmtId="38" fontId="16" fillId="2" borderId="8" xfId="4" quotePrefix="1" applyNumberFormat="1" applyFont="1" applyFill="1" applyBorder="1" applyAlignment="1" applyProtection="1"/>
    <xf numFmtId="1" fontId="49" fillId="0" borderId="0" xfId="5" applyNumberFormat="1" applyFont="1" applyProtection="1"/>
    <xf numFmtId="1" fontId="6" fillId="2" borderId="0" xfId="1" applyNumberFormat="1" applyFont="1" applyFill="1" applyBorder="1" applyAlignment="1" applyProtection="1">
      <alignment horizontal="left" vertical="top" indent="1"/>
    </xf>
    <xf numFmtId="38" fontId="16" fillId="0" borderId="7" xfId="4" applyNumberFormat="1" applyFont="1" applyFill="1" applyBorder="1" applyAlignment="1" applyProtection="1"/>
    <xf numFmtId="38" fontId="6" fillId="0" borderId="7" xfId="4" applyNumberFormat="1" applyFont="1" applyFill="1" applyBorder="1" applyAlignment="1" applyProtection="1"/>
    <xf numFmtId="38" fontId="16" fillId="2" borderId="3" xfId="4" applyNumberFormat="1" applyFont="1" applyFill="1" applyBorder="1" applyAlignment="1" applyProtection="1"/>
    <xf numFmtId="38" fontId="6" fillId="0" borderId="17" xfId="4" applyNumberFormat="1" applyFont="1" applyFill="1" applyBorder="1" applyAlignment="1" applyProtection="1">
      <protection locked="0"/>
    </xf>
    <xf numFmtId="1" fontId="62" fillId="2" borderId="0" xfId="1" applyNumberFormat="1" applyFont="1" applyFill="1" applyBorder="1" applyAlignment="1" applyProtection="1">
      <alignment horizontal="left" vertical="top" indent="1"/>
    </xf>
    <xf numFmtId="38" fontId="6" fillId="9" borderId="17" xfId="4" applyNumberFormat="1" applyFont="1" applyFill="1" applyBorder="1" applyAlignment="1" applyProtection="1"/>
    <xf numFmtId="1" fontId="82" fillId="2" borderId="0" xfId="5" applyNumberFormat="1" applyFont="1" applyFill="1" applyBorder="1" applyAlignment="1" applyProtection="1">
      <alignment horizontal="left" indent="1"/>
    </xf>
    <xf numFmtId="38" fontId="16" fillId="9" borderId="1" xfId="4" applyNumberFormat="1" applyFont="1" applyFill="1" applyBorder="1" applyAlignment="1" applyProtection="1"/>
    <xf numFmtId="1" fontId="8" fillId="0" borderId="0" xfId="5" applyNumberFormat="1" applyFont="1" applyFill="1" applyBorder="1" applyAlignment="1" applyProtection="1">
      <alignment horizontal="left" indent="1"/>
    </xf>
    <xf numFmtId="38" fontId="16" fillId="9" borderId="12" xfId="4" applyNumberFormat="1" applyFont="1" applyFill="1" applyBorder="1" applyAlignment="1" applyProtection="1"/>
    <xf numFmtId="1" fontId="17" fillId="0" borderId="0" xfId="5" applyNumberFormat="1" applyFont="1" applyFill="1" applyBorder="1" applyProtection="1"/>
    <xf numFmtId="38" fontId="19" fillId="2" borderId="7" xfId="4" applyNumberFormat="1" applyFont="1" applyFill="1" applyBorder="1" applyAlignment="1" applyProtection="1"/>
    <xf numFmtId="1" fontId="6" fillId="0" borderId="0" xfId="5" applyNumberFormat="1" applyFont="1" applyFill="1" applyBorder="1" applyAlignment="1" applyProtection="1">
      <alignment wrapText="1"/>
    </xf>
    <xf numFmtId="167" fontId="6" fillId="0" borderId="3" xfId="2" applyNumberFormat="1" applyFont="1" applyFill="1" applyBorder="1" applyAlignment="1" applyProtection="1">
      <alignment horizontal="right"/>
    </xf>
    <xf numFmtId="38" fontId="16" fillId="2" borderId="2" xfId="4" applyNumberFormat="1" applyFont="1" applyFill="1" applyBorder="1" applyAlignment="1" applyProtection="1"/>
    <xf numFmtId="38" fontId="6" fillId="2" borderId="3" xfId="4" applyNumberFormat="1" applyFont="1" applyFill="1" applyBorder="1" applyAlignment="1" applyProtection="1">
      <protection locked="0"/>
    </xf>
    <xf numFmtId="38" fontId="6" fillId="2" borderId="7" xfId="4" applyNumberFormat="1" applyFont="1" applyFill="1" applyBorder="1" applyAlignment="1" applyProtection="1"/>
    <xf numFmtId="166" fontId="16" fillId="0" borderId="3" xfId="2" applyNumberFormat="1" applyFont="1" applyFill="1" applyBorder="1" applyAlignment="1" applyProtection="1">
      <protection locked="0"/>
    </xf>
    <xf numFmtId="38" fontId="16" fillId="2" borderId="3" xfId="4" applyNumberFormat="1" applyFont="1" applyFill="1" applyBorder="1" applyAlignment="1" applyProtection="1">
      <protection locked="0"/>
    </xf>
    <xf numFmtId="1" fontId="6" fillId="0" borderId="0" xfId="5" applyNumberFormat="1" applyFont="1" applyFill="1" applyBorder="1" applyAlignment="1" applyProtection="1">
      <alignment vertical="top" wrapText="1"/>
    </xf>
    <xf numFmtId="1" fontId="8" fillId="0" borderId="0" xfId="5" applyNumberFormat="1" applyFont="1" applyFill="1" applyBorder="1" applyProtection="1"/>
    <xf numFmtId="1" fontId="62" fillId="0" borderId="0" xfId="5" applyNumberFormat="1" applyFont="1" applyFill="1" applyBorder="1" applyAlignment="1" applyProtection="1">
      <alignment wrapText="1"/>
    </xf>
    <xf numFmtId="1" fontId="82" fillId="0" borderId="0" xfId="5" applyNumberFormat="1" applyFont="1" applyFill="1" applyBorder="1" applyAlignment="1" applyProtection="1">
      <alignment wrapText="1"/>
    </xf>
    <xf numFmtId="38" fontId="6" fillId="2" borderId="15" xfId="4" applyNumberFormat="1" applyFont="1" applyFill="1" applyBorder="1" applyAlignment="1" applyProtection="1">
      <protection locked="0"/>
    </xf>
    <xf numFmtId="38" fontId="16" fillId="2" borderId="8" xfId="4" applyNumberFormat="1" applyFont="1" applyFill="1" applyBorder="1" applyAlignment="1" applyProtection="1">
      <protection locked="0"/>
    </xf>
    <xf numFmtId="38" fontId="6" fillId="0" borderId="45" xfId="4" applyNumberFormat="1" applyFont="1" applyFill="1" applyBorder="1" applyAlignment="1" applyProtection="1">
      <protection locked="0"/>
    </xf>
    <xf numFmtId="38" fontId="6" fillId="0" borderId="1" xfId="4" applyNumberFormat="1" applyFont="1" applyFill="1" applyBorder="1" applyAlignment="1" applyProtection="1">
      <protection locked="0"/>
    </xf>
    <xf numFmtId="1" fontId="6" fillId="2" borderId="4" xfId="5" applyNumberFormat="1" applyFont="1" applyFill="1" applyBorder="1" applyProtection="1">
      <protection locked="0"/>
    </xf>
    <xf numFmtId="38" fontId="6" fillId="0" borderId="5" xfId="4" applyNumberFormat="1" applyFont="1" applyFill="1" applyBorder="1" applyAlignment="1" applyProtection="1">
      <protection locked="0"/>
    </xf>
    <xf numFmtId="38" fontId="6" fillId="0" borderId="6" xfId="4" applyNumberFormat="1" applyFont="1" applyFill="1" applyBorder="1" applyAlignment="1" applyProtection="1">
      <protection locked="0"/>
    </xf>
    <xf numFmtId="1" fontId="8" fillId="2" borderId="0" xfId="5" applyNumberFormat="1" applyFont="1" applyFill="1" applyBorder="1" applyAlignment="1" applyProtection="1">
      <alignment wrapText="1"/>
    </xf>
    <xf numFmtId="38" fontId="45" fillId="9" borderId="12" xfId="4" applyNumberFormat="1" applyFont="1" applyFill="1" applyBorder="1" applyAlignment="1" applyProtection="1"/>
    <xf numFmtId="38" fontId="45" fillId="9" borderId="46" xfId="4" applyNumberFormat="1" applyFont="1" applyFill="1" applyBorder="1" applyAlignment="1" applyProtection="1"/>
    <xf numFmtId="38" fontId="45" fillId="9" borderId="47" xfId="4" applyNumberFormat="1" applyFont="1" applyFill="1" applyBorder="1" applyAlignment="1" applyProtection="1"/>
    <xf numFmtId="1" fontId="84" fillId="2" borderId="0" xfId="5" applyNumberFormat="1" applyFont="1" applyFill="1" applyBorder="1" applyProtection="1"/>
    <xf numFmtId="1" fontId="9" fillId="2" borderId="0" xfId="5" applyNumberFormat="1" applyFont="1" applyFill="1" applyBorder="1" applyProtection="1"/>
    <xf numFmtId="1" fontId="16" fillId="2" borderId="0" xfId="5" applyNumberFormat="1" applyFont="1" applyFill="1" applyBorder="1" applyAlignment="1" applyProtection="1"/>
    <xf numFmtId="0" fontId="0" fillId="0" borderId="0" xfId="0" applyFill="1" applyBorder="1" applyAlignment="1" applyProtection="1">
      <alignment vertical="top"/>
    </xf>
    <xf numFmtId="3" fontId="0" fillId="0" borderId="0" xfId="0" applyNumberFormat="1" applyFill="1" applyBorder="1" applyAlignment="1" applyProtection="1">
      <alignment horizontal="right"/>
    </xf>
    <xf numFmtId="1" fontId="6" fillId="0" borderId="0" xfId="5" applyNumberFormat="1" applyFill="1" applyProtection="1"/>
    <xf numFmtId="165" fontId="0" fillId="0" borderId="0" xfId="0" applyNumberFormat="1" applyFill="1" applyBorder="1" applyAlignment="1" applyProtection="1">
      <alignment horizontal="right"/>
    </xf>
    <xf numFmtId="1" fontId="9" fillId="0" borderId="0" xfId="5" applyNumberFormat="1" applyFont="1" applyFill="1" applyProtection="1"/>
    <xf numFmtId="1" fontId="16" fillId="0" borderId="0" xfId="5" applyNumberFormat="1" applyFont="1" applyFill="1" applyBorder="1" applyAlignment="1" applyProtection="1"/>
    <xf numFmtId="1" fontId="55" fillId="0" borderId="15" xfId="5" applyNumberFormat="1" applyFont="1" applyFill="1" applyBorder="1" applyProtection="1"/>
    <xf numFmtId="1" fontId="6" fillId="0" borderId="16" xfId="4" applyNumberFormat="1" applyFont="1" applyFill="1" applyBorder="1" applyAlignment="1" applyProtection="1">
      <alignment horizontal="center"/>
    </xf>
    <xf numFmtId="1" fontId="6" fillId="0" borderId="17" xfId="4" applyNumberFormat="1" applyFont="1" applyFill="1" applyBorder="1" applyAlignment="1" applyProtection="1">
      <alignment horizontal="center"/>
    </xf>
    <xf numFmtId="1" fontId="6" fillId="0" borderId="0" xfId="5" applyNumberFormat="1" applyFont="1" applyFill="1" applyProtection="1"/>
    <xf numFmtId="1" fontId="8" fillId="0" borderId="3" xfId="5" applyNumberFormat="1" applyFont="1" applyFill="1" applyBorder="1" applyProtection="1"/>
    <xf numFmtId="1" fontId="7" fillId="0" borderId="5" xfId="5" applyNumberFormat="1" applyFont="1" applyFill="1" applyBorder="1" applyProtection="1"/>
    <xf numFmtId="1" fontId="6" fillId="0" borderId="13" xfId="4" applyNumberFormat="1" applyFont="1" applyFill="1" applyBorder="1" applyProtection="1"/>
    <xf numFmtId="1" fontId="6" fillId="0" borderId="6" xfId="5" applyNumberFormat="1" applyFont="1" applyFill="1" applyBorder="1" applyProtection="1"/>
    <xf numFmtId="0" fontId="0" fillId="0" borderId="3" xfId="0" applyFill="1" applyBorder="1" applyAlignment="1" applyProtection="1">
      <alignment horizontal="left" vertical="top"/>
    </xf>
    <xf numFmtId="0" fontId="1" fillId="0" borderId="0" xfId="12" applyFont="1" applyFill="1" applyAlignment="1" applyProtection="1">
      <alignment horizontal="left"/>
    </xf>
    <xf numFmtId="1" fontId="6" fillId="0" borderId="3" xfId="5" applyNumberFormat="1" applyFill="1" applyBorder="1" applyProtection="1"/>
    <xf numFmtId="1" fontId="6" fillId="0" borderId="9" xfId="5" applyNumberFormat="1" applyFont="1" applyFill="1" applyBorder="1" applyAlignment="1" applyProtection="1">
      <alignment vertical="top"/>
    </xf>
    <xf numFmtId="1" fontId="6" fillId="0" borderId="0" xfId="4" applyNumberFormat="1" applyFont="1" applyFill="1" applyBorder="1" applyAlignment="1" applyProtection="1"/>
    <xf numFmtId="1" fontId="6" fillId="0" borderId="8" xfId="5" applyNumberFormat="1" applyFont="1" applyFill="1" applyBorder="1" applyProtection="1"/>
    <xf numFmtId="1" fontId="6" fillId="0" borderId="0" xfId="4" applyNumberFormat="1" applyFont="1" applyFill="1" applyBorder="1" applyProtection="1"/>
    <xf numFmtId="1" fontId="19" fillId="0" borderId="9" xfId="5" applyNumberFormat="1" applyFont="1" applyFill="1" applyBorder="1" applyAlignment="1" applyProtection="1">
      <alignment vertical="top"/>
    </xf>
    <xf numFmtId="1" fontId="6" fillId="0" borderId="11" xfId="4" applyNumberFormat="1" applyFont="1" applyFill="1" applyBorder="1" applyProtection="1"/>
    <xf numFmtId="1" fontId="6" fillId="0" borderId="14" xfId="5" applyNumberFormat="1" applyFont="1" applyFill="1" applyBorder="1" applyProtection="1"/>
    <xf numFmtId="1" fontId="6" fillId="0" borderId="9" xfId="5" applyNumberFormat="1" applyFont="1" applyFill="1" applyBorder="1" applyAlignment="1" applyProtection="1">
      <alignment horizontal="left" vertical="top" wrapText="1"/>
    </xf>
    <xf numFmtId="1" fontId="9" fillId="0" borderId="0" xfId="5" applyNumberFormat="1" applyFont="1" applyFill="1" applyBorder="1" applyProtection="1"/>
    <xf numFmtId="1" fontId="6" fillId="0" borderId="10" xfId="5" applyNumberFormat="1" applyFont="1" applyFill="1" applyBorder="1" applyAlignment="1" applyProtection="1">
      <alignment vertical="top"/>
    </xf>
    <xf numFmtId="0" fontId="5" fillId="0" borderId="0" xfId="0" applyFont="1" applyBorder="1" applyAlignment="1" applyProtection="1"/>
    <xf numFmtId="0" fontId="55" fillId="0" borderId="0" xfId="0" applyFont="1" applyBorder="1" applyAlignment="1" applyProtection="1"/>
    <xf numFmtId="0" fontId="7" fillId="0" borderId="11" xfId="0" applyFont="1" applyFill="1" applyBorder="1" applyProtection="1"/>
    <xf numFmtId="0" fontId="0" fillId="0" borderId="11" xfId="0" applyFill="1" applyBorder="1" applyProtection="1"/>
    <xf numFmtId="166" fontId="8" fillId="0" borderId="0" xfId="4" applyNumberFormat="1" applyFont="1" applyFill="1" applyBorder="1" applyProtection="1"/>
    <xf numFmtId="0" fontId="45" fillId="0" borderId="1" xfId="0" applyFont="1" applyFill="1" applyBorder="1" applyAlignment="1" applyProtection="1">
      <alignment horizontal="center" wrapText="1"/>
    </xf>
    <xf numFmtId="0" fontId="45" fillId="0" borderId="2" xfId="0" applyFont="1" applyFill="1" applyBorder="1" applyAlignment="1" applyProtection="1">
      <alignment horizontal="center" wrapText="1"/>
    </xf>
    <xf numFmtId="165" fontId="6" fillId="0" borderId="2" xfId="4" applyNumberFormat="1" applyFont="1" applyFill="1" applyBorder="1" applyProtection="1">
      <protection locked="0"/>
    </xf>
    <xf numFmtId="167" fontId="6" fillId="0" borderId="3" xfId="2" applyNumberFormat="1" applyFont="1" applyFill="1" applyBorder="1" applyProtection="1">
      <protection locked="0"/>
    </xf>
    <xf numFmtId="167" fontId="6" fillId="0" borderId="2" xfId="2" applyNumberFormat="1" applyFont="1" applyFill="1" applyBorder="1" applyProtection="1">
      <protection locked="0"/>
    </xf>
    <xf numFmtId="0" fontId="45" fillId="0" borderId="1" xfId="0" applyFont="1" applyFill="1" applyBorder="1" applyAlignment="1" applyProtection="1">
      <alignment horizontal="center" vertical="center" wrapText="1"/>
    </xf>
    <xf numFmtId="0" fontId="45" fillId="0" borderId="3" xfId="0" applyFont="1" applyFill="1" applyBorder="1" applyAlignment="1" applyProtection="1">
      <alignment horizontal="center" vertical="center" wrapText="1"/>
    </xf>
    <xf numFmtId="167" fontId="6" fillId="0" borderId="3" xfId="7" applyNumberFormat="1" applyFont="1" applyFill="1" applyBorder="1" applyProtection="1">
      <protection locked="0"/>
    </xf>
    <xf numFmtId="166" fontId="8" fillId="0" borderId="3" xfId="4" applyNumberFormat="1" applyFont="1" applyFill="1" applyBorder="1" applyProtection="1"/>
    <xf numFmtId="166" fontId="8" fillId="0" borderId="0" xfId="4" applyNumberFormat="1" applyFont="1" applyFill="1" applyBorder="1" applyAlignment="1" applyProtection="1">
      <alignment horizontal="center"/>
    </xf>
    <xf numFmtId="0" fontId="45" fillId="0" borderId="5" xfId="0" applyFont="1" applyFill="1" applyBorder="1" applyAlignment="1" applyProtection="1">
      <alignment horizontal="center" wrapText="1"/>
    </xf>
    <xf numFmtId="0" fontId="45" fillId="0" borderId="10" xfId="0" applyFont="1" applyFill="1" applyBorder="1" applyAlignment="1" applyProtection="1">
      <alignment horizontal="center" wrapText="1"/>
    </xf>
    <xf numFmtId="0" fontId="8" fillId="0" borderId="0" xfId="0" applyFont="1" applyFill="1" applyBorder="1" applyAlignment="1" applyProtection="1">
      <alignment horizontal="right"/>
    </xf>
    <xf numFmtId="0" fontId="45" fillId="0" borderId="3" xfId="0" applyFont="1" applyFill="1" applyBorder="1" applyAlignment="1" applyProtection="1">
      <alignment horizontal="center" wrapText="1"/>
    </xf>
    <xf numFmtId="0" fontId="45" fillId="2" borderId="3" xfId="0" applyFont="1" applyFill="1" applyBorder="1" applyAlignment="1" applyProtection="1">
      <alignment horizontal="center" wrapText="1"/>
    </xf>
    <xf numFmtId="0" fontId="11" fillId="0" borderId="0" xfId="0" applyFont="1" applyFill="1" applyBorder="1" applyAlignment="1" applyProtection="1">
      <alignment horizontal="right"/>
    </xf>
    <xf numFmtId="165" fontId="0" fillId="0" borderId="3" xfId="0" applyNumberFormat="1" applyFont="1" applyFill="1" applyBorder="1" applyProtection="1">
      <protection locked="0"/>
    </xf>
    <xf numFmtId="0" fontId="7" fillId="2" borderId="11" xfId="0" applyFont="1" applyFill="1" applyBorder="1" applyProtection="1"/>
    <xf numFmtId="0" fontId="6" fillId="0" borderId="0" xfId="0" applyFont="1" applyFill="1" applyBorder="1" applyAlignment="1" applyProtection="1">
      <alignment horizontal="left" vertical="center" wrapText="1" indent="2"/>
    </xf>
    <xf numFmtId="165" fontId="6" fillId="0" borderId="3" xfId="0" applyNumberFormat="1" applyFont="1" applyFill="1" applyBorder="1" applyAlignment="1" applyProtection="1">
      <alignment vertical="center" wrapText="1"/>
      <protection locked="0"/>
    </xf>
    <xf numFmtId="0" fontId="18" fillId="0" borderId="0" xfId="0" applyFont="1" applyFill="1" applyBorder="1" applyProtection="1"/>
    <xf numFmtId="165" fontId="6" fillId="0" borderId="0" xfId="0" applyNumberFormat="1" applyFont="1" applyFill="1" applyBorder="1" applyAlignment="1" applyProtection="1">
      <alignment horizontal="center" vertical="center" readingOrder="1"/>
      <protection locked="0"/>
    </xf>
    <xf numFmtId="165" fontId="6" fillId="0" borderId="3" xfId="0" applyNumberFormat="1" applyFont="1" applyFill="1" applyBorder="1" applyAlignment="1" applyProtection="1">
      <alignment horizontal="center" vertical="center" readingOrder="1"/>
      <protection locked="0"/>
    </xf>
    <xf numFmtId="165" fontId="6" fillId="0" borderId="0" xfId="7" applyNumberFormat="1" applyFont="1" applyFill="1" applyBorder="1" applyAlignment="1" applyProtection="1">
      <alignment horizontal="center" vertical="center" readingOrder="1"/>
      <protection locked="0"/>
    </xf>
    <xf numFmtId="165" fontId="6" fillId="0" borderId="3" xfId="7" applyNumberFormat="1" applyFont="1" applyFill="1" applyBorder="1" applyAlignment="1" applyProtection="1">
      <alignment horizontal="center" vertical="center" readingOrder="1"/>
      <protection locked="0"/>
    </xf>
    <xf numFmtId="165" fontId="6" fillId="0" borderId="1" xfId="7" applyNumberFormat="1" applyFont="1" applyFill="1" applyBorder="1" applyAlignment="1" applyProtection="1">
      <alignment horizontal="center" vertical="center" readingOrder="1"/>
      <protection locked="0"/>
    </xf>
    <xf numFmtId="165" fontId="6" fillId="0" borderId="1" xfId="0" applyNumberFormat="1" applyFont="1" applyFill="1" applyBorder="1" applyAlignment="1" applyProtection="1">
      <alignment horizontal="center" vertical="center" readingOrder="1"/>
      <protection locked="0"/>
    </xf>
    <xf numFmtId="165" fontId="6" fillId="0" borderId="13" xfId="7" applyNumberFormat="1" applyFont="1" applyFill="1" applyBorder="1" applyAlignment="1" applyProtection="1">
      <alignment horizontal="center" vertical="center" readingOrder="1"/>
      <protection locked="0"/>
    </xf>
    <xf numFmtId="165" fontId="6" fillId="0" borderId="13" xfId="0" applyNumberFormat="1" applyFont="1" applyFill="1" applyBorder="1" applyAlignment="1" applyProtection="1">
      <alignment horizontal="center" vertical="center" readingOrder="1"/>
      <protection locked="0"/>
    </xf>
    <xf numFmtId="0" fontId="45" fillId="0" borderId="0" xfId="0" applyFont="1" applyFill="1" applyBorder="1" applyAlignment="1" applyProtection="1">
      <alignment vertical="top" wrapText="1"/>
    </xf>
    <xf numFmtId="0" fontId="45" fillId="0" borderId="1" xfId="0" applyFont="1" applyFill="1" applyBorder="1" applyAlignment="1" applyProtection="1">
      <alignment horizontal="center" vertical="top" wrapText="1"/>
    </xf>
    <xf numFmtId="38" fontId="6" fillId="0" borderId="0" xfId="13" applyNumberFormat="1" applyFont="1" applyFill="1" applyBorder="1" applyAlignment="1" applyProtection="1">
      <alignment horizontal="center" vertical="center" readingOrder="1"/>
      <protection locked="0"/>
    </xf>
    <xf numFmtId="38" fontId="6" fillId="0" borderId="3" xfId="13" applyNumberFormat="1" applyFont="1" applyFill="1" applyBorder="1" applyAlignment="1" applyProtection="1">
      <alignment horizontal="center" vertical="center" readingOrder="1"/>
      <protection locked="0"/>
    </xf>
    <xf numFmtId="0" fontId="38" fillId="0" borderId="0" xfId="0" applyFont="1" applyFill="1" applyBorder="1" applyAlignment="1" applyProtection="1">
      <alignment wrapText="1"/>
    </xf>
    <xf numFmtId="0" fontId="0" fillId="7" borderId="0" xfId="0" applyFill="1" applyBorder="1" applyProtection="1"/>
    <xf numFmtId="0" fontId="19" fillId="0" borderId="0" xfId="0" applyFont="1" applyFill="1" applyBorder="1" applyProtection="1"/>
    <xf numFmtId="0" fontId="13" fillId="0" borderId="0" xfId="6" applyFill="1" applyBorder="1" applyAlignment="1" applyProtection="1">
      <alignment horizontal="right"/>
    </xf>
    <xf numFmtId="0" fontId="6" fillId="0" borderId="0" xfId="0" applyFont="1" applyFill="1" applyBorder="1" applyAlignment="1" applyProtection="1">
      <alignment vertical="top" wrapText="1"/>
    </xf>
    <xf numFmtId="0" fontId="7" fillId="0" borderId="8" xfId="0" applyFont="1" applyFill="1" applyBorder="1" applyAlignment="1" applyProtection="1"/>
    <xf numFmtId="3" fontId="0" fillId="0" borderId="3" xfId="0" applyNumberFormat="1" applyFill="1" applyBorder="1" applyAlignment="1" applyProtection="1">
      <alignment horizontal="right" wrapText="1"/>
    </xf>
    <xf numFmtId="0" fontId="45" fillId="0" borderId="1" xfId="0" applyFont="1" applyFill="1" applyBorder="1" applyAlignment="1" applyProtection="1">
      <alignment vertical="top" wrapText="1"/>
    </xf>
    <xf numFmtId="0" fontId="4" fillId="0" borderId="0" xfId="0" applyFont="1" applyFill="1" applyBorder="1" applyAlignment="1" applyProtection="1">
      <alignment horizontal="right"/>
    </xf>
    <xf numFmtId="0" fontId="4" fillId="0" borderId="0" xfId="0" applyFont="1" applyBorder="1" applyAlignment="1" applyProtection="1">
      <alignment horizontal="left"/>
    </xf>
    <xf numFmtId="0" fontId="6" fillId="0" borderId="0" xfId="0" applyFont="1" applyBorder="1" applyAlignment="1" applyProtection="1">
      <alignment horizontal="right"/>
    </xf>
    <xf numFmtId="0" fontId="21" fillId="2" borderId="0" xfId="0" applyFont="1" applyFill="1" applyProtection="1"/>
    <xf numFmtId="0" fontId="86" fillId="0" borderId="0" xfId="0" quotePrefix="1" applyFont="1" applyBorder="1" applyAlignment="1" applyProtection="1"/>
    <xf numFmtId="0" fontId="6" fillId="0" borderId="0" xfId="0" applyFont="1" applyBorder="1" applyAlignment="1" applyProtection="1"/>
    <xf numFmtId="2" fontId="6" fillId="0" borderId="8" xfId="0" applyNumberFormat="1" applyFont="1" applyFill="1" applyBorder="1" applyAlignment="1" applyProtection="1">
      <alignment wrapText="1"/>
    </xf>
    <xf numFmtId="0" fontId="8" fillId="0" borderId="6" xfId="0" applyFont="1" applyFill="1" applyBorder="1" applyAlignment="1" applyProtection="1">
      <alignment horizontal="center" vertical="top" wrapText="1"/>
    </xf>
    <xf numFmtId="0" fontId="8" fillId="0" borderId="1" xfId="0" applyFont="1" applyFill="1" applyBorder="1" applyAlignment="1" applyProtection="1">
      <alignment horizontal="center" vertical="top" wrapText="1"/>
    </xf>
    <xf numFmtId="2" fontId="6" fillId="0" borderId="8" xfId="0" applyNumberFormat="1" applyFont="1" applyFill="1" applyBorder="1" applyAlignment="1" applyProtection="1">
      <alignment vertical="top" wrapText="1"/>
    </xf>
    <xf numFmtId="164" fontId="8" fillId="0" borderId="14" xfId="4" applyNumberFormat="1" applyFont="1" applyFill="1" applyBorder="1" applyAlignment="1" applyProtection="1">
      <alignment horizontal="center" wrapText="1"/>
    </xf>
    <xf numFmtId="0" fontId="7" fillId="0" borderId="0" xfId="0" applyFont="1" applyFill="1" applyBorder="1" applyAlignment="1" applyProtection="1">
      <alignment vertical="top" wrapText="1"/>
    </xf>
    <xf numFmtId="0" fontId="6" fillId="2" borderId="13" xfId="0" applyFont="1" applyFill="1" applyBorder="1" applyAlignment="1" applyProtection="1">
      <alignment horizontal="center" vertical="top" wrapText="1"/>
    </xf>
    <xf numFmtId="0" fontId="6" fillId="0" borderId="8" xfId="0" applyFont="1" applyFill="1" applyBorder="1" applyAlignment="1" applyProtection="1">
      <alignment horizontal="left" vertical="center" wrapText="1"/>
    </xf>
    <xf numFmtId="165" fontId="16" fillId="9" borderId="1" xfId="4" applyNumberFormat="1" applyFont="1" applyFill="1" applyBorder="1" applyAlignment="1" applyProtection="1">
      <alignment horizontal="right" vertical="center"/>
    </xf>
    <xf numFmtId="0" fontId="63" fillId="0" borderId="8" xfId="0" applyFont="1" applyFill="1" applyBorder="1" applyAlignment="1" applyProtection="1">
      <alignment vertical="center"/>
    </xf>
    <xf numFmtId="0" fontId="64" fillId="0" borderId="8" xfId="0" applyFont="1" applyFill="1" applyBorder="1" applyAlignment="1" applyProtection="1">
      <alignment vertical="center"/>
    </xf>
    <xf numFmtId="0" fontId="19" fillId="0" borderId="8" xfId="0" applyFont="1" applyFill="1" applyBorder="1" applyAlignment="1" applyProtection="1">
      <alignment vertical="center"/>
    </xf>
    <xf numFmtId="0" fontId="7" fillId="0" borderId="0" xfId="0" applyFont="1" applyFill="1" applyBorder="1" applyAlignment="1" applyProtection="1">
      <alignment vertical="center" wrapText="1"/>
    </xf>
    <xf numFmtId="165" fontId="16" fillId="9" borderId="17" xfId="4" applyNumberFormat="1" applyFont="1" applyFill="1" applyBorder="1" applyAlignment="1" applyProtection="1">
      <alignment horizontal="right" vertical="center"/>
    </xf>
    <xf numFmtId="165" fontId="16" fillId="9" borderId="2" xfId="4" applyNumberFormat="1" applyFont="1" applyFill="1" applyBorder="1" applyAlignment="1" applyProtection="1">
      <alignment horizontal="right" vertical="center"/>
    </xf>
    <xf numFmtId="0" fontId="0" fillId="0" borderId="0" xfId="0" applyProtection="1">
      <protection locked="0"/>
    </xf>
    <xf numFmtId="165" fontId="6" fillId="9" borderId="3" xfId="4" applyNumberFormat="1" applyFont="1" applyFill="1" applyBorder="1" applyAlignment="1" applyProtection="1">
      <alignment vertical="center"/>
    </xf>
    <xf numFmtId="167" fontId="6" fillId="2" borderId="0" xfId="0" applyNumberFormat="1" applyFont="1" applyFill="1" applyAlignment="1" applyProtection="1">
      <alignment vertical="center"/>
    </xf>
    <xf numFmtId="166" fontId="16" fillId="2" borderId="0" xfId="4" applyNumberFormat="1" applyFont="1" applyFill="1" applyBorder="1" applyAlignment="1" applyProtection="1">
      <alignment horizontal="center" vertical="center"/>
    </xf>
    <xf numFmtId="0" fontId="8" fillId="0" borderId="8" xfId="0" applyFont="1" applyFill="1" applyBorder="1" applyAlignment="1" applyProtection="1">
      <alignment vertical="center"/>
    </xf>
    <xf numFmtId="166" fontId="16" fillId="2" borderId="0" xfId="4" applyNumberFormat="1" applyFont="1" applyFill="1" applyBorder="1" applyAlignment="1" applyProtection="1">
      <alignment horizontal="center" vertical="top"/>
    </xf>
    <xf numFmtId="0" fontId="8" fillId="0" borderId="0" xfId="0" applyFont="1" applyBorder="1" applyAlignment="1" applyProtection="1">
      <alignment wrapText="1"/>
    </xf>
    <xf numFmtId="0" fontId="8" fillId="2" borderId="0" xfId="0" applyFont="1" applyFill="1" applyBorder="1" applyAlignment="1" applyProtection="1">
      <alignment wrapText="1"/>
    </xf>
    <xf numFmtId="166" fontId="38" fillId="2" borderId="0" xfId="4" applyNumberFormat="1" applyFont="1" applyFill="1" applyBorder="1" applyAlignment="1" applyProtection="1">
      <alignment horizontal="center" wrapText="1"/>
    </xf>
    <xf numFmtId="0" fontId="8" fillId="2" borderId="0" xfId="0" applyFont="1" applyFill="1" applyAlignment="1" applyProtection="1">
      <alignment wrapText="1"/>
    </xf>
    <xf numFmtId="0" fontId="8" fillId="0" borderId="0" xfId="0" applyFont="1" applyAlignment="1" applyProtection="1">
      <alignment wrapText="1"/>
    </xf>
    <xf numFmtId="0" fontId="7" fillId="2" borderId="0" xfId="0" applyFont="1" applyFill="1" applyBorder="1" applyAlignment="1" applyProtection="1">
      <alignment horizontal="left" vertical="center" wrapText="1"/>
    </xf>
    <xf numFmtId="165" fontId="16" fillId="6" borderId="15" xfId="4" applyNumberFormat="1" applyFont="1" applyFill="1" applyBorder="1" applyAlignment="1" applyProtection="1">
      <alignment horizontal="right" vertical="top"/>
    </xf>
    <xf numFmtId="166" fontId="6" fillId="2" borderId="9" xfId="4" applyNumberFormat="1" applyFont="1" applyFill="1" applyBorder="1" applyAlignment="1" applyProtection="1">
      <alignment horizontal="center"/>
    </xf>
    <xf numFmtId="165" fontId="16" fillId="9" borderId="4" xfId="4" applyNumberFormat="1" applyFont="1" applyFill="1" applyBorder="1" applyAlignment="1" applyProtection="1">
      <alignment horizontal="right" vertical="top"/>
    </xf>
    <xf numFmtId="165" fontId="16" fillId="0" borderId="0" xfId="4" applyNumberFormat="1" applyFont="1" applyFill="1" applyBorder="1" applyAlignment="1" applyProtection="1">
      <alignment horizontal="right" vertical="center"/>
    </xf>
    <xf numFmtId="165" fontId="16" fillId="10" borderId="2" xfId="4" applyNumberFormat="1" applyFont="1" applyFill="1" applyBorder="1" applyAlignment="1" applyProtection="1">
      <alignment horizontal="right" vertical="top"/>
    </xf>
    <xf numFmtId="165" fontId="16" fillId="2" borderId="16" xfId="4" applyNumberFormat="1" applyFont="1" applyFill="1" applyBorder="1" applyAlignment="1" applyProtection="1">
      <alignment horizontal="right" vertical="top"/>
    </xf>
    <xf numFmtId="0" fontId="64" fillId="0" borderId="0" xfId="0" applyFont="1" applyFill="1" applyBorder="1" applyAlignment="1" applyProtection="1">
      <alignment vertical="center"/>
    </xf>
    <xf numFmtId="165" fontId="16" fillId="2" borderId="15" xfId="4" applyNumberFormat="1" applyFont="1" applyFill="1" applyBorder="1" applyAlignment="1" applyProtection="1">
      <alignment horizontal="right" vertical="top"/>
      <protection locked="0"/>
    </xf>
    <xf numFmtId="165" fontId="16" fillId="2" borderId="3" xfId="4" applyNumberFormat="1" applyFont="1" applyFill="1" applyBorder="1" applyAlignment="1" applyProtection="1">
      <alignment horizontal="right" vertical="top"/>
      <protection locked="0"/>
    </xf>
    <xf numFmtId="0" fontId="19" fillId="0" borderId="0" xfId="0" applyFont="1" applyFill="1" applyBorder="1" applyAlignment="1" applyProtection="1">
      <alignment vertical="center"/>
    </xf>
    <xf numFmtId="165" fontId="45" fillId="9" borderId="3" xfId="4" applyNumberFormat="1" applyFont="1" applyFill="1" applyBorder="1" applyAlignment="1" applyProtection="1">
      <alignment horizontal="right"/>
    </xf>
    <xf numFmtId="166" fontId="6" fillId="0" borderId="0" xfId="4" applyNumberFormat="1" applyFont="1" applyFill="1" applyBorder="1" applyAlignment="1" applyProtection="1">
      <alignment horizontal="center"/>
    </xf>
    <xf numFmtId="165" fontId="45" fillId="0" borderId="0" xfId="4" applyNumberFormat="1" applyFont="1" applyFill="1" applyBorder="1" applyAlignment="1" applyProtection="1">
      <alignment horizontal="right"/>
    </xf>
    <xf numFmtId="0" fontId="6" fillId="2" borderId="0" xfId="0" applyFont="1" applyFill="1" applyBorder="1" applyAlignment="1" applyProtection="1">
      <alignment horizontal="center" vertical="top" wrapText="1"/>
    </xf>
    <xf numFmtId="0" fontId="19" fillId="2" borderId="0" xfId="0" applyFont="1" applyFill="1" applyBorder="1" applyAlignment="1" applyProtection="1">
      <alignment horizontal="center" vertical="center" wrapText="1"/>
    </xf>
    <xf numFmtId="0" fontId="6" fillId="2" borderId="0" xfId="0" applyFont="1" applyFill="1" applyBorder="1" applyAlignment="1" applyProtection="1">
      <alignment horizontal="center"/>
    </xf>
    <xf numFmtId="165" fontId="8" fillId="0" borderId="48" xfId="4" applyNumberFormat="1" applyFont="1" applyFill="1" applyBorder="1" applyAlignment="1" applyProtection="1">
      <alignment horizontal="right" vertical="center"/>
    </xf>
    <xf numFmtId="165" fontId="6" fillId="0" borderId="3" xfId="4" applyNumberFormat="1" applyFont="1" applyFill="1" applyBorder="1" applyAlignment="1" applyProtection="1">
      <alignment horizontal="right" vertical="center"/>
    </xf>
    <xf numFmtId="165" fontId="8" fillId="9" borderId="1" xfId="4" applyNumberFormat="1" applyFont="1" applyFill="1" applyBorder="1" applyAlignment="1" applyProtection="1">
      <alignment horizontal="right" vertical="center"/>
    </xf>
    <xf numFmtId="0" fontId="0" fillId="0" borderId="3" xfId="0" applyBorder="1" applyAlignment="1" applyProtection="1">
      <alignment vertical="top"/>
    </xf>
    <xf numFmtId="0" fontId="0" fillId="0" borderId="3" xfId="0" applyFill="1" applyBorder="1" applyAlignment="1" applyProtection="1"/>
    <xf numFmtId="0" fontId="0" fillId="0" borderId="3" xfId="0" applyBorder="1" applyAlignment="1" applyProtection="1"/>
    <xf numFmtId="0" fontId="22" fillId="3" borderId="10" xfId="9" applyFont="1" applyFill="1" applyBorder="1" applyAlignment="1" applyProtection="1">
      <alignment horizontal="left"/>
    </xf>
    <xf numFmtId="0" fontId="22" fillId="3" borderId="11" xfId="9" applyFont="1" applyFill="1" applyBorder="1" applyAlignment="1" applyProtection="1">
      <alignment horizontal="left"/>
    </xf>
    <xf numFmtId="0" fontId="7" fillId="2" borderId="34" xfId="0" applyFont="1" applyFill="1" applyBorder="1" applyProtection="1"/>
    <xf numFmtId="0" fontId="0" fillId="0" borderId="34" xfId="0" applyBorder="1" applyProtection="1"/>
    <xf numFmtId="0" fontId="87" fillId="2" borderId="0" xfId="0" applyFont="1" applyFill="1" applyBorder="1" applyAlignment="1" applyProtection="1">
      <alignment horizontal="center" vertical="center" wrapText="1"/>
    </xf>
    <xf numFmtId="0" fontId="49" fillId="2" borderId="0" xfId="0" applyFont="1" applyFill="1" applyBorder="1" applyProtection="1"/>
    <xf numFmtId="0" fontId="18" fillId="2" borderId="0" xfId="0" applyFont="1" applyFill="1" applyBorder="1" applyAlignment="1" applyProtection="1">
      <alignment vertical="center" wrapText="1"/>
    </xf>
    <xf numFmtId="0" fontId="13" fillId="2" borderId="0" xfId="6" applyFont="1" applyFill="1" applyBorder="1" applyAlignment="1" applyProtection="1">
      <alignment vertical="center"/>
    </xf>
    <xf numFmtId="0" fontId="11" fillId="2" borderId="0" xfId="0" applyFont="1" applyFill="1" applyBorder="1" applyAlignment="1" applyProtection="1">
      <alignment vertical="center" wrapText="1"/>
    </xf>
    <xf numFmtId="0" fontId="8" fillId="0" borderId="0" xfId="0" applyFont="1" applyFill="1" applyBorder="1" applyAlignment="1" applyProtection="1">
      <alignment vertical="center" wrapText="1"/>
      <protection locked="0"/>
    </xf>
    <xf numFmtId="0" fontId="38" fillId="0" borderId="0" xfId="0" applyFont="1" applyBorder="1" applyAlignment="1" applyProtection="1">
      <alignment wrapText="1"/>
    </xf>
    <xf numFmtId="0" fontId="49" fillId="5" borderId="0" xfId="0" applyFont="1" applyFill="1" applyBorder="1" applyProtection="1"/>
    <xf numFmtId="0" fontId="38" fillId="2" borderId="0" xfId="0" applyFont="1" applyFill="1" applyBorder="1" applyAlignment="1" applyProtection="1">
      <alignment horizontal="left" vertical="center" wrapText="1"/>
    </xf>
    <xf numFmtId="0" fontId="8" fillId="2" borderId="3" xfId="0" applyFont="1" applyFill="1" applyBorder="1" applyAlignment="1" applyProtection="1">
      <alignment horizontal="left" vertical="center" wrapText="1"/>
    </xf>
    <xf numFmtId="0" fontId="8" fillId="0" borderId="3" xfId="0" applyFont="1" applyFill="1" applyBorder="1" applyAlignment="1" applyProtection="1">
      <alignment vertical="center" wrapText="1"/>
      <protection locked="0"/>
    </xf>
    <xf numFmtId="0" fontId="38" fillId="0" borderId="0" xfId="0" applyFont="1" applyAlignment="1" applyProtection="1">
      <alignment wrapText="1"/>
    </xf>
    <xf numFmtId="0" fontId="39" fillId="2" borderId="0" xfId="0" applyFont="1" applyFill="1" applyBorder="1" applyAlignment="1" applyProtection="1">
      <alignment vertical="center"/>
    </xf>
    <xf numFmtId="0" fontId="83" fillId="2" borderId="0" xfId="0" applyFont="1" applyFill="1" applyBorder="1" applyAlignment="1" applyProtection="1">
      <alignment horizontal="left" vertical="center" wrapText="1"/>
    </xf>
    <xf numFmtId="0" fontId="17" fillId="2" borderId="0" xfId="0" applyFont="1" applyFill="1" applyBorder="1" applyAlignment="1" applyProtection="1">
      <alignment horizontal="left" vertical="top" wrapText="1"/>
    </xf>
    <xf numFmtId="0" fontId="8" fillId="2" borderId="0" xfId="0" applyFont="1" applyFill="1" applyBorder="1" applyAlignment="1" applyProtection="1">
      <alignment horizontal="center" vertical="center"/>
    </xf>
    <xf numFmtId="0" fontId="7" fillId="2" borderId="1" xfId="0" applyFont="1" applyFill="1" applyBorder="1" applyAlignment="1" applyProtection="1">
      <alignment horizontal="left" vertical="center" wrapText="1"/>
    </xf>
    <xf numFmtId="0" fontId="8" fillId="20" borderId="1" xfId="0" applyFont="1" applyFill="1" applyBorder="1" applyAlignment="1" applyProtection="1">
      <alignment horizontal="center" wrapText="1"/>
    </xf>
    <xf numFmtId="0" fontId="7" fillId="2" borderId="2" xfId="0" applyFont="1" applyFill="1" applyBorder="1" applyAlignment="1" applyProtection="1">
      <alignment horizontal="left" vertical="center" wrapText="1"/>
    </xf>
    <xf numFmtId="0" fontId="8" fillId="20" borderId="2" xfId="0" applyFont="1" applyFill="1" applyBorder="1" applyAlignment="1" applyProtection="1">
      <alignment horizontal="center" vertical="top" wrapText="1"/>
    </xf>
    <xf numFmtId="166" fontId="8" fillId="20" borderId="2" xfId="4" applyNumberFormat="1" applyFont="1" applyFill="1" applyBorder="1" applyAlignment="1" applyProtection="1">
      <alignment horizontal="center"/>
    </xf>
    <xf numFmtId="0" fontId="0" fillId="0" borderId="3" xfId="0" applyBorder="1" applyAlignment="1" applyProtection="1">
      <alignment horizontal="left" wrapText="1"/>
    </xf>
    <xf numFmtId="165" fontId="6" fillId="5" borderId="2" xfId="4" applyNumberFormat="1" applyFont="1" applyFill="1" applyBorder="1" applyAlignment="1" applyProtection="1">
      <alignment horizontal="right"/>
    </xf>
    <xf numFmtId="165" fontId="6" fillId="5" borderId="3" xfId="4" applyNumberFormat="1" applyFont="1" applyFill="1" applyBorder="1" applyAlignment="1" applyProtection="1">
      <alignment horizontal="right"/>
    </xf>
    <xf numFmtId="165" fontId="6" fillId="9" borderId="3" xfId="4" applyNumberFormat="1" applyFont="1" applyFill="1" applyBorder="1" applyAlignment="1" applyProtection="1">
      <alignment horizontal="right"/>
    </xf>
    <xf numFmtId="165" fontId="0" fillId="5" borderId="3" xfId="0" applyNumberFormat="1" applyFont="1" applyFill="1" applyBorder="1" applyAlignment="1" applyProtection="1">
      <alignment horizontal="right"/>
    </xf>
    <xf numFmtId="165" fontId="6" fillId="3" borderId="3" xfId="4" applyNumberFormat="1" applyFont="1" applyFill="1" applyBorder="1" applyAlignment="1" applyProtection="1">
      <alignment horizontal="right"/>
    </xf>
    <xf numFmtId="0" fontId="38" fillId="2" borderId="0" xfId="0" applyFont="1" applyFill="1" applyBorder="1" applyAlignment="1" applyProtection="1">
      <alignment horizontal="right" vertical="center" wrapText="1"/>
    </xf>
    <xf numFmtId="165" fontId="6" fillId="5" borderId="2" xfId="4" applyNumberFormat="1" applyFont="1" applyFill="1" applyBorder="1" applyAlignment="1" applyProtection="1">
      <alignment horizontal="right"/>
      <protection locked="0"/>
    </xf>
    <xf numFmtId="165" fontId="6" fillId="5" borderId="3" xfId="4" applyNumberFormat="1" applyFont="1" applyFill="1" applyBorder="1" applyAlignment="1" applyProtection="1">
      <alignment horizontal="right"/>
      <protection locked="0"/>
    </xf>
    <xf numFmtId="165" fontId="0" fillId="5" borderId="3" xfId="0" applyNumberFormat="1" applyFont="1" applyFill="1" applyBorder="1" applyAlignment="1" applyProtection="1">
      <alignment horizontal="right"/>
      <protection locked="0"/>
    </xf>
    <xf numFmtId="165" fontId="0" fillId="10" borderId="3" xfId="0" applyNumberFormat="1" applyFont="1" applyFill="1" applyBorder="1" applyAlignment="1" applyProtection="1">
      <alignment horizontal="right"/>
    </xf>
    <xf numFmtId="0" fontId="8" fillId="5" borderId="1" xfId="0" applyFont="1" applyFill="1" applyBorder="1" applyAlignment="1" applyProtection="1">
      <alignment vertical="center" wrapText="1"/>
    </xf>
    <xf numFmtId="0" fontId="8" fillId="2" borderId="6" xfId="0" applyFont="1" applyFill="1" applyBorder="1" applyAlignment="1" applyProtection="1">
      <alignment horizontal="center" wrapText="1"/>
    </xf>
    <xf numFmtId="0" fontId="8" fillId="2" borderId="1" xfId="0" applyFont="1" applyFill="1" applyBorder="1" applyAlignment="1" applyProtection="1">
      <alignment horizontal="center" wrapText="1"/>
    </xf>
    <xf numFmtId="0" fontId="8" fillId="0" borderId="1" xfId="0" applyFont="1" applyFill="1" applyBorder="1" applyAlignment="1" applyProtection="1">
      <alignment horizontal="center" wrapText="1"/>
    </xf>
    <xf numFmtId="0" fontId="45" fillId="2" borderId="3" xfId="0" applyFont="1" applyFill="1" applyBorder="1" applyAlignment="1" applyProtection="1">
      <alignment horizontal="center" vertical="center" wrapText="1"/>
    </xf>
    <xf numFmtId="0" fontId="8" fillId="2" borderId="0" xfId="0" applyFont="1" applyFill="1" applyBorder="1" applyAlignment="1" applyProtection="1">
      <alignment horizontal="center" vertical="top" wrapText="1"/>
    </xf>
    <xf numFmtId="0" fontId="8" fillId="2" borderId="2" xfId="0" applyFont="1" applyFill="1" applyBorder="1" applyAlignment="1" applyProtection="1">
      <alignment vertical="center" wrapText="1"/>
    </xf>
    <xf numFmtId="0" fontId="8" fillId="2" borderId="14" xfId="0" applyFont="1" applyFill="1" applyBorder="1" applyAlignment="1" applyProtection="1">
      <alignment horizontal="center" vertical="top" wrapText="1"/>
    </xf>
    <xf numFmtId="0" fontId="8" fillId="2" borderId="2" xfId="0" applyFont="1" applyFill="1" applyBorder="1" applyAlignment="1" applyProtection="1">
      <alignment horizontal="center" vertical="top" wrapText="1"/>
    </xf>
    <xf numFmtId="166" fontId="8" fillId="2" borderId="2" xfId="4" applyNumberFormat="1" applyFont="1" applyFill="1" applyBorder="1" applyAlignment="1" applyProtection="1">
      <alignment horizontal="center"/>
    </xf>
    <xf numFmtId="166" fontId="8" fillId="2" borderId="3" xfId="4" applyNumberFormat="1" applyFont="1" applyFill="1" applyBorder="1" applyAlignment="1" applyProtection="1">
      <alignment horizontal="center"/>
    </xf>
    <xf numFmtId="0" fontId="0" fillId="0" borderId="2" xfId="0" applyBorder="1" applyAlignment="1" applyProtection="1"/>
    <xf numFmtId="165" fontId="6" fillId="0" borderId="2" xfId="4" applyNumberFormat="1" applyFont="1" applyFill="1" applyBorder="1" applyAlignment="1" applyProtection="1">
      <alignment horizontal="right"/>
      <protection locked="0"/>
    </xf>
    <xf numFmtId="165" fontId="18" fillId="0" borderId="3" xfId="0" applyNumberFormat="1" applyFont="1" applyFill="1" applyBorder="1" applyAlignment="1" applyProtection="1">
      <alignment horizontal="center"/>
      <protection locked="0"/>
    </xf>
    <xf numFmtId="9" fontId="6" fillId="0" borderId="3" xfId="4" applyNumberFormat="1" applyFont="1" applyFill="1" applyBorder="1" applyAlignment="1" applyProtection="1">
      <alignment horizontal="left" indent="4"/>
      <protection locked="0"/>
    </xf>
    <xf numFmtId="165" fontId="6" fillId="5" borderId="0" xfId="4" applyNumberFormat="1" applyFont="1" applyFill="1" applyBorder="1" applyAlignment="1" applyProtection="1">
      <alignment horizontal="right"/>
      <protection locked="0"/>
    </xf>
    <xf numFmtId="165" fontId="6" fillId="5" borderId="0" xfId="4" applyNumberFormat="1" applyFont="1" applyFill="1" applyBorder="1" applyAlignment="1" applyProtection="1">
      <alignment horizontal="right"/>
    </xf>
    <xf numFmtId="0" fontId="6" fillId="2" borderId="3" xfId="0" applyFont="1" applyFill="1" applyBorder="1" applyAlignment="1" applyProtection="1"/>
    <xf numFmtId="165" fontId="6" fillId="0" borderId="3" xfId="4" applyNumberFormat="1" applyFont="1" applyFill="1" applyBorder="1" applyAlignment="1" applyProtection="1">
      <alignment horizontal="right"/>
    </xf>
    <xf numFmtId="165" fontId="18" fillId="0" borderId="3" xfId="0" applyNumberFormat="1" applyFont="1" applyFill="1" applyBorder="1" applyAlignment="1" applyProtection="1">
      <alignment horizontal="center"/>
    </xf>
    <xf numFmtId="165" fontId="6" fillId="5" borderId="0" xfId="4" applyNumberFormat="1" applyFont="1" applyFill="1" applyBorder="1" applyAlignment="1" applyProtection="1">
      <alignment horizontal="center"/>
    </xf>
    <xf numFmtId="0" fontId="0" fillId="2" borderId="3" xfId="0" applyFont="1" applyFill="1" applyBorder="1" applyAlignment="1" applyProtection="1"/>
    <xf numFmtId="0" fontId="8" fillId="2" borderId="0" xfId="0" applyFont="1" applyFill="1" applyBorder="1" applyAlignment="1" applyProtection="1">
      <alignment horizontal="left" vertical="top" wrapText="1" indent="6"/>
    </xf>
    <xf numFmtId="0" fontId="8" fillId="0" borderId="0" xfId="0" applyFont="1" applyFill="1" applyBorder="1" applyAlignment="1" applyProtection="1">
      <alignment horizontal="left" vertical="top" wrapText="1" indent="6"/>
    </xf>
    <xf numFmtId="0" fontId="8" fillId="5" borderId="0" xfId="0" applyFont="1" applyFill="1" applyBorder="1" applyAlignment="1" applyProtection="1">
      <alignment horizontal="left" vertical="top" wrapText="1" indent="6"/>
    </xf>
    <xf numFmtId="0" fontId="18" fillId="2" borderId="0" xfId="0" applyFont="1" applyFill="1" applyBorder="1" applyAlignment="1" applyProtection="1">
      <alignment horizontal="right" vertical="top" wrapText="1"/>
    </xf>
    <xf numFmtId="0" fontId="18" fillId="0" borderId="0" xfId="0" applyFont="1" applyFill="1" applyBorder="1" applyAlignment="1" applyProtection="1">
      <alignment vertical="center" wrapText="1"/>
    </xf>
    <xf numFmtId="0" fontId="6" fillId="0" borderId="0" xfId="0" applyFont="1" applyFill="1" applyBorder="1" applyAlignment="1" applyProtection="1">
      <alignment horizontal="left" vertical="top" wrapText="1"/>
      <protection locked="0"/>
    </xf>
    <xf numFmtId="0" fontId="48" fillId="2" borderId="3" xfId="0" applyFont="1" applyFill="1" applyBorder="1" applyAlignment="1" applyProtection="1">
      <alignment horizontal="center" vertical="top" wrapText="1"/>
    </xf>
    <xf numFmtId="0" fontId="6" fillId="0" borderId="0" xfId="0" applyFont="1" applyFill="1" applyBorder="1" applyAlignment="1" applyProtection="1">
      <alignment horizontal="left" vertical="top"/>
    </xf>
    <xf numFmtId="0" fontId="6" fillId="0" borderId="3" xfId="4" applyNumberFormat="1" applyFont="1" applyFill="1" applyBorder="1" applyAlignment="1" applyProtection="1">
      <alignment horizontal="center"/>
      <protection locked="0"/>
    </xf>
    <xf numFmtId="0" fontId="0" fillId="0" borderId="0" xfId="0" applyFont="1" applyFill="1" applyBorder="1" applyAlignment="1" applyProtection="1">
      <alignment horizontal="left" vertical="top"/>
    </xf>
    <xf numFmtId="0" fontId="6" fillId="2" borderId="0" xfId="0" applyFont="1" applyFill="1" applyBorder="1" applyAlignment="1" applyProtection="1">
      <alignment horizontal="center" vertical="top"/>
    </xf>
    <xf numFmtId="0" fontId="44" fillId="0" borderId="0" xfId="5" applyFont="1" applyFill="1" applyBorder="1" applyAlignment="1" applyProtection="1"/>
    <xf numFmtId="0" fontId="44" fillId="2" borderId="0" xfId="5" applyFont="1" applyFill="1" applyBorder="1" applyAlignment="1" applyProtection="1"/>
    <xf numFmtId="0" fontId="89" fillId="0" borderId="0" xfId="0" applyFont="1" applyFill="1" applyBorder="1" applyAlignment="1" applyProtection="1"/>
    <xf numFmtId="0" fontId="8" fillId="2" borderId="0" xfId="5" applyFont="1" applyFill="1" applyBorder="1" applyAlignment="1" applyProtection="1">
      <alignment horizontal="left" vertical="center" wrapText="1"/>
    </xf>
    <xf numFmtId="0" fontId="8" fillId="2" borderId="1" xfId="5" applyFont="1" applyFill="1" applyBorder="1" applyAlignment="1" applyProtection="1">
      <alignment horizontal="center" vertical="center" wrapText="1"/>
    </xf>
    <xf numFmtId="0" fontId="8" fillId="2" borderId="6" xfId="5" applyFont="1" applyFill="1" applyBorder="1" applyAlignment="1" applyProtection="1">
      <alignment horizontal="center" vertical="center" wrapText="1"/>
    </xf>
    <xf numFmtId="0" fontId="8" fillId="0" borderId="0" xfId="5" applyFont="1" applyFill="1" applyBorder="1" applyAlignment="1" applyProtection="1">
      <alignment horizontal="left" vertical="center" wrapText="1"/>
    </xf>
    <xf numFmtId="0" fontId="8" fillId="2" borderId="2" xfId="5" applyFont="1" applyFill="1" applyBorder="1" applyAlignment="1" applyProtection="1">
      <alignment horizontal="center"/>
    </xf>
    <xf numFmtId="0" fontId="17" fillId="0" borderId="0" xfId="5" applyFont="1" applyFill="1" applyBorder="1" applyAlignment="1" applyProtection="1"/>
    <xf numFmtId="167" fontId="8" fillId="2" borderId="0" xfId="5" applyNumberFormat="1" applyFont="1" applyFill="1" applyBorder="1" applyAlignment="1" applyProtection="1">
      <alignment horizontal="left" vertical="center" wrapText="1"/>
    </xf>
    <xf numFmtId="0" fontId="6" fillId="0" borderId="8" xfId="5" applyFont="1" applyFill="1" applyBorder="1" applyAlignment="1" applyProtection="1">
      <alignment horizontal="left" indent="1"/>
    </xf>
    <xf numFmtId="0" fontId="8" fillId="0" borderId="0" xfId="5" applyFont="1" applyFill="1" applyBorder="1" applyAlignment="1" applyProtection="1"/>
    <xf numFmtId="3" fontId="6" fillId="6" borderId="3" xfId="4" applyNumberFormat="1" applyFont="1" applyFill="1" applyBorder="1" applyAlignment="1" applyProtection="1"/>
    <xf numFmtId="3" fontId="6" fillId="0" borderId="3" xfId="4" applyNumberFormat="1" applyFont="1" applyFill="1" applyBorder="1" applyAlignment="1" applyProtection="1">
      <protection locked="0"/>
    </xf>
    <xf numFmtId="0" fontId="19" fillId="0" borderId="0" xfId="5" applyFont="1" applyFill="1" applyBorder="1" applyAlignment="1" applyProtection="1">
      <alignment horizontal="left" vertical="center"/>
    </xf>
    <xf numFmtId="0" fontId="8" fillId="0" borderId="0" xfId="5" applyFont="1" applyProtection="1"/>
    <xf numFmtId="3" fontId="16" fillId="9" borderId="2" xfId="4" applyNumberFormat="1" applyFont="1" applyFill="1" applyBorder="1" applyAlignment="1" applyProtection="1"/>
    <xf numFmtId="3" fontId="16" fillId="10" borderId="2" xfId="4" applyNumberFormat="1" applyFont="1" applyFill="1" applyBorder="1" applyAlignment="1" applyProtection="1"/>
    <xf numFmtId="0" fontId="17" fillId="0" borderId="0" xfId="5" applyFont="1" applyFill="1" applyBorder="1" applyAlignment="1" applyProtection="1">
      <alignment horizontal="left" indent="1"/>
    </xf>
    <xf numFmtId="3" fontId="16" fillId="9" borderId="3" xfId="4" applyNumberFormat="1" applyFont="1" applyFill="1" applyBorder="1" applyAlignment="1" applyProtection="1"/>
    <xf numFmtId="0" fontId="17" fillId="2" borderId="0" xfId="5" applyFont="1" applyFill="1" applyBorder="1" applyAlignment="1" applyProtection="1">
      <alignment horizontal="left" vertical="center"/>
    </xf>
    <xf numFmtId="3" fontId="16" fillId="0" borderId="0" xfId="4" applyNumberFormat="1" applyFont="1" applyFill="1" applyBorder="1" applyAlignment="1" applyProtection="1"/>
    <xf numFmtId="0" fontId="5" fillId="0" borderId="0" xfId="5" applyFont="1" applyFill="1" applyBorder="1" applyAlignment="1" applyProtection="1">
      <alignment horizontal="left" vertical="center" wrapText="1"/>
    </xf>
    <xf numFmtId="0" fontId="44" fillId="0" borderId="0" xfId="5" applyFont="1" applyFill="1" applyProtection="1"/>
    <xf numFmtId="0" fontId="8" fillId="0" borderId="1" xfId="5" applyNumberFormat="1" applyFont="1" applyBorder="1" applyAlignment="1" applyProtection="1">
      <alignment horizontal="center" vertical="center" wrapText="1"/>
    </xf>
    <xf numFmtId="0" fontId="8" fillId="0" borderId="1" xfId="5" applyNumberFormat="1" applyFont="1" applyBorder="1" applyAlignment="1" applyProtection="1">
      <alignment horizontal="center" vertical="center"/>
    </xf>
    <xf numFmtId="0" fontId="8" fillId="0" borderId="6" xfId="5" applyNumberFormat="1" applyFont="1" applyBorder="1" applyAlignment="1" applyProtection="1">
      <alignment horizontal="center" vertical="center" wrapText="1"/>
    </xf>
    <xf numFmtId="0" fontId="9" fillId="0" borderId="0" xfId="5" applyFont="1" applyProtection="1"/>
    <xf numFmtId="165" fontId="6" fillId="0" borderId="0" xfId="4" applyNumberFormat="1" applyFont="1" applyFill="1" applyAlignment="1" applyProtection="1"/>
    <xf numFmtId="0" fontId="8" fillId="0" borderId="2" xfId="4" applyNumberFormat="1" applyFont="1" applyFill="1" applyBorder="1" applyAlignment="1" applyProtection="1">
      <alignment horizontal="center" wrapText="1"/>
    </xf>
    <xf numFmtId="0" fontId="8" fillId="0" borderId="14" xfId="4" applyNumberFormat="1" applyFont="1" applyFill="1" applyBorder="1" applyAlignment="1" applyProtection="1">
      <alignment horizontal="center" wrapText="1"/>
    </xf>
    <xf numFmtId="165" fontId="6" fillId="0" borderId="7" xfId="4" applyNumberFormat="1" applyFont="1" applyBorder="1" applyAlignment="1" applyProtection="1"/>
    <xf numFmtId="165" fontId="8" fillId="0" borderId="7" xfId="4" applyNumberFormat="1" applyFont="1" applyBorder="1" applyAlignment="1" applyProtection="1"/>
    <xf numFmtId="165" fontId="6" fillId="0" borderId="8" xfId="4" applyNumberFormat="1" applyFont="1" applyFill="1" applyBorder="1" applyAlignment="1" applyProtection="1"/>
    <xf numFmtId="165" fontId="6" fillId="0" borderId="2" xfId="4" applyNumberFormat="1" applyFont="1" applyBorder="1" applyAlignment="1" applyProtection="1"/>
    <xf numFmtId="165" fontId="8" fillId="0" borderId="2" xfId="4" applyNumberFormat="1" applyFont="1" applyBorder="1" applyAlignment="1" applyProtection="1"/>
    <xf numFmtId="165" fontId="6" fillId="0" borderId="14" xfId="4" applyNumberFormat="1" applyFont="1" applyFill="1" applyBorder="1" applyAlignment="1" applyProtection="1"/>
    <xf numFmtId="0" fontId="6" fillId="0" borderId="15" xfId="4" applyNumberFormat="1" applyFont="1" applyBorder="1" applyAlignment="1" applyProtection="1"/>
    <xf numFmtId="165" fontId="6" fillId="3" borderId="17" xfId="5" applyNumberFormat="1" applyFont="1" applyFill="1" applyBorder="1" applyAlignment="1" applyProtection="1"/>
    <xf numFmtId="0" fontId="38" fillId="0" borderId="0" xfId="4" applyNumberFormat="1" applyFont="1" applyFill="1" applyAlignment="1" applyProtection="1"/>
    <xf numFmtId="0" fontId="6" fillId="0" borderId="49" xfId="4" applyNumberFormat="1" applyFont="1" applyBorder="1" applyAlignment="1" applyProtection="1"/>
    <xf numFmtId="165" fontId="6" fillId="0" borderId="50" xfId="4" applyNumberFormat="1" applyFont="1" applyBorder="1" applyAlignment="1" applyProtection="1"/>
    <xf numFmtId="165" fontId="8" fillId="0" borderId="50" xfId="4" applyNumberFormat="1" applyFont="1" applyBorder="1" applyAlignment="1" applyProtection="1"/>
    <xf numFmtId="165" fontId="6" fillId="0" borderId="51" xfId="4" applyNumberFormat="1" applyFont="1" applyBorder="1" applyAlignment="1" applyProtection="1"/>
    <xf numFmtId="0" fontId="7" fillId="0" borderId="52" xfId="4" applyNumberFormat="1" applyFont="1" applyFill="1" applyBorder="1" applyAlignment="1" applyProtection="1"/>
    <xf numFmtId="165" fontId="8" fillId="9" borderId="4" xfId="4" applyNumberFormat="1" applyFont="1" applyFill="1" applyBorder="1" applyAlignment="1" applyProtection="1"/>
    <xf numFmtId="165" fontId="8" fillId="9" borderId="53" xfId="4" applyNumberFormat="1" applyFont="1" applyFill="1" applyBorder="1" applyAlignment="1" applyProtection="1"/>
    <xf numFmtId="165" fontId="8" fillId="0" borderId="7" xfId="4" applyNumberFormat="1" applyFont="1" applyFill="1" applyBorder="1" applyAlignment="1" applyProtection="1"/>
    <xf numFmtId="165" fontId="8" fillId="0" borderId="8" xfId="4" applyNumberFormat="1" applyFont="1" applyFill="1" applyBorder="1" applyAlignment="1" applyProtection="1"/>
    <xf numFmtId="165" fontId="6" fillId="0" borderId="14" xfId="4" applyNumberFormat="1" applyFont="1" applyBorder="1" applyAlignment="1" applyProtection="1"/>
    <xf numFmtId="0" fontId="6" fillId="0" borderId="0" xfId="5" applyFont="1" applyProtection="1"/>
    <xf numFmtId="165" fontId="6" fillId="0" borderId="51" xfId="4" applyNumberFormat="1" applyFont="1" applyFill="1" applyBorder="1" applyAlignment="1" applyProtection="1"/>
    <xf numFmtId="0" fontId="19" fillId="0" borderId="0" xfId="4" applyNumberFormat="1" applyFont="1" applyFill="1" applyAlignment="1" applyProtection="1"/>
    <xf numFmtId="0" fontId="6" fillId="0" borderId="10" xfId="4" applyNumberFormat="1" applyFont="1" applyBorder="1" applyAlignment="1" applyProtection="1"/>
    <xf numFmtId="165" fontId="6" fillId="0" borderId="2" xfId="4" applyNumberFormat="1" applyFont="1" applyFill="1" applyBorder="1" applyAlignment="1" applyProtection="1"/>
    <xf numFmtId="165" fontId="16" fillId="0" borderId="2" xfId="4" applyNumberFormat="1" applyFont="1" applyFill="1" applyBorder="1" applyAlignment="1" applyProtection="1"/>
    <xf numFmtId="165" fontId="16" fillId="0" borderId="14" xfId="4" applyNumberFormat="1" applyFont="1" applyFill="1" applyBorder="1" applyAlignment="1" applyProtection="1"/>
    <xf numFmtId="165" fontId="9" fillId="0" borderId="0" xfId="4" applyNumberFormat="1" applyFont="1" applyFill="1" applyAlignment="1" applyProtection="1"/>
    <xf numFmtId="0" fontId="6" fillId="0" borderId="0" xfId="5" applyFill="1" applyBorder="1" applyAlignment="1" applyProtection="1">
      <alignment vertical="center"/>
    </xf>
    <xf numFmtId="165" fontId="6" fillId="0" borderId="0" xfId="4" applyNumberFormat="1" applyFont="1" applyFill="1" applyAlignment="1" applyProtection="1">
      <alignment vertical="center"/>
    </xf>
    <xf numFmtId="0" fontId="6" fillId="0" borderId="0" xfId="5" applyAlignment="1" applyProtection="1">
      <alignment vertical="center"/>
    </xf>
    <xf numFmtId="0" fontId="8" fillId="0" borderId="0" xfId="4" applyNumberFormat="1" applyFont="1" applyFill="1" applyBorder="1" applyAlignment="1" applyProtection="1">
      <alignment wrapText="1"/>
    </xf>
    <xf numFmtId="165" fontId="6" fillId="0" borderId="0" xfId="4" applyNumberFormat="1" applyFont="1" applyFill="1" applyBorder="1" applyAlignment="1" applyProtection="1"/>
    <xf numFmtId="165" fontId="16" fillId="0" borderId="0" xfId="4" applyNumberFormat="1" applyFont="1" applyFill="1" applyBorder="1" applyAlignment="1" applyProtection="1"/>
    <xf numFmtId="0" fontId="8" fillId="0" borderId="15" xfId="5" applyNumberFormat="1" applyFont="1" applyBorder="1" applyAlignment="1" applyProtection="1">
      <alignment horizontal="center" vertical="center" wrapText="1"/>
    </xf>
    <xf numFmtId="0" fontId="8" fillId="0" borderId="3" xfId="5" applyNumberFormat="1" applyFont="1" applyBorder="1" applyAlignment="1" applyProtection="1">
      <alignment horizontal="center" vertical="center" wrapText="1"/>
    </xf>
    <xf numFmtId="0" fontId="38" fillId="0" borderId="0" xfId="5" applyNumberFormat="1" applyFont="1" applyBorder="1" applyAlignment="1" applyProtection="1">
      <alignment horizontal="center" vertical="center" wrapText="1"/>
    </xf>
    <xf numFmtId="164" fontId="6" fillId="0" borderId="0" xfId="4" applyNumberFormat="1" applyFont="1" applyFill="1" applyAlignment="1" applyProtection="1"/>
    <xf numFmtId="165" fontId="9" fillId="0" borderId="0" xfId="4" applyNumberFormat="1" applyFont="1" applyFill="1" applyAlignment="1" applyProtection="1">
      <alignment vertical="center"/>
    </xf>
    <xf numFmtId="164" fontId="6" fillId="0" borderId="0" xfId="4" applyNumberFormat="1" applyFont="1" applyFill="1" applyAlignment="1" applyProtection="1">
      <alignment vertical="center"/>
    </xf>
    <xf numFmtId="0" fontId="38" fillId="0" borderId="0" xfId="4" applyNumberFormat="1" applyFont="1" applyFill="1" applyBorder="1" applyAlignment="1" applyProtection="1">
      <alignment horizontal="center" wrapText="1"/>
    </xf>
    <xf numFmtId="165" fontId="9" fillId="0" borderId="0" xfId="4" applyNumberFormat="1" applyFont="1" applyFill="1" applyBorder="1" applyAlignment="1" applyProtection="1"/>
    <xf numFmtId="0" fontId="38" fillId="0" borderId="0" xfId="4" applyNumberFormat="1" applyFont="1" applyBorder="1" applyAlignment="1" applyProtection="1">
      <alignment horizontal="center" vertical="center" wrapText="1"/>
    </xf>
    <xf numFmtId="0" fontId="6" fillId="0" borderId="3" xfId="4" applyNumberFormat="1" applyFont="1" applyBorder="1" applyAlignment="1" applyProtection="1"/>
    <xf numFmtId="0" fontId="6" fillId="0" borderId="50" xfId="4" applyNumberFormat="1" applyFont="1" applyBorder="1" applyAlignment="1" applyProtection="1"/>
    <xf numFmtId="165" fontId="38" fillId="0" borderId="0" xfId="4" applyNumberFormat="1" applyFont="1" applyFill="1" applyAlignment="1" applyProtection="1"/>
    <xf numFmtId="165" fontId="19" fillId="0" borderId="0" xfId="4" applyNumberFormat="1" applyFont="1" applyFill="1" applyAlignment="1" applyProtection="1"/>
    <xf numFmtId="0" fontId="6" fillId="0" borderId="2" xfId="4" applyNumberFormat="1" applyFont="1" applyBorder="1" applyAlignment="1" applyProtection="1"/>
    <xf numFmtId="164" fontId="6" fillId="0" borderId="0" xfId="4" applyNumberFormat="1" applyFont="1" applyFill="1" applyBorder="1" applyAlignment="1" applyProtection="1"/>
    <xf numFmtId="165" fontId="90" fillId="0" borderId="0" xfId="4" applyNumberFormat="1" applyFont="1" applyFill="1" applyAlignment="1" applyProtection="1">
      <alignment vertical="center"/>
    </xf>
    <xf numFmtId="0" fontId="6" fillId="0" borderId="1" xfId="5" applyFont="1" applyBorder="1" applyAlignment="1" applyProtection="1">
      <alignment horizontal="left" vertical="center" wrapText="1"/>
    </xf>
    <xf numFmtId="0" fontId="6" fillId="0" borderId="9" xfId="5" applyFont="1" applyBorder="1" applyAlignment="1" applyProtection="1">
      <alignment horizontal="left" vertical="center" wrapText="1"/>
    </xf>
    <xf numFmtId="165" fontId="6" fillId="0" borderId="1" xfId="4" applyNumberFormat="1" applyFont="1" applyBorder="1" applyAlignment="1" applyProtection="1"/>
    <xf numFmtId="165" fontId="8" fillId="0" borderId="1" xfId="4" applyNumberFormat="1" applyFont="1" applyBorder="1" applyAlignment="1" applyProtection="1"/>
    <xf numFmtId="165" fontId="6" fillId="0" borderId="1" xfId="4" applyNumberFormat="1" applyFont="1" applyFill="1" applyBorder="1" applyAlignment="1" applyProtection="1"/>
    <xf numFmtId="165" fontId="6" fillId="9" borderId="3" xfId="4" applyNumberFormat="1" applyFont="1" applyFill="1" applyBorder="1" applyAlignment="1" applyProtection="1"/>
    <xf numFmtId="0" fontId="19" fillId="0" borderId="0" xfId="4" applyNumberFormat="1" applyFont="1" applyFill="1" applyBorder="1" applyAlignment="1" applyProtection="1">
      <alignment horizontal="left"/>
    </xf>
    <xf numFmtId="165" fontId="6" fillId="0" borderId="50" xfId="4" applyNumberFormat="1" applyFont="1" applyFill="1" applyBorder="1" applyAlignment="1" applyProtection="1"/>
    <xf numFmtId="0" fontId="6" fillId="0" borderId="0" xfId="4" applyNumberFormat="1" applyFont="1" applyFill="1" applyBorder="1" applyAlignment="1" applyProtection="1"/>
    <xf numFmtId="165" fontId="8" fillId="0" borderId="50" xfId="4" applyNumberFormat="1" applyFont="1" applyFill="1" applyBorder="1" applyAlignment="1" applyProtection="1"/>
    <xf numFmtId="0" fontId="6" fillId="0" borderId="0" xfId="4" applyNumberFormat="1" applyFont="1" applyBorder="1" applyAlignment="1" applyProtection="1"/>
    <xf numFmtId="165" fontId="6" fillId="0" borderId="0" xfId="5" applyNumberFormat="1" applyFont="1" applyFill="1" applyProtection="1"/>
    <xf numFmtId="0" fontId="55" fillId="0" borderId="9" xfId="5" applyNumberFormat="1" applyFont="1" applyFill="1" applyBorder="1" applyAlignment="1" applyProtection="1">
      <alignment vertical="center" wrapText="1"/>
    </xf>
    <xf numFmtId="0" fontId="55" fillId="0" borderId="0" xfId="5" applyNumberFormat="1" applyFont="1" applyFill="1" applyBorder="1" applyAlignment="1" applyProtection="1">
      <alignment vertical="center" wrapText="1"/>
    </xf>
    <xf numFmtId="0" fontId="8" fillId="0" borderId="1" xfId="4" applyNumberFormat="1" applyFont="1" applyFill="1" applyBorder="1" applyAlignment="1" applyProtection="1">
      <alignment horizontal="center" vertical="center" wrapText="1"/>
    </xf>
    <xf numFmtId="0" fontId="8" fillId="0" borderId="1" xfId="5" applyNumberFormat="1" applyFont="1" applyFill="1" applyBorder="1" applyAlignment="1" applyProtection="1">
      <alignment horizontal="center" vertical="center" wrapText="1"/>
    </xf>
    <xf numFmtId="0" fontId="8" fillId="0" borderId="5" xfId="4" applyNumberFormat="1" applyFont="1" applyFill="1" applyBorder="1" applyAlignment="1" applyProtection="1">
      <alignment horizontal="center" vertical="center" wrapText="1"/>
    </xf>
    <xf numFmtId="0" fontId="8" fillId="0" borderId="10" xfId="4" applyNumberFormat="1" applyFont="1" applyFill="1" applyBorder="1" applyAlignment="1" applyProtection="1">
      <alignment horizontal="center" wrapText="1"/>
    </xf>
    <xf numFmtId="165" fontId="6" fillId="0" borderId="7" xfId="4" applyNumberFormat="1" applyFont="1" applyFill="1" applyBorder="1" applyAlignment="1" applyProtection="1"/>
    <xf numFmtId="165" fontId="19" fillId="0" borderId="0" xfId="4" applyNumberFormat="1" applyFont="1" applyFill="1" applyBorder="1" applyAlignment="1" applyProtection="1">
      <alignment horizontal="left"/>
    </xf>
    <xf numFmtId="0" fontId="6" fillId="0" borderId="3" xfId="4" applyNumberFormat="1" applyFont="1" applyFill="1" applyBorder="1" applyAlignment="1" applyProtection="1"/>
    <xf numFmtId="0" fontId="7" fillId="0" borderId="4" xfId="4" applyNumberFormat="1" applyFont="1" applyFill="1" applyBorder="1" applyAlignment="1" applyProtection="1"/>
    <xf numFmtId="165" fontId="16" fillId="0" borderId="7" xfId="4" applyNumberFormat="1" applyFont="1" applyFill="1" applyBorder="1" applyAlignment="1" applyProtection="1"/>
    <xf numFmtId="165" fontId="6" fillId="0" borderId="3" xfId="4" applyNumberFormat="1" applyFont="1" applyFill="1" applyBorder="1" applyAlignment="1" applyProtection="1"/>
    <xf numFmtId="0" fontId="7" fillId="0" borderId="4" xfId="4" applyNumberFormat="1" applyFont="1" applyBorder="1" applyAlignment="1" applyProtection="1">
      <alignment vertical="top"/>
    </xf>
    <xf numFmtId="0" fontId="0" fillId="14" borderId="3" xfId="0" applyFill="1" applyBorder="1" applyAlignment="1" applyProtection="1">
      <alignment vertical="top"/>
    </xf>
    <xf numFmtId="0" fontId="6" fillId="14" borderId="3" xfId="0" applyFont="1" applyFill="1" applyBorder="1" applyAlignment="1" applyProtection="1">
      <alignment vertical="top" wrapText="1"/>
    </xf>
    <xf numFmtId="165" fontId="0" fillId="14" borderId="3" xfId="0" applyNumberFormat="1" applyFill="1" applyBorder="1" applyProtection="1"/>
    <xf numFmtId="0" fontId="6" fillId="14" borderId="3" xfId="0" applyFont="1" applyFill="1" applyBorder="1" applyProtection="1"/>
    <xf numFmtId="165" fontId="0" fillId="14" borderId="3" xfId="0" applyNumberFormat="1" applyFill="1" applyBorder="1" applyAlignment="1" applyProtection="1">
      <alignment vertical="top"/>
    </xf>
    <xf numFmtId="0" fontId="0" fillId="0" borderId="3" xfId="0" applyFill="1" applyBorder="1" applyAlignment="1" applyProtection="1">
      <alignment wrapText="1"/>
    </xf>
    <xf numFmtId="0" fontId="38" fillId="8" borderId="0" xfId="5" applyNumberFormat="1" applyFont="1" applyFill="1" applyBorder="1" applyAlignment="1" applyProtection="1">
      <alignment horizontal="center" vertical="center" wrapText="1"/>
    </xf>
    <xf numFmtId="165" fontId="6" fillId="7" borderId="15" xfId="4" applyNumberFormat="1" applyFont="1" applyFill="1" applyBorder="1" applyAlignment="1" applyProtection="1"/>
    <xf numFmtId="165" fontId="6" fillId="7" borderId="16" xfId="4" applyNumberFormat="1" applyFont="1" applyFill="1" applyBorder="1" applyAlignment="1" applyProtection="1"/>
    <xf numFmtId="165" fontId="6" fillId="7" borderId="17" xfId="4" applyNumberFormat="1" applyFont="1" applyFill="1" applyBorder="1" applyAlignment="1" applyProtection="1"/>
    <xf numFmtId="0" fontId="8" fillId="7" borderId="5" xfId="0" applyFont="1" applyFill="1" applyBorder="1"/>
    <xf numFmtId="0" fontId="0" fillId="7" borderId="13" xfId="0" applyFill="1" applyBorder="1"/>
    <xf numFmtId="0" fontId="0" fillId="7" borderId="6" xfId="0" applyFill="1" applyBorder="1"/>
    <xf numFmtId="0" fontId="8" fillId="7" borderId="9" xfId="0" applyFont="1" applyFill="1" applyBorder="1"/>
    <xf numFmtId="0" fontId="0" fillId="7" borderId="0" xfId="0" applyFill="1" applyBorder="1"/>
    <xf numFmtId="0" fontId="0" fillId="7" borderId="8" xfId="0" applyFill="1" applyBorder="1"/>
    <xf numFmtId="0" fontId="0" fillId="7" borderId="9" xfId="0" applyFill="1" applyBorder="1"/>
    <xf numFmtId="0" fontId="8" fillId="7" borderId="10" xfId="0" applyFont="1" applyFill="1" applyBorder="1"/>
    <xf numFmtId="0" fontId="0" fillId="7" borderId="11" xfId="0" applyFill="1" applyBorder="1"/>
    <xf numFmtId="0" fontId="0" fillId="7" borderId="14" xfId="0" applyFill="1" applyBorder="1"/>
    <xf numFmtId="0" fontId="7" fillId="2" borderId="15" xfId="0" applyFont="1" applyFill="1" applyBorder="1" applyAlignment="1" applyProtection="1">
      <alignment horizontal="left"/>
    </xf>
    <xf numFmtId="0" fontId="7" fillId="2" borderId="16" xfId="0" applyFont="1" applyFill="1" applyBorder="1" applyAlignment="1" applyProtection="1">
      <alignment horizontal="left"/>
    </xf>
    <xf numFmtId="0" fontId="7" fillId="2" borderId="17" xfId="0" applyFont="1" applyFill="1" applyBorder="1" applyAlignment="1" applyProtection="1">
      <alignment horizontal="left"/>
    </xf>
    <xf numFmtId="0" fontId="30" fillId="2" borderId="15" xfId="0" applyFont="1" applyFill="1" applyBorder="1" applyAlignment="1" applyProtection="1">
      <alignment horizontal="left"/>
      <protection locked="0"/>
    </xf>
    <xf numFmtId="0" fontId="30" fillId="2" borderId="16" xfId="0" applyFont="1" applyFill="1" applyBorder="1" applyAlignment="1" applyProtection="1">
      <alignment horizontal="left"/>
      <protection locked="0"/>
    </xf>
    <xf numFmtId="0" fontId="30" fillId="2" borderId="17" xfId="0" applyFont="1" applyFill="1" applyBorder="1" applyAlignment="1" applyProtection="1">
      <alignment horizontal="left"/>
      <protection locked="0"/>
    </xf>
    <xf numFmtId="166" fontId="17" fillId="0" borderId="9" xfId="4" applyNumberFormat="1" applyFont="1" applyFill="1" applyBorder="1" applyAlignment="1" applyProtection="1">
      <alignment horizontal="left" vertical="center" wrapText="1"/>
    </xf>
    <xf numFmtId="166" fontId="17" fillId="0" borderId="0" xfId="4" applyNumberFormat="1" applyFont="1" applyFill="1" applyBorder="1" applyAlignment="1" applyProtection="1">
      <alignment horizontal="left" vertical="center" wrapText="1"/>
    </xf>
    <xf numFmtId="0" fontId="13" fillId="0" borderId="0" xfId="6" applyAlignment="1" applyProtection="1">
      <alignment horizontal="left" wrapText="1"/>
    </xf>
    <xf numFmtId="0" fontId="7" fillId="0" borderId="0" xfId="5" applyFont="1" applyFill="1" applyBorder="1" applyAlignment="1" applyProtection="1">
      <alignment horizontal="left" wrapText="1"/>
    </xf>
    <xf numFmtId="0" fontId="7" fillId="0" borderId="15" xfId="0" applyFont="1" applyBorder="1" applyAlignment="1" applyProtection="1">
      <alignment horizontal="left"/>
    </xf>
    <xf numFmtId="0" fontId="7" fillId="0" borderId="16" xfId="0" applyFont="1" applyBorder="1" applyAlignment="1" applyProtection="1">
      <alignment horizontal="left"/>
    </xf>
    <xf numFmtId="0" fontId="7" fillId="0" borderId="17" xfId="0" applyFont="1" applyBorder="1" applyAlignment="1" applyProtection="1">
      <alignment horizontal="left"/>
    </xf>
    <xf numFmtId="0" fontId="30" fillId="0" borderId="15" xfId="0" applyFont="1" applyBorder="1" applyAlignment="1" applyProtection="1">
      <alignment horizontal="left"/>
      <protection locked="0"/>
    </xf>
    <xf numFmtId="0" fontId="30" fillId="0" borderId="16" xfId="0" applyFont="1" applyBorder="1" applyAlignment="1" applyProtection="1">
      <alignment horizontal="left"/>
      <protection locked="0"/>
    </xf>
    <xf numFmtId="0" fontId="30" fillId="0" borderId="17" xfId="0" applyFont="1" applyBorder="1" applyAlignment="1" applyProtection="1">
      <alignment horizontal="left"/>
      <protection locked="0"/>
    </xf>
    <xf numFmtId="0" fontId="8" fillId="0" borderId="15"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7" fillId="0" borderId="15" xfId="0" applyFont="1" applyFill="1" applyBorder="1" applyAlignment="1" applyProtection="1">
      <alignment horizontal="left"/>
    </xf>
    <xf numFmtId="0" fontId="7" fillId="0" borderId="16" xfId="0" applyFont="1" applyFill="1" applyBorder="1" applyAlignment="1" applyProtection="1">
      <alignment horizontal="left"/>
    </xf>
    <xf numFmtId="0" fontId="7" fillId="0" borderId="17" xfId="0" applyFont="1" applyFill="1" applyBorder="1" applyAlignment="1" applyProtection="1">
      <alignment horizontal="left"/>
    </xf>
    <xf numFmtId="0" fontId="0" fillId="0" borderId="15" xfId="0" applyBorder="1" applyAlignment="1" applyProtection="1">
      <alignment horizontal="left" wrapText="1"/>
      <protection locked="0"/>
    </xf>
    <xf numFmtId="0" fontId="0" fillId="0" borderId="16" xfId="0" applyBorder="1" applyAlignment="1" applyProtection="1">
      <alignment horizontal="left" wrapText="1"/>
      <protection locked="0"/>
    </xf>
    <xf numFmtId="0" fontId="0" fillId="0" borderId="17" xfId="0" applyBorder="1" applyAlignment="1" applyProtection="1">
      <alignment horizontal="left" wrapText="1"/>
      <protection locked="0"/>
    </xf>
    <xf numFmtId="0" fontId="0" fillId="0" borderId="5" xfId="0" applyBorder="1" applyAlignment="1" applyProtection="1">
      <alignment horizontal="left" wrapText="1"/>
      <protection locked="0"/>
    </xf>
    <xf numFmtId="0" fontId="0" fillId="0" borderId="13" xfId="0" applyBorder="1" applyAlignment="1" applyProtection="1">
      <alignment horizontal="left" wrapText="1"/>
      <protection locked="0"/>
    </xf>
    <xf numFmtId="0" fontId="0" fillId="0" borderId="6" xfId="0" applyBorder="1" applyAlignment="1" applyProtection="1">
      <alignment horizontal="left" wrapText="1"/>
      <protection locked="0"/>
    </xf>
    <xf numFmtId="0" fontId="0" fillId="0" borderId="9" xfId="0" applyBorder="1" applyAlignment="1" applyProtection="1">
      <alignment horizontal="left" wrapText="1"/>
      <protection locked="0"/>
    </xf>
    <xf numFmtId="0" fontId="0" fillId="0" borderId="0" xfId="0" applyBorder="1" applyAlignment="1" applyProtection="1">
      <alignment horizontal="left" wrapText="1"/>
      <protection locked="0"/>
    </xf>
    <xf numFmtId="0" fontId="0" fillId="0" borderId="8" xfId="0" applyBorder="1" applyAlignment="1" applyProtection="1">
      <alignment horizontal="left" wrapText="1"/>
      <protection locked="0"/>
    </xf>
    <xf numFmtId="0" fontId="0" fillId="0" borderId="10"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14" xfId="0" applyBorder="1" applyAlignment="1" applyProtection="1">
      <alignment horizontal="left" wrapText="1"/>
      <protection locked="0"/>
    </xf>
    <xf numFmtId="0" fontId="4" fillId="8" borderId="0" xfId="0" applyFont="1" applyFill="1" applyBorder="1" applyAlignment="1" applyProtection="1"/>
    <xf numFmtId="0" fontId="55" fillId="0" borderId="15" xfId="0" applyNumberFormat="1" applyFont="1" applyBorder="1" applyAlignment="1" applyProtection="1">
      <alignment horizontal="center" vertical="center" wrapText="1"/>
    </xf>
    <xf numFmtId="0" fontId="55" fillId="0" borderId="16" xfId="0" applyNumberFormat="1" applyFont="1" applyBorder="1" applyAlignment="1" applyProtection="1">
      <alignment horizontal="center" vertical="center" wrapText="1"/>
    </xf>
    <xf numFmtId="0" fontId="55" fillId="0" borderId="17" xfId="0" applyNumberFormat="1" applyFont="1" applyBorder="1" applyAlignment="1" applyProtection="1">
      <alignment horizontal="center" vertical="center" wrapText="1"/>
    </xf>
    <xf numFmtId="0" fontId="8" fillId="0" borderId="15" xfId="0" applyNumberFormat="1" applyFont="1" applyBorder="1" applyAlignment="1" applyProtection="1">
      <alignment horizontal="center" vertical="center" wrapText="1"/>
    </xf>
    <xf numFmtId="0" fontId="8" fillId="0" borderId="16" xfId="0" applyNumberFormat="1" applyFont="1" applyBorder="1" applyAlignment="1" applyProtection="1">
      <alignment horizontal="center" vertical="center" wrapText="1"/>
    </xf>
    <xf numFmtId="0" fontId="8" fillId="0" borderId="17" xfId="0" applyNumberFormat="1" applyFont="1" applyBorder="1" applyAlignment="1" applyProtection="1">
      <alignment horizontal="center" vertical="center" wrapText="1"/>
    </xf>
    <xf numFmtId="165" fontId="6" fillId="7" borderId="15" xfId="4" applyNumberFormat="1" applyFont="1" applyFill="1" applyBorder="1" applyAlignment="1" applyProtection="1"/>
    <xf numFmtId="165" fontId="6" fillId="7" borderId="16" xfId="4" applyNumberFormat="1" applyFont="1" applyFill="1" applyBorder="1" applyAlignment="1" applyProtection="1"/>
    <xf numFmtId="165" fontId="6" fillId="7" borderId="17" xfId="4" applyNumberFormat="1" applyFont="1" applyFill="1" applyBorder="1" applyAlignment="1" applyProtection="1"/>
    <xf numFmtId="165" fontId="8" fillId="0" borderId="15" xfId="4" applyNumberFormat="1" applyFont="1" applyFill="1" applyBorder="1" applyAlignment="1" applyProtection="1"/>
    <xf numFmtId="165" fontId="6" fillId="0" borderId="16" xfId="4" applyNumberFormat="1" applyFont="1" applyFill="1" applyBorder="1" applyAlignment="1" applyProtection="1"/>
    <xf numFmtId="165" fontId="6" fillId="0" borderId="17" xfId="4" applyNumberFormat="1" applyFont="1" applyFill="1" applyBorder="1" applyAlignment="1" applyProtection="1"/>
    <xf numFmtId="0" fontId="7" fillId="0" borderId="15" xfId="5" applyFont="1" applyBorder="1" applyAlignment="1" applyProtection="1">
      <alignment horizontal="left" wrapText="1"/>
    </xf>
    <xf numFmtId="0" fontId="7" fillId="0" borderId="16" xfId="5" applyFont="1" applyBorder="1" applyAlignment="1" applyProtection="1">
      <alignment horizontal="left" wrapText="1"/>
    </xf>
    <xf numFmtId="0" fontId="7" fillId="0" borderId="17" xfId="5" applyFont="1" applyBorder="1" applyAlignment="1" applyProtection="1">
      <alignment horizontal="left" wrapText="1"/>
    </xf>
    <xf numFmtId="0" fontId="6" fillId="0" borderId="15" xfId="5" applyBorder="1" applyAlignment="1" applyProtection="1">
      <alignment horizontal="left" wrapText="1"/>
      <protection locked="0"/>
    </xf>
    <xf numFmtId="0" fontId="6" fillId="0" borderId="16" xfId="5" applyBorder="1" applyAlignment="1" applyProtection="1">
      <alignment horizontal="left" wrapText="1"/>
      <protection locked="0"/>
    </xf>
    <xf numFmtId="0" fontId="6" fillId="0" borderId="17" xfId="5" applyBorder="1" applyAlignment="1" applyProtection="1">
      <alignment horizontal="left" wrapText="1"/>
      <protection locked="0"/>
    </xf>
    <xf numFmtId="0" fontId="6" fillId="5" borderId="5" xfId="0" applyFont="1" applyFill="1" applyBorder="1" applyAlignment="1" applyProtection="1">
      <alignment horizontal="left" wrapText="1"/>
      <protection locked="0"/>
    </xf>
    <xf numFmtId="0" fontId="6" fillId="5" borderId="13" xfId="0" applyFont="1" applyFill="1" applyBorder="1" applyAlignment="1" applyProtection="1">
      <alignment horizontal="left" wrapText="1"/>
      <protection locked="0"/>
    </xf>
    <xf numFmtId="0" fontId="6" fillId="5" borderId="6" xfId="0" applyFont="1" applyFill="1" applyBorder="1" applyAlignment="1" applyProtection="1">
      <alignment horizontal="left" wrapText="1"/>
      <protection locked="0"/>
    </xf>
    <xf numFmtId="0" fontId="6" fillId="5" borderId="10" xfId="0" applyFont="1" applyFill="1" applyBorder="1" applyAlignment="1" applyProtection="1">
      <alignment horizontal="left" wrapText="1"/>
      <protection locked="0"/>
    </xf>
    <xf numFmtId="0" fontId="6" fillId="5" borderId="11" xfId="0" applyFont="1" applyFill="1" applyBorder="1" applyAlignment="1" applyProtection="1">
      <alignment horizontal="left" wrapText="1"/>
      <protection locked="0"/>
    </xf>
    <xf numFmtId="0" fontId="6" fillId="5" borderId="14" xfId="0" applyFont="1" applyFill="1" applyBorder="1" applyAlignment="1" applyProtection="1">
      <alignment horizontal="left" wrapText="1"/>
      <protection locked="0"/>
    </xf>
    <xf numFmtId="0" fontId="17" fillId="5" borderId="15" xfId="7" applyFont="1" applyFill="1" applyBorder="1" applyAlignment="1" applyProtection="1">
      <alignment horizontal="left" vertical="center"/>
    </xf>
    <xf numFmtId="0" fontId="17" fillId="5" borderId="17" xfId="7" applyFont="1" applyFill="1" applyBorder="1" applyAlignment="1" applyProtection="1">
      <alignment horizontal="left" vertical="center"/>
    </xf>
    <xf numFmtId="0" fontId="7" fillId="5" borderId="15" xfId="0" applyFont="1" applyFill="1" applyBorder="1" applyAlignment="1" applyProtection="1">
      <alignment horizontal="left" vertical="top" wrapText="1"/>
    </xf>
    <xf numFmtId="0" fontId="7" fillId="5" borderId="16" xfId="0" applyFont="1" applyFill="1" applyBorder="1" applyAlignment="1" applyProtection="1">
      <alignment horizontal="left" vertical="top" wrapText="1"/>
    </xf>
    <xf numFmtId="0" fontId="7" fillId="5" borderId="17" xfId="0" applyFont="1" applyFill="1" applyBorder="1" applyAlignment="1" applyProtection="1">
      <alignment horizontal="left" vertical="top" wrapText="1"/>
    </xf>
    <xf numFmtId="0" fontId="17" fillId="5" borderId="0" xfId="7" applyFont="1" applyFill="1" applyBorder="1" applyAlignment="1" applyProtection="1">
      <alignment horizontal="center" vertical="center" wrapText="1"/>
    </xf>
    <xf numFmtId="0" fontId="29" fillId="5" borderId="15" xfId="7" applyFont="1" applyFill="1" applyBorder="1" applyAlignment="1" applyProtection="1">
      <alignment horizontal="left" vertical="center"/>
      <protection locked="0"/>
    </xf>
    <xf numFmtId="0" fontId="29" fillId="5" borderId="17" xfId="7" applyFont="1" applyFill="1" applyBorder="1" applyAlignment="1" applyProtection="1">
      <alignment horizontal="left" vertical="center"/>
      <protection locked="0"/>
    </xf>
    <xf numFmtId="0" fontId="17" fillId="5" borderId="34" xfId="7" applyFont="1" applyFill="1" applyBorder="1" applyAlignment="1" applyProtection="1">
      <alignment horizontal="left" vertical="center" wrapText="1"/>
    </xf>
    <xf numFmtId="0" fontId="17" fillId="5" borderId="13" xfId="7" applyFont="1" applyFill="1" applyBorder="1" applyAlignment="1" applyProtection="1">
      <alignment horizontal="center"/>
    </xf>
    <xf numFmtId="0" fontId="29" fillId="5" borderId="0" xfId="7" applyFont="1" applyFill="1" applyBorder="1" applyAlignment="1" applyProtection="1">
      <alignment horizontal="left" vertical="center" wrapText="1"/>
    </xf>
    <xf numFmtId="0" fontId="17" fillId="5" borderId="24" xfId="7" applyFont="1" applyFill="1" applyBorder="1" applyAlignment="1" applyProtection="1">
      <alignment horizontal="center" vertical="center" wrapText="1"/>
    </xf>
    <xf numFmtId="0" fontId="17" fillId="5" borderId="25" xfId="7" applyFont="1" applyFill="1" applyBorder="1" applyAlignment="1" applyProtection="1">
      <alignment horizontal="center" vertical="center"/>
    </xf>
    <xf numFmtId="0" fontId="17" fillId="5" borderId="26" xfId="7" applyFont="1" applyFill="1" applyBorder="1" applyAlignment="1" applyProtection="1">
      <alignment horizontal="center" vertical="center"/>
    </xf>
    <xf numFmtId="0" fontId="29" fillId="5" borderId="27" xfId="7" applyFont="1" applyFill="1" applyBorder="1" applyAlignment="1" applyProtection="1">
      <alignment vertical="center" wrapText="1"/>
    </xf>
    <xf numFmtId="0" fontId="29" fillId="5" borderId="11" xfId="7" applyFont="1" applyFill="1" applyBorder="1" applyAlignment="1" applyProtection="1">
      <alignment vertical="center" wrapText="1"/>
    </xf>
    <xf numFmtId="0" fontId="29" fillId="5" borderId="28" xfId="7" applyFont="1" applyFill="1" applyBorder="1" applyAlignment="1" applyProtection="1">
      <alignment vertical="center" wrapText="1"/>
    </xf>
    <xf numFmtId="0" fontId="17" fillId="5" borderId="27" xfId="7" applyFont="1" applyFill="1" applyBorder="1" applyAlignment="1" applyProtection="1">
      <alignment vertical="center" wrapText="1"/>
    </xf>
    <xf numFmtId="0" fontId="17" fillId="5" borderId="11" xfId="7" applyFont="1" applyFill="1" applyBorder="1" applyAlignment="1" applyProtection="1">
      <alignment vertical="center" wrapText="1"/>
    </xf>
    <xf numFmtId="0" fontId="17" fillId="5" borderId="28" xfId="7" applyFont="1" applyFill="1" applyBorder="1" applyAlignment="1" applyProtection="1">
      <alignment vertical="center" wrapText="1"/>
    </xf>
    <xf numFmtId="0" fontId="17" fillId="5" borderId="29" xfId="7" applyFont="1" applyFill="1" applyBorder="1" applyAlignment="1" applyProtection="1">
      <alignment horizontal="left" vertical="center" wrapText="1"/>
    </xf>
    <xf numFmtId="0" fontId="17" fillId="5" borderId="16" xfId="7" applyFont="1" applyFill="1" applyBorder="1" applyAlignment="1" applyProtection="1">
      <alignment horizontal="left" vertical="center" wrapText="1"/>
    </xf>
    <xf numFmtId="0" fontId="17" fillId="5" borderId="30" xfId="7" applyFont="1" applyFill="1" applyBorder="1" applyAlignment="1" applyProtection="1">
      <alignment horizontal="left" vertical="center" wrapText="1"/>
    </xf>
    <xf numFmtId="0" fontId="17" fillId="5" borderId="31" xfId="7" applyFont="1" applyFill="1" applyBorder="1" applyAlignment="1" applyProtection="1">
      <alignment vertical="center" wrapText="1"/>
    </xf>
    <xf numFmtId="0" fontId="17" fillId="5" borderId="32" xfId="7" applyFont="1" applyFill="1" applyBorder="1" applyAlignment="1" applyProtection="1">
      <alignment vertical="center" wrapText="1"/>
    </xf>
    <xf numFmtId="0" fontId="17" fillId="5" borderId="33" xfId="7" applyFont="1" applyFill="1" applyBorder="1" applyAlignment="1" applyProtection="1">
      <alignment vertical="center" wrapText="1"/>
    </xf>
    <xf numFmtId="0" fontId="17" fillId="5" borderId="0" xfId="7" applyFont="1" applyFill="1" applyBorder="1" applyAlignment="1" applyProtection="1">
      <alignment horizontal="left" vertical="top" wrapText="1"/>
    </xf>
    <xf numFmtId="0" fontId="29" fillId="5" borderId="0" xfId="7" applyFont="1" applyFill="1" applyBorder="1" applyAlignment="1" applyProtection="1">
      <alignment horizontal="left" vertical="top" wrapText="1"/>
    </xf>
    <xf numFmtId="0" fontId="60" fillId="5" borderId="0" xfId="7" applyFont="1" applyFill="1" applyBorder="1" applyAlignment="1" applyProtection="1">
      <alignment horizontal="center" vertical="center"/>
    </xf>
    <xf numFmtId="0" fontId="61" fillId="5" borderId="0" xfId="7" applyFont="1" applyFill="1" applyBorder="1" applyAlignment="1" applyProtection="1">
      <alignment horizontal="center" vertical="center"/>
    </xf>
    <xf numFmtId="0" fontId="8" fillId="2" borderId="15" xfId="0" applyFont="1" applyFill="1" applyBorder="1" applyAlignment="1" applyProtection="1">
      <alignment horizontal="center" vertical="center" wrapText="1"/>
    </xf>
    <xf numFmtId="0" fontId="8" fillId="2" borderId="16" xfId="0" applyFont="1" applyFill="1" applyBorder="1" applyAlignment="1" applyProtection="1">
      <alignment horizontal="center" vertical="center" wrapText="1"/>
    </xf>
    <xf numFmtId="0" fontId="8" fillId="2" borderId="17" xfId="0" applyFont="1" applyFill="1" applyBorder="1" applyAlignment="1" applyProtection="1">
      <alignment horizontal="center" vertical="center" wrapText="1"/>
    </xf>
    <xf numFmtId="0" fontId="14" fillId="0" borderId="0" xfId="0" applyFont="1" applyFill="1" applyBorder="1" applyAlignment="1" applyProtection="1">
      <alignment vertical="top" wrapText="1"/>
    </xf>
    <xf numFmtId="0" fontId="0" fillId="0" borderId="8" xfId="0" applyBorder="1" applyAlignment="1" applyProtection="1">
      <alignment vertical="top" wrapText="1"/>
    </xf>
    <xf numFmtId="0" fontId="0" fillId="0" borderId="0" xfId="0" applyAlignment="1" applyProtection="1">
      <alignment wrapText="1"/>
    </xf>
    <xf numFmtId="0" fontId="0" fillId="0" borderId="8" xfId="0" applyBorder="1" applyAlignment="1" applyProtection="1">
      <alignment wrapText="1"/>
    </xf>
    <xf numFmtId="0" fontId="14" fillId="0" borderId="0" xfId="0" applyFont="1" applyFill="1" applyBorder="1" applyAlignment="1" applyProtection="1">
      <alignment vertical="center" wrapText="1"/>
    </xf>
    <xf numFmtId="0" fontId="0" fillId="0" borderId="8" xfId="0" applyBorder="1" applyAlignment="1" applyProtection="1">
      <alignment vertical="center" wrapText="1"/>
    </xf>
    <xf numFmtId="0" fontId="0" fillId="0" borderId="0" xfId="0" applyAlignment="1" applyProtection="1">
      <alignment vertical="center" wrapText="1"/>
    </xf>
    <xf numFmtId="164" fontId="40" fillId="0" borderId="0" xfId="4" applyNumberFormat="1" applyFont="1" applyFill="1" applyBorder="1" applyAlignment="1" applyProtection="1">
      <alignment horizontal="center" vertical="center" wrapText="1"/>
    </xf>
    <xf numFmtId="0" fontId="14" fillId="0" borderId="0" xfId="0" applyFont="1" applyBorder="1" applyAlignment="1" applyProtection="1">
      <alignment vertical="center" wrapText="1"/>
    </xf>
    <xf numFmtId="0" fontId="14" fillId="0" borderId="0" xfId="0" applyFont="1" applyBorder="1" applyAlignment="1" applyProtection="1">
      <alignment horizontal="left" vertical="center" wrapText="1"/>
    </xf>
    <xf numFmtId="0" fontId="14" fillId="0" borderId="8" xfId="0" applyFont="1" applyBorder="1" applyAlignment="1" applyProtection="1">
      <alignment horizontal="left" vertical="center" wrapText="1"/>
    </xf>
    <xf numFmtId="164" fontId="14" fillId="2" borderId="0" xfId="4" applyNumberFormat="1" applyFont="1" applyFill="1" applyBorder="1" applyAlignment="1" applyProtection="1">
      <alignment horizontal="left" vertical="center" wrapText="1"/>
    </xf>
    <xf numFmtId="0" fontId="0" fillId="0" borderId="8" xfId="0" applyBorder="1" applyAlignment="1" applyProtection="1">
      <alignment horizontal="left" vertical="center" wrapText="1"/>
    </xf>
    <xf numFmtId="0" fontId="7" fillId="0" borderId="1" xfId="4" applyNumberFormat="1" applyFont="1" applyBorder="1" applyAlignment="1" applyProtection="1">
      <alignment vertical="center"/>
    </xf>
    <xf numFmtId="0" fontId="6" fillId="0" borderId="2" xfId="5" applyBorder="1" applyAlignment="1" applyProtection="1">
      <alignment vertical="center"/>
    </xf>
    <xf numFmtId="0" fontId="7" fillId="0" borderId="7" xfId="4" applyNumberFormat="1" applyFont="1" applyBorder="1" applyAlignment="1" applyProtection="1">
      <alignment vertical="center"/>
    </xf>
    <xf numFmtId="0" fontId="7" fillId="0" borderId="54" xfId="4" applyNumberFormat="1" applyFont="1" applyBorder="1" applyAlignment="1" applyProtection="1">
      <alignment vertical="center"/>
    </xf>
    <xf numFmtId="0" fontId="78" fillId="0" borderId="0" xfId="4" applyNumberFormat="1" applyFont="1" applyFill="1" applyBorder="1" applyAlignment="1" applyProtection="1">
      <alignment horizontal="left" vertical="center" wrapText="1"/>
    </xf>
    <xf numFmtId="0" fontId="78" fillId="0" borderId="0" xfId="5" applyFont="1" applyAlignment="1" applyProtection="1">
      <alignment horizontal="left" vertical="center" wrapText="1"/>
    </xf>
    <xf numFmtId="0" fontId="7" fillId="0" borderId="5" xfId="5" applyNumberFormat="1" applyFont="1" applyFill="1" applyBorder="1" applyAlignment="1" applyProtection="1">
      <alignment horizontal="left" vertical="center" wrapText="1" indent="1"/>
    </xf>
    <xf numFmtId="0" fontId="8" fillId="0" borderId="9" xfId="5" applyNumberFormat="1" applyFont="1" applyFill="1" applyBorder="1" applyAlignment="1" applyProtection="1">
      <alignment horizontal="left" vertical="center" indent="1"/>
    </xf>
    <xf numFmtId="0" fontId="55" fillId="0" borderId="15" xfId="5" applyNumberFormat="1" applyFont="1" applyFill="1" applyBorder="1" applyAlignment="1" applyProtection="1">
      <alignment horizontal="center" vertical="center" wrapText="1"/>
    </xf>
    <xf numFmtId="0" fontId="55" fillId="0" borderId="16" xfId="5" applyNumberFormat="1" applyFont="1" applyFill="1" applyBorder="1" applyAlignment="1" applyProtection="1">
      <alignment horizontal="center" vertical="center" wrapText="1"/>
    </xf>
    <xf numFmtId="0" fontId="8" fillId="0" borderId="5" xfId="5" applyFont="1" applyBorder="1" applyAlignment="1" applyProtection="1">
      <alignment horizontal="left" vertical="center" wrapText="1" indent="1"/>
    </xf>
    <xf numFmtId="0" fontId="6" fillId="0" borderId="9" xfId="5" applyFont="1" applyBorder="1" applyAlignment="1" applyProtection="1">
      <alignment horizontal="left" vertical="center" wrapText="1"/>
    </xf>
    <xf numFmtId="0" fontId="8" fillId="0" borderId="1" xfId="4" applyNumberFormat="1" applyFont="1" applyBorder="1" applyAlignment="1" applyProtection="1">
      <alignment horizontal="center" vertical="center" wrapText="1"/>
    </xf>
    <xf numFmtId="0" fontId="8" fillId="0" borderId="2" xfId="4" applyNumberFormat="1" applyFont="1" applyBorder="1" applyAlignment="1" applyProtection="1">
      <alignment horizontal="center" vertical="center" wrapText="1"/>
    </xf>
    <xf numFmtId="0" fontId="8" fillId="0" borderId="3" xfId="4" applyNumberFormat="1" applyFont="1" applyBorder="1" applyAlignment="1" applyProtection="1">
      <alignment horizontal="center" vertical="center" wrapText="1"/>
    </xf>
    <xf numFmtId="0" fontId="6" fillId="0" borderId="3" xfId="5" applyBorder="1" applyAlignment="1" applyProtection="1">
      <alignment horizontal="center" vertical="center" wrapText="1"/>
    </xf>
    <xf numFmtId="2" fontId="6" fillId="0" borderId="0" xfId="5" applyNumberFormat="1" applyFont="1" applyFill="1" applyBorder="1" applyAlignment="1" applyProtection="1">
      <alignment horizontal="left" vertical="top" wrapText="1"/>
    </xf>
    <xf numFmtId="0" fontId="5" fillId="0" borderId="0" xfId="5" applyFont="1" applyFill="1" applyBorder="1" applyAlignment="1" applyProtection="1">
      <alignment vertical="center" wrapText="1"/>
    </xf>
    <xf numFmtId="0" fontId="7" fillId="0" borderId="0" xfId="5" applyFont="1" applyFill="1" applyBorder="1" applyAlignment="1" applyProtection="1">
      <alignment horizontal="left" vertical="center" wrapText="1"/>
    </xf>
    <xf numFmtId="0" fontId="30" fillId="0" borderId="0" xfId="5" applyFont="1" applyAlignment="1" applyProtection="1">
      <alignment horizontal="left" vertical="center" wrapText="1"/>
    </xf>
    <xf numFmtId="0" fontId="6" fillId="0" borderId="1" xfId="5" applyBorder="1" applyProtection="1"/>
    <xf numFmtId="0" fontId="6" fillId="0" borderId="2" xfId="5" applyBorder="1" applyProtection="1"/>
    <xf numFmtId="0" fontId="0" fillId="0" borderId="5" xfId="0" applyFill="1" applyBorder="1" applyAlignment="1" applyProtection="1">
      <alignment horizontal="left" wrapText="1"/>
      <protection locked="0"/>
    </xf>
    <xf numFmtId="0" fontId="0" fillId="0" borderId="13" xfId="0" applyFill="1" applyBorder="1" applyAlignment="1" applyProtection="1">
      <alignment horizontal="left" wrapText="1"/>
      <protection locked="0"/>
    </xf>
    <xf numFmtId="0" fontId="0" fillId="0" borderId="6" xfId="0" applyFill="1" applyBorder="1" applyAlignment="1" applyProtection="1">
      <alignment horizontal="left" wrapText="1"/>
      <protection locked="0"/>
    </xf>
    <xf numFmtId="0" fontId="0" fillId="0" borderId="9" xfId="0" applyFill="1" applyBorder="1" applyAlignment="1" applyProtection="1">
      <alignment horizontal="left" wrapText="1"/>
      <protection locked="0"/>
    </xf>
    <xf numFmtId="0" fontId="0" fillId="0" borderId="0" xfId="0" applyFill="1" applyBorder="1" applyAlignment="1" applyProtection="1">
      <alignment horizontal="left" wrapText="1"/>
      <protection locked="0"/>
    </xf>
    <xf numFmtId="0" fontId="0" fillId="0" borderId="8" xfId="0" applyFill="1" applyBorder="1" applyAlignment="1" applyProtection="1">
      <alignment horizontal="left" wrapText="1"/>
      <protection locked="0"/>
    </xf>
    <xf numFmtId="0" fontId="0" fillId="0" borderId="10" xfId="0" applyFill="1" applyBorder="1" applyAlignment="1" applyProtection="1">
      <alignment horizontal="left" wrapText="1"/>
      <protection locked="0"/>
    </xf>
    <xf numFmtId="0" fontId="0" fillId="0" borderId="11" xfId="0" applyFill="1" applyBorder="1" applyAlignment="1" applyProtection="1">
      <alignment horizontal="left" wrapText="1"/>
      <protection locked="0"/>
    </xf>
    <xf numFmtId="0" fontId="0" fillId="0" borderId="14" xfId="0" applyFill="1" applyBorder="1" applyAlignment="1" applyProtection="1">
      <alignment horizontal="left" wrapText="1"/>
      <protection locked="0"/>
    </xf>
    <xf numFmtId="0" fontId="8" fillId="2" borderId="5" xfId="0" applyFont="1" applyFill="1" applyBorder="1" applyAlignment="1" applyProtection="1">
      <alignment horizontal="center" vertical="center" wrapText="1"/>
    </xf>
    <xf numFmtId="0" fontId="0" fillId="0" borderId="6" xfId="0"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7" fillId="0" borderId="0" xfId="0" applyFont="1" applyFill="1" applyBorder="1" applyAlignment="1" applyProtection="1">
      <alignment vertical="top" wrapText="1"/>
    </xf>
    <xf numFmtId="0" fontId="0" fillId="0" borderId="0" xfId="0" applyAlignment="1" applyProtection="1">
      <alignment vertical="top" wrapText="1"/>
    </xf>
    <xf numFmtId="0" fontId="0" fillId="0" borderId="0" xfId="0" applyAlignment="1" applyProtection="1"/>
    <xf numFmtId="0" fontId="0" fillId="0" borderId="8" xfId="0" applyBorder="1" applyAlignment="1" applyProtection="1"/>
    <xf numFmtId="0" fontId="8" fillId="2" borderId="1" xfId="0" applyFont="1" applyFill="1" applyBorder="1" applyAlignment="1" applyProtection="1">
      <alignment horizontal="center" vertical="center"/>
    </xf>
    <xf numFmtId="0" fontId="0" fillId="0" borderId="7" xfId="0" applyBorder="1" applyAlignment="1" applyProtection="1">
      <alignment horizontal="center" vertical="center"/>
    </xf>
    <xf numFmtId="0" fontId="8" fillId="8" borderId="0" xfId="0" applyFont="1" applyFill="1" applyAlignment="1" applyProtection="1">
      <alignment horizontal="left" vertical="top" wrapText="1"/>
    </xf>
    <xf numFmtId="0" fontId="8" fillId="8" borderId="11" xfId="0" applyFont="1" applyFill="1" applyBorder="1" applyAlignment="1" applyProtection="1">
      <alignment horizontal="left" vertical="top" wrapText="1"/>
    </xf>
    <xf numFmtId="0" fontId="28" fillId="2" borderId="0" xfId="0" applyFont="1" applyFill="1" applyBorder="1" applyAlignment="1" applyProtection="1">
      <alignment horizontal="left" vertical="center" wrapText="1"/>
    </xf>
    <xf numFmtId="0" fontId="29" fillId="0" borderId="0" xfId="0" applyFont="1" applyAlignment="1" applyProtection="1"/>
    <xf numFmtId="0" fontId="7" fillId="0" borderId="0" xfId="0" applyFont="1" applyFill="1" applyBorder="1" applyAlignment="1" applyProtection="1">
      <alignment vertical="top"/>
    </xf>
    <xf numFmtId="0" fontId="28" fillId="0" borderId="0" xfId="0" applyFont="1" applyFill="1" applyBorder="1" applyAlignment="1" applyProtection="1">
      <alignment vertical="center" wrapText="1"/>
    </xf>
    <xf numFmtId="0" fontId="29" fillId="0" borderId="0" xfId="0" applyFont="1" applyAlignment="1" applyProtection="1">
      <alignment vertical="center"/>
    </xf>
    <xf numFmtId="0" fontId="7" fillId="2" borderId="15" xfId="0" applyFont="1" applyFill="1" applyBorder="1" applyAlignment="1" applyProtection="1">
      <alignment horizontal="left" wrapText="1"/>
    </xf>
    <xf numFmtId="0" fontId="7" fillId="2" borderId="16" xfId="0" applyFont="1" applyFill="1" applyBorder="1" applyAlignment="1" applyProtection="1">
      <alignment horizontal="left" wrapText="1"/>
    </xf>
    <xf numFmtId="0" fontId="7" fillId="2" borderId="17" xfId="0" applyFont="1" applyFill="1" applyBorder="1" applyAlignment="1" applyProtection="1">
      <alignment horizontal="left" wrapText="1"/>
    </xf>
    <xf numFmtId="0" fontId="0" fillId="0" borderId="15" xfId="0" applyFill="1" applyBorder="1" applyAlignment="1" applyProtection="1">
      <alignment horizontal="left" wrapText="1"/>
      <protection locked="0"/>
    </xf>
    <xf numFmtId="0" fontId="0" fillId="0" borderId="16" xfId="0" applyFill="1" applyBorder="1" applyAlignment="1" applyProtection="1">
      <alignment horizontal="left" wrapText="1"/>
      <protection locked="0"/>
    </xf>
    <xf numFmtId="0" fontId="0" fillId="0" borderId="17" xfId="0" applyFill="1" applyBorder="1" applyAlignment="1" applyProtection="1">
      <alignment horizontal="left" wrapText="1"/>
      <protection locked="0"/>
    </xf>
    <xf numFmtId="0" fontId="6" fillId="5" borderId="0" xfId="0" applyFont="1" applyFill="1" applyBorder="1" applyAlignment="1" applyProtection="1">
      <alignment horizontal="left" vertical="center" wrapText="1"/>
    </xf>
    <xf numFmtId="0" fontId="6" fillId="2" borderId="8" xfId="0" applyFont="1" applyFill="1" applyBorder="1" applyAlignment="1" applyProtection="1">
      <alignment horizontal="left" vertical="center" wrapText="1"/>
    </xf>
    <xf numFmtId="0" fontId="18" fillId="2" borderId="9"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wrapText="1"/>
    </xf>
    <xf numFmtId="0" fontId="0" fillId="0" borderId="0" xfId="0" applyBorder="1" applyProtection="1"/>
    <xf numFmtId="0" fontId="8" fillId="2" borderId="5" xfId="0" applyFont="1" applyFill="1" applyBorder="1" applyAlignment="1" applyProtection="1">
      <alignment vertical="center" wrapText="1"/>
    </xf>
    <xf numFmtId="0" fontId="8" fillId="2" borderId="9" xfId="0" applyFont="1" applyFill="1" applyBorder="1" applyAlignment="1" applyProtection="1">
      <alignment vertical="center" wrapText="1"/>
    </xf>
    <xf numFmtId="0" fontId="8" fillId="2" borderId="10" xfId="0" applyFont="1" applyFill="1" applyBorder="1" applyAlignment="1" applyProtection="1">
      <alignment vertical="center" wrapText="1"/>
    </xf>
    <xf numFmtId="0" fontId="45" fillId="2" borderId="15" xfId="0" applyFont="1" applyFill="1" applyBorder="1" applyAlignment="1" applyProtection="1">
      <alignment horizontal="center" wrapText="1"/>
    </xf>
    <xf numFmtId="0" fontId="45" fillId="2" borderId="17" xfId="0" applyFont="1" applyFill="1" applyBorder="1" applyAlignment="1" applyProtection="1">
      <alignment horizontal="center" wrapText="1"/>
    </xf>
    <xf numFmtId="0" fontId="6" fillId="2" borderId="0" xfId="0" applyFont="1" applyFill="1" applyBorder="1" applyAlignment="1" applyProtection="1">
      <alignment horizontal="left" vertical="top" wrapText="1"/>
    </xf>
    <xf numFmtId="0" fontId="8" fillId="2" borderId="5" xfId="0" applyFont="1" applyFill="1" applyBorder="1" applyAlignment="1" applyProtection="1">
      <alignment horizontal="left" vertical="center" wrapText="1"/>
    </xf>
    <xf numFmtId="0" fontId="8" fillId="2" borderId="9" xfId="0" applyFont="1" applyFill="1" applyBorder="1" applyAlignment="1" applyProtection="1">
      <alignment horizontal="left" vertical="center"/>
    </xf>
    <xf numFmtId="0" fontId="18" fillId="2" borderId="1" xfId="0" applyFont="1" applyFill="1" applyBorder="1" applyAlignment="1" applyProtection="1">
      <alignment horizontal="center" vertical="center" wrapText="1"/>
    </xf>
    <xf numFmtId="0" fontId="18" fillId="2" borderId="7" xfId="0" applyFont="1" applyFill="1" applyBorder="1" applyAlignment="1" applyProtection="1">
      <alignment horizontal="center" vertical="center" wrapText="1"/>
    </xf>
    <xf numFmtId="0" fontId="18" fillId="2" borderId="6" xfId="0" applyFont="1" applyFill="1" applyBorder="1" applyAlignment="1" applyProtection="1">
      <alignment horizontal="center" vertical="center" wrapText="1"/>
    </xf>
    <xf numFmtId="0" fontId="18" fillId="2" borderId="8"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0" fontId="48" fillId="2" borderId="15" xfId="0" applyFont="1" applyFill="1" applyBorder="1" applyAlignment="1" applyProtection="1">
      <alignment horizontal="center" wrapText="1"/>
    </xf>
    <xf numFmtId="0" fontId="48" fillId="2" borderId="16" xfId="0" applyFont="1" applyFill="1" applyBorder="1" applyAlignment="1" applyProtection="1">
      <alignment horizontal="center" wrapText="1"/>
    </xf>
    <xf numFmtId="0" fontId="48" fillId="2" borderId="17" xfId="0" applyFont="1" applyFill="1" applyBorder="1" applyAlignment="1" applyProtection="1">
      <alignment horizontal="center" wrapText="1"/>
    </xf>
    <xf numFmtId="0" fontId="6" fillId="0" borderId="9"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8" xfId="0" applyFont="1" applyFill="1" applyBorder="1" applyAlignment="1" applyProtection="1">
      <alignment horizontal="left" vertical="top" wrapText="1"/>
    </xf>
    <xf numFmtId="0" fontId="6" fillId="0" borderId="10" xfId="0" applyFont="1" applyFill="1" applyBorder="1" applyAlignment="1" applyProtection="1">
      <alignment horizontal="left" vertical="top" wrapText="1"/>
    </xf>
    <xf numFmtId="0" fontId="6" fillId="0" borderId="11" xfId="0" applyFont="1" applyFill="1" applyBorder="1" applyAlignment="1" applyProtection="1">
      <alignment horizontal="left" vertical="top" wrapText="1"/>
    </xf>
    <xf numFmtId="0" fontId="6" fillId="0" borderId="14" xfId="0" applyFont="1" applyFill="1" applyBorder="1" applyAlignment="1" applyProtection="1">
      <alignment horizontal="left" vertical="top" wrapText="1"/>
    </xf>
    <xf numFmtId="0" fontId="8" fillId="2" borderId="3" xfId="0" applyFont="1" applyFill="1" applyBorder="1" applyAlignment="1" applyProtection="1">
      <alignment vertical="center" wrapText="1"/>
    </xf>
    <xf numFmtId="0" fontId="6" fillId="2" borderId="3" xfId="0" applyFont="1" applyFill="1" applyBorder="1" applyAlignment="1" applyProtection="1">
      <alignment vertical="center" wrapText="1"/>
    </xf>
    <xf numFmtId="0" fontId="45" fillId="2" borderId="15" xfId="0" applyFont="1" applyFill="1" applyBorder="1" applyAlignment="1" applyProtection="1">
      <alignment horizontal="center"/>
    </xf>
    <xf numFmtId="0" fontId="45" fillId="2" borderId="17" xfId="0" applyFont="1" applyFill="1" applyBorder="1" applyAlignment="1" applyProtection="1">
      <alignment horizontal="center"/>
    </xf>
    <xf numFmtId="0" fontId="45" fillId="2" borderId="13" xfId="0" applyFont="1" applyFill="1" applyBorder="1" applyAlignment="1" applyProtection="1">
      <alignment horizontal="center"/>
    </xf>
    <xf numFmtId="165" fontId="6" fillId="16" borderId="15" xfId="4" applyNumberFormat="1" applyFont="1" applyFill="1" applyBorder="1" applyAlignment="1" applyProtection="1">
      <alignment horizontal="left" wrapText="1"/>
      <protection locked="0"/>
    </xf>
    <xf numFmtId="165" fontId="6" fillId="16" borderId="16" xfId="4" applyNumberFormat="1" applyFont="1" applyFill="1" applyBorder="1" applyAlignment="1" applyProtection="1">
      <alignment horizontal="left" wrapText="1"/>
      <protection locked="0"/>
    </xf>
    <xf numFmtId="165" fontId="6" fillId="16" borderId="17" xfId="4" applyNumberFormat="1" applyFont="1" applyFill="1" applyBorder="1" applyAlignment="1" applyProtection="1">
      <alignment horizontal="left" wrapText="1"/>
      <protection locked="0"/>
    </xf>
    <xf numFmtId="0" fontId="6" fillId="2" borderId="9" xfId="0" applyFont="1" applyFill="1" applyBorder="1" applyAlignment="1" applyProtection="1">
      <alignment horizontal="left" vertical="top" wrapText="1"/>
    </xf>
    <xf numFmtId="0" fontId="6" fillId="2" borderId="8" xfId="0" applyFont="1" applyFill="1" applyBorder="1" applyAlignment="1" applyProtection="1">
      <alignment horizontal="left" vertical="top" wrapText="1"/>
    </xf>
    <xf numFmtId="0" fontId="6" fillId="2" borderId="10" xfId="0" applyFont="1" applyFill="1" applyBorder="1" applyAlignment="1" applyProtection="1">
      <alignment horizontal="left" vertical="top" wrapText="1"/>
    </xf>
    <xf numFmtId="0" fontId="6" fillId="2" borderId="11" xfId="0" applyFont="1" applyFill="1" applyBorder="1" applyAlignment="1" applyProtection="1">
      <alignment horizontal="left" vertical="top" wrapText="1"/>
    </xf>
    <xf numFmtId="0" fontId="6" fillId="2" borderId="14" xfId="0" applyFont="1" applyFill="1" applyBorder="1" applyAlignment="1" applyProtection="1">
      <alignment horizontal="left" vertical="top" wrapText="1"/>
    </xf>
    <xf numFmtId="1" fontId="6" fillId="0" borderId="5" xfId="5" applyNumberFormat="1" applyFont="1" applyFill="1" applyBorder="1" applyAlignment="1" applyProtection="1">
      <alignment horizontal="left" vertical="top" wrapText="1"/>
      <protection locked="0"/>
    </xf>
    <xf numFmtId="1" fontId="6" fillId="0" borderId="13" xfId="5" applyNumberFormat="1" applyFont="1" applyFill="1" applyBorder="1" applyAlignment="1" applyProtection="1">
      <alignment horizontal="left" vertical="top" wrapText="1"/>
      <protection locked="0"/>
    </xf>
    <xf numFmtId="1" fontId="6" fillId="0" borderId="6" xfId="5" applyNumberFormat="1" applyFont="1" applyFill="1" applyBorder="1" applyAlignment="1" applyProtection="1">
      <alignment horizontal="left" vertical="top" wrapText="1"/>
      <protection locked="0"/>
    </xf>
    <xf numFmtId="1" fontId="6" fillId="0" borderId="9" xfId="5" applyNumberFormat="1" applyFont="1" applyFill="1" applyBorder="1" applyAlignment="1" applyProtection="1">
      <alignment horizontal="left" vertical="top" wrapText="1"/>
      <protection locked="0"/>
    </xf>
    <xf numFmtId="1" fontId="6" fillId="0" borderId="0" xfId="5" applyNumberFormat="1" applyFont="1" applyFill="1" applyBorder="1" applyAlignment="1" applyProtection="1">
      <alignment horizontal="left" vertical="top" wrapText="1"/>
      <protection locked="0"/>
    </xf>
    <xf numFmtId="1" fontId="6" fillId="0" borderId="8" xfId="5" applyNumberFormat="1" applyFont="1" applyFill="1" applyBorder="1" applyAlignment="1" applyProtection="1">
      <alignment horizontal="left" vertical="top" wrapText="1"/>
      <protection locked="0"/>
    </xf>
    <xf numFmtId="1" fontId="6" fillId="0" borderId="10" xfId="5" applyNumberFormat="1" applyFont="1" applyFill="1" applyBorder="1" applyAlignment="1" applyProtection="1">
      <alignment horizontal="left" vertical="top" wrapText="1"/>
      <protection locked="0"/>
    </xf>
    <xf numFmtId="1" fontId="6" fillId="0" borderId="11" xfId="5" applyNumberFormat="1" applyFont="1" applyFill="1" applyBorder="1" applyAlignment="1" applyProtection="1">
      <alignment horizontal="left" vertical="top" wrapText="1"/>
      <protection locked="0"/>
    </xf>
    <xf numFmtId="1" fontId="6" fillId="0" borderId="14" xfId="5" applyNumberFormat="1" applyFont="1" applyFill="1" applyBorder="1" applyAlignment="1" applyProtection="1">
      <alignment horizontal="left" vertical="top" wrapText="1"/>
      <protection locked="0"/>
    </xf>
    <xf numFmtId="1" fontId="7" fillId="2" borderId="3" xfId="5" applyNumberFormat="1" applyFont="1" applyFill="1" applyBorder="1" applyAlignment="1" applyProtection="1">
      <alignment horizontal="left"/>
    </xf>
    <xf numFmtId="1" fontId="30" fillId="2" borderId="3" xfId="5" applyNumberFormat="1" applyFont="1" applyFill="1" applyBorder="1" applyAlignment="1" applyProtection="1">
      <alignment horizontal="left"/>
    </xf>
    <xf numFmtId="1" fontId="81" fillId="0" borderId="0" xfId="5" applyNumberFormat="1" applyFont="1" applyFill="1" applyBorder="1" applyAlignment="1" applyProtection="1">
      <alignment horizontal="center" wrapText="1"/>
    </xf>
    <xf numFmtId="0" fontId="30" fillId="0" borderId="0" xfId="5" applyFont="1" applyAlignment="1" applyProtection="1">
      <alignment horizontal="center" wrapText="1"/>
    </xf>
    <xf numFmtId="1" fontId="80" fillId="0" borderId="0" xfId="5" applyNumberFormat="1" applyFont="1" applyFill="1" applyBorder="1" applyAlignment="1" applyProtection="1">
      <alignment horizontal="center" wrapText="1"/>
    </xf>
    <xf numFmtId="0" fontId="6" fillId="0" borderId="0" xfId="5" applyAlignment="1" applyProtection="1">
      <alignment horizontal="center" wrapText="1"/>
    </xf>
    <xf numFmtId="1" fontId="20" fillId="0" borderId="15" xfId="5" applyNumberFormat="1" applyFont="1" applyFill="1" applyBorder="1" applyAlignment="1" applyProtection="1">
      <alignment horizontal="center" vertical="top"/>
    </xf>
    <xf numFmtId="1" fontId="20" fillId="0" borderId="16" xfId="5" applyNumberFormat="1" applyFont="1" applyFill="1" applyBorder="1" applyAlignment="1" applyProtection="1">
      <alignment horizontal="center" vertical="top"/>
    </xf>
    <xf numFmtId="1" fontId="20" fillId="2" borderId="16" xfId="5" applyNumberFormat="1" applyFont="1" applyFill="1" applyBorder="1" applyAlignment="1" applyProtection="1">
      <alignment horizontal="center" vertical="top"/>
    </xf>
    <xf numFmtId="1" fontId="62" fillId="2" borderId="16" xfId="5" applyNumberFormat="1" applyFont="1" applyFill="1" applyBorder="1" applyAlignment="1" applyProtection="1">
      <alignment horizontal="center"/>
    </xf>
    <xf numFmtId="1" fontId="82" fillId="2" borderId="16" xfId="5" applyNumberFormat="1" applyFont="1" applyFill="1" applyBorder="1" applyAlignment="1" applyProtection="1">
      <alignment horizontal="center"/>
    </xf>
    <xf numFmtId="1" fontId="7" fillId="0" borderId="15" xfId="5" applyNumberFormat="1" applyFont="1" applyFill="1" applyBorder="1" applyAlignment="1" applyProtection="1">
      <alignment horizontal="center"/>
    </xf>
    <xf numFmtId="1" fontId="7" fillId="0" borderId="16" xfId="5" applyNumberFormat="1" applyFont="1" applyFill="1" applyBorder="1" applyAlignment="1" applyProtection="1">
      <alignment horizontal="center"/>
    </xf>
    <xf numFmtId="1" fontId="7" fillId="0" borderId="17" xfId="5" applyNumberFormat="1" applyFont="1" applyFill="1" applyBorder="1" applyAlignment="1" applyProtection="1">
      <alignment horizontal="center"/>
    </xf>
    <xf numFmtId="0" fontId="45" fillId="0" borderId="3" xfId="0" applyFont="1" applyFill="1" applyBorder="1" applyAlignment="1" applyProtection="1">
      <alignment horizontal="center" vertical="center" wrapText="1"/>
    </xf>
    <xf numFmtId="0" fontId="45" fillId="0" borderId="0" xfId="0" applyFont="1" applyFill="1" applyBorder="1" applyAlignment="1" applyProtection="1">
      <alignment horizontal="center" vertical="center" wrapText="1"/>
    </xf>
    <xf numFmtId="0" fontId="0" fillId="0" borderId="8" xfId="0" applyFill="1" applyBorder="1" applyAlignment="1" applyProtection="1">
      <alignment vertical="top" wrapText="1"/>
    </xf>
    <xf numFmtId="0" fontId="8" fillId="0" borderId="8" xfId="0" applyFont="1" applyFill="1" applyBorder="1" applyAlignment="1" applyProtection="1">
      <alignment horizontal="left" vertical="top" wrapText="1"/>
    </xf>
    <xf numFmtId="0" fontId="45" fillId="0" borderId="15" xfId="0" applyFont="1" applyFill="1" applyBorder="1" applyAlignment="1" applyProtection="1">
      <alignment horizontal="center" vertical="center" wrapText="1"/>
    </xf>
    <xf numFmtId="0" fontId="45" fillId="0" borderId="16" xfId="0" applyFont="1" applyFill="1" applyBorder="1" applyAlignment="1" applyProtection="1">
      <alignment horizontal="center" vertical="center" wrapText="1"/>
    </xf>
    <xf numFmtId="0" fontId="45" fillId="0" borderId="1" xfId="0" applyFont="1" applyFill="1" applyBorder="1" applyAlignment="1" applyProtection="1">
      <alignment horizontal="center" vertical="center" wrapText="1"/>
    </xf>
    <xf numFmtId="0" fontId="45" fillId="0" borderId="7" xfId="0" applyFont="1" applyFill="1" applyBorder="1" applyAlignment="1" applyProtection="1">
      <alignment horizontal="center" vertical="center" wrapText="1"/>
    </xf>
    <xf numFmtId="0" fontId="18" fillId="0" borderId="0" xfId="0" applyFont="1" applyFill="1" applyBorder="1" applyAlignment="1" applyProtection="1">
      <alignment horizontal="left" vertical="center" wrapText="1"/>
    </xf>
    <xf numFmtId="0" fontId="45" fillId="0" borderId="17" xfId="0" applyFont="1" applyFill="1" applyBorder="1" applyAlignment="1" applyProtection="1">
      <alignment horizontal="center" vertical="center" wrapText="1"/>
    </xf>
    <xf numFmtId="166" fontId="19" fillId="0" borderId="0" xfId="4" applyNumberFormat="1" applyFont="1" applyFill="1" applyBorder="1" applyAlignment="1" applyProtection="1">
      <alignment horizontal="left" vertical="center" wrapText="1"/>
    </xf>
    <xf numFmtId="0" fontId="18" fillId="0" borderId="0" xfId="0" applyFont="1" applyFill="1" applyBorder="1" applyAlignment="1" applyProtection="1">
      <alignment horizontal="left" vertical="top" wrapText="1"/>
    </xf>
    <xf numFmtId="0" fontId="45" fillId="2" borderId="10" xfId="0" applyFont="1" applyFill="1" applyBorder="1" applyAlignment="1" applyProtection="1">
      <alignment horizontal="center" vertical="center" wrapText="1"/>
    </xf>
    <xf numFmtId="0" fontId="45" fillId="2" borderId="11" xfId="0" applyFont="1" applyFill="1" applyBorder="1" applyAlignment="1" applyProtection="1">
      <alignment horizontal="center" vertical="center" wrapText="1"/>
    </xf>
    <xf numFmtId="0" fontId="45" fillId="2" borderId="14" xfId="0" applyFont="1" applyFill="1" applyBorder="1" applyAlignment="1" applyProtection="1">
      <alignment horizontal="center" vertical="center" wrapText="1"/>
    </xf>
    <xf numFmtId="0" fontId="6" fillId="2" borderId="9" xfId="0" applyFont="1" applyFill="1" applyBorder="1" applyAlignment="1" applyProtection="1">
      <alignment horizontal="left" wrapText="1"/>
      <protection locked="0"/>
    </xf>
    <xf numFmtId="0" fontId="6" fillId="2" borderId="0" xfId="0" applyFont="1" applyFill="1" applyBorder="1" applyAlignment="1" applyProtection="1">
      <alignment horizontal="left" wrapText="1"/>
      <protection locked="0"/>
    </xf>
    <xf numFmtId="0" fontId="6" fillId="2" borderId="8" xfId="0" applyFont="1" applyFill="1" applyBorder="1" applyAlignment="1" applyProtection="1">
      <alignment horizontal="left" wrapText="1"/>
      <protection locked="0"/>
    </xf>
    <xf numFmtId="0" fontId="18" fillId="2" borderId="3" xfId="0" applyFont="1" applyFill="1" applyBorder="1" applyAlignment="1" applyProtection="1">
      <alignment vertical="center" wrapText="1"/>
    </xf>
    <xf numFmtId="0" fontId="6" fillId="0" borderId="3" xfId="0" applyFont="1" applyFill="1" applyBorder="1" applyAlignment="1" applyProtection="1">
      <alignment horizontal="left" vertical="top" wrapText="1"/>
      <protection locked="0"/>
    </xf>
    <xf numFmtId="0" fontId="8" fillId="2" borderId="0" xfId="0" applyFont="1" applyFill="1" applyBorder="1" applyAlignment="1" applyProtection="1">
      <alignment horizontal="center" vertical="center" wrapText="1"/>
    </xf>
    <xf numFmtId="0" fontId="10" fillId="2" borderId="0" xfId="0" applyFont="1" applyFill="1" applyBorder="1" applyAlignment="1" applyProtection="1">
      <alignment horizontal="left" vertical="top" wrapText="1"/>
    </xf>
    <xf numFmtId="0" fontId="0" fillId="2" borderId="0" xfId="0" applyFont="1" applyFill="1" applyBorder="1" applyAlignment="1" applyProtection="1">
      <alignment vertical="center" wrapText="1"/>
    </xf>
    <xf numFmtId="0" fontId="6" fillId="2" borderId="0"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45" fillId="2" borderId="0" xfId="0" applyFont="1" applyFill="1" applyBorder="1" applyAlignment="1" applyProtection="1">
      <alignment vertical="center" wrapText="1"/>
    </xf>
    <xf numFmtId="0" fontId="38" fillId="2" borderId="0" xfId="0" applyFont="1" applyFill="1" applyBorder="1" applyAlignment="1" applyProtection="1">
      <alignment horizontal="left" vertical="center" wrapText="1"/>
    </xf>
    <xf numFmtId="0" fontId="17" fillId="2" borderId="11" xfId="0" applyFont="1" applyFill="1" applyBorder="1" applyAlignment="1" applyProtection="1">
      <alignment horizontal="left" vertical="top" wrapText="1"/>
    </xf>
    <xf numFmtId="0" fontId="17" fillId="2" borderId="0" xfId="0" applyFont="1" applyFill="1" applyBorder="1" applyAlignment="1" applyProtection="1">
      <alignment horizontal="left" vertical="top" wrapText="1"/>
    </xf>
    <xf numFmtId="0" fontId="8" fillId="5" borderId="0" xfId="0" applyFont="1" applyFill="1" applyBorder="1" applyAlignment="1" applyProtection="1">
      <alignment horizontal="center" vertical="center"/>
    </xf>
    <xf numFmtId="0" fontId="6" fillId="0" borderId="0" xfId="0" applyFont="1" applyFill="1" applyBorder="1" applyAlignment="1" applyProtection="1">
      <alignment horizontal="center"/>
    </xf>
    <xf numFmtId="0" fontId="87" fillId="2" borderId="0" xfId="0" applyFont="1" applyFill="1" applyBorder="1" applyAlignment="1" applyProtection="1">
      <alignment horizontal="center" vertical="center" wrapText="1"/>
    </xf>
    <xf numFmtId="0" fontId="0" fillId="0" borderId="0" xfId="0" applyFont="1" applyFill="1" applyBorder="1" applyAlignment="1" applyProtection="1">
      <alignment vertical="center" wrapText="1"/>
    </xf>
    <xf numFmtId="0" fontId="6" fillId="2" borderId="0" xfId="0" applyFont="1" applyFill="1" applyBorder="1" applyAlignment="1" applyProtection="1">
      <alignment vertical="top" wrapText="1"/>
    </xf>
    <xf numFmtId="0" fontId="7" fillId="0" borderId="15" xfId="5" applyFont="1" applyFill="1" applyBorder="1" applyAlignment="1" applyProtection="1">
      <alignment horizontal="left" wrapText="1"/>
    </xf>
    <xf numFmtId="0" fontId="7" fillId="0" borderId="16" xfId="5" applyFont="1" applyFill="1" applyBorder="1" applyAlignment="1" applyProtection="1">
      <alignment horizontal="left" wrapText="1"/>
    </xf>
    <xf numFmtId="0" fontId="7" fillId="0" borderId="17" xfId="5" applyFont="1" applyFill="1" applyBorder="1" applyAlignment="1" applyProtection="1">
      <alignment horizontal="left" wrapText="1"/>
    </xf>
    <xf numFmtId="0" fontId="6" fillId="0" borderId="5" xfId="5" applyFont="1" applyFill="1" applyBorder="1" applyAlignment="1" applyProtection="1">
      <alignment horizontal="left" wrapText="1"/>
      <protection locked="0"/>
    </xf>
    <xf numFmtId="0" fontId="6" fillId="0" borderId="13" xfId="5" applyFont="1" applyFill="1" applyBorder="1" applyAlignment="1" applyProtection="1">
      <alignment horizontal="left" wrapText="1"/>
      <protection locked="0"/>
    </xf>
    <xf numFmtId="0" fontId="6" fillId="0" borderId="6" xfId="5" applyFont="1" applyFill="1" applyBorder="1" applyAlignment="1" applyProtection="1">
      <alignment horizontal="left" wrapText="1"/>
      <protection locked="0"/>
    </xf>
    <xf numFmtId="0" fontId="6" fillId="0" borderId="10" xfId="5" applyFont="1" applyFill="1" applyBorder="1" applyAlignment="1" applyProtection="1">
      <alignment horizontal="left" wrapText="1"/>
      <protection locked="0"/>
    </xf>
    <xf numFmtId="0" fontId="6" fillId="0" borderId="11" xfId="5" applyFont="1" applyFill="1" applyBorder="1" applyAlignment="1" applyProtection="1">
      <alignment horizontal="left" wrapText="1"/>
      <protection locked="0"/>
    </xf>
    <xf numFmtId="0" fontId="6" fillId="0" borderId="14" xfId="5" applyFont="1" applyFill="1" applyBorder="1" applyAlignment="1" applyProtection="1">
      <alignment horizontal="left" wrapText="1"/>
      <protection locked="0"/>
    </xf>
    <xf numFmtId="0" fontId="6" fillId="2" borderId="1" xfId="5" applyFont="1" applyFill="1" applyBorder="1" applyAlignment="1" applyProtection="1">
      <alignment horizontal="center" vertical="top" wrapText="1"/>
    </xf>
    <xf numFmtId="0" fontId="6" fillId="0" borderId="2" xfId="5" applyBorder="1" applyAlignment="1" applyProtection="1">
      <alignment horizontal="center" wrapText="1"/>
    </xf>
    <xf numFmtId="0" fontId="29" fillId="2" borderId="0" xfId="5" applyFont="1" applyFill="1" applyBorder="1" applyAlignment="1" applyProtection="1">
      <alignment horizontal="left" vertical="center" wrapText="1"/>
    </xf>
    <xf numFmtId="0" fontId="19" fillId="0" borderId="0" xfId="5" applyFont="1" applyFill="1" applyBorder="1" applyAlignment="1" applyProtection="1">
      <alignment horizontal="left" vertical="center" wrapText="1"/>
    </xf>
  </cellXfs>
  <cellStyles count="14">
    <cellStyle name="%" xfId="7"/>
    <cellStyle name="ColLevel_1" xfId="1" builtinId="2" iLevel="0"/>
    <cellStyle name="Comma" xfId="2" builtinId="3"/>
    <cellStyle name="Comma 2" xfId="4"/>
    <cellStyle name="Comma 2 2" xfId="13"/>
    <cellStyle name="Hyperlink" xfId="6" builtinId="8"/>
    <cellStyle name="Normal" xfId="0" builtinId="0"/>
    <cellStyle name="Normal 11 2" xfId="9"/>
    <cellStyle name="Normal 12" xfId="8"/>
    <cellStyle name="Normal 15" xfId="5"/>
    <cellStyle name="Normal 2" xfId="11"/>
    <cellStyle name="Normal 2 2 3" xfId="12"/>
    <cellStyle name="Normal_Sheet1" xfId="10"/>
    <cellStyle name="Percent" xfId="3" builtinId="5"/>
  </cellStyles>
  <dxfs count="5">
    <dxf>
      <fill>
        <patternFill>
          <bgColor indexed="22"/>
        </patternFill>
      </fill>
    </dxf>
    <dxf>
      <fill>
        <patternFill>
          <bgColor rgb="FF00B050"/>
        </patternFill>
      </fill>
    </dxf>
    <dxf>
      <fill>
        <patternFill>
          <bgColor rgb="FFFFC00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s>
</file>

<file path=xl/ctrlProps/ctrlProp1.xml><?xml version="1.0" encoding="utf-8"?>
<formControlPr xmlns="http://schemas.microsoft.com/office/spreadsheetml/2009/9/main" objectType="List" dx="31" fmlaLink="$Q$3" fmlaRange="$Q$5:$Q$448" noThreeD="1" sel="8" val="0"/>
</file>

<file path=xl/drawings/drawing1.xml><?xml version="1.0" encoding="utf-8"?>
<xdr:wsDr xmlns:xdr="http://schemas.openxmlformats.org/drawingml/2006/spreadsheetDrawing" xmlns:a="http://schemas.openxmlformats.org/drawingml/2006/main">
  <xdr:twoCellAnchor>
    <xdr:from>
      <xdr:col>2</xdr:col>
      <xdr:colOff>1053353</xdr:colOff>
      <xdr:row>2</xdr:row>
      <xdr:rowOff>216648</xdr:rowOff>
    </xdr:from>
    <xdr:to>
      <xdr:col>2</xdr:col>
      <xdr:colOff>3115236</xdr:colOff>
      <xdr:row>5</xdr:row>
      <xdr:rowOff>52295</xdr:rowOff>
    </xdr:to>
    <xdr:sp macro="" textlink="">
      <xdr:nvSpPr>
        <xdr:cNvPr id="2" name="TextBox 1"/>
        <xdr:cNvSpPr txBox="1"/>
      </xdr:nvSpPr>
      <xdr:spPr>
        <a:xfrm>
          <a:off x="2323353" y="699248"/>
          <a:ext cx="2061883" cy="883397"/>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lang="en-GB" sz="1100"/>
            <a:t>Note</a:t>
          </a:r>
          <a:r>
            <a:rPr lang="en-GB" sz="1100" baseline="0"/>
            <a:t> that cells D12, D16 and D17 are linked to the LP-CollFund worksheet (new for 14-15)</a:t>
          </a:r>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241300</xdr:colOff>
      <xdr:row>1</xdr:row>
      <xdr:rowOff>38100</xdr:rowOff>
    </xdr:from>
    <xdr:to>
      <xdr:col>10</xdr:col>
      <xdr:colOff>133350</xdr:colOff>
      <xdr:row>34</xdr:row>
      <xdr:rowOff>120650</xdr:rowOff>
    </xdr:to>
    <xdr:sp macro="" textlink="">
      <xdr:nvSpPr>
        <xdr:cNvPr id="2" name="TextBox 1"/>
        <xdr:cNvSpPr txBox="1"/>
      </xdr:nvSpPr>
      <xdr:spPr>
        <a:xfrm>
          <a:off x="241300" y="196850"/>
          <a:ext cx="5988050" cy="5321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LP-Coll Fund worksheet</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This is a new worksheet for the 2014-15 DCT. It is used to record the breakdown of the Collection Fund Adjustment Account balance as at 31 March 2015. The worksheet is divided into two sections – the top section is for Council Tax and the bottom section is for Business Rates. </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WGA preparer will use the list box to select the name of their WGA body. This will then modify the worksheet to show the names of relevant WGA bodies as follows:</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a) Where the WGA preparer is a Billing Authority – the Council Tax section will disclose the name of the Billing Authority and its Major Preceptors (County Council, Fire Authority and PCC); and the Business Rates section will disclose the name of the Billing Authority and its Major Preceptors (County Council and Fire Authority) and Central Government.</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b) Where the WGA preparer is a County Council or Fire Authority – the Council Tax section will disclose the names of each Billing Authority; and the Business Rates section will do likewise.</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c) Where the WGA preparer is a PCC – the Council Tax section will disclose the name of each Billing Authority, but the Business rates section will only show the message ‘XXX – leave row blank’.</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d) Where the WGA preparer is a body that does not receive Council Tax or Business Rates then the Council Tax and the Business Rates section will only show the message ‘XXX – leave row blank’.</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Data is required on rows which do not have the message ‘XXX – leave row blank’.</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Data required is the share allocated to the relevant WGA bodies for Debtor balances with the Taxpayer, Provision for doubtful debts, Creditor balances with the Taxpayer, Surplus / Deficit balance of the Collection Fund Account, the balancing item representing cash due to or due from the WGA body (for Business Rates this will also include Central Government) and in the case of Business Rates the Provision for Appeals.</a:t>
          </a:r>
        </a:p>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2298700</xdr:colOff>
      <xdr:row>4</xdr:row>
      <xdr:rowOff>77719</xdr:rowOff>
    </xdr:to>
    <xdr:sp macro="" textlink="">
      <xdr:nvSpPr>
        <xdr:cNvPr id="2" name="TextBox 1"/>
        <xdr:cNvSpPr txBox="1"/>
      </xdr:nvSpPr>
      <xdr:spPr>
        <a:xfrm>
          <a:off x="361950" y="292100"/>
          <a:ext cx="2298700" cy="93496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a:solidFill>
                <a:srgbClr val="FF0000"/>
              </a:solidFill>
            </a:rPr>
            <a:t>Use the list box to select </a:t>
          </a:r>
        </a:p>
        <a:p>
          <a:r>
            <a:rPr lang="en-GB" sz="1600">
              <a:solidFill>
                <a:srgbClr val="FF0000"/>
              </a:solidFill>
            </a:rPr>
            <a:t>the</a:t>
          </a:r>
          <a:r>
            <a:rPr lang="en-GB" sz="1600" baseline="0">
              <a:solidFill>
                <a:srgbClr val="FF0000"/>
              </a:solidFill>
            </a:rPr>
            <a:t> name of your authority</a:t>
          </a:r>
          <a:endParaRPr lang="en-GB" sz="16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3060700</xdr:colOff>
          <xdr:row>1</xdr:row>
          <xdr:rowOff>38100</xdr:rowOff>
        </xdr:from>
        <xdr:to>
          <xdr:col>4</xdr:col>
          <xdr:colOff>520700</xdr:colOff>
          <xdr:row>6</xdr:row>
          <xdr:rowOff>0</xdr:rowOff>
        </xdr:to>
        <xdr:sp macro="" textlink="">
          <xdr:nvSpPr>
            <xdr:cNvPr id="4097" name="List Box 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xdr:col>
      <xdr:colOff>0</xdr:colOff>
      <xdr:row>1</xdr:row>
      <xdr:rowOff>0</xdr:rowOff>
    </xdr:from>
    <xdr:to>
      <xdr:col>7</xdr:col>
      <xdr:colOff>196156</xdr:colOff>
      <xdr:row>6</xdr:row>
      <xdr:rowOff>66487</xdr:rowOff>
    </xdr:to>
    <xdr:sp macro="" textlink="">
      <xdr:nvSpPr>
        <xdr:cNvPr id="4" name="TextBox 3"/>
        <xdr:cNvSpPr txBox="1"/>
      </xdr:nvSpPr>
      <xdr:spPr>
        <a:xfrm>
          <a:off x="6946900" y="292100"/>
          <a:ext cx="2469456" cy="124123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rgbClr val="FF0000"/>
              </a:solidFill>
            </a:rPr>
            <a:t>1. Enter amounts as £ thousands  (Whole numbers only);</a:t>
          </a:r>
        </a:p>
        <a:p>
          <a:r>
            <a:rPr lang="en-GB" sz="1200">
              <a:solidFill>
                <a:srgbClr val="FF0000"/>
              </a:solidFill>
            </a:rPr>
            <a:t>2. Enter credit amounts as negative values; and</a:t>
          </a:r>
        </a:p>
        <a:p>
          <a:r>
            <a:rPr lang="en-GB" sz="1200">
              <a:solidFill>
                <a:srgbClr val="FF0000"/>
              </a:solidFill>
            </a:rPr>
            <a:t>3. Enter debit amounts as positive numbers.</a:t>
          </a:r>
        </a:p>
      </xdr:txBody>
    </xdr:sp>
    <xdr:clientData/>
  </xdr:twoCellAnchor>
  <xdr:twoCellAnchor>
    <xdr:from>
      <xdr:col>7</xdr:col>
      <xdr:colOff>254000</xdr:colOff>
      <xdr:row>1</xdr:row>
      <xdr:rowOff>485589</xdr:rowOff>
    </xdr:from>
    <xdr:to>
      <xdr:col>9</xdr:col>
      <xdr:colOff>226039</xdr:colOff>
      <xdr:row>4</xdr:row>
      <xdr:rowOff>99760</xdr:rowOff>
    </xdr:to>
    <xdr:sp macro="" textlink="">
      <xdr:nvSpPr>
        <xdr:cNvPr id="5" name="TextBox 4"/>
        <xdr:cNvSpPr txBox="1"/>
      </xdr:nvSpPr>
      <xdr:spPr>
        <a:xfrm>
          <a:off x="9474200" y="777689"/>
          <a:ext cx="1845289" cy="47142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en-GB" sz="1100" b="1">
              <a:solidFill>
                <a:srgbClr val="FF0000"/>
              </a:solidFill>
            </a:rPr>
            <a:t>Data used for i.CPID_Transactions</a:t>
          </a:r>
          <a:r>
            <a:rPr lang="en-GB" sz="1100" b="1" baseline="0">
              <a:solidFill>
                <a:srgbClr val="FF0000"/>
              </a:solidFill>
            </a:rPr>
            <a:t> worksheet</a:t>
          </a:r>
        </a:p>
        <a:p>
          <a:pPr>
            <a:lnSpc>
              <a:spcPts val="1100"/>
            </a:lnSpc>
          </a:pPr>
          <a:endParaRPr lang="en-GB" sz="1100"/>
        </a:p>
      </xdr:txBody>
    </xdr:sp>
    <xdr:clientData/>
  </xdr:twoCellAnchor>
  <xdr:twoCellAnchor>
    <xdr:from>
      <xdr:col>7</xdr:col>
      <xdr:colOff>552823</xdr:colOff>
      <xdr:row>4</xdr:row>
      <xdr:rowOff>149412</xdr:rowOff>
    </xdr:from>
    <xdr:to>
      <xdr:col>7</xdr:col>
      <xdr:colOff>552823</xdr:colOff>
      <xdr:row>8</xdr:row>
      <xdr:rowOff>8672</xdr:rowOff>
    </xdr:to>
    <xdr:cxnSp macro="">
      <xdr:nvCxnSpPr>
        <xdr:cNvPr id="6" name="Straight Arrow Connector 5"/>
        <xdr:cNvCxnSpPr/>
      </xdr:nvCxnSpPr>
      <xdr:spPr>
        <a:xfrm>
          <a:off x="9773023" y="1298762"/>
          <a:ext cx="0" cy="672060"/>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239059</xdr:colOff>
      <xdr:row>2</xdr:row>
      <xdr:rowOff>194235</xdr:rowOff>
    </xdr:from>
    <xdr:to>
      <xdr:col>53</xdr:col>
      <xdr:colOff>14299</xdr:colOff>
      <xdr:row>7</xdr:row>
      <xdr:rowOff>4204</xdr:rowOff>
    </xdr:to>
    <xdr:cxnSp macro="">
      <xdr:nvCxnSpPr>
        <xdr:cNvPr id="7" name="Elbow Connector 6"/>
        <xdr:cNvCxnSpPr/>
      </xdr:nvCxnSpPr>
      <xdr:spPr>
        <a:xfrm>
          <a:off x="11332509" y="987985"/>
          <a:ext cx="1838990" cy="711669"/>
        </a:xfrm>
        <a:prstGeom prst="bentConnector4">
          <a:avLst>
            <a:gd name="adj1" fmla="val 48088"/>
            <a:gd name="adj2" fmla="val -100"/>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74706</xdr:colOff>
      <xdr:row>7</xdr:row>
      <xdr:rowOff>37353</xdr:rowOff>
    </xdr:from>
    <xdr:to>
      <xdr:col>54</xdr:col>
      <xdr:colOff>98291</xdr:colOff>
      <xdr:row>8</xdr:row>
      <xdr:rowOff>42365</xdr:rowOff>
    </xdr:to>
    <xdr:sp macro="" textlink="">
      <xdr:nvSpPr>
        <xdr:cNvPr id="8" name="Left Brace 7"/>
        <xdr:cNvSpPr/>
      </xdr:nvSpPr>
      <xdr:spPr>
        <a:xfrm rot="5400000">
          <a:off x="13037993" y="840866"/>
          <a:ext cx="271712" cy="2055585"/>
        </a:xfrm>
        <a:prstGeom prst="lef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GB"/>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GA\_WGA%202014_15\DCT%20Development\DCT%20Versions%20Work%20in%20Progress\WGA_DCT_2014-15_v0.36%202002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not enabled"/>
      <sheetName val="Instructions"/>
      <sheetName val="Administration"/>
      <sheetName val="a.Opening_Balances"/>
      <sheetName val="b.Org_Structure"/>
      <sheetName val="d.Function"/>
      <sheetName val="e.Geography"/>
      <sheetName val="f.Previous_Year_Balances"/>
      <sheetName val="g.Sheetnames"/>
      <sheetName val="M-SCOA_Structure"/>
      <sheetName val="M-Previous_Year_Balances"/>
      <sheetName val="M-PY_Proforma_Mapping"/>
      <sheetName val="M-Opening Balances"/>
      <sheetName val="M-Proforma_mapping"/>
      <sheetName val="i.CPID_Transactions"/>
      <sheetName val="CPID_Calc"/>
      <sheetName val="K.Validation_Errors"/>
      <sheetName val="Lock_Val_Staging"/>
      <sheetName val="M-Org_Structure"/>
      <sheetName val="M-Function"/>
      <sheetName val="M-Geography"/>
      <sheetName val="SCOA_Mapping"/>
      <sheetName val="Trial_Balance_Input"/>
      <sheetName val="Trial_Balance_Output"/>
      <sheetName val="CP-Validations"/>
      <sheetName val="CP-SoCI"/>
      <sheetName val="CP-SoFP"/>
      <sheetName val="CP-CFS"/>
      <sheetName val="CP-O-Cost"/>
      <sheetName val="CP-Tax"/>
      <sheetName val="CP-O-Inc"/>
      <sheetName val="CP-FinCost"/>
      <sheetName val="CP-PP&amp;E"/>
      <sheetName val="CP-IFA"/>
      <sheetName val="CP-T&amp;OR"/>
      <sheetName val="CP-T&amp;OP"/>
      <sheetName val="CP-O-Fin-Assets"/>
      <sheetName val="CP-O-Fin-Liab"/>
      <sheetName val="CP-Fin-Insts"/>
      <sheetName val="CP-Cash &amp; Inventories"/>
      <sheetName val="CP-Provisions"/>
      <sheetName val="CP-Reserves"/>
      <sheetName val="CP-Cont-liabilities"/>
      <sheetName val="CP-Assocs &amp; JVs"/>
      <sheetName val="CP-Add-Information"/>
      <sheetName val="CP-Pensions"/>
      <sheetName val="CP-EU Inc, Exp &amp; BS "/>
      <sheetName val="LP-Validations"/>
      <sheetName val="LP-Liabilities &amp; Provs"/>
      <sheetName val="CPID_List"/>
      <sheetName val="SCOA_CPID_Validation"/>
      <sheetName val="M-Validations"/>
      <sheetName val="Validation_Details"/>
      <sheetName val="All Val with formula"/>
      <sheetName val="LP-IAS 19 Pensions"/>
      <sheetName val="LP-CollFund Guidance"/>
      <sheetName val="LP-CollFund"/>
      <sheetName val="LP-Current Assets &amp; AHFS"/>
      <sheetName val="i.PY_Proforma_Mapping"/>
      <sheetName val="LP-Fin Inst"/>
      <sheetName val="LP-Add info-Transferred debt"/>
      <sheetName val="LP-Balance sheet"/>
      <sheetName val="LP-Non-Curr Assets - Add Info"/>
      <sheetName val="LP-Intangibles"/>
      <sheetName val="LP-Restatement CI&amp;E"/>
      <sheetName val="LP-I&amp;E NCS Subjective analysis"/>
      <sheetName val="LP-CI&amp;E"/>
      <sheetName val="h.Proforma_mapping"/>
      <sheetName val="c.SCOA_Structure"/>
      <sheetName val="Amendment log"/>
      <sheetName val="LP-Inv, JVs &amp; Assoc"/>
      <sheetName val="LP-Reserves"/>
      <sheetName val="LP-Additional Data"/>
      <sheetName val="LP-PP&amp;E &amp; Invest Prop"/>
      <sheetName val="LP-Add info - Hways Infr"/>
      <sheetName val="LP-Academies"/>
      <sheetName val="LP-Cash Flow"/>
    </sheetNames>
    <sheetDataSet>
      <sheetData sheetId="0"/>
      <sheetData sheetId="1"/>
      <sheetData sheetId="2"/>
      <sheetData sheetId="3"/>
      <sheetData sheetId="4">
        <row r="1">
          <cell r="A1" t="str">
            <v>BOL</v>
          </cell>
        </row>
        <row r="2">
          <cell r="A2" t="str">
            <v>ACA084</v>
          </cell>
        </row>
        <row r="3">
          <cell r="A3" t="str">
            <v>ACE048</v>
          </cell>
        </row>
        <row r="4">
          <cell r="A4" t="str">
            <v>ACI202</v>
          </cell>
        </row>
        <row r="5">
          <cell r="A5" t="str">
            <v>ACL048</v>
          </cell>
        </row>
        <row r="6">
          <cell r="A6" t="str">
            <v>ACW048</v>
          </cell>
        </row>
        <row r="7">
          <cell r="A7" t="str">
            <v>ACW090</v>
          </cell>
        </row>
        <row r="8">
          <cell r="A8" t="str">
            <v>AFS902</v>
          </cell>
        </row>
        <row r="9">
          <cell r="A9" t="str">
            <v>AHC084</v>
          </cell>
        </row>
        <row r="10">
          <cell r="A10" t="str">
            <v>AHD003</v>
          </cell>
        </row>
        <row r="11">
          <cell r="A11" t="str">
            <v>AHL003</v>
          </cell>
        </row>
        <row r="12">
          <cell r="A12" t="str">
            <v>ANL850</v>
          </cell>
        </row>
        <row r="13">
          <cell r="A13" t="str">
            <v>ARI201</v>
          </cell>
        </row>
        <row r="14">
          <cell r="A14" t="str">
            <v>AUC085</v>
          </cell>
        </row>
        <row r="15">
          <cell r="A15" t="str">
            <v>BAP091</v>
          </cell>
        </row>
        <row r="16">
          <cell r="A16" t="str">
            <v>BBC048</v>
          </cell>
        </row>
        <row r="17">
          <cell r="A17" t="str">
            <v>BCL027</v>
          </cell>
        </row>
        <row r="18">
          <cell r="A18" t="str">
            <v>BEL203</v>
          </cell>
        </row>
        <row r="19">
          <cell r="A19" t="str">
            <v>BFI048</v>
          </cell>
        </row>
        <row r="20">
          <cell r="A20" t="str">
            <v>BHC004</v>
          </cell>
        </row>
        <row r="21">
          <cell r="A21" t="str">
            <v>BIS084</v>
          </cell>
        </row>
        <row r="22">
          <cell r="A22" t="str">
            <v>BKS999</v>
          </cell>
        </row>
        <row r="23">
          <cell r="A23" t="str">
            <v>BLF048</v>
          </cell>
        </row>
        <row r="24">
          <cell r="A24" t="str">
            <v>BNC084</v>
          </cell>
        </row>
        <row r="25">
          <cell r="A25" t="str">
            <v>BOE091</v>
          </cell>
        </row>
        <row r="26">
          <cell r="A26" t="str">
            <v>BOI091</v>
          </cell>
        </row>
        <row r="27">
          <cell r="A27" t="str">
            <v>BRB004</v>
          </cell>
        </row>
        <row r="28">
          <cell r="A28" t="str">
            <v>BRC084</v>
          </cell>
        </row>
        <row r="29">
          <cell r="A29" t="str">
            <v>BRL048</v>
          </cell>
        </row>
        <row r="30">
          <cell r="A30" t="str">
            <v>BRM048</v>
          </cell>
        </row>
        <row r="31">
          <cell r="A31" t="str">
            <v>BSA033</v>
          </cell>
        </row>
        <row r="32">
          <cell r="A32" t="str">
            <v>BSO208</v>
          </cell>
        </row>
        <row r="33">
          <cell r="A33" t="str">
            <v>BTP004</v>
          </cell>
        </row>
        <row r="34">
          <cell r="A34" t="str">
            <v>BTS208</v>
          </cell>
        </row>
        <row r="35">
          <cell r="A35" t="str">
            <v>BWB003</v>
          </cell>
        </row>
        <row r="36">
          <cell r="A36" t="str">
            <v>BWM003</v>
          </cell>
        </row>
        <row r="37">
          <cell r="A37" t="str">
            <v>BYA010</v>
          </cell>
        </row>
        <row r="38">
          <cell r="A38" t="str">
            <v>BYA087</v>
          </cell>
        </row>
        <row r="39">
          <cell r="A39" t="str">
            <v>CAA004</v>
          </cell>
        </row>
        <row r="40">
          <cell r="A40" t="str">
            <v>CAB010</v>
          </cell>
        </row>
        <row r="41">
          <cell r="A41" t="str">
            <v>CAD022</v>
          </cell>
        </row>
        <row r="42">
          <cell r="A42" t="str">
            <v>CAP010</v>
          </cell>
        </row>
        <row r="43">
          <cell r="A43" t="str">
            <v>CAP074</v>
          </cell>
        </row>
        <row r="44">
          <cell r="A44" t="str">
            <v>CBA033</v>
          </cell>
        </row>
        <row r="45">
          <cell r="A45" t="str">
            <v>CDC030</v>
          </cell>
        </row>
        <row r="46">
          <cell r="A46" t="str">
            <v>CDF085</v>
          </cell>
        </row>
        <row r="47">
          <cell r="A47" t="str">
            <v>CEA203</v>
          </cell>
        </row>
        <row r="48">
          <cell r="A48" t="str">
            <v>CEF003</v>
          </cell>
        </row>
        <row r="49">
          <cell r="A49" t="str">
            <v>CEF999</v>
          </cell>
        </row>
        <row r="50">
          <cell r="A50" t="str">
            <v>CFA022</v>
          </cell>
        </row>
        <row r="51">
          <cell r="A51" t="str">
            <v>CFO084</v>
          </cell>
        </row>
        <row r="52">
          <cell r="A52" t="str">
            <v>CFT048</v>
          </cell>
        </row>
        <row r="53">
          <cell r="A53" t="str">
            <v>CFW003</v>
          </cell>
        </row>
        <row r="54">
          <cell r="A54" t="str">
            <v>CGA999</v>
          </cell>
        </row>
        <row r="55">
          <cell r="A55" t="str">
            <v>CGM003</v>
          </cell>
        </row>
        <row r="56">
          <cell r="A56" t="str">
            <v>CHC009</v>
          </cell>
        </row>
        <row r="57">
          <cell r="A57" t="str">
            <v>CHP033</v>
          </cell>
        </row>
        <row r="58">
          <cell r="A58" t="str">
            <v>CIA090</v>
          </cell>
        </row>
        <row r="59">
          <cell r="A59" t="str">
            <v>CIC047</v>
          </cell>
        </row>
        <row r="60">
          <cell r="A60" t="str">
            <v>CIS075</v>
          </cell>
        </row>
        <row r="61">
          <cell r="A61" t="str">
            <v>CLA085</v>
          </cell>
        </row>
        <row r="62">
          <cell r="A62" t="str">
            <v>CLW090</v>
          </cell>
        </row>
        <row r="63">
          <cell r="A63" t="str">
            <v>CMB075</v>
          </cell>
        </row>
        <row r="64">
          <cell r="A64" t="str">
            <v>CMC084</v>
          </cell>
        </row>
        <row r="65">
          <cell r="A65" t="str">
            <v>CNC066</v>
          </cell>
        </row>
        <row r="66">
          <cell r="A66" t="str">
            <v>COF888</v>
          </cell>
        </row>
        <row r="67">
          <cell r="A67" t="str">
            <v>COH084</v>
          </cell>
        </row>
        <row r="68">
          <cell r="A68" t="str">
            <v>COI010</v>
          </cell>
        </row>
        <row r="69">
          <cell r="A69" t="str">
            <v>COL066</v>
          </cell>
        </row>
        <row r="70">
          <cell r="A70" t="str">
            <v>COM085</v>
          </cell>
        </row>
        <row r="71">
          <cell r="A71" t="str">
            <v>COP034</v>
          </cell>
        </row>
        <row r="72">
          <cell r="A72" t="str">
            <v>COR211</v>
          </cell>
        </row>
        <row r="73">
          <cell r="A73" t="str">
            <v>CPS016</v>
          </cell>
        </row>
        <row r="74">
          <cell r="A74" t="str">
            <v>CQC033</v>
          </cell>
        </row>
        <row r="75">
          <cell r="A75" t="str">
            <v>CRA075</v>
          </cell>
        </row>
        <row r="76">
          <cell r="A76" t="str">
            <v>CRC066</v>
          </cell>
        </row>
        <row r="77">
          <cell r="A77" t="str">
            <v>CRC075</v>
          </cell>
        </row>
        <row r="78">
          <cell r="A78" t="str">
            <v>CRE075</v>
          </cell>
        </row>
        <row r="79">
          <cell r="A79" t="str">
            <v>CRP033</v>
          </cell>
        </row>
        <row r="80">
          <cell r="A80" t="str">
            <v>CSF047</v>
          </cell>
        </row>
        <row r="81">
          <cell r="A81" t="str">
            <v>CSS010</v>
          </cell>
        </row>
        <row r="82">
          <cell r="A82" t="str">
            <v>CTF888</v>
          </cell>
        </row>
        <row r="83">
          <cell r="A83" t="str">
            <v>CWA090</v>
          </cell>
        </row>
        <row r="84">
          <cell r="A84" t="str">
            <v>DAR201</v>
          </cell>
        </row>
        <row r="85">
          <cell r="A85" t="str">
            <v>DCA202</v>
          </cell>
        </row>
        <row r="86">
          <cell r="A86" t="str">
            <v>DCF999</v>
          </cell>
        </row>
        <row r="87">
          <cell r="A87" t="str">
            <v>DCM048</v>
          </cell>
        </row>
        <row r="88">
          <cell r="A88" t="str">
            <v>DEC066</v>
          </cell>
        </row>
        <row r="89">
          <cell r="A89" t="str">
            <v>DEL207</v>
          </cell>
        </row>
        <row r="90">
          <cell r="A90" t="str">
            <v>DEN206</v>
          </cell>
        </row>
        <row r="91">
          <cell r="A91" t="str">
            <v>DET204</v>
          </cell>
        </row>
        <row r="92">
          <cell r="A92" t="str">
            <v>DFE022</v>
          </cell>
        </row>
        <row r="93">
          <cell r="A93" t="str">
            <v>DFP205</v>
          </cell>
        </row>
        <row r="94">
          <cell r="A94" t="str">
            <v>DFT004</v>
          </cell>
        </row>
        <row r="95">
          <cell r="A95" t="str">
            <v>DHB004</v>
          </cell>
        </row>
        <row r="96">
          <cell r="A96" t="str">
            <v>DID030</v>
          </cell>
        </row>
        <row r="97">
          <cell r="A97" t="str">
            <v>DMA888</v>
          </cell>
        </row>
        <row r="98">
          <cell r="A98" t="str">
            <v>DMB075</v>
          </cell>
        </row>
        <row r="99">
          <cell r="A99" t="str">
            <v>DMO087</v>
          </cell>
        </row>
        <row r="100">
          <cell r="A100" t="str">
            <v>DOH033</v>
          </cell>
        </row>
        <row r="101">
          <cell r="A101" t="str">
            <v>DOJ213</v>
          </cell>
        </row>
        <row r="102">
          <cell r="A102" t="str">
            <v>DRD209</v>
          </cell>
        </row>
        <row r="103">
          <cell r="A103" t="str">
            <v>DRS004</v>
          </cell>
        </row>
        <row r="104">
          <cell r="A104" t="str">
            <v>DSA004</v>
          </cell>
        </row>
        <row r="105">
          <cell r="A105" t="str">
            <v>DSD210</v>
          </cell>
        </row>
        <row r="106">
          <cell r="A106" t="str">
            <v>DSG017</v>
          </cell>
        </row>
        <row r="107">
          <cell r="A107" t="str">
            <v>DSR066</v>
          </cell>
        </row>
        <row r="108">
          <cell r="A108" t="str">
            <v>DST017</v>
          </cell>
        </row>
        <row r="109">
          <cell r="A109" t="str">
            <v>DVL004</v>
          </cell>
        </row>
        <row r="110">
          <cell r="A110" t="str">
            <v>DWP032</v>
          </cell>
        </row>
        <row r="111">
          <cell r="A111" t="str">
            <v>E0101X</v>
          </cell>
        </row>
        <row r="112">
          <cell r="A112" t="str">
            <v>E0102X</v>
          </cell>
        </row>
        <row r="113">
          <cell r="A113" t="str">
            <v>E0103X</v>
          </cell>
        </row>
        <row r="114">
          <cell r="A114" t="str">
            <v>E0104X</v>
          </cell>
        </row>
        <row r="115">
          <cell r="A115" t="str">
            <v>E0201X</v>
          </cell>
        </row>
        <row r="116">
          <cell r="A116" t="str">
            <v>E0202X</v>
          </cell>
        </row>
        <row r="117">
          <cell r="A117" t="str">
            <v>E0203X</v>
          </cell>
        </row>
        <row r="118">
          <cell r="A118" t="str">
            <v>E0301X</v>
          </cell>
        </row>
        <row r="119">
          <cell r="A119" t="str">
            <v>E0302X</v>
          </cell>
        </row>
        <row r="120">
          <cell r="A120" t="str">
            <v>E0303X</v>
          </cell>
        </row>
        <row r="121">
          <cell r="A121" t="str">
            <v>E0304X</v>
          </cell>
        </row>
        <row r="122">
          <cell r="A122" t="str">
            <v>E0305X</v>
          </cell>
        </row>
        <row r="123">
          <cell r="A123" t="str">
            <v>E0306X</v>
          </cell>
        </row>
        <row r="124">
          <cell r="A124" t="str">
            <v>E0401X</v>
          </cell>
        </row>
        <row r="125">
          <cell r="A125" t="str">
            <v>E0421X</v>
          </cell>
        </row>
        <row r="126">
          <cell r="A126" t="str">
            <v>E0431X</v>
          </cell>
        </row>
        <row r="127">
          <cell r="A127" t="str">
            <v>E0432X</v>
          </cell>
        </row>
        <row r="128">
          <cell r="A128" t="str">
            <v>E0434X</v>
          </cell>
        </row>
        <row r="129">
          <cell r="A129" t="str">
            <v>E0435X</v>
          </cell>
        </row>
        <row r="130">
          <cell r="A130" t="str">
            <v>E0501X</v>
          </cell>
        </row>
        <row r="131">
          <cell r="A131" t="str">
            <v>E0521X</v>
          </cell>
        </row>
        <row r="132">
          <cell r="A132" t="str">
            <v>E0531X</v>
          </cell>
        </row>
        <row r="133">
          <cell r="A133" t="str">
            <v>E0532X</v>
          </cell>
        </row>
        <row r="134">
          <cell r="A134" t="str">
            <v>E0533X</v>
          </cell>
        </row>
        <row r="135">
          <cell r="A135" t="str">
            <v>E0536X</v>
          </cell>
        </row>
        <row r="136">
          <cell r="A136" t="str">
            <v>E0551X</v>
          </cell>
        </row>
        <row r="137">
          <cell r="A137" t="str">
            <v>E0601X</v>
          </cell>
        </row>
        <row r="138">
          <cell r="A138" t="str">
            <v>E0602X</v>
          </cell>
        </row>
        <row r="139">
          <cell r="A139" t="str">
            <v>E0603X</v>
          </cell>
        </row>
        <row r="140">
          <cell r="A140" t="str">
            <v>E0604X</v>
          </cell>
        </row>
        <row r="141">
          <cell r="A141" t="str">
            <v>E0701X</v>
          </cell>
        </row>
        <row r="142">
          <cell r="A142" t="str">
            <v>E0702X</v>
          </cell>
        </row>
        <row r="143">
          <cell r="A143" t="str">
            <v>E0703X</v>
          </cell>
        </row>
        <row r="144">
          <cell r="A144" t="str">
            <v>E0704X</v>
          </cell>
        </row>
        <row r="145">
          <cell r="A145" t="str">
            <v>E0801X</v>
          </cell>
        </row>
        <row r="146">
          <cell r="A146" t="str">
            <v>E0920X</v>
          </cell>
        </row>
        <row r="147">
          <cell r="A147" t="str">
            <v>E0931X</v>
          </cell>
        </row>
        <row r="148">
          <cell r="A148" t="str">
            <v>E0932X</v>
          </cell>
        </row>
        <row r="149">
          <cell r="A149" t="str">
            <v>E0933X</v>
          </cell>
        </row>
        <row r="150">
          <cell r="A150" t="str">
            <v>E0934X</v>
          </cell>
        </row>
        <row r="151">
          <cell r="A151" t="str">
            <v>E0935X</v>
          </cell>
        </row>
        <row r="152">
          <cell r="A152" t="str">
            <v>E0936X</v>
          </cell>
        </row>
        <row r="153">
          <cell r="A153" t="str">
            <v>E1001X</v>
          </cell>
        </row>
        <row r="154">
          <cell r="A154" t="str">
            <v>E1021X</v>
          </cell>
        </row>
        <row r="155">
          <cell r="A155" t="str">
            <v>E1031X</v>
          </cell>
        </row>
        <row r="156">
          <cell r="A156" t="str">
            <v>E1032X</v>
          </cell>
        </row>
        <row r="157">
          <cell r="A157" t="str">
            <v>E1033X</v>
          </cell>
        </row>
        <row r="158">
          <cell r="A158" t="str">
            <v>E1035X</v>
          </cell>
        </row>
        <row r="159">
          <cell r="A159" t="str">
            <v>E1036X</v>
          </cell>
        </row>
        <row r="160">
          <cell r="A160" t="str">
            <v>E1037X</v>
          </cell>
        </row>
        <row r="161">
          <cell r="A161" t="str">
            <v>E1038X</v>
          </cell>
        </row>
        <row r="162">
          <cell r="A162" t="str">
            <v>E1039X</v>
          </cell>
        </row>
        <row r="163">
          <cell r="A163" t="str">
            <v>E1101X</v>
          </cell>
        </row>
        <row r="164">
          <cell r="A164" t="str">
            <v>E1102X</v>
          </cell>
        </row>
        <row r="165">
          <cell r="A165" t="str">
            <v>E1121X</v>
          </cell>
        </row>
        <row r="166">
          <cell r="A166" t="str">
            <v>E1131X</v>
          </cell>
        </row>
        <row r="167">
          <cell r="A167" t="str">
            <v>E1132X</v>
          </cell>
        </row>
        <row r="168">
          <cell r="A168" t="str">
            <v>E1133X</v>
          </cell>
        </row>
        <row r="169">
          <cell r="A169" t="str">
            <v>E1134X</v>
          </cell>
        </row>
        <row r="170">
          <cell r="A170" t="str">
            <v>E1136X</v>
          </cell>
        </row>
        <row r="171">
          <cell r="A171" t="str">
            <v>E1137X</v>
          </cell>
        </row>
        <row r="172">
          <cell r="A172" t="str">
            <v>E1139X</v>
          </cell>
        </row>
        <row r="173">
          <cell r="A173" t="str">
            <v>E1140X</v>
          </cell>
        </row>
        <row r="174">
          <cell r="A174" t="str">
            <v>E1201X</v>
          </cell>
        </row>
        <row r="175">
          <cell r="A175" t="str">
            <v>E1202X</v>
          </cell>
        </row>
        <row r="176">
          <cell r="A176" t="str">
            <v>E1221X</v>
          </cell>
        </row>
        <row r="177">
          <cell r="A177" t="str">
            <v>E1232X</v>
          </cell>
        </row>
        <row r="178">
          <cell r="A178" t="str">
            <v>E1233X</v>
          </cell>
        </row>
        <row r="179">
          <cell r="A179" t="str">
            <v>E1234X</v>
          </cell>
        </row>
        <row r="180">
          <cell r="A180" t="str">
            <v>E1236X</v>
          </cell>
        </row>
        <row r="181">
          <cell r="A181" t="str">
            <v>E1237X</v>
          </cell>
        </row>
        <row r="182">
          <cell r="A182" t="str">
            <v>E1238X</v>
          </cell>
        </row>
        <row r="183">
          <cell r="A183" t="str">
            <v>E1301X</v>
          </cell>
        </row>
        <row r="184">
          <cell r="A184" t="str">
            <v>E1302X</v>
          </cell>
        </row>
        <row r="185">
          <cell r="A185" t="str">
            <v>E1401X</v>
          </cell>
        </row>
        <row r="186">
          <cell r="A186" t="str">
            <v>E1421X</v>
          </cell>
        </row>
        <row r="187">
          <cell r="A187" t="str">
            <v>E1432X</v>
          </cell>
        </row>
        <row r="188">
          <cell r="A188" t="str">
            <v>E1433X</v>
          </cell>
        </row>
        <row r="189">
          <cell r="A189" t="str">
            <v>E1435X</v>
          </cell>
        </row>
        <row r="190">
          <cell r="A190" t="str">
            <v>E1436X</v>
          </cell>
        </row>
        <row r="191">
          <cell r="A191" t="str">
            <v>E1437X</v>
          </cell>
        </row>
        <row r="192">
          <cell r="A192" t="str">
            <v>E1501X</v>
          </cell>
        </row>
        <row r="193">
          <cell r="A193" t="str">
            <v>E1502X</v>
          </cell>
        </row>
        <row r="194">
          <cell r="A194" t="str">
            <v>E1521X</v>
          </cell>
        </row>
        <row r="195">
          <cell r="A195" t="str">
            <v>E1531X</v>
          </cell>
        </row>
        <row r="196">
          <cell r="A196" t="str">
            <v>E1532X</v>
          </cell>
        </row>
        <row r="197">
          <cell r="A197" t="str">
            <v>E1533X</v>
          </cell>
        </row>
        <row r="198">
          <cell r="A198" t="str">
            <v>E1534X</v>
          </cell>
        </row>
        <row r="199">
          <cell r="A199" t="str">
            <v>E1535X</v>
          </cell>
        </row>
        <row r="200">
          <cell r="A200" t="str">
            <v>E1536X</v>
          </cell>
        </row>
        <row r="201">
          <cell r="A201" t="str">
            <v>E1537X</v>
          </cell>
        </row>
        <row r="202">
          <cell r="A202" t="str">
            <v>E1538X</v>
          </cell>
        </row>
        <row r="203">
          <cell r="A203" t="str">
            <v>E1539X</v>
          </cell>
        </row>
        <row r="204">
          <cell r="A204" t="str">
            <v>E1540X</v>
          </cell>
        </row>
        <row r="205">
          <cell r="A205" t="str">
            <v>E1542X</v>
          </cell>
        </row>
        <row r="206">
          <cell r="A206" t="str">
            <v>E1544X</v>
          </cell>
        </row>
        <row r="207">
          <cell r="A207" t="str">
            <v>E1620X</v>
          </cell>
        </row>
        <row r="208">
          <cell r="A208" t="str">
            <v>E1631X</v>
          </cell>
        </row>
        <row r="209">
          <cell r="A209" t="str">
            <v>E1632X</v>
          </cell>
        </row>
        <row r="210">
          <cell r="A210" t="str">
            <v>E1633X</v>
          </cell>
        </row>
        <row r="211">
          <cell r="A211" t="str">
            <v>E1634X</v>
          </cell>
        </row>
        <row r="212">
          <cell r="A212" t="str">
            <v>E1635X</v>
          </cell>
        </row>
        <row r="213">
          <cell r="A213" t="str">
            <v>E1636X</v>
          </cell>
        </row>
        <row r="214">
          <cell r="A214" t="str">
            <v>E1701X</v>
          </cell>
        </row>
        <row r="215">
          <cell r="A215" t="str">
            <v>E1702X</v>
          </cell>
        </row>
        <row r="216">
          <cell r="A216" t="str">
            <v>E1721X</v>
          </cell>
        </row>
        <row r="217">
          <cell r="A217" t="str">
            <v>E1731X</v>
          </cell>
        </row>
        <row r="218">
          <cell r="A218" t="str">
            <v>E1732X</v>
          </cell>
        </row>
        <row r="219">
          <cell r="A219" t="str">
            <v>E1733X</v>
          </cell>
        </row>
        <row r="220">
          <cell r="A220" t="str">
            <v>E1734X</v>
          </cell>
        </row>
        <row r="221">
          <cell r="A221" t="str">
            <v>E1735X</v>
          </cell>
        </row>
        <row r="222">
          <cell r="A222" t="str">
            <v>E1736X</v>
          </cell>
        </row>
        <row r="223">
          <cell r="A223" t="str">
            <v>E1737X</v>
          </cell>
        </row>
        <row r="224">
          <cell r="A224" t="str">
            <v>E1738X</v>
          </cell>
        </row>
        <row r="225">
          <cell r="A225" t="str">
            <v>E1740X</v>
          </cell>
        </row>
        <row r="226">
          <cell r="A226" t="str">
            <v>E1742X</v>
          </cell>
        </row>
        <row r="227">
          <cell r="A227" t="str">
            <v>E1743X</v>
          </cell>
        </row>
        <row r="228">
          <cell r="A228" t="str">
            <v>E1801X</v>
          </cell>
        </row>
        <row r="229">
          <cell r="A229" t="str">
            <v>E1821X</v>
          </cell>
        </row>
        <row r="230">
          <cell r="A230" t="str">
            <v>E1831X</v>
          </cell>
        </row>
        <row r="231">
          <cell r="A231" t="str">
            <v>E1835X</v>
          </cell>
        </row>
        <row r="232">
          <cell r="A232" t="str">
            <v>E1837X</v>
          </cell>
        </row>
        <row r="233">
          <cell r="A233" t="str">
            <v>E1838X</v>
          </cell>
        </row>
        <row r="234">
          <cell r="A234" t="str">
            <v>E1839X</v>
          </cell>
        </row>
        <row r="235">
          <cell r="A235" t="str">
            <v>E1851X</v>
          </cell>
        </row>
        <row r="236">
          <cell r="A236" t="str">
            <v>E1920X</v>
          </cell>
        </row>
        <row r="237">
          <cell r="A237" t="str">
            <v>E1931X</v>
          </cell>
        </row>
        <row r="238">
          <cell r="A238" t="str">
            <v>E1932X</v>
          </cell>
        </row>
        <row r="239">
          <cell r="A239" t="str">
            <v>E1933X</v>
          </cell>
        </row>
        <row r="240">
          <cell r="A240" t="str">
            <v>E1934X</v>
          </cell>
        </row>
        <row r="241">
          <cell r="A241" t="str">
            <v>E1935X</v>
          </cell>
        </row>
        <row r="242">
          <cell r="A242" t="str">
            <v>E1936X</v>
          </cell>
        </row>
        <row r="243">
          <cell r="A243" t="str">
            <v>E1937X</v>
          </cell>
        </row>
        <row r="244">
          <cell r="A244" t="str">
            <v>E1938X</v>
          </cell>
        </row>
        <row r="245">
          <cell r="A245" t="str">
            <v>E1939X</v>
          </cell>
        </row>
        <row r="246">
          <cell r="A246" t="str">
            <v>E1940X</v>
          </cell>
        </row>
        <row r="247">
          <cell r="A247" t="str">
            <v>E2001X</v>
          </cell>
        </row>
        <row r="248">
          <cell r="A248" t="str">
            <v>E2002X</v>
          </cell>
        </row>
        <row r="249">
          <cell r="A249" t="str">
            <v>E2003X</v>
          </cell>
        </row>
        <row r="250">
          <cell r="A250" t="str">
            <v>E2004X</v>
          </cell>
        </row>
        <row r="251">
          <cell r="A251" t="str">
            <v>E2101X</v>
          </cell>
        </row>
        <row r="252">
          <cell r="A252" t="str">
            <v>E2201X</v>
          </cell>
        </row>
        <row r="253">
          <cell r="A253" t="str">
            <v>E2221X</v>
          </cell>
        </row>
        <row r="254">
          <cell r="A254" t="str">
            <v>E2231X</v>
          </cell>
        </row>
        <row r="255">
          <cell r="A255" t="str">
            <v>E2232X</v>
          </cell>
        </row>
        <row r="256">
          <cell r="A256" t="str">
            <v>E2233X</v>
          </cell>
        </row>
        <row r="257">
          <cell r="A257" t="str">
            <v>E2234X</v>
          </cell>
        </row>
        <row r="258">
          <cell r="A258" t="str">
            <v>E2236X</v>
          </cell>
        </row>
        <row r="259">
          <cell r="A259" t="str">
            <v>E2237X</v>
          </cell>
        </row>
        <row r="260">
          <cell r="A260" t="str">
            <v>E2239X</v>
          </cell>
        </row>
        <row r="261">
          <cell r="A261" t="str">
            <v>E2240X</v>
          </cell>
        </row>
        <row r="262">
          <cell r="A262" t="str">
            <v>E2241X</v>
          </cell>
        </row>
        <row r="263">
          <cell r="A263" t="str">
            <v>E2242X</v>
          </cell>
        </row>
        <row r="264">
          <cell r="A264" t="str">
            <v>E2243X</v>
          </cell>
        </row>
        <row r="265">
          <cell r="A265" t="str">
            <v>E2244X</v>
          </cell>
        </row>
        <row r="266">
          <cell r="A266" t="str">
            <v>E2301X</v>
          </cell>
        </row>
        <row r="267">
          <cell r="A267" t="str">
            <v>E2302X</v>
          </cell>
        </row>
        <row r="268">
          <cell r="A268" t="str">
            <v>E2321X</v>
          </cell>
        </row>
        <row r="269">
          <cell r="A269" t="str">
            <v>E2333X</v>
          </cell>
        </row>
        <row r="270">
          <cell r="A270" t="str">
            <v>E2334X</v>
          </cell>
        </row>
        <row r="271">
          <cell r="A271" t="str">
            <v>E2335X</v>
          </cell>
        </row>
        <row r="272">
          <cell r="A272" t="str">
            <v>E2336X</v>
          </cell>
        </row>
        <row r="273">
          <cell r="A273" t="str">
            <v>E2337X</v>
          </cell>
        </row>
        <row r="274">
          <cell r="A274" t="str">
            <v>E2338X</v>
          </cell>
        </row>
        <row r="275">
          <cell r="A275" t="str">
            <v>E2339X</v>
          </cell>
        </row>
        <row r="276">
          <cell r="A276" t="str">
            <v>E2340X</v>
          </cell>
        </row>
        <row r="277">
          <cell r="A277" t="str">
            <v>E2341X</v>
          </cell>
        </row>
        <row r="278">
          <cell r="A278" t="str">
            <v>E2342X</v>
          </cell>
        </row>
        <row r="279">
          <cell r="A279" t="str">
            <v>E2343X</v>
          </cell>
        </row>
        <row r="280">
          <cell r="A280" t="str">
            <v>E2344X</v>
          </cell>
        </row>
        <row r="281">
          <cell r="A281" t="str">
            <v>E2401X</v>
          </cell>
        </row>
        <row r="282">
          <cell r="A282" t="str">
            <v>E2402X</v>
          </cell>
        </row>
        <row r="283">
          <cell r="A283" t="str">
            <v>E2421X</v>
          </cell>
        </row>
        <row r="284">
          <cell r="A284" t="str">
            <v>E2431X</v>
          </cell>
        </row>
        <row r="285">
          <cell r="A285" t="str">
            <v>E2432X</v>
          </cell>
        </row>
        <row r="286">
          <cell r="A286" t="str">
            <v>E2433X</v>
          </cell>
        </row>
        <row r="287">
          <cell r="A287" t="str">
            <v>E2434X</v>
          </cell>
        </row>
        <row r="288">
          <cell r="A288" t="str">
            <v>E2436X</v>
          </cell>
        </row>
        <row r="289">
          <cell r="A289" t="str">
            <v>E2437X</v>
          </cell>
        </row>
        <row r="290">
          <cell r="A290" t="str">
            <v>E2438X</v>
          </cell>
        </row>
        <row r="291">
          <cell r="A291" t="str">
            <v>E2520X</v>
          </cell>
        </row>
        <row r="292">
          <cell r="A292" t="str">
            <v>E2531X</v>
          </cell>
        </row>
        <row r="293">
          <cell r="A293" t="str">
            <v>E2532X</v>
          </cell>
        </row>
        <row r="294">
          <cell r="A294" t="str">
            <v>E2533X</v>
          </cell>
        </row>
        <row r="295">
          <cell r="A295" t="str">
            <v>E2534X</v>
          </cell>
        </row>
        <row r="296">
          <cell r="A296" t="str">
            <v>E2535X</v>
          </cell>
        </row>
        <row r="297">
          <cell r="A297" t="str">
            <v>E2536X</v>
          </cell>
        </row>
        <row r="298">
          <cell r="A298" t="str">
            <v>E2537X</v>
          </cell>
        </row>
        <row r="299">
          <cell r="A299" t="str">
            <v>E2620X</v>
          </cell>
        </row>
        <row r="300">
          <cell r="A300" t="str">
            <v>E2631X</v>
          </cell>
        </row>
        <row r="301">
          <cell r="A301" t="str">
            <v>E2632X</v>
          </cell>
        </row>
        <row r="302">
          <cell r="A302" t="str">
            <v>E2633X</v>
          </cell>
        </row>
        <row r="303">
          <cell r="A303" t="str">
            <v>E2634X</v>
          </cell>
        </row>
        <row r="304">
          <cell r="A304" t="str">
            <v>E2635X</v>
          </cell>
        </row>
        <row r="305">
          <cell r="A305" t="str">
            <v>E2636X</v>
          </cell>
        </row>
        <row r="306">
          <cell r="A306" t="str">
            <v>E2637X</v>
          </cell>
        </row>
        <row r="307">
          <cell r="A307" t="str">
            <v>E2701X</v>
          </cell>
        </row>
        <row r="308">
          <cell r="A308" t="str">
            <v>E2721X</v>
          </cell>
        </row>
        <row r="309">
          <cell r="A309" t="str">
            <v>E2731X</v>
          </cell>
        </row>
        <row r="310">
          <cell r="A310" t="str">
            <v>E2732X</v>
          </cell>
        </row>
        <row r="311">
          <cell r="A311" t="str">
            <v>E2734X</v>
          </cell>
        </row>
        <row r="312">
          <cell r="A312" t="str">
            <v>E2736X</v>
          </cell>
        </row>
        <row r="313">
          <cell r="A313" t="str">
            <v>E2753X</v>
          </cell>
        </row>
        <row r="314">
          <cell r="A314" t="str">
            <v>E2755X</v>
          </cell>
        </row>
        <row r="315">
          <cell r="A315" t="str">
            <v>E2757X</v>
          </cell>
        </row>
        <row r="316">
          <cell r="A316" t="str">
            <v>E2820X</v>
          </cell>
        </row>
        <row r="317">
          <cell r="A317" t="str">
            <v>E2831X</v>
          </cell>
        </row>
        <row r="318">
          <cell r="A318" t="str">
            <v>E2832X</v>
          </cell>
        </row>
        <row r="319">
          <cell r="A319" t="str">
            <v>E2833X</v>
          </cell>
        </row>
        <row r="320">
          <cell r="A320" t="str">
            <v>E2834X</v>
          </cell>
        </row>
        <row r="321">
          <cell r="A321" t="str">
            <v>E2835X</v>
          </cell>
        </row>
        <row r="322">
          <cell r="A322" t="str">
            <v>E2836X</v>
          </cell>
        </row>
        <row r="323">
          <cell r="A323" t="str">
            <v>E2837X</v>
          </cell>
        </row>
        <row r="324">
          <cell r="A324" t="str">
            <v>E2901X</v>
          </cell>
        </row>
        <row r="325">
          <cell r="A325" t="str">
            <v>E3001X</v>
          </cell>
        </row>
        <row r="326">
          <cell r="A326" t="str">
            <v>E3021X</v>
          </cell>
        </row>
        <row r="327">
          <cell r="A327" t="str">
            <v>E3031X</v>
          </cell>
        </row>
        <row r="328">
          <cell r="A328" t="str">
            <v>E3032X</v>
          </cell>
        </row>
        <row r="329">
          <cell r="A329" t="str">
            <v>E3033X</v>
          </cell>
        </row>
        <row r="330">
          <cell r="A330" t="str">
            <v>E3034X</v>
          </cell>
        </row>
        <row r="331">
          <cell r="A331" t="str">
            <v>E3035X</v>
          </cell>
        </row>
        <row r="332">
          <cell r="A332" t="str">
            <v>E3036X</v>
          </cell>
        </row>
        <row r="333">
          <cell r="A333" t="str">
            <v>E3038X</v>
          </cell>
        </row>
        <row r="334">
          <cell r="A334" t="str">
            <v>E3120X</v>
          </cell>
        </row>
        <row r="335">
          <cell r="A335" t="str">
            <v>E3131X</v>
          </cell>
        </row>
        <row r="336">
          <cell r="A336" t="str">
            <v>E3132X</v>
          </cell>
        </row>
        <row r="337">
          <cell r="A337" t="str">
            <v>E3133X</v>
          </cell>
        </row>
        <row r="338">
          <cell r="A338" t="str">
            <v>E3134X</v>
          </cell>
        </row>
        <row r="339">
          <cell r="A339" t="str">
            <v>E3135X</v>
          </cell>
        </row>
        <row r="340">
          <cell r="A340" t="str">
            <v>E3201X</v>
          </cell>
        </row>
        <row r="341">
          <cell r="A341" t="str">
            <v>E3202X</v>
          </cell>
        </row>
        <row r="342">
          <cell r="A342" t="str">
            <v>E3320X</v>
          </cell>
        </row>
        <row r="343">
          <cell r="A343" t="str">
            <v>E3331X</v>
          </cell>
        </row>
        <row r="344">
          <cell r="A344" t="str">
            <v>E3332X</v>
          </cell>
        </row>
        <row r="345">
          <cell r="A345" t="str">
            <v>E3333X</v>
          </cell>
        </row>
        <row r="346">
          <cell r="A346" t="str">
            <v>E3334X</v>
          </cell>
        </row>
        <row r="347">
          <cell r="A347" t="str">
            <v>E3335X</v>
          </cell>
        </row>
        <row r="348">
          <cell r="A348" t="str">
            <v>E3401X</v>
          </cell>
        </row>
        <row r="349">
          <cell r="A349" t="str">
            <v>E3421X</v>
          </cell>
        </row>
        <row r="350">
          <cell r="A350" t="str">
            <v>E3431X</v>
          </cell>
        </row>
        <row r="351">
          <cell r="A351" t="str">
            <v>E3432X</v>
          </cell>
        </row>
        <row r="352">
          <cell r="A352" t="str">
            <v>E3433X</v>
          </cell>
        </row>
        <row r="353">
          <cell r="A353" t="str">
            <v>E3434X</v>
          </cell>
        </row>
        <row r="354">
          <cell r="A354" t="str">
            <v>E3435X</v>
          </cell>
        </row>
        <row r="355">
          <cell r="A355" t="str">
            <v>E3436X</v>
          </cell>
        </row>
        <row r="356">
          <cell r="A356" t="str">
            <v>E3437X</v>
          </cell>
        </row>
        <row r="357">
          <cell r="A357" t="str">
            <v>E3439X</v>
          </cell>
        </row>
        <row r="358">
          <cell r="A358" t="str">
            <v>E3520X</v>
          </cell>
        </row>
        <row r="359">
          <cell r="A359" t="str">
            <v>E3531X</v>
          </cell>
        </row>
        <row r="360">
          <cell r="A360" t="str">
            <v>E3532X</v>
          </cell>
        </row>
        <row r="361">
          <cell r="A361" t="str">
            <v>E3533X</v>
          </cell>
        </row>
        <row r="362">
          <cell r="A362" t="str">
            <v>E3534X</v>
          </cell>
        </row>
        <row r="363">
          <cell r="A363" t="str">
            <v>E3535X</v>
          </cell>
        </row>
        <row r="364">
          <cell r="A364" t="str">
            <v>E3536X</v>
          </cell>
        </row>
        <row r="365">
          <cell r="A365" t="str">
            <v>E3537X</v>
          </cell>
        </row>
        <row r="366">
          <cell r="A366" t="str">
            <v>E3620X</v>
          </cell>
        </row>
        <row r="367">
          <cell r="A367" t="str">
            <v>E3631X</v>
          </cell>
        </row>
        <row r="368">
          <cell r="A368" t="str">
            <v>E3632X</v>
          </cell>
        </row>
        <row r="369">
          <cell r="A369" t="str">
            <v>E3633X</v>
          </cell>
        </row>
        <row r="370">
          <cell r="A370" t="str">
            <v>E3634X</v>
          </cell>
        </row>
        <row r="371">
          <cell r="A371" t="str">
            <v>E3635X</v>
          </cell>
        </row>
        <row r="372">
          <cell r="A372" t="str">
            <v>E3636X</v>
          </cell>
        </row>
        <row r="373">
          <cell r="A373" t="str">
            <v>E3637X</v>
          </cell>
        </row>
        <row r="374">
          <cell r="A374" t="str">
            <v>E3638X</v>
          </cell>
        </row>
        <row r="375">
          <cell r="A375" t="str">
            <v>E3639X</v>
          </cell>
        </row>
        <row r="376">
          <cell r="A376" t="str">
            <v>E3640X</v>
          </cell>
        </row>
        <row r="377">
          <cell r="A377" t="str">
            <v>E3641X</v>
          </cell>
        </row>
        <row r="378">
          <cell r="A378" t="str">
            <v>E3720X</v>
          </cell>
        </row>
        <row r="379">
          <cell r="A379" t="str">
            <v>E3731X</v>
          </cell>
        </row>
        <row r="380">
          <cell r="A380" t="str">
            <v>E3732X</v>
          </cell>
        </row>
        <row r="381">
          <cell r="A381" t="str">
            <v>E3733X</v>
          </cell>
        </row>
        <row r="382">
          <cell r="A382" t="str">
            <v>E3734X</v>
          </cell>
        </row>
        <row r="383">
          <cell r="A383" t="str">
            <v>E3735X</v>
          </cell>
        </row>
        <row r="384">
          <cell r="A384" t="str">
            <v>E3820X</v>
          </cell>
        </row>
        <row r="385">
          <cell r="A385" t="str">
            <v>E3831X</v>
          </cell>
        </row>
        <row r="386">
          <cell r="A386" t="str">
            <v>E3832X</v>
          </cell>
        </row>
        <row r="387">
          <cell r="A387" t="str">
            <v>E3833X</v>
          </cell>
        </row>
        <row r="388">
          <cell r="A388" t="str">
            <v>E3834X</v>
          </cell>
        </row>
        <row r="389">
          <cell r="A389" t="str">
            <v>E3835X</v>
          </cell>
        </row>
        <row r="390">
          <cell r="A390" t="str">
            <v>E3836X</v>
          </cell>
        </row>
        <row r="391">
          <cell r="A391" t="str">
            <v>E3837X</v>
          </cell>
        </row>
        <row r="392">
          <cell r="A392" t="str">
            <v>E3901X</v>
          </cell>
        </row>
        <row r="393">
          <cell r="A393" t="str">
            <v>E3902X</v>
          </cell>
        </row>
        <row r="394">
          <cell r="A394" t="str">
            <v>E4001X</v>
          </cell>
        </row>
        <row r="395">
          <cell r="A395" t="str">
            <v>E4201X</v>
          </cell>
        </row>
        <row r="396">
          <cell r="A396" t="str">
            <v>E4202X</v>
          </cell>
        </row>
        <row r="397">
          <cell r="A397" t="str">
            <v>E4203X</v>
          </cell>
        </row>
        <row r="398">
          <cell r="A398" t="str">
            <v>E4204X</v>
          </cell>
        </row>
        <row r="399">
          <cell r="A399" t="str">
            <v>E4205X</v>
          </cell>
        </row>
        <row r="400">
          <cell r="A400" t="str">
            <v>E4206X</v>
          </cell>
        </row>
        <row r="401">
          <cell r="A401" t="str">
            <v>E4207X</v>
          </cell>
        </row>
        <row r="402">
          <cell r="A402" t="str">
            <v>E4208X</v>
          </cell>
        </row>
        <row r="403">
          <cell r="A403" t="str">
            <v>E4209X</v>
          </cell>
        </row>
        <row r="404">
          <cell r="A404" t="str">
            <v>E4210X</v>
          </cell>
        </row>
        <row r="405">
          <cell r="A405" t="str">
            <v>E4301X</v>
          </cell>
        </row>
        <row r="406">
          <cell r="A406" t="str">
            <v>E4302X</v>
          </cell>
        </row>
        <row r="407">
          <cell r="A407" t="str">
            <v>E4303X</v>
          </cell>
        </row>
        <row r="408">
          <cell r="A408" t="str">
            <v>E4304X</v>
          </cell>
        </row>
        <row r="409">
          <cell r="A409" t="str">
            <v>E4305X</v>
          </cell>
        </row>
        <row r="410">
          <cell r="A410" t="str">
            <v>E4401X</v>
          </cell>
        </row>
        <row r="411">
          <cell r="A411" t="str">
            <v>E4402X</v>
          </cell>
        </row>
        <row r="412">
          <cell r="A412" t="str">
            <v>E4403X</v>
          </cell>
        </row>
        <row r="413">
          <cell r="A413" t="str">
            <v>E4404X</v>
          </cell>
        </row>
        <row r="414">
          <cell r="A414" t="str">
            <v>E4501X</v>
          </cell>
        </row>
        <row r="415">
          <cell r="A415" t="str">
            <v>E4502X</v>
          </cell>
        </row>
        <row r="416">
          <cell r="A416" t="str">
            <v>E4503X</v>
          </cell>
        </row>
        <row r="417">
          <cell r="A417" t="str">
            <v>E4504X</v>
          </cell>
        </row>
        <row r="418">
          <cell r="A418" t="str">
            <v>E4505X</v>
          </cell>
        </row>
        <row r="419">
          <cell r="A419" t="str">
            <v>E4601X</v>
          </cell>
        </row>
        <row r="420">
          <cell r="A420" t="str">
            <v>E4602X</v>
          </cell>
        </row>
        <row r="421">
          <cell r="A421" t="str">
            <v>E4603X</v>
          </cell>
        </row>
        <row r="422">
          <cell r="A422" t="str">
            <v>E4604X</v>
          </cell>
        </row>
        <row r="423">
          <cell r="A423" t="str">
            <v>E4605X</v>
          </cell>
        </row>
        <row r="424">
          <cell r="A424" t="str">
            <v>E4606X</v>
          </cell>
        </row>
        <row r="425">
          <cell r="A425" t="str">
            <v>E4607X</v>
          </cell>
        </row>
        <row r="426">
          <cell r="A426" t="str">
            <v>E4701X</v>
          </cell>
        </row>
        <row r="427">
          <cell r="A427" t="str">
            <v>E4702X</v>
          </cell>
        </row>
        <row r="428">
          <cell r="A428" t="str">
            <v>E4703X</v>
          </cell>
        </row>
        <row r="429">
          <cell r="A429" t="str">
            <v>E4704X</v>
          </cell>
        </row>
        <row r="430">
          <cell r="A430" t="str">
            <v>E4705X</v>
          </cell>
        </row>
        <row r="431">
          <cell r="A431" t="str">
            <v>E5010X</v>
          </cell>
        </row>
        <row r="432">
          <cell r="A432" t="str">
            <v>E5011X</v>
          </cell>
        </row>
        <row r="433">
          <cell r="A433" t="str">
            <v>E5012X</v>
          </cell>
        </row>
        <row r="434">
          <cell r="A434" t="str">
            <v>E5013X</v>
          </cell>
        </row>
        <row r="435">
          <cell r="A435" t="str">
            <v>E5014X</v>
          </cell>
        </row>
        <row r="436">
          <cell r="A436" t="str">
            <v>E5015X</v>
          </cell>
        </row>
        <row r="437">
          <cell r="A437" t="str">
            <v>E5016X</v>
          </cell>
        </row>
        <row r="438">
          <cell r="A438" t="str">
            <v>E5017X</v>
          </cell>
        </row>
        <row r="439">
          <cell r="A439" t="str">
            <v>E5018X</v>
          </cell>
        </row>
        <row r="440">
          <cell r="A440" t="str">
            <v>E5019X</v>
          </cell>
        </row>
        <row r="441">
          <cell r="A441" t="str">
            <v>E5020X</v>
          </cell>
        </row>
        <row r="442">
          <cell r="A442" t="str">
            <v>E5021X</v>
          </cell>
        </row>
        <row r="443">
          <cell r="A443" t="str">
            <v>E5022X</v>
          </cell>
        </row>
        <row r="444">
          <cell r="A444" t="str">
            <v>E5030X</v>
          </cell>
        </row>
        <row r="445">
          <cell r="A445" t="str">
            <v>E5031X</v>
          </cell>
        </row>
        <row r="446">
          <cell r="A446" t="str">
            <v>E5032X</v>
          </cell>
        </row>
        <row r="447">
          <cell r="A447" t="str">
            <v>E5033X</v>
          </cell>
        </row>
        <row r="448">
          <cell r="A448" t="str">
            <v>E5034X</v>
          </cell>
        </row>
        <row r="449">
          <cell r="A449" t="str">
            <v>E5035X</v>
          </cell>
        </row>
        <row r="450">
          <cell r="A450" t="str">
            <v>E5036X</v>
          </cell>
        </row>
        <row r="451">
          <cell r="A451" t="str">
            <v>E5037X</v>
          </cell>
        </row>
        <row r="452">
          <cell r="A452" t="str">
            <v>E5038X</v>
          </cell>
        </row>
        <row r="453">
          <cell r="A453" t="str">
            <v>E5039X</v>
          </cell>
        </row>
        <row r="454">
          <cell r="A454" t="str">
            <v>E5040X</v>
          </cell>
        </row>
        <row r="455">
          <cell r="A455" t="str">
            <v>E5041X</v>
          </cell>
        </row>
        <row r="456">
          <cell r="A456" t="str">
            <v>E5042X</v>
          </cell>
        </row>
        <row r="457">
          <cell r="A457" t="str">
            <v>E5043X</v>
          </cell>
        </row>
        <row r="458">
          <cell r="A458" t="str">
            <v>E5044X</v>
          </cell>
        </row>
        <row r="459">
          <cell r="A459" t="str">
            <v>E5045X</v>
          </cell>
        </row>
        <row r="460">
          <cell r="A460" t="str">
            <v>E5046X</v>
          </cell>
        </row>
        <row r="461">
          <cell r="A461" t="str">
            <v>E5047X</v>
          </cell>
        </row>
        <row r="462">
          <cell r="A462" t="str">
            <v>E5048X</v>
          </cell>
        </row>
        <row r="463">
          <cell r="A463" t="str">
            <v>E5049X</v>
          </cell>
        </row>
        <row r="464">
          <cell r="A464" t="str">
            <v>E5100X</v>
          </cell>
        </row>
        <row r="465">
          <cell r="A465" t="str">
            <v>E5101X</v>
          </cell>
        </row>
        <row r="466">
          <cell r="A466" t="str">
            <v>E5102X</v>
          </cell>
        </row>
        <row r="467">
          <cell r="A467" t="str">
            <v>E5103X</v>
          </cell>
        </row>
        <row r="468">
          <cell r="A468" t="str">
            <v>E5104X</v>
          </cell>
        </row>
        <row r="469">
          <cell r="A469" t="str">
            <v>E5105X</v>
          </cell>
        </row>
        <row r="470">
          <cell r="A470" t="str">
            <v>E5106X</v>
          </cell>
        </row>
        <row r="471">
          <cell r="A471" t="str">
            <v>E6101X</v>
          </cell>
        </row>
        <row r="472">
          <cell r="A472" t="str">
            <v>E6102X</v>
          </cell>
        </row>
        <row r="473">
          <cell r="A473" t="str">
            <v>E6103X</v>
          </cell>
        </row>
        <row r="474">
          <cell r="A474" t="str">
            <v>E6104X</v>
          </cell>
        </row>
        <row r="475">
          <cell r="A475" t="str">
            <v>E6105X</v>
          </cell>
        </row>
        <row r="476">
          <cell r="A476" t="str">
            <v>E6106X</v>
          </cell>
        </row>
        <row r="477">
          <cell r="A477" t="str">
            <v>E6107X</v>
          </cell>
        </row>
        <row r="478">
          <cell r="A478" t="str">
            <v>E6110X</v>
          </cell>
        </row>
        <row r="479">
          <cell r="A479" t="str">
            <v>E6112X</v>
          </cell>
        </row>
        <row r="480">
          <cell r="A480" t="str">
            <v>E6113X</v>
          </cell>
        </row>
        <row r="481">
          <cell r="A481" t="str">
            <v>E6114X</v>
          </cell>
        </row>
        <row r="482">
          <cell r="A482" t="str">
            <v>E6115X</v>
          </cell>
        </row>
        <row r="483">
          <cell r="A483" t="str">
            <v>E6117X</v>
          </cell>
        </row>
        <row r="484">
          <cell r="A484" t="str">
            <v>E6118X</v>
          </cell>
        </row>
        <row r="485">
          <cell r="A485" t="str">
            <v>E6120X</v>
          </cell>
        </row>
        <row r="486">
          <cell r="A486" t="str">
            <v>E6122X</v>
          </cell>
        </row>
        <row r="487">
          <cell r="A487" t="str">
            <v>E6123X</v>
          </cell>
        </row>
        <row r="488">
          <cell r="A488" t="str">
            <v>E6124X</v>
          </cell>
        </row>
        <row r="489">
          <cell r="A489" t="str">
            <v>E6127X</v>
          </cell>
        </row>
        <row r="490">
          <cell r="A490" t="str">
            <v>E6130X</v>
          </cell>
        </row>
        <row r="491">
          <cell r="A491" t="str">
            <v>E6132X</v>
          </cell>
        </row>
        <row r="492">
          <cell r="A492" t="str">
            <v>E6134X</v>
          </cell>
        </row>
        <row r="493">
          <cell r="A493" t="str">
            <v>E6139X</v>
          </cell>
        </row>
        <row r="494">
          <cell r="A494" t="str">
            <v>E6142X</v>
          </cell>
        </row>
        <row r="495">
          <cell r="A495" t="str">
            <v>E6143X</v>
          </cell>
        </row>
        <row r="496">
          <cell r="A496" t="str">
            <v>E6144X</v>
          </cell>
        </row>
        <row r="497">
          <cell r="A497" t="str">
            <v>E6145X</v>
          </cell>
        </row>
        <row r="498">
          <cell r="A498" t="str">
            <v>E6146X</v>
          </cell>
        </row>
        <row r="499">
          <cell r="A499" t="str">
            <v>E6147X</v>
          </cell>
        </row>
        <row r="500">
          <cell r="A500" t="str">
            <v>E6160X</v>
          </cell>
        </row>
        <row r="501">
          <cell r="A501" t="str">
            <v>E6161X</v>
          </cell>
        </row>
        <row r="502">
          <cell r="A502" t="str">
            <v>E6201X</v>
          </cell>
        </row>
        <row r="503">
          <cell r="A503" t="str">
            <v>E6202X</v>
          </cell>
        </row>
        <row r="504">
          <cell r="A504" t="str">
            <v>E6204X</v>
          </cell>
        </row>
        <row r="505">
          <cell r="A505" t="str">
            <v>E6205X</v>
          </cell>
        </row>
        <row r="506">
          <cell r="A506" t="str">
            <v>E6206X</v>
          </cell>
        </row>
        <row r="507">
          <cell r="A507" t="str">
            <v>E6207X</v>
          </cell>
        </row>
        <row r="508">
          <cell r="A508" t="str">
            <v>E6342X</v>
          </cell>
        </row>
        <row r="509">
          <cell r="A509" t="str">
            <v>E6343X</v>
          </cell>
        </row>
        <row r="510">
          <cell r="A510" t="str">
            <v>E6344X</v>
          </cell>
        </row>
        <row r="511">
          <cell r="A511" t="str">
            <v>E6345X</v>
          </cell>
        </row>
        <row r="512">
          <cell r="A512" t="str">
            <v>E6346X</v>
          </cell>
        </row>
        <row r="513">
          <cell r="A513" t="str">
            <v>E6347X</v>
          </cell>
        </row>
        <row r="514">
          <cell r="A514" t="str">
            <v>E6348X</v>
          </cell>
        </row>
        <row r="515">
          <cell r="A515" t="str">
            <v>E6401X</v>
          </cell>
        </row>
        <row r="516">
          <cell r="A516" t="str">
            <v>E6402X</v>
          </cell>
        </row>
        <row r="517">
          <cell r="A517" t="str">
            <v>E6403X</v>
          </cell>
        </row>
        <row r="518">
          <cell r="A518" t="str">
            <v>E6404X</v>
          </cell>
        </row>
        <row r="519">
          <cell r="A519" t="str">
            <v>E6405X</v>
          </cell>
        </row>
        <row r="520">
          <cell r="A520" t="str">
            <v>E6406X</v>
          </cell>
        </row>
        <row r="521">
          <cell r="A521" t="str">
            <v>E6407X</v>
          </cell>
        </row>
        <row r="522">
          <cell r="A522" t="str">
            <v>E6408X</v>
          </cell>
        </row>
        <row r="523">
          <cell r="A523" t="str">
            <v>E6409X</v>
          </cell>
        </row>
        <row r="524">
          <cell r="A524" t="str">
            <v>E6410X</v>
          </cell>
        </row>
        <row r="525">
          <cell r="A525" t="str">
            <v>E6803X</v>
          </cell>
        </row>
        <row r="526">
          <cell r="A526" t="str">
            <v>E7002X</v>
          </cell>
        </row>
        <row r="527">
          <cell r="A527" t="str">
            <v>E7005X</v>
          </cell>
        </row>
        <row r="528">
          <cell r="A528" t="str">
            <v>E7006X</v>
          </cell>
        </row>
        <row r="529">
          <cell r="A529" t="str">
            <v>E7007X</v>
          </cell>
        </row>
        <row r="530">
          <cell r="A530" t="str">
            <v>E7009X</v>
          </cell>
        </row>
        <row r="531">
          <cell r="A531" t="str">
            <v>E7010X</v>
          </cell>
        </row>
        <row r="532">
          <cell r="A532" t="str">
            <v>E7012X</v>
          </cell>
        </row>
        <row r="533">
          <cell r="A533" t="str">
            <v>E7013X</v>
          </cell>
        </row>
        <row r="534">
          <cell r="A534" t="str">
            <v>E7015X</v>
          </cell>
        </row>
        <row r="535">
          <cell r="A535" t="str">
            <v>E7016X</v>
          </cell>
        </row>
        <row r="536">
          <cell r="A536" t="str">
            <v>E7019X</v>
          </cell>
        </row>
        <row r="537">
          <cell r="A537" t="str">
            <v>E7020X</v>
          </cell>
        </row>
        <row r="538">
          <cell r="A538" t="str">
            <v>E7022X</v>
          </cell>
        </row>
        <row r="539">
          <cell r="A539" t="str">
            <v>E7023X</v>
          </cell>
        </row>
        <row r="540">
          <cell r="A540" t="str">
            <v>E7024X</v>
          </cell>
        </row>
        <row r="541">
          <cell r="A541" t="str">
            <v>E7025X</v>
          </cell>
        </row>
        <row r="542">
          <cell r="A542" t="str">
            <v>E7026X</v>
          </cell>
        </row>
        <row r="543">
          <cell r="A543" t="str">
            <v>E7027X</v>
          </cell>
        </row>
        <row r="544">
          <cell r="A544" t="str">
            <v>E7028X</v>
          </cell>
        </row>
        <row r="545">
          <cell r="A545" t="str">
            <v>E7030X</v>
          </cell>
        </row>
        <row r="546">
          <cell r="A546" t="str">
            <v>E7034X</v>
          </cell>
        </row>
        <row r="547">
          <cell r="A547" t="str">
            <v>E7035X</v>
          </cell>
        </row>
        <row r="548">
          <cell r="A548" t="str">
            <v>E7036X</v>
          </cell>
        </row>
        <row r="549">
          <cell r="A549" t="str">
            <v>E7037X</v>
          </cell>
        </row>
        <row r="550">
          <cell r="A550" t="str">
            <v>E7039X</v>
          </cell>
        </row>
        <row r="551">
          <cell r="A551" t="str">
            <v>E7042X</v>
          </cell>
        </row>
        <row r="552">
          <cell r="A552" t="str">
            <v>E7043X</v>
          </cell>
        </row>
        <row r="553">
          <cell r="A553" t="str">
            <v>E7044X</v>
          </cell>
        </row>
        <row r="554">
          <cell r="A554" t="str">
            <v>E7045X</v>
          </cell>
        </row>
        <row r="555">
          <cell r="A555" t="str">
            <v>E7046X</v>
          </cell>
        </row>
        <row r="556">
          <cell r="A556" t="str">
            <v>E7047X</v>
          </cell>
        </row>
        <row r="557">
          <cell r="A557" t="str">
            <v>E7050X</v>
          </cell>
        </row>
        <row r="558">
          <cell r="A558" t="str">
            <v>E7051X</v>
          </cell>
        </row>
        <row r="559">
          <cell r="A559" t="str">
            <v>E7052X</v>
          </cell>
        </row>
        <row r="560">
          <cell r="A560" t="str">
            <v>E7053X</v>
          </cell>
        </row>
        <row r="561">
          <cell r="A561" t="str">
            <v>E7054X</v>
          </cell>
        </row>
        <row r="562">
          <cell r="A562" t="str">
            <v>E7055X</v>
          </cell>
        </row>
        <row r="563">
          <cell r="A563" t="str">
            <v>E7060X</v>
          </cell>
        </row>
        <row r="564">
          <cell r="A564" t="str">
            <v>EAT066</v>
          </cell>
        </row>
        <row r="565">
          <cell r="A565" t="str">
            <v>ECG025</v>
          </cell>
        </row>
        <row r="566">
          <cell r="A566" t="str">
            <v>ECN211</v>
          </cell>
        </row>
        <row r="567">
          <cell r="A567" t="str">
            <v>EEA888</v>
          </cell>
        </row>
        <row r="568">
          <cell r="A568" t="str">
            <v>EED084</v>
          </cell>
        </row>
        <row r="569">
          <cell r="A569" t="str">
            <v>EFA022</v>
          </cell>
        </row>
        <row r="570">
          <cell r="A570" t="str">
            <v>EFR003</v>
          </cell>
        </row>
        <row r="571">
          <cell r="A571" t="str">
            <v>EFT999</v>
          </cell>
        </row>
        <row r="572">
          <cell r="A572" t="str">
            <v>EHG048</v>
          </cell>
        </row>
        <row r="573">
          <cell r="A573" t="str">
            <v>EHR064</v>
          </cell>
        </row>
        <row r="574">
          <cell r="A574" t="str">
            <v>EIT084</v>
          </cell>
        </row>
        <row r="575">
          <cell r="A575" t="str">
            <v>ELG999</v>
          </cell>
        </row>
        <row r="576">
          <cell r="A576" t="str">
            <v>EMD084</v>
          </cell>
        </row>
        <row r="577">
          <cell r="A577" t="str">
            <v>ENH999</v>
          </cell>
        </row>
        <row r="578">
          <cell r="A578" t="str">
            <v>ENI203</v>
          </cell>
        </row>
        <row r="579">
          <cell r="A579" t="str">
            <v>ENV003</v>
          </cell>
        </row>
        <row r="580">
          <cell r="A580" t="str">
            <v>EPA075</v>
          </cell>
        </row>
        <row r="581">
          <cell r="A581" t="str">
            <v>EPS084</v>
          </cell>
        </row>
        <row r="582">
          <cell r="A582" t="str">
            <v>ESR084</v>
          </cell>
        </row>
        <row r="583">
          <cell r="A583" t="str">
            <v>EST090</v>
          </cell>
        </row>
        <row r="584">
          <cell r="A584" t="str">
            <v>FAS032</v>
          </cell>
        </row>
        <row r="585">
          <cell r="A585" t="str">
            <v>FCA087</v>
          </cell>
        </row>
        <row r="586">
          <cell r="A586" t="str">
            <v>FCL048</v>
          </cell>
        </row>
        <row r="587">
          <cell r="A587" t="str">
            <v>FCM003</v>
          </cell>
        </row>
        <row r="588">
          <cell r="A588" t="str">
            <v>FCM028</v>
          </cell>
        </row>
        <row r="589">
          <cell r="A589" t="str">
            <v>FCM075</v>
          </cell>
        </row>
        <row r="590">
          <cell r="A590" t="str">
            <v>FCO027</v>
          </cell>
        </row>
        <row r="591">
          <cell r="A591" t="str">
            <v>FCS027</v>
          </cell>
        </row>
        <row r="592">
          <cell r="A592" t="str">
            <v>FEA028</v>
          </cell>
        </row>
        <row r="593">
          <cell r="A593" t="str">
            <v>FEA075</v>
          </cell>
        </row>
        <row r="594">
          <cell r="A594" t="str">
            <v>FER003</v>
          </cell>
        </row>
        <row r="595">
          <cell r="A595" t="str">
            <v>FFA085</v>
          </cell>
        </row>
        <row r="596">
          <cell r="A596" t="str">
            <v>FFL020</v>
          </cell>
        </row>
        <row r="597">
          <cell r="A597" t="str">
            <v>FHA201</v>
          </cell>
        </row>
        <row r="598">
          <cell r="A598" t="str">
            <v>FIA208</v>
          </cell>
        </row>
        <row r="599">
          <cell r="A599" t="str">
            <v>FOL087</v>
          </cell>
        </row>
        <row r="600">
          <cell r="A600" t="str">
            <v>FPS911</v>
          </cell>
        </row>
        <row r="601">
          <cell r="A601" t="str">
            <v>FRC084</v>
          </cell>
        </row>
        <row r="602">
          <cell r="A602" t="str">
            <v>FSA026</v>
          </cell>
        </row>
        <row r="603">
          <cell r="A603" t="str">
            <v>FSC085</v>
          </cell>
        </row>
        <row r="604">
          <cell r="A604" t="str">
            <v>FSS034</v>
          </cell>
        </row>
        <row r="605">
          <cell r="A605" t="str">
            <v>FTRA2X</v>
          </cell>
        </row>
        <row r="606">
          <cell r="A606" t="str">
            <v>FTRA4X</v>
          </cell>
        </row>
        <row r="607">
          <cell r="A607" t="str">
            <v>FTRA7X</v>
          </cell>
        </row>
        <row r="608">
          <cell r="A608" t="str">
            <v>FTRA9X</v>
          </cell>
        </row>
        <row r="609">
          <cell r="A609" t="str">
            <v>FTRAJX</v>
          </cell>
        </row>
        <row r="610">
          <cell r="A610" t="str">
            <v>FTRASX</v>
          </cell>
        </row>
        <row r="611">
          <cell r="A611" t="str">
            <v>FTRATX</v>
          </cell>
        </row>
        <row r="612">
          <cell r="A612" t="str">
            <v>FTRBAX</v>
          </cell>
        </row>
        <row r="613">
          <cell r="A613" t="str">
            <v>FTRBBX</v>
          </cell>
        </row>
        <row r="614">
          <cell r="A614" t="str">
            <v>FTRBDX</v>
          </cell>
        </row>
        <row r="615">
          <cell r="A615" t="str">
            <v>FTRBLX</v>
          </cell>
        </row>
        <row r="616">
          <cell r="A616" t="str">
            <v>FTRBQX</v>
          </cell>
        </row>
        <row r="617">
          <cell r="A617" t="str">
            <v>FTRBSX</v>
          </cell>
        </row>
        <row r="618">
          <cell r="A618" t="str">
            <v>FTRBTX</v>
          </cell>
        </row>
        <row r="619">
          <cell r="A619" t="str">
            <v>FTRBVX</v>
          </cell>
        </row>
        <row r="620">
          <cell r="A620" t="str">
            <v>FTRC9X</v>
          </cell>
        </row>
        <row r="621">
          <cell r="A621" t="str">
            <v>FTRCBX</v>
          </cell>
        </row>
        <row r="622">
          <cell r="A622" t="str">
            <v>FTRCDX</v>
          </cell>
        </row>
        <row r="623">
          <cell r="A623" t="str">
            <v>FTRCFX</v>
          </cell>
        </row>
        <row r="624">
          <cell r="A624" t="str">
            <v>FTRCUX</v>
          </cell>
        </row>
        <row r="625">
          <cell r="A625" t="str">
            <v>FTRCXX</v>
          </cell>
        </row>
        <row r="626">
          <cell r="A626" t="str">
            <v>FTRD3X</v>
          </cell>
        </row>
        <row r="627">
          <cell r="A627" t="str">
            <v>FTRD7X</v>
          </cell>
        </row>
        <row r="628">
          <cell r="A628" t="str">
            <v>FTRD8X</v>
          </cell>
        </row>
        <row r="629">
          <cell r="A629" t="str">
            <v>FTRDEX</v>
          </cell>
        </row>
        <row r="630">
          <cell r="A630" t="str">
            <v>FTRDUX</v>
          </cell>
        </row>
        <row r="631">
          <cell r="A631" t="str">
            <v>FTRDYX</v>
          </cell>
        </row>
        <row r="632">
          <cell r="A632" t="str">
            <v>FTRDZX</v>
          </cell>
        </row>
        <row r="633">
          <cell r="A633" t="str">
            <v>FTRE9X</v>
          </cell>
        </row>
        <row r="634">
          <cell r="A634" t="str">
            <v>FTREMX</v>
          </cell>
        </row>
        <row r="635">
          <cell r="A635" t="str">
            <v>FTRENX</v>
          </cell>
        </row>
        <row r="636">
          <cell r="A636" t="str">
            <v>FTREPX</v>
          </cell>
        </row>
        <row r="637">
          <cell r="A637" t="str">
            <v>FTRETX</v>
          </cell>
        </row>
        <row r="638">
          <cell r="A638" t="str">
            <v>FTRFFX</v>
          </cell>
        </row>
        <row r="639">
          <cell r="A639" t="str">
            <v>FTRFRX</v>
          </cell>
        </row>
        <row r="640">
          <cell r="A640" t="str">
            <v>FTRFSX</v>
          </cell>
        </row>
        <row r="641">
          <cell r="A641" t="str">
            <v>FTRGDX</v>
          </cell>
        </row>
        <row r="642">
          <cell r="A642" t="str">
            <v>FTRGPX</v>
          </cell>
        </row>
        <row r="643">
          <cell r="A643" t="str">
            <v>FTRGRX</v>
          </cell>
        </row>
        <row r="644">
          <cell r="A644" t="str">
            <v>FTRH5X</v>
          </cell>
        </row>
        <row r="645">
          <cell r="A645" t="str">
            <v>FTRHMX</v>
          </cell>
        </row>
        <row r="646">
          <cell r="A646" t="str">
            <v>FTRHWX</v>
          </cell>
        </row>
        <row r="647">
          <cell r="A647" t="str">
            <v>FTRJ1X</v>
          </cell>
        </row>
        <row r="648">
          <cell r="A648" t="str">
            <v>FTRJ8X</v>
          </cell>
        </row>
        <row r="649">
          <cell r="A649" t="str">
            <v>FTRJCX</v>
          </cell>
        </row>
        <row r="650">
          <cell r="A650" t="str">
            <v>FTRJDX</v>
          </cell>
        </row>
        <row r="651">
          <cell r="A651" t="str">
            <v>FTRJFX</v>
          </cell>
        </row>
        <row r="652">
          <cell r="A652" t="str">
            <v>FTRJLX</v>
          </cell>
        </row>
        <row r="653">
          <cell r="A653" t="str">
            <v>FTRJXX</v>
          </cell>
        </row>
        <row r="654">
          <cell r="A654" t="str">
            <v>FTRJZX</v>
          </cell>
        </row>
        <row r="655">
          <cell r="A655" t="str">
            <v>FTRK5X</v>
          </cell>
        </row>
        <row r="656">
          <cell r="A656" t="str">
            <v>FTRL1X</v>
          </cell>
        </row>
        <row r="657">
          <cell r="A657" t="str">
            <v>FTRLUX</v>
          </cell>
        </row>
        <row r="658">
          <cell r="A658" t="str">
            <v>FTRM1X</v>
          </cell>
        </row>
        <row r="659">
          <cell r="A659" t="str">
            <v>FTRM2X</v>
          </cell>
        </row>
        <row r="660">
          <cell r="A660" t="str">
            <v>FTRM3X</v>
          </cell>
        </row>
        <row r="661">
          <cell r="A661" t="str">
            <v>FTRMCX</v>
          </cell>
        </row>
        <row r="662">
          <cell r="A662" t="str">
            <v>FTRMPX</v>
          </cell>
        </row>
        <row r="663">
          <cell r="A663" t="str">
            <v>FTRMYX</v>
          </cell>
        </row>
        <row r="664">
          <cell r="A664" t="str">
            <v>FTRN3X</v>
          </cell>
        </row>
        <row r="665">
          <cell r="A665" t="str">
            <v>FTRNAX</v>
          </cell>
        </row>
        <row r="666">
          <cell r="A666" t="str">
            <v>FTRNKX</v>
          </cell>
        </row>
        <row r="667">
          <cell r="A667" t="str">
            <v>FTRNNX</v>
          </cell>
        </row>
        <row r="668">
          <cell r="A668" t="str">
            <v>FTRNQX</v>
          </cell>
        </row>
        <row r="669">
          <cell r="A669" t="str">
            <v>FTRNUX</v>
          </cell>
        </row>
        <row r="670">
          <cell r="A670" t="str">
            <v>FTRNZX</v>
          </cell>
        </row>
        <row r="671">
          <cell r="A671" t="str">
            <v>FTRP1X</v>
          </cell>
        </row>
        <row r="672">
          <cell r="A672" t="str">
            <v>FTRP4X</v>
          </cell>
        </row>
        <row r="673">
          <cell r="A673" t="str">
            <v>FTRP5X</v>
          </cell>
        </row>
        <row r="674">
          <cell r="A674" t="str">
            <v>FTRP7X</v>
          </cell>
        </row>
        <row r="675">
          <cell r="A675" t="str">
            <v>FTRPAX</v>
          </cell>
        </row>
        <row r="676">
          <cell r="A676" t="str">
            <v>FTRPCX</v>
          </cell>
        </row>
        <row r="677">
          <cell r="A677" t="str">
            <v>FTRPGX</v>
          </cell>
        </row>
        <row r="678">
          <cell r="A678" t="str">
            <v>FTRQ3X</v>
          </cell>
        </row>
        <row r="679">
          <cell r="A679" t="str">
            <v>FTRQMX</v>
          </cell>
        </row>
        <row r="680">
          <cell r="A680" t="str">
            <v>FTRQXX</v>
          </cell>
        </row>
        <row r="681">
          <cell r="A681" t="str">
            <v>FTRR1X</v>
          </cell>
        </row>
        <row r="682">
          <cell r="A682" t="str">
            <v>FTRR7X</v>
          </cell>
        </row>
        <row r="683">
          <cell r="A683" t="str">
            <v>FTRRDX</v>
          </cell>
        </row>
        <row r="684">
          <cell r="A684" t="str">
            <v>FTRREX</v>
          </cell>
        </row>
        <row r="685">
          <cell r="A685" t="str">
            <v>FTRRFX</v>
          </cell>
        </row>
        <row r="686">
          <cell r="A686" t="str">
            <v>FTRRJX</v>
          </cell>
        </row>
        <row r="687">
          <cell r="A687" t="str">
            <v>FTRRVX</v>
          </cell>
        </row>
        <row r="688">
          <cell r="A688" t="str">
            <v>FTRT1X</v>
          </cell>
        </row>
        <row r="689">
          <cell r="A689" t="str">
            <v>FTRT2X</v>
          </cell>
        </row>
        <row r="690">
          <cell r="A690" t="str">
            <v>FTRT3X</v>
          </cell>
        </row>
        <row r="691">
          <cell r="A691" t="str">
            <v>FTRTDX</v>
          </cell>
        </row>
        <row r="692">
          <cell r="A692" t="str">
            <v>FTRTEX</v>
          </cell>
        </row>
        <row r="693">
          <cell r="A693" t="str">
            <v>FTRTFX</v>
          </cell>
        </row>
        <row r="694">
          <cell r="A694" t="str">
            <v>FTRTKX</v>
          </cell>
        </row>
        <row r="695">
          <cell r="A695" t="str">
            <v>FTRTQX</v>
          </cell>
        </row>
        <row r="696">
          <cell r="A696" t="str">
            <v>FTRTRX</v>
          </cell>
        </row>
        <row r="697">
          <cell r="A697" t="str">
            <v>FTRTVX</v>
          </cell>
        </row>
        <row r="698">
          <cell r="A698" t="str">
            <v>FTRTXX</v>
          </cell>
        </row>
        <row r="699">
          <cell r="A699" t="str">
            <v>FTRV3X</v>
          </cell>
        </row>
        <row r="700">
          <cell r="A700" t="str">
            <v>FTRV5X</v>
          </cell>
        </row>
        <row r="701">
          <cell r="A701" t="str">
            <v>FTRV9X</v>
          </cell>
        </row>
        <row r="702">
          <cell r="A702" t="str">
            <v>FTRVVX</v>
          </cell>
        </row>
        <row r="703">
          <cell r="A703" t="str">
            <v>FTRVWX</v>
          </cell>
        </row>
        <row r="704">
          <cell r="A704" t="str">
            <v>FTRW1X</v>
          </cell>
        </row>
        <row r="705">
          <cell r="A705" t="str">
            <v>FTRW3X</v>
          </cell>
        </row>
        <row r="706">
          <cell r="A706" t="str">
            <v>FTRW5X</v>
          </cell>
        </row>
        <row r="707">
          <cell r="A707" t="str">
            <v>FTRWKX</v>
          </cell>
        </row>
        <row r="708">
          <cell r="A708" t="str">
            <v>FTRWNX</v>
          </cell>
        </row>
        <row r="709">
          <cell r="A709" t="str">
            <v>FTRWRX</v>
          </cell>
        </row>
        <row r="710">
          <cell r="A710" t="str">
            <v>FTRWWX</v>
          </cell>
        </row>
        <row r="711">
          <cell r="A711" t="str">
            <v>FTRWXX</v>
          </cell>
        </row>
        <row r="712">
          <cell r="A712" t="str">
            <v>FTRWYX</v>
          </cell>
        </row>
        <row r="713">
          <cell r="A713" t="str">
            <v>FTRX2X</v>
          </cell>
        </row>
        <row r="714">
          <cell r="A714" t="str">
            <v>FTRX3X</v>
          </cell>
        </row>
        <row r="715">
          <cell r="A715" t="str">
            <v>FTRX4X</v>
          </cell>
        </row>
        <row r="716">
          <cell r="A716" t="str">
            <v>FTRXAX</v>
          </cell>
        </row>
        <row r="717">
          <cell r="A717" t="str">
            <v>FTRXGX</v>
          </cell>
        </row>
        <row r="718">
          <cell r="A718" t="str">
            <v>FTRXLX</v>
          </cell>
        </row>
        <row r="719">
          <cell r="A719" t="str">
            <v>FTRXMX</v>
          </cell>
        </row>
        <row r="720">
          <cell r="A720" t="str">
            <v>FTRXNX</v>
          </cell>
        </row>
        <row r="721">
          <cell r="A721" t="str">
            <v>FTRXPX</v>
          </cell>
        </row>
        <row r="722">
          <cell r="A722" t="str">
            <v>FTRXTX</v>
          </cell>
        </row>
        <row r="723">
          <cell r="A723" t="str">
            <v>FTRXVX</v>
          </cell>
        </row>
        <row r="724">
          <cell r="A724" t="str">
            <v>FTRXXX</v>
          </cell>
        </row>
        <row r="725">
          <cell r="A725" t="str">
            <v>FTRYDX</v>
          </cell>
        </row>
        <row r="726">
          <cell r="A726" t="str">
            <v>FTRYFX</v>
          </cell>
        </row>
        <row r="727">
          <cell r="A727" t="str">
            <v>FTSUMX</v>
          </cell>
        </row>
        <row r="728">
          <cell r="A728" t="str">
            <v>FTTAFX</v>
          </cell>
        </row>
        <row r="729">
          <cell r="A729" t="str">
            <v>FTTAHX</v>
          </cell>
        </row>
        <row r="730">
          <cell r="A730" t="str">
            <v>FTTAJX</v>
          </cell>
        </row>
        <row r="731">
          <cell r="A731" t="str">
            <v>GAD031</v>
          </cell>
        </row>
        <row r="732">
          <cell r="A732" t="str">
            <v>GBG048</v>
          </cell>
        </row>
        <row r="733">
          <cell r="A733" t="str">
            <v>GEF025</v>
          </cell>
        </row>
        <row r="734">
          <cell r="A734" t="str">
            <v>GEO064</v>
          </cell>
        </row>
        <row r="735">
          <cell r="A735" t="str">
            <v>GFF048</v>
          </cell>
        </row>
        <row r="736">
          <cell r="A736" t="str">
            <v>GIB084</v>
          </cell>
        </row>
        <row r="737">
          <cell r="A737" t="str">
            <v>GLA003</v>
          </cell>
        </row>
        <row r="738">
          <cell r="A738" t="str">
            <v>GLF004</v>
          </cell>
        </row>
        <row r="739">
          <cell r="A739" t="str">
            <v>GMP004</v>
          </cell>
        </row>
        <row r="740">
          <cell r="A740" t="str">
            <v>GRH017</v>
          </cell>
        </row>
        <row r="741">
          <cell r="A741" t="str">
            <v>GRS075</v>
          </cell>
        </row>
        <row r="742">
          <cell r="A742" t="str">
            <v>HBL048</v>
          </cell>
        </row>
        <row r="743">
          <cell r="A743" t="str">
            <v>HCA085</v>
          </cell>
        </row>
        <row r="744">
          <cell r="A744" t="str">
            <v>HEE033</v>
          </cell>
        </row>
        <row r="745">
          <cell r="A745" t="str">
            <v>HEF084</v>
          </cell>
        </row>
        <row r="746">
          <cell r="A746" t="str">
            <v>HFE033</v>
          </cell>
        </row>
        <row r="747">
          <cell r="A747" t="str">
            <v>HFW090</v>
          </cell>
        </row>
        <row r="748">
          <cell r="A748" t="str">
            <v>HGT089</v>
          </cell>
        </row>
        <row r="749">
          <cell r="A749" t="str">
            <v>HHA004</v>
          </cell>
        </row>
        <row r="750">
          <cell r="A750" t="str">
            <v>HIA075</v>
          </cell>
        </row>
        <row r="751">
          <cell r="A751" t="str">
            <v>HIC033</v>
          </cell>
        </row>
        <row r="752">
          <cell r="A752" t="str">
            <v>HIE075</v>
          </cell>
        </row>
        <row r="753">
          <cell r="A753" t="str">
            <v>HLF048</v>
          </cell>
        </row>
        <row r="754">
          <cell r="A754" t="str">
            <v>HMM048</v>
          </cell>
        </row>
        <row r="755">
          <cell r="A755" t="str">
            <v>HMR041</v>
          </cell>
        </row>
        <row r="756">
          <cell r="A756" t="str">
            <v>HMT087</v>
          </cell>
        </row>
        <row r="757">
          <cell r="A757" t="str">
            <v>HOF034</v>
          </cell>
        </row>
        <row r="758">
          <cell r="A758" t="str">
            <v>HPR048</v>
          </cell>
        </row>
        <row r="759">
          <cell r="A759" t="str">
            <v>HPS910</v>
          </cell>
        </row>
        <row r="760">
          <cell r="A760" t="str">
            <v>HRA033</v>
          </cell>
        </row>
        <row r="761">
          <cell r="A761" t="str">
            <v>HSP208</v>
          </cell>
        </row>
        <row r="762">
          <cell r="A762" t="str">
            <v>HSST14</v>
          </cell>
        </row>
        <row r="763">
          <cell r="A763" t="str">
            <v>HTA033</v>
          </cell>
        </row>
        <row r="764">
          <cell r="A764" t="str">
            <v>HTB048</v>
          </cell>
        </row>
        <row r="765">
          <cell r="A765" t="str">
            <v>HTB087</v>
          </cell>
        </row>
        <row r="766">
          <cell r="A766" t="str">
            <v>HYO017</v>
          </cell>
        </row>
        <row r="767">
          <cell r="A767" t="str">
            <v>IHE210</v>
          </cell>
        </row>
        <row r="768">
          <cell r="A768" t="str">
            <v>IIF848</v>
          </cell>
        </row>
        <row r="769">
          <cell r="A769" t="str">
            <v>ILF032</v>
          </cell>
        </row>
        <row r="770">
          <cell r="A770" t="str">
            <v>ILS081</v>
          </cell>
        </row>
        <row r="771">
          <cell r="A771" t="str">
            <v>INL204</v>
          </cell>
        </row>
        <row r="772">
          <cell r="A772" t="str">
            <v>INS066</v>
          </cell>
        </row>
        <row r="773">
          <cell r="A773" t="str">
            <v>IPO034</v>
          </cell>
        </row>
        <row r="774">
          <cell r="A774" t="str">
            <v>IRT813</v>
          </cell>
        </row>
        <row r="775">
          <cell r="A775" t="str">
            <v>ISA034</v>
          </cell>
        </row>
        <row r="776">
          <cell r="A776" t="str">
            <v>IUR210</v>
          </cell>
        </row>
        <row r="777">
          <cell r="A777" t="str">
            <v>IWM048</v>
          </cell>
        </row>
        <row r="778">
          <cell r="A778" t="str">
            <v>JNC003</v>
          </cell>
        </row>
        <row r="779">
          <cell r="A779" t="str">
            <v>JPS908</v>
          </cell>
        </row>
        <row r="780">
          <cell r="A780" t="str">
            <v>KEW003</v>
          </cell>
        </row>
        <row r="781">
          <cell r="A781" t="str">
            <v>LAB075</v>
          </cell>
        </row>
        <row r="782">
          <cell r="A782" t="str">
            <v>LCR004</v>
          </cell>
        </row>
        <row r="783">
          <cell r="A783" t="str">
            <v>LEC047</v>
          </cell>
        </row>
        <row r="784">
          <cell r="A784" t="str">
            <v>LGB090</v>
          </cell>
        </row>
        <row r="785">
          <cell r="A785" t="str">
            <v>LGX999</v>
          </cell>
        </row>
        <row r="786">
          <cell r="A786" t="str">
            <v>LLW066</v>
          </cell>
        </row>
        <row r="787">
          <cell r="A787" t="str">
            <v>LOG048</v>
          </cell>
        </row>
        <row r="788">
          <cell r="A788" t="str">
            <v>LRG084</v>
          </cell>
        </row>
        <row r="789">
          <cell r="A789" t="str">
            <v>LSC084</v>
          </cell>
        </row>
        <row r="790">
          <cell r="A790" t="str">
            <v>LSI084</v>
          </cell>
        </row>
        <row r="791">
          <cell r="A791" t="str">
            <v>LTS075</v>
          </cell>
        </row>
        <row r="792">
          <cell r="A792" t="str">
            <v>MAL066</v>
          </cell>
        </row>
        <row r="793">
          <cell r="A793" t="str">
            <v>MAS087</v>
          </cell>
        </row>
        <row r="794">
          <cell r="A794" t="str">
            <v>MEO084</v>
          </cell>
        </row>
        <row r="795">
          <cell r="A795" t="str">
            <v>MHP004</v>
          </cell>
        </row>
        <row r="796">
          <cell r="A796" t="str">
            <v>MHP033</v>
          </cell>
        </row>
        <row r="797">
          <cell r="A797" t="str">
            <v>MIR033</v>
          </cell>
        </row>
        <row r="798">
          <cell r="A798" t="str">
            <v>MLA048</v>
          </cell>
        </row>
        <row r="799">
          <cell r="A799" t="str">
            <v>MLK211</v>
          </cell>
        </row>
        <row r="800">
          <cell r="A800" t="str">
            <v>MMO003</v>
          </cell>
        </row>
        <row r="801">
          <cell r="A801" t="str">
            <v>MOD017</v>
          </cell>
        </row>
        <row r="802">
          <cell r="A802" t="str">
            <v>MOJ047</v>
          </cell>
        </row>
        <row r="803">
          <cell r="A803" t="str">
            <v>MRC084</v>
          </cell>
        </row>
        <row r="804">
          <cell r="A804" t="str">
            <v>MSI048</v>
          </cell>
        </row>
        <row r="805">
          <cell r="A805" t="str">
            <v>NAF017</v>
          </cell>
        </row>
        <row r="806">
          <cell r="A806" t="str">
            <v>NAM017</v>
          </cell>
        </row>
        <row r="807">
          <cell r="A807" t="str">
            <v>NAS075</v>
          </cell>
        </row>
        <row r="808">
          <cell r="A808" t="str">
            <v>NBA033</v>
          </cell>
        </row>
        <row r="809">
          <cell r="A809" t="str">
            <v>NCA034</v>
          </cell>
        </row>
        <row r="810">
          <cell r="A810" t="str">
            <v>NCE033</v>
          </cell>
        </row>
        <row r="811">
          <cell r="A811" t="str">
            <v>NCE299</v>
          </cell>
        </row>
        <row r="812">
          <cell r="A812" t="str">
            <v>NCF843</v>
          </cell>
        </row>
        <row r="813">
          <cell r="A813" t="str">
            <v>NCS022</v>
          </cell>
        </row>
        <row r="814">
          <cell r="A814" t="str">
            <v>NDA066</v>
          </cell>
        </row>
        <row r="815">
          <cell r="A815" t="str">
            <v>NED084</v>
          </cell>
        </row>
        <row r="816">
          <cell r="A816" t="str">
            <v>NEE203</v>
          </cell>
        </row>
        <row r="817">
          <cell r="A817" t="str">
            <v>NEN003</v>
          </cell>
        </row>
        <row r="818">
          <cell r="A818" t="str">
            <v>NER084</v>
          </cell>
        </row>
        <row r="819">
          <cell r="A819" t="str">
            <v>NES084</v>
          </cell>
        </row>
        <row r="820">
          <cell r="A820" t="str">
            <v>NFC003</v>
          </cell>
        </row>
        <row r="821">
          <cell r="A821" t="str">
            <v>NGL048</v>
          </cell>
        </row>
        <row r="822">
          <cell r="A822" t="str">
            <v>NGS075</v>
          </cell>
        </row>
        <row r="823">
          <cell r="A823" t="str">
            <v>NHD033</v>
          </cell>
        </row>
        <row r="824">
          <cell r="A824" t="str">
            <v>NHF048</v>
          </cell>
        </row>
        <row r="825">
          <cell r="A825" t="str">
            <v>NHM048</v>
          </cell>
        </row>
        <row r="826">
          <cell r="A826" t="str">
            <v>NHP903</v>
          </cell>
        </row>
        <row r="827">
          <cell r="A827" t="str">
            <v>NHS999</v>
          </cell>
        </row>
        <row r="828">
          <cell r="A828" t="str">
            <v>NI001X</v>
          </cell>
        </row>
        <row r="829">
          <cell r="A829" t="str">
            <v>NI002X</v>
          </cell>
        </row>
        <row r="830">
          <cell r="A830" t="str">
            <v>NI003X</v>
          </cell>
        </row>
        <row r="831">
          <cell r="A831" t="str">
            <v>NI004X</v>
          </cell>
        </row>
        <row r="832">
          <cell r="A832" t="str">
            <v>NI005X</v>
          </cell>
        </row>
        <row r="833">
          <cell r="A833" t="str">
            <v>NI006X</v>
          </cell>
        </row>
        <row r="834">
          <cell r="A834" t="str">
            <v>NI007X</v>
          </cell>
        </row>
        <row r="835">
          <cell r="A835" t="str">
            <v>NI008X</v>
          </cell>
        </row>
        <row r="836">
          <cell r="A836" t="str">
            <v>NI009X</v>
          </cell>
        </row>
        <row r="837">
          <cell r="A837" t="str">
            <v>NI010X</v>
          </cell>
        </row>
        <row r="838">
          <cell r="A838" t="str">
            <v>NI011X</v>
          </cell>
        </row>
        <row r="839">
          <cell r="A839" t="str">
            <v>NI012X</v>
          </cell>
        </row>
        <row r="840">
          <cell r="A840" t="str">
            <v>NI013X</v>
          </cell>
        </row>
        <row r="841">
          <cell r="A841" t="str">
            <v>NI014X</v>
          </cell>
        </row>
        <row r="842">
          <cell r="A842" t="str">
            <v>NI015X</v>
          </cell>
        </row>
        <row r="843">
          <cell r="A843" t="str">
            <v>NI016X</v>
          </cell>
        </row>
        <row r="844">
          <cell r="A844" t="str">
            <v>NI017X</v>
          </cell>
        </row>
        <row r="845">
          <cell r="A845" t="str">
            <v>NI018X</v>
          </cell>
        </row>
        <row r="846">
          <cell r="A846" t="str">
            <v>NI019X</v>
          </cell>
        </row>
        <row r="847">
          <cell r="A847" t="str">
            <v>NI020X</v>
          </cell>
        </row>
        <row r="848">
          <cell r="A848" t="str">
            <v>NI021X</v>
          </cell>
        </row>
        <row r="849">
          <cell r="A849" t="str">
            <v>NI022X</v>
          </cell>
        </row>
        <row r="850">
          <cell r="A850" t="str">
            <v>NI023X</v>
          </cell>
        </row>
        <row r="851">
          <cell r="A851" t="str">
            <v>NI024X</v>
          </cell>
        </row>
        <row r="852">
          <cell r="A852" t="str">
            <v>NI025X</v>
          </cell>
        </row>
        <row r="853">
          <cell r="A853" t="str">
            <v>NI026X</v>
          </cell>
        </row>
        <row r="854">
          <cell r="A854" t="str">
            <v>NI027X</v>
          </cell>
        </row>
        <row r="855">
          <cell r="A855" t="str">
            <v>NIF822</v>
          </cell>
        </row>
        <row r="856">
          <cell r="A856" t="str">
            <v>NIL206</v>
          </cell>
        </row>
        <row r="857">
          <cell r="A857" t="str">
            <v>NIO097</v>
          </cell>
        </row>
        <row r="858">
          <cell r="A858" t="str">
            <v>NIP097</v>
          </cell>
        </row>
        <row r="859">
          <cell r="A859" t="str">
            <v>NIS202</v>
          </cell>
        </row>
        <row r="860">
          <cell r="A860" t="str">
            <v>NISCT1</v>
          </cell>
        </row>
        <row r="861">
          <cell r="A861" t="str">
            <v>NISCT2</v>
          </cell>
        </row>
        <row r="862">
          <cell r="A862" t="str">
            <v>NISCT3</v>
          </cell>
        </row>
        <row r="863">
          <cell r="A863" t="str">
            <v>NISCT4</v>
          </cell>
        </row>
        <row r="864">
          <cell r="A864" t="str">
            <v>NISCT5</v>
          </cell>
        </row>
        <row r="865">
          <cell r="A865" t="str">
            <v>NIW099</v>
          </cell>
        </row>
        <row r="866">
          <cell r="A866" t="str">
            <v>NLB048</v>
          </cell>
        </row>
        <row r="867">
          <cell r="A867" t="str">
            <v>NLD048</v>
          </cell>
        </row>
        <row r="868">
          <cell r="A868" t="str">
            <v>NLF888</v>
          </cell>
        </row>
        <row r="869">
          <cell r="A869" t="str">
            <v>NLG999</v>
          </cell>
        </row>
        <row r="870">
          <cell r="A870" t="str">
            <v>NLL048</v>
          </cell>
        </row>
        <row r="871">
          <cell r="A871" t="str">
            <v>NLS075</v>
          </cell>
        </row>
        <row r="872">
          <cell r="A872" t="str">
            <v>NLW090</v>
          </cell>
        </row>
        <row r="873">
          <cell r="A873" t="str">
            <v>NLY202</v>
          </cell>
        </row>
        <row r="874">
          <cell r="A874" t="str">
            <v>NMG048</v>
          </cell>
        </row>
        <row r="875">
          <cell r="A875" t="str">
            <v>NMM048</v>
          </cell>
        </row>
        <row r="876">
          <cell r="A876" t="str">
            <v>NMN202</v>
          </cell>
        </row>
        <row r="877">
          <cell r="A877" t="str">
            <v>NMS048</v>
          </cell>
        </row>
        <row r="878">
          <cell r="A878" t="str">
            <v>NMU075</v>
          </cell>
        </row>
        <row r="879">
          <cell r="A879" t="str">
            <v>NMW090</v>
          </cell>
        </row>
        <row r="880">
          <cell r="A880" t="str">
            <v>NND999</v>
          </cell>
        </row>
        <row r="881">
          <cell r="A881" t="str">
            <v>NNH999</v>
          </cell>
        </row>
        <row r="882">
          <cell r="A882" t="str">
            <v>NNL066</v>
          </cell>
        </row>
        <row r="883">
          <cell r="A883" t="str">
            <v>NPG048</v>
          </cell>
        </row>
        <row r="884">
          <cell r="A884" t="str">
            <v>NPS033</v>
          </cell>
        </row>
        <row r="885">
          <cell r="A885" t="str">
            <v>NRS075</v>
          </cell>
        </row>
        <row r="886">
          <cell r="A886" t="str">
            <v>NRW090</v>
          </cell>
        </row>
        <row r="887">
          <cell r="A887" t="str">
            <v>NSG062</v>
          </cell>
        </row>
        <row r="888">
          <cell r="A888" t="str">
            <v>NSI049</v>
          </cell>
        </row>
        <row r="889">
          <cell r="A889" t="str">
            <v>NSP033</v>
          </cell>
        </row>
        <row r="890">
          <cell r="A890" t="str">
            <v>NST032</v>
          </cell>
        </row>
        <row r="891">
          <cell r="A891" t="str">
            <v>NTB204</v>
          </cell>
        </row>
        <row r="892">
          <cell r="A892" t="str">
            <v>NUL066</v>
          </cell>
        </row>
        <row r="893">
          <cell r="A893" t="str">
            <v>NWD084</v>
          </cell>
        </row>
        <row r="894">
          <cell r="A894" t="str">
            <v>NXS004</v>
          </cell>
        </row>
        <row r="895">
          <cell r="A895" t="str">
            <v>OBR087</v>
          </cell>
        </row>
        <row r="896">
          <cell r="A896" t="str">
            <v>ODA888</v>
          </cell>
        </row>
        <row r="897">
          <cell r="A897" t="str">
            <v>OFC084</v>
          </cell>
        </row>
        <row r="898">
          <cell r="A898" t="str">
            <v>OFM211</v>
          </cell>
        </row>
        <row r="899">
          <cell r="A899" t="str">
            <v>OFT074</v>
          </cell>
        </row>
        <row r="900">
          <cell r="A900" t="str">
            <v>OGE020</v>
          </cell>
        </row>
        <row r="901">
          <cell r="A901" t="str">
            <v>OIC047</v>
          </cell>
        </row>
        <row r="902">
          <cell r="A902" t="str">
            <v>OLA048</v>
          </cell>
        </row>
        <row r="903">
          <cell r="A903" t="str">
            <v>OLD048</v>
          </cell>
        </row>
        <row r="904">
          <cell r="A904" t="str">
            <v>OLF048</v>
          </cell>
        </row>
        <row r="905">
          <cell r="A905" t="str">
            <v>ONS005</v>
          </cell>
        </row>
        <row r="906">
          <cell r="A906" t="str">
            <v>OPC090</v>
          </cell>
        </row>
        <row r="907">
          <cell r="A907" t="str">
            <v>ORD084</v>
          </cell>
        </row>
        <row r="908">
          <cell r="A908" t="str">
            <v>ORR088</v>
          </cell>
        </row>
        <row r="909">
          <cell r="A909" t="str">
            <v>OSE072</v>
          </cell>
        </row>
        <row r="910">
          <cell r="A910" t="str">
            <v>OSS907</v>
          </cell>
        </row>
        <row r="911">
          <cell r="A911" t="str">
            <v>PAD032</v>
          </cell>
        </row>
        <row r="912">
          <cell r="A912" t="str">
            <v>PAO084</v>
          </cell>
        </row>
        <row r="913">
          <cell r="A913" t="str">
            <v>PBN097</v>
          </cell>
        </row>
        <row r="914">
          <cell r="A914" t="str">
            <v>PCS901</v>
          </cell>
        </row>
        <row r="915">
          <cell r="A915" t="str">
            <v>PCX999</v>
          </cell>
        </row>
        <row r="916">
          <cell r="A916" t="str">
            <v>PEN999</v>
          </cell>
        </row>
        <row r="917">
          <cell r="A917" t="str">
            <v>PFS075</v>
          </cell>
        </row>
        <row r="918">
          <cell r="A918" t="str">
            <v>PFT087</v>
          </cell>
        </row>
        <row r="919">
          <cell r="A919" t="str">
            <v>PHC004</v>
          </cell>
        </row>
        <row r="920">
          <cell r="A920" t="str">
            <v>PHE033</v>
          </cell>
        </row>
        <row r="921">
          <cell r="A921" t="str">
            <v>PLA004</v>
          </cell>
        </row>
        <row r="922">
          <cell r="A922" t="str">
            <v>PLT066</v>
          </cell>
        </row>
        <row r="923">
          <cell r="A923" t="str">
            <v>PMD208</v>
          </cell>
        </row>
        <row r="924">
          <cell r="A924" t="str">
            <v>PNT066</v>
          </cell>
        </row>
        <row r="925">
          <cell r="A925" t="str">
            <v>POL084</v>
          </cell>
        </row>
        <row r="926">
          <cell r="A926" t="str">
            <v>PON097</v>
          </cell>
        </row>
        <row r="927">
          <cell r="A927" t="str">
            <v>PPF032</v>
          </cell>
        </row>
        <row r="928">
          <cell r="A928" t="str">
            <v>PPS912</v>
          </cell>
        </row>
        <row r="929">
          <cell r="A929" t="str">
            <v>PRA087</v>
          </cell>
        </row>
        <row r="930">
          <cell r="A930" t="str">
            <v>PRA091</v>
          </cell>
        </row>
        <row r="931">
          <cell r="A931" t="str">
            <v>PRS214</v>
          </cell>
        </row>
        <row r="932">
          <cell r="A932" t="str">
            <v>PSC006</v>
          </cell>
        </row>
        <row r="933">
          <cell r="A933" t="str">
            <v>PSN097</v>
          </cell>
        </row>
        <row r="934">
          <cell r="A934" t="str">
            <v>PTA004</v>
          </cell>
        </row>
        <row r="935">
          <cell r="A935" t="str">
            <v>PWL888</v>
          </cell>
        </row>
        <row r="936">
          <cell r="A936" t="str">
            <v>QEC085</v>
          </cell>
        </row>
        <row r="937">
          <cell r="A937" t="str">
            <v>RAF017</v>
          </cell>
        </row>
        <row r="938">
          <cell r="A938" t="str">
            <v>RAI208</v>
          </cell>
        </row>
        <row r="939">
          <cell r="A939" t="str">
            <v>RAM048</v>
          </cell>
        </row>
        <row r="940">
          <cell r="A940" t="str">
            <v>RBG075</v>
          </cell>
        </row>
        <row r="941">
          <cell r="A941" t="str">
            <v>RCP906</v>
          </cell>
        </row>
        <row r="942">
          <cell r="A942" t="str">
            <v>RCT048</v>
          </cell>
        </row>
        <row r="943">
          <cell r="A943" t="str">
            <v>REG212</v>
          </cell>
        </row>
        <row r="944">
          <cell r="A944" t="str">
            <v>REL032</v>
          </cell>
        </row>
        <row r="945">
          <cell r="A945" t="str">
            <v>RHC017</v>
          </cell>
        </row>
        <row r="946">
          <cell r="A946" t="str">
            <v>RHH087</v>
          </cell>
        </row>
        <row r="947">
          <cell r="A947" t="str">
            <v>RMH084</v>
          </cell>
        </row>
        <row r="948">
          <cell r="A948" t="str">
            <v>RMP915</v>
          </cell>
        </row>
        <row r="949">
          <cell r="A949" t="str">
            <v>RMT087</v>
          </cell>
        </row>
        <row r="950">
          <cell r="A950" t="str">
            <v>ROS075</v>
          </cell>
        </row>
        <row r="951">
          <cell r="A951" t="str">
            <v>RPA003</v>
          </cell>
        </row>
        <row r="952">
          <cell r="A952" t="str">
            <v>RSR066</v>
          </cell>
        </row>
        <row r="953">
          <cell r="A953" t="str">
            <v>S001XX</v>
          </cell>
        </row>
        <row r="954">
          <cell r="A954" t="str">
            <v>S002XX</v>
          </cell>
        </row>
        <row r="955">
          <cell r="A955" t="str">
            <v>S003XX</v>
          </cell>
        </row>
        <row r="956">
          <cell r="A956" t="str">
            <v>S004XX</v>
          </cell>
        </row>
        <row r="957">
          <cell r="A957" t="str">
            <v>S005XX</v>
          </cell>
        </row>
        <row r="958">
          <cell r="A958" t="str">
            <v>S006XX</v>
          </cell>
        </row>
        <row r="959">
          <cell r="A959" t="str">
            <v>S007XX</v>
          </cell>
        </row>
        <row r="960">
          <cell r="A960" t="str">
            <v>S008XX</v>
          </cell>
        </row>
        <row r="961">
          <cell r="A961" t="str">
            <v>S009XX</v>
          </cell>
        </row>
        <row r="962">
          <cell r="A962" t="str">
            <v>S010XX</v>
          </cell>
        </row>
        <row r="963">
          <cell r="A963" t="str">
            <v>S011XX</v>
          </cell>
        </row>
        <row r="964">
          <cell r="A964" t="str">
            <v>S012XX</v>
          </cell>
        </row>
        <row r="965">
          <cell r="A965" t="str">
            <v>S013XX</v>
          </cell>
        </row>
        <row r="966">
          <cell r="A966" t="str">
            <v>S014XX</v>
          </cell>
        </row>
        <row r="967">
          <cell r="A967" t="str">
            <v>S015XX</v>
          </cell>
        </row>
        <row r="968">
          <cell r="A968" t="str">
            <v>S016XX</v>
          </cell>
        </row>
        <row r="969">
          <cell r="A969" t="str">
            <v>S017XX</v>
          </cell>
        </row>
        <row r="970">
          <cell r="A970" t="str">
            <v>S018XX</v>
          </cell>
        </row>
        <row r="971">
          <cell r="A971" t="str">
            <v>S019XX</v>
          </cell>
        </row>
        <row r="972">
          <cell r="A972" t="str">
            <v>S020XX</v>
          </cell>
        </row>
        <row r="973">
          <cell r="A973" t="str">
            <v>S021XX</v>
          </cell>
        </row>
        <row r="974">
          <cell r="A974" t="str">
            <v>S022XX</v>
          </cell>
        </row>
        <row r="975">
          <cell r="A975" t="str">
            <v>S023XX</v>
          </cell>
        </row>
        <row r="976">
          <cell r="A976" t="str">
            <v>S025XX</v>
          </cell>
        </row>
        <row r="977">
          <cell r="A977" t="str">
            <v>S026XX</v>
          </cell>
        </row>
        <row r="978">
          <cell r="A978" t="str">
            <v>S027XX</v>
          </cell>
        </row>
        <row r="979">
          <cell r="A979" t="str">
            <v>S028XX</v>
          </cell>
        </row>
        <row r="980">
          <cell r="A980" t="str">
            <v>S029XX</v>
          </cell>
        </row>
        <row r="981">
          <cell r="A981" t="str">
            <v>S030XX</v>
          </cell>
        </row>
        <row r="982">
          <cell r="A982" t="str">
            <v>S031XX</v>
          </cell>
        </row>
        <row r="983">
          <cell r="A983" t="str">
            <v>S032XX</v>
          </cell>
        </row>
        <row r="984">
          <cell r="A984" t="str">
            <v>S033XX</v>
          </cell>
        </row>
        <row r="985">
          <cell r="A985" t="str">
            <v>S034XX</v>
          </cell>
        </row>
        <row r="986">
          <cell r="A986" t="str">
            <v>S035XX</v>
          </cell>
        </row>
        <row r="987">
          <cell r="A987" t="str">
            <v>S036XX</v>
          </cell>
        </row>
        <row r="988">
          <cell r="A988" t="str">
            <v>S037XX</v>
          </cell>
        </row>
        <row r="989">
          <cell r="A989" t="str">
            <v>S038XX</v>
          </cell>
        </row>
        <row r="990">
          <cell r="A990" t="str">
            <v>S039XX</v>
          </cell>
        </row>
        <row r="991">
          <cell r="A991" t="str">
            <v>S040XX</v>
          </cell>
        </row>
        <row r="992">
          <cell r="A992" t="str">
            <v>S041XX</v>
          </cell>
        </row>
        <row r="993">
          <cell r="A993" t="str">
            <v>S042XX</v>
          </cell>
        </row>
        <row r="994">
          <cell r="A994" t="str">
            <v>S043XX</v>
          </cell>
        </row>
        <row r="995">
          <cell r="A995" t="str">
            <v>S044XX</v>
          </cell>
        </row>
        <row r="996">
          <cell r="A996" t="str">
            <v>S045XX</v>
          </cell>
        </row>
        <row r="997">
          <cell r="A997" t="str">
            <v>S046XX</v>
          </cell>
        </row>
        <row r="998">
          <cell r="A998" t="str">
            <v>S049XX</v>
          </cell>
        </row>
        <row r="999">
          <cell r="A999" t="str">
            <v>S055XX</v>
          </cell>
        </row>
        <row r="1000">
          <cell r="A1000" t="str">
            <v>S056XX</v>
          </cell>
        </row>
        <row r="1001">
          <cell r="A1001" t="str">
            <v>S099XX</v>
          </cell>
        </row>
        <row r="1002">
          <cell r="A1002" t="str">
            <v>S100XX</v>
          </cell>
        </row>
        <row r="1003">
          <cell r="A1003" t="str">
            <v>S200XX</v>
          </cell>
        </row>
        <row r="1004">
          <cell r="A1004" t="str">
            <v>SAC075</v>
          </cell>
        </row>
        <row r="1005">
          <cell r="A1005" t="str">
            <v>SCF842</v>
          </cell>
        </row>
        <row r="1006">
          <cell r="A1006" t="str">
            <v>SCL090</v>
          </cell>
        </row>
        <row r="1007">
          <cell r="A1007" t="str">
            <v>SCN202</v>
          </cell>
        </row>
        <row r="1008">
          <cell r="A1008" t="str">
            <v>SCO042</v>
          </cell>
        </row>
        <row r="1009">
          <cell r="A1009" t="str">
            <v>SCR075</v>
          </cell>
        </row>
        <row r="1010">
          <cell r="A1010" t="str">
            <v>SCT075</v>
          </cell>
        </row>
        <row r="1011">
          <cell r="A1011" t="str">
            <v>SCW090</v>
          </cell>
        </row>
        <row r="1012">
          <cell r="A1012" t="str">
            <v>SDS075</v>
          </cell>
        </row>
        <row r="1013">
          <cell r="A1013" t="str">
            <v>SEB203</v>
          </cell>
        </row>
        <row r="1014">
          <cell r="A1014" t="str">
            <v>SED084</v>
          </cell>
        </row>
        <row r="1015">
          <cell r="A1015" t="str">
            <v>SEE203</v>
          </cell>
        </row>
        <row r="1016">
          <cell r="A1016" t="str">
            <v>SEL048</v>
          </cell>
        </row>
        <row r="1017">
          <cell r="A1017" t="str">
            <v>SEN075</v>
          </cell>
        </row>
        <row r="1018">
          <cell r="A1018" t="str">
            <v>SFC075</v>
          </cell>
        </row>
        <row r="1019">
          <cell r="A1019" t="str">
            <v>SFL066</v>
          </cell>
        </row>
        <row r="1020">
          <cell r="A1020" t="str">
            <v>SFO019</v>
          </cell>
        </row>
        <row r="1021">
          <cell r="A1021" t="str">
            <v>SIA003</v>
          </cell>
        </row>
        <row r="1022">
          <cell r="A1022" t="str">
            <v>SIB211</v>
          </cell>
        </row>
        <row r="1023">
          <cell r="A1023" t="str">
            <v>SIV007</v>
          </cell>
        </row>
        <row r="1024">
          <cell r="A1024" t="str">
            <v>SIY034</v>
          </cell>
        </row>
        <row r="1025">
          <cell r="A1025" t="str">
            <v>SJS048</v>
          </cell>
        </row>
        <row r="1026">
          <cell r="A1026" t="str">
            <v>SLC084</v>
          </cell>
        </row>
        <row r="1027">
          <cell r="A1027" t="str">
            <v>SLG999</v>
          </cell>
        </row>
        <row r="1028">
          <cell r="A1028" t="str">
            <v>SMG048</v>
          </cell>
        </row>
        <row r="1029">
          <cell r="A1029" t="str">
            <v>SNH075</v>
          </cell>
        </row>
        <row r="1030">
          <cell r="A1030" t="str">
            <v>SNI909</v>
          </cell>
        </row>
        <row r="1031">
          <cell r="A1031" t="str">
            <v>SNL851</v>
          </cell>
        </row>
        <row r="1032">
          <cell r="A1032" t="str">
            <v>SNP914</v>
          </cell>
        </row>
        <row r="1033">
          <cell r="A1033" t="str">
            <v>SPA004</v>
          </cell>
        </row>
        <row r="1034">
          <cell r="A1034" t="str">
            <v>SPA075</v>
          </cell>
        </row>
        <row r="1035">
          <cell r="A1035" t="str">
            <v>SPE048</v>
          </cell>
        </row>
        <row r="1036">
          <cell r="A1036" t="str">
            <v>SPS075</v>
          </cell>
        </row>
        <row r="1037">
          <cell r="A1037" t="str">
            <v>SQA075</v>
          </cell>
        </row>
        <row r="1038">
          <cell r="A1038" t="str">
            <v>SSC084</v>
          </cell>
        </row>
        <row r="1039">
          <cell r="A1039" t="str">
            <v>SSO075</v>
          </cell>
        </row>
        <row r="1040">
          <cell r="A1040" t="str">
            <v>STB075</v>
          </cell>
        </row>
        <row r="1041">
          <cell r="A1041" t="str">
            <v>STF084</v>
          </cell>
        </row>
        <row r="1042">
          <cell r="A1042" t="str">
            <v>STP913</v>
          </cell>
        </row>
        <row r="1043">
          <cell r="A1043" t="str">
            <v>SUP072</v>
          </cell>
        </row>
        <row r="1044">
          <cell r="A1044" t="str">
            <v>SWA075</v>
          </cell>
        </row>
        <row r="1045">
          <cell r="A1045" t="str">
            <v>SWD084</v>
          </cell>
        </row>
        <row r="1046">
          <cell r="A1046" t="str">
            <v>TCW090</v>
          </cell>
        </row>
        <row r="1047">
          <cell r="A1047" t="str">
            <v>TGL048</v>
          </cell>
        </row>
        <row r="1048">
          <cell r="A1048" t="str">
            <v>THC209</v>
          </cell>
        </row>
        <row r="1049">
          <cell r="A1049" t="str">
            <v>THO085</v>
          </cell>
        </row>
        <row r="1050">
          <cell r="A1050" t="str">
            <v>TNA067</v>
          </cell>
        </row>
        <row r="1051">
          <cell r="A1051" t="str">
            <v>TPR032</v>
          </cell>
        </row>
        <row r="1052">
          <cell r="A1052" t="str">
            <v>TPS904</v>
          </cell>
        </row>
        <row r="1053">
          <cell r="A1053" t="str">
            <v>TST084</v>
          </cell>
        </row>
        <row r="1054">
          <cell r="A1054" t="str">
            <v>UKA084</v>
          </cell>
        </row>
        <row r="1055">
          <cell r="A1055" t="str">
            <v>UKC084</v>
          </cell>
        </row>
        <row r="1056">
          <cell r="A1056" t="str">
            <v>UKF087</v>
          </cell>
        </row>
        <row r="1057">
          <cell r="A1057" t="str">
            <v>UKP905</v>
          </cell>
        </row>
        <row r="1058">
          <cell r="A1058" t="str">
            <v>UKR087</v>
          </cell>
        </row>
        <row r="1059">
          <cell r="A1059" t="str">
            <v>UKS048</v>
          </cell>
        </row>
        <row r="1060">
          <cell r="A1060" t="str">
            <v>UKT013</v>
          </cell>
        </row>
        <row r="1061">
          <cell r="A1061" t="str">
            <v>UNI084</v>
          </cell>
        </row>
        <row r="1062">
          <cell r="A1062" t="str">
            <v>USE207</v>
          </cell>
        </row>
        <row r="1063">
          <cell r="A1063" t="str">
            <v>VAM048</v>
          </cell>
        </row>
        <row r="1064">
          <cell r="A1064" t="str">
            <v>VED837</v>
          </cell>
        </row>
        <row r="1065">
          <cell r="A1065" t="str">
            <v>VGB048</v>
          </cell>
        </row>
        <row r="1066">
          <cell r="A1066" t="str">
            <v>VMD003</v>
          </cell>
        </row>
        <row r="1067">
          <cell r="A1067" t="str">
            <v>VOS004</v>
          </cell>
        </row>
        <row r="1068">
          <cell r="A1068" t="str">
            <v>VSS211</v>
          </cell>
        </row>
        <row r="1069">
          <cell r="A1069" t="str">
            <v>VTA206</v>
          </cell>
        </row>
        <row r="1070">
          <cell r="A1070" t="str">
            <v>VTE085</v>
          </cell>
        </row>
        <row r="1071">
          <cell r="A1071" t="str">
            <v>VTS085</v>
          </cell>
        </row>
        <row r="1072">
          <cell r="A1072" t="str">
            <v>W512XX</v>
          </cell>
        </row>
        <row r="1073">
          <cell r="A1073" t="str">
            <v>W514XX</v>
          </cell>
        </row>
        <row r="1074">
          <cell r="A1074" t="str">
            <v>W516XX</v>
          </cell>
        </row>
        <row r="1075">
          <cell r="A1075" t="str">
            <v>W518XX</v>
          </cell>
        </row>
        <row r="1076">
          <cell r="A1076" t="str">
            <v>W520XX</v>
          </cell>
        </row>
        <row r="1077">
          <cell r="A1077" t="str">
            <v>W522XX</v>
          </cell>
        </row>
        <row r="1078">
          <cell r="A1078" t="str">
            <v>W524XX</v>
          </cell>
        </row>
        <row r="1079">
          <cell r="A1079" t="str">
            <v>W526XX</v>
          </cell>
        </row>
        <row r="1080">
          <cell r="A1080" t="str">
            <v>W528XX</v>
          </cell>
        </row>
        <row r="1081">
          <cell r="A1081" t="str">
            <v>W530XX</v>
          </cell>
        </row>
        <row r="1082">
          <cell r="A1082" t="str">
            <v>W532XX</v>
          </cell>
        </row>
        <row r="1083">
          <cell r="A1083" t="str">
            <v>W534XX</v>
          </cell>
        </row>
        <row r="1084">
          <cell r="A1084" t="str">
            <v>W536XX</v>
          </cell>
        </row>
        <row r="1085">
          <cell r="A1085" t="str">
            <v>W538XX</v>
          </cell>
        </row>
        <row r="1086">
          <cell r="A1086" t="str">
            <v>W540XX</v>
          </cell>
        </row>
        <row r="1087">
          <cell r="A1087" t="str">
            <v>W542XX</v>
          </cell>
        </row>
        <row r="1088">
          <cell r="A1088" t="str">
            <v>W544XX</v>
          </cell>
        </row>
        <row r="1089">
          <cell r="A1089" t="str">
            <v>W545XX</v>
          </cell>
        </row>
        <row r="1090">
          <cell r="A1090" t="str">
            <v>W546XX</v>
          </cell>
        </row>
        <row r="1091">
          <cell r="A1091" t="str">
            <v>W548XX</v>
          </cell>
        </row>
        <row r="1092">
          <cell r="A1092" t="str">
            <v>W550XX</v>
          </cell>
        </row>
        <row r="1093">
          <cell r="A1093" t="str">
            <v>W552XX</v>
          </cell>
        </row>
        <row r="1094">
          <cell r="A1094" t="str">
            <v>W562XX</v>
          </cell>
        </row>
        <row r="1095">
          <cell r="A1095" t="str">
            <v>W564XX</v>
          </cell>
        </row>
        <row r="1096">
          <cell r="A1096" t="str">
            <v>W566XX</v>
          </cell>
        </row>
        <row r="1097">
          <cell r="A1097" t="str">
            <v>W568XX</v>
          </cell>
        </row>
        <row r="1098">
          <cell r="A1098" t="str">
            <v>W572XX</v>
          </cell>
        </row>
        <row r="1099">
          <cell r="A1099" t="str">
            <v>W574XX</v>
          </cell>
        </row>
        <row r="1100">
          <cell r="A1100" t="str">
            <v>W576XX</v>
          </cell>
        </row>
        <row r="1101">
          <cell r="A1101" t="str">
            <v>W582XX</v>
          </cell>
        </row>
        <row r="1102">
          <cell r="A1102" t="str">
            <v>W584XX</v>
          </cell>
        </row>
        <row r="1103">
          <cell r="A1103" t="str">
            <v>W586XX</v>
          </cell>
        </row>
        <row r="1104">
          <cell r="A1104" t="str">
            <v>WAG090</v>
          </cell>
        </row>
        <row r="1105">
          <cell r="A1105" t="str">
            <v>WCF854</v>
          </cell>
        </row>
        <row r="1106">
          <cell r="A1106" t="str">
            <v>WCO048</v>
          </cell>
        </row>
        <row r="1107">
          <cell r="A1107" t="str">
            <v>WEL203</v>
          </cell>
        </row>
        <row r="1108">
          <cell r="A1108" t="str">
            <v>WFC048</v>
          </cell>
        </row>
        <row r="1109">
          <cell r="A1109" t="str">
            <v>WGA999</v>
          </cell>
        </row>
        <row r="1110">
          <cell r="A1110" t="str">
            <v>WLB090</v>
          </cell>
        </row>
        <row r="1111">
          <cell r="A1111" t="str">
            <v>WLC090</v>
          </cell>
        </row>
        <row r="1112">
          <cell r="A1112" t="str">
            <v>WLG999</v>
          </cell>
        </row>
        <row r="1113">
          <cell r="A1113" t="str">
            <v>WMD084</v>
          </cell>
        </row>
        <row r="1114">
          <cell r="A1114" t="str">
            <v>WNH999</v>
          </cell>
        </row>
        <row r="1115">
          <cell r="A1115" t="str">
            <v>WNHT13</v>
          </cell>
        </row>
        <row r="1116">
          <cell r="A1116" t="str">
            <v>WNHT14</v>
          </cell>
        </row>
        <row r="1117">
          <cell r="A1117" t="str">
            <v>WNHT15</v>
          </cell>
        </row>
        <row r="1118">
          <cell r="A1118" t="str">
            <v>WNHT16</v>
          </cell>
        </row>
        <row r="1119">
          <cell r="A1119" t="str">
            <v>WNHT17</v>
          </cell>
        </row>
        <row r="1120">
          <cell r="A1120" t="str">
            <v>WNHT18</v>
          </cell>
        </row>
        <row r="1121">
          <cell r="A1121" t="str">
            <v>WNHT19</v>
          </cell>
        </row>
        <row r="1122">
          <cell r="A1122" t="str">
            <v>WNHT20</v>
          </cell>
        </row>
        <row r="1123">
          <cell r="A1123" t="str">
            <v>WNHT21</v>
          </cell>
        </row>
        <row r="1124">
          <cell r="A1124" t="str">
            <v>WNHT22</v>
          </cell>
        </row>
        <row r="1125">
          <cell r="A1125" t="str">
            <v>WNU085</v>
          </cell>
        </row>
        <row r="1126">
          <cell r="A1126" t="str">
            <v>WOF091</v>
          </cell>
        </row>
        <row r="1127">
          <cell r="A1127" t="str">
            <v>WSR057</v>
          </cell>
        </row>
        <row r="1128">
          <cell r="A1128" t="str">
            <v>YCN099</v>
          </cell>
        </row>
        <row r="1129">
          <cell r="A1129" t="str">
            <v>YHD084</v>
          </cell>
        </row>
        <row r="1130">
          <cell r="A1130" t="str">
            <v>YJB047</v>
          </cell>
        </row>
        <row r="1131">
          <cell r="A1131" t="str">
            <v>YPL022</v>
          </cell>
        </row>
        <row r="1132">
          <cell r="A1132" t="str">
            <v>CCG02N</v>
          </cell>
        </row>
        <row r="1133">
          <cell r="A1133" t="str">
            <v>CCG09C</v>
          </cell>
        </row>
        <row r="1134">
          <cell r="A1134" t="str">
            <v>CCG10Y</v>
          </cell>
        </row>
        <row r="1135">
          <cell r="A1135" t="str">
            <v>CCG07L</v>
          </cell>
        </row>
        <row r="1136">
          <cell r="A1136" t="str">
            <v>CCG07M</v>
          </cell>
        </row>
        <row r="1137">
          <cell r="A1137" t="str">
            <v>CCG02P</v>
          </cell>
        </row>
        <row r="1138">
          <cell r="A1138" t="str">
            <v>CCG99E</v>
          </cell>
        </row>
        <row r="1139">
          <cell r="A1139" t="str">
            <v>CCG02Q</v>
          </cell>
        </row>
        <row r="1140">
          <cell r="A1140" t="str">
            <v>CCG11E</v>
          </cell>
        </row>
        <row r="1141">
          <cell r="A1141" t="str">
            <v>CCG06F</v>
          </cell>
        </row>
        <row r="1142">
          <cell r="A1142" t="str">
            <v>CCG07N</v>
          </cell>
        </row>
        <row r="1143">
          <cell r="A1143" t="str">
            <v>CCG13P</v>
          </cell>
        </row>
        <row r="1144">
          <cell r="A1144" t="str">
            <v>CCG04X</v>
          </cell>
        </row>
        <row r="1145">
          <cell r="A1145" t="str">
            <v>CCG00Q</v>
          </cell>
        </row>
        <row r="1146">
          <cell r="A1146" t="str">
            <v>CCG00R</v>
          </cell>
        </row>
        <row r="1147">
          <cell r="A1147" t="str">
            <v>CCG00T</v>
          </cell>
        </row>
        <row r="1148">
          <cell r="A1148" t="str">
            <v>CCG10G</v>
          </cell>
        </row>
        <row r="1149">
          <cell r="A1149" t="str">
            <v>CCG02W</v>
          </cell>
        </row>
        <row r="1150">
          <cell r="A1150" t="str">
            <v>CCG02R</v>
          </cell>
        </row>
        <row r="1151">
          <cell r="A1151" t="str">
            <v>CCG07P</v>
          </cell>
        </row>
        <row r="1152">
          <cell r="A1152" t="str">
            <v>CCG09D</v>
          </cell>
        </row>
        <row r="1153">
          <cell r="A1153" t="str">
            <v>CCG11H</v>
          </cell>
        </row>
        <row r="1154">
          <cell r="A1154" t="str">
            <v>CCG07Q</v>
          </cell>
        </row>
        <row r="1155">
          <cell r="A1155" t="str">
            <v>CCG00V</v>
          </cell>
        </row>
        <row r="1156">
          <cell r="A1156" t="str">
            <v>CCG02T</v>
          </cell>
        </row>
        <row r="1157">
          <cell r="A1157" t="str">
            <v>CCG06H</v>
          </cell>
        </row>
        <row r="1158">
          <cell r="A1158" t="str">
            <v>CCG07R</v>
          </cell>
        </row>
        <row r="1159">
          <cell r="A1159" t="str">
            <v>CCG04Y</v>
          </cell>
        </row>
        <row r="1160">
          <cell r="A1160" t="str">
            <v>CCG09E</v>
          </cell>
        </row>
        <row r="1161">
          <cell r="A1161" t="str">
            <v>CCG99F</v>
          </cell>
        </row>
        <row r="1162">
          <cell r="A1162" t="str">
            <v>CCG09A</v>
          </cell>
        </row>
        <row r="1163">
          <cell r="A1163" t="str">
            <v>CCG00W</v>
          </cell>
        </row>
        <row r="1164">
          <cell r="A1164" t="str">
            <v>CCG10H</v>
          </cell>
        </row>
        <row r="1165">
          <cell r="A1165" t="str">
            <v>CCG00X</v>
          </cell>
        </row>
        <row r="1166">
          <cell r="A1166" t="str">
            <v>CCG07T</v>
          </cell>
        </row>
        <row r="1167">
          <cell r="A1167" t="str">
            <v>CCG09G</v>
          </cell>
        </row>
        <row r="1168">
          <cell r="A1168" t="str">
            <v>CCG03V</v>
          </cell>
        </row>
        <row r="1169">
          <cell r="A1169" t="str">
            <v>CCG05A</v>
          </cell>
        </row>
        <row r="1170">
          <cell r="A1170" t="str">
            <v>CCG09H</v>
          </cell>
        </row>
        <row r="1171">
          <cell r="A1171" t="str">
            <v>CCG07V</v>
          </cell>
        </row>
        <row r="1172">
          <cell r="A1172" t="str">
            <v>CCG01H</v>
          </cell>
        </row>
        <row r="1173">
          <cell r="A1173" t="str">
            <v>CCG00C</v>
          </cell>
        </row>
        <row r="1174">
          <cell r="A1174" t="str">
            <v>CCG09J</v>
          </cell>
        </row>
        <row r="1175">
          <cell r="A1175" t="str">
            <v>CCG02X</v>
          </cell>
        </row>
        <row r="1176">
          <cell r="A1176" t="str">
            <v>CCG11J</v>
          </cell>
        </row>
        <row r="1177">
          <cell r="A1177" t="str">
            <v>CCG05C</v>
          </cell>
        </row>
        <row r="1178">
          <cell r="A1178" t="str">
            <v>CCG00D</v>
          </cell>
        </row>
        <row r="1179">
          <cell r="A1179" t="str">
            <v>CCG07W</v>
          </cell>
        </row>
        <row r="1180">
          <cell r="A1180" t="str">
            <v>CCG06K</v>
          </cell>
        </row>
        <row r="1181">
          <cell r="A1181" t="str">
            <v>CCG01A</v>
          </cell>
        </row>
        <row r="1182">
          <cell r="A1182" t="str">
            <v>CCG03W</v>
          </cell>
        </row>
        <row r="1183">
          <cell r="A1183" t="str">
            <v>CCG02Y</v>
          </cell>
        </row>
        <row r="1184">
          <cell r="A1184" t="str">
            <v>CCG05D</v>
          </cell>
        </row>
        <row r="1185">
          <cell r="A1185" t="str">
            <v>CCG09L</v>
          </cell>
        </row>
        <row r="1186">
          <cell r="A1186" t="str">
            <v>CCG09F</v>
          </cell>
        </row>
        <row r="1187">
          <cell r="A1187" t="str">
            <v>CCG01C</v>
          </cell>
        </row>
        <row r="1188">
          <cell r="A1188" t="str">
            <v>CCG07X</v>
          </cell>
        </row>
        <row r="1189">
          <cell r="A1189" t="str">
            <v>CCG03X</v>
          </cell>
        </row>
        <row r="1190">
          <cell r="A1190" t="str">
            <v>CCG10K</v>
          </cell>
        </row>
        <row r="1191">
          <cell r="A1191" t="str">
            <v>CCG02M</v>
          </cell>
        </row>
        <row r="1192">
          <cell r="A1192" t="str">
            <v>CCG00F</v>
          </cell>
        </row>
        <row r="1193">
          <cell r="A1193" t="str">
            <v>CCG11M</v>
          </cell>
        </row>
        <row r="1194">
          <cell r="A1194" t="str">
            <v>CCG06M</v>
          </cell>
        </row>
        <row r="1195">
          <cell r="A1195" t="str">
            <v>CCG03A</v>
          </cell>
        </row>
        <row r="1196">
          <cell r="A1196" t="str">
            <v>CCG01E</v>
          </cell>
        </row>
        <row r="1197">
          <cell r="A1197" t="str">
            <v>CCG08A</v>
          </cell>
        </row>
        <row r="1198">
          <cell r="A1198" t="str">
            <v>CCG09N</v>
          </cell>
        </row>
        <row r="1199">
          <cell r="A1199" t="str">
            <v>CCG01F</v>
          </cell>
        </row>
        <row r="1200">
          <cell r="A1200" t="str">
            <v>CCG03D</v>
          </cell>
        </row>
        <row r="1201">
          <cell r="A1201" t="str">
            <v>CCG08C</v>
          </cell>
        </row>
        <row r="1202">
          <cell r="A1202" t="str">
            <v>CCG03Y</v>
          </cell>
        </row>
        <row r="1203">
          <cell r="A1203" t="str">
            <v>CCG08D</v>
          </cell>
        </row>
        <row r="1204">
          <cell r="A1204" t="str">
            <v>CCG03E</v>
          </cell>
        </row>
        <row r="1205">
          <cell r="A1205" t="str">
            <v>CCG08E</v>
          </cell>
        </row>
        <row r="1206">
          <cell r="A1206" t="str">
            <v>CCG00K</v>
          </cell>
        </row>
        <row r="1207">
          <cell r="A1207" t="str">
            <v>CCG09P</v>
          </cell>
        </row>
        <row r="1208">
          <cell r="A1208" t="str">
            <v>CCG08F</v>
          </cell>
        </row>
        <row r="1209">
          <cell r="A1209" t="str">
            <v>CCG05F</v>
          </cell>
        </row>
        <row r="1210">
          <cell r="A1210" t="str">
            <v>CCG06N</v>
          </cell>
        </row>
        <row r="1211">
          <cell r="A1211" t="str">
            <v>CCG01D</v>
          </cell>
        </row>
        <row r="1212">
          <cell r="A1212" t="str">
            <v>CCG99K</v>
          </cell>
        </row>
        <row r="1213">
          <cell r="A1213" t="str">
            <v>CCG08G</v>
          </cell>
        </row>
        <row r="1214">
          <cell r="A1214" t="str">
            <v>CCG09X</v>
          </cell>
        </row>
        <row r="1215">
          <cell r="A1215" t="str">
            <v>CCG07Y</v>
          </cell>
        </row>
        <row r="1216">
          <cell r="A1216" t="str">
            <v>CCG03F</v>
          </cell>
        </row>
        <row r="1217">
          <cell r="A1217" t="str">
            <v>CCG06L</v>
          </cell>
        </row>
        <row r="1218">
          <cell r="A1218" t="str">
            <v>CCG10L</v>
          </cell>
        </row>
        <row r="1219">
          <cell r="A1219" t="str">
            <v>CCG08H</v>
          </cell>
        </row>
        <row r="1220">
          <cell r="A1220" t="str">
            <v>CCG11N</v>
          </cell>
        </row>
        <row r="1221">
          <cell r="A1221" t="str">
            <v>CCG08J</v>
          </cell>
        </row>
        <row r="1222">
          <cell r="A1222" t="str">
            <v>CCG01J</v>
          </cell>
        </row>
        <row r="1223">
          <cell r="A1223" t="str">
            <v>CCG08K</v>
          </cell>
        </row>
        <row r="1224">
          <cell r="A1224" t="str">
            <v>CCG01K</v>
          </cell>
        </row>
        <row r="1225">
          <cell r="A1225" t="str">
            <v>CCG02V</v>
          </cell>
        </row>
        <row r="1226">
          <cell r="A1226" t="str">
            <v>CCG03G</v>
          </cell>
        </row>
        <row r="1227">
          <cell r="A1227" t="str">
            <v>CCG03C</v>
          </cell>
        </row>
        <row r="1228">
          <cell r="A1228" t="str">
            <v>CCG04C</v>
          </cell>
        </row>
        <row r="1229">
          <cell r="A1229" t="str">
            <v>CCG08L</v>
          </cell>
        </row>
        <row r="1230">
          <cell r="A1230" t="str">
            <v>CCG03T</v>
          </cell>
        </row>
        <row r="1231">
          <cell r="A1231" t="str">
            <v>CCG04D</v>
          </cell>
        </row>
        <row r="1232">
          <cell r="A1232" t="str">
            <v>CCG99A</v>
          </cell>
        </row>
        <row r="1233">
          <cell r="A1233" t="str">
            <v>CCG06P</v>
          </cell>
        </row>
        <row r="1234">
          <cell r="A1234" t="str">
            <v>CCG04E</v>
          </cell>
        </row>
        <row r="1235">
          <cell r="A1235" t="str">
            <v>CCG09W</v>
          </cell>
        </row>
        <row r="1236">
          <cell r="A1236" t="str">
            <v>CCG08R</v>
          </cell>
        </row>
        <row r="1237">
          <cell r="A1237" t="str">
            <v>CCG06Q</v>
          </cell>
        </row>
        <row r="1238">
          <cell r="A1238" t="str">
            <v>CCG04F</v>
          </cell>
        </row>
        <row r="1239">
          <cell r="A1239" t="str">
            <v>CCG04G</v>
          </cell>
        </row>
        <row r="1240">
          <cell r="A1240" t="str">
            <v>CCG04H</v>
          </cell>
        </row>
        <row r="1241">
          <cell r="A1241" t="str">
            <v>CCG10M</v>
          </cell>
        </row>
        <row r="1242">
          <cell r="A1242" t="str">
            <v>CCG00G</v>
          </cell>
        </row>
        <row r="1243">
          <cell r="A1243" t="str">
            <v>CCG00H</v>
          </cell>
        </row>
        <row r="1244">
          <cell r="A1244" t="str">
            <v>CCG08M</v>
          </cell>
        </row>
        <row r="1245">
          <cell r="A1245" t="str">
            <v>CCG10N</v>
          </cell>
        </row>
        <row r="1246">
          <cell r="A1246" t="str">
            <v>CCG04J</v>
          </cell>
        </row>
        <row r="1247">
          <cell r="A1247" t="str">
            <v>CCG00J</v>
          </cell>
        </row>
        <row r="1248">
          <cell r="A1248" t="str">
            <v>CCG06T</v>
          </cell>
        </row>
        <row r="1249">
          <cell r="A1249" t="str">
            <v>CCG99M</v>
          </cell>
        </row>
        <row r="1250">
          <cell r="A1250" t="str">
            <v>CCG03H</v>
          </cell>
        </row>
        <row r="1251">
          <cell r="A1251" t="str">
            <v>CCG10J</v>
          </cell>
        </row>
        <row r="1252">
          <cell r="A1252" t="str">
            <v>CCG03J</v>
          </cell>
        </row>
        <row r="1253">
          <cell r="A1253" t="str">
            <v>CCG03K</v>
          </cell>
        </row>
        <row r="1254">
          <cell r="A1254" t="str">
            <v>CCG01M</v>
          </cell>
        </row>
        <row r="1255">
          <cell r="A1255" t="str">
            <v>CCG06V</v>
          </cell>
        </row>
        <row r="1256">
          <cell r="A1256" t="str">
            <v>CCG11T</v>
          </cell>
        </row>
        <row r="1257">
          <cell r="A1257" t="str">
            <v>CCG05G</v>
          </cell>
        </row>
        <row r="1258">
          <cell r="A1258" t="str">
            <v>CCG99C</v>
          </cell>
        </row>
        <row r="1259">
          <cell r="A1259" t="str">
            <v>CCG09Y</v>
          </cell>
        </row>
        <row r="1260">
          <cell r="A1260" t="str">
            <v>CCG99P</v>
          </cell>
        </row>
        <row r="1261">
          <cell r="A1261" t="str">
            <v>CCG00L</v>
          </cell>
        </row>
        <row r="1262">
          <cell r="A1262" t="str">
            <v>CCG06W</v>
          </cell>
        </row>
        <row r="1263">
          <cell r="A1263" t="str">
            <v>CCG04K</v>
          </cell>
        </row>
        <row r="1264">
          <cell r="A1264" t="str">
            <v>CCG04L</v>
          </cell>
        </row>
        <row r="1265">
          <cell r="A1265" t="str">
            <v>CCG04M</v>
          </cell>
        </row>
        <row r="1266">
          <cell r="A1266" t="str">
            <v>CCG00Y</v>
          </cell>
        </row>
        <row r="1267">
          <cell r="A1267" t="str">
            <v>CCG10Q</v>
          </cell>
        </row>
        <row r="1268">
          <cell r="A1268" t="str">
            <v>CCG10R</v>
          </cell>
        </row>
        <row r="1269">
          <cell r="A1269" t="str">
            <v>CCG08N</v>
          </cell>
        </row>
        <row r="1270">
          <cell r="A1270" t="str">
            <v>CCG05J</v>
          </cell>
        </row>
        <row r="1271">
          <cell r="A1271" t="str">
            <v>CCG08P</v>
          </cell>
        </row>
        <row r="1272">
          <cell r="A1272" t="str">
            <v>CCG03L</v>
          </cell>
        </row>
        <row r="1273">
          <cell r="A1273" t="str">
            <v>CCG04N</v>
          </cell>
        </row>
        <row r="1274">
          <cell r="A1274" t="str">
            <v>CCG01G</v>
          </cell>
        </row>
        <row r="1275">
          <cell r="A1275" t="str">
            <v>CCG05L</v>
          </cell>
        </row>
        <row r="1276">
          <cell r="A1276" t="str">
            <v>CCG03M</v>
          </cell>
        </row>
        <row r="1277">
          <cell r="A1277" t="str">
            <v>CCG03N</v>
          </cell>
        </row>
        <row r="1278">
          <cell r="A1278" t="str">
            <v>CCG05N</v>
          </cell>
        </row>
        <row r="1279">
          <cell r="A1279" t="str">
            <v>CCG10T</v>
          </cell>
        </row>
        <row r="1280">
          <cell r="A1280" t="str">
            <v>CCG05P</v>
          </cell>
        </row>
        <row r="1281">
          <cell r="A1281" t="str">
            <v>CCG11X</v>
          </cell>
        </row>
        <row r="1282">
          <cell r="A1282" t="str">
            <v>CCG01R</v>
          </cell>
        </row>
        <row r="1283">
          <cell r="A1283" t="str">
            <v>CCG99Q</v>
          </cell>
        </row>
        <row r="1284">
          <cell r="A1284" t="str">
            <v>CCG05Q</v>
          </cell>
        </row>
        <row r="1285">
          <cell r="A1285" t="str">
            <v>CCG10V</v>
          </cell>
        </row>
        <row r="1286">
          <cell r="A1286" t="str">
            <v>CCG12A</v>
          </cell>
        </row>
        <row r="1287">
          <cell r="A1287" t="str">
            <v>CCG10A</v>
          </cell>
        </row>
        <row r="1288">
          <cell r="A1288" t="str">
            <v>CCG99D</v>
          </cell>
        </row>
        <row r="1289">
          <cell r="A1289" t="str">
            <v>CCG01N</v>
          </cell>
        </row>
        <row r="1290">
          <cell r="A1290" t="str">
            <v>CCG06Y</v>
          </cell>
        </row>
        <row r="1291">
          <cell r="A1291" t="str">
            <v>CCG10W</v>
          </cell>
        </row>
        <row r="1292">
          <cell r="A1292" t="str">
            <v>CCG01T</v>
          </cell>
        </row>
        <row r="1293">
          <cell r="A1293" t="str">
            <v>CCG00M</v>
          </cell>
        </row>
        <row r="1294">
          <cell r="A1294" t="str">
            <v>CCG00N</v>
          </cell>
        </row>
        <row r="1295">
          <cell r="A1295" t="str">
            <v>CCG05R</v>
          </cell>
        </row>
        <row r="1296">
          <cell r="A1296" t="str">
            <v>CCG04Q</v>
          </cell>
        </row>
        <row r="1297">
          <cell r="A1297" t="str">
            <v>CCG05T</v>
          </cell>
        </row>
        <row r="1298">
          <cell r="A1298" t="str">
            <v>CCG10X</v>
          </cell>
        </row>
        <row r="1299">
          <cell r="A1299" t="str">
            <v>CCG99G</v>
          </cell>
        </row>
        <row r="1300">
          <cell r="A1300" t="str">
            <v>CCG04R</v>
          </cell>
        </row>
        <row r="1301">
          <cell r="A1301" t="str">
            <v>CCG01V</v>
          </cell>
        </row>
        <row r="1302">
          <cell r="A1302" t="str">
            <v>CCG08Q</v>
          </cell>
        </row>
        <row r="1303">
          <cell r="A1303" t="str">
            <v>CCG01X</v>
          </cell>
        </row>
        <row r="1304">
          <cell r="A1304" t="str">
            <v>CCG05V</v>
          </cell>
        </row>
        <row r="1305">
          <cell r="A1305" t="str">
            <v>CCG01W</v>
          </cell>
        </row>
        <row r="1306">
          <cell r="A1306" t="str">
            <v>CCG05W</v>
          </cell>
        </row>
        <row r="1307">
          <cell r="A1307" t="str">
            <v>CCG00P</v>
          </cell>
        </row>
        <row r="1308">
          <cell r="A1308" t="str">
            <v>CCG99H</v>
          </cell>
        </row>
        <row r="1309">
          <cell r="A1309" t="str">
            <v>CCG10C</v>
          </cell>
        </row>
        <row r="1310">
          <cell r="A1310" t="str">
            <v>CCG08T</v>
          </cell>
        </row>
        <row r="1311">
          <cell r="A1311" t="str">
            <v>CCG10D</v>
          </cell>
        </row>
        <row r="1312">
          <cell r="A1312" t="str">
            <v>CCG12D</v>
          </cell>
        </row>
        <row r="1313">
          <cell r="A1313" t="str">
            <v>CCG01Y</v>
          </cell>
        </row>
        <row r="1314">
          <cell r="A1314" t="str">
            <v>CCG05X</v>
          </cell>
        </row>
        <row r="1315">
          <cell r="A1315" t="str">
            <v>CCG10E</v>
          </cell>
        </row>
        <row r="1316">
          <cell r="A1316" t="str">
            <v>CCG07G</v>
          </cell>
        </row>
        <row r="1317">
          <cell r="A1317" t="str">
            <v>CCG08V</v>
          </cell>
        </row>
        <row r="1318">
          <cell r="A1318" t="str">
            <v>CCG02A</v>
          </cell>
        </row>
        <row r="1319">
          <cell r="A1319" t="str">
            <v>CCG03Q</v>
          </cell>
        </row>
        <row r="1320">
          <cell r="A1320" t="str">
            <v>CCG02D</v>
          </cell>
        </row>
        <row r="1321">
          <cell r="A1321" t="str">
            <v>CCG03R</v>
          </cell>
        </row>
        <row r="1322">
          <cell r="A1322" t="str">
            <v>CCG05Y</v>
          </cell>
        </row>
        <row r="1323">
          <cell r="A1323" t="str">
            <v>CCG08W</v>
          </cell>
        </row>
        <row r="1324">
          <cell r="A1324" t="str">
            <v>CCG08X</v>
          </cell>
        </row>
        <row r="1325">
          <cell r="A1325" t="str">
            <v>CCG02E</v>
          </cell>
        </row>
        <row r="1326">
          <cell r="A1326" t="str">
            <v>CCG05H</v>
          </cell>
        </row>
        <row r="1327">
          <cell r="A1327" t="str">
            <v>CCG02F</v>
          </cell>
        </row>
        <row r="1328">
          <cell r="A1328" t="str">
            <v>CCG07H</v>
          </cell>
        </row>
        <row r="1329">
          <cell r="A1329" t="str">
            <v>CCG11A</v>
          </cell>
        </row>
        <row r="1330">
          <cell r="A1330" t="str">
            <v>CCG99J</v>
          </cell>
        </row>
        <row r="1331">
          <cell r="A1331" t="str">
            <v>CCG02G</v>
          </cell>
        </row>
        <row r="1332">
          <cell r="A1332" t="str">
            <v>CCG04V</v>
          </cell>
        </row>
        <row r="1333">
          <cell r="A1333" t="str">
            <v>CCG08Y</v>
          </cell>
        </row>
        <row r="1334">
          <cell r="A1334" t="str">
            <v>CCG07J</v>
          </cell>
        </row>
        <row r="1335">
          <cell r="A1335" t="str">
            <v>CCG07K</v>
          </cell>
        </row>
        <row r="1336">
          <cell r="A1336" t="str">
            <v>CCG02H</v>
          </cell>
        </row>
        <row r="1337">
          <cell r="A1337" t="str">
            <v>CCG99N</v>
          </cell>
        </row>
        <row r="1338">
          <cell r="A1338" t="str">
            <v>CCG11C</v>
          </cell>
        </row>
        <row r="1339">
          <cell r="A1339" t="str">
            <v>CCG12F</v>
          </cell>
        </row>
        <row r="1340">
          <cell r="A1340" t="str">
            <v>CCG11D</v>
          </cell>
        </row>
        <row r="1341">
          <cell r="A1341" t="str">
            <v>CCG06A</v>
          </cell>
        </row>
        <row r="1342">
          <cell r="A1342" t="str">
            <v>CCG06D</v>
          </cell>
        </row>
        <row r="1343">
          <cell r="A1343" t="str">
            <v>NFTR1H</v>
          </cell>
        </row>
        <row r="1344">
          <cell r="A1344" t="str">
            <v>NFTR1J</v>
          </cell>
        </row>
        <row r="1345">
          <cell r="A1345" t="str">
            <v>NFTR1F</v>
          </cell>
        </row>
        <row r="1346">
          <cell r="A1346" t="str">
            <v>NFTR1G</v>
          </cell>
        </row>
        <row r="1347">
          <cell r="A1347" t="str">
            <v>NFTR1A</v>
          </cell>
        </row>
        <row r="1348">
          <cell r="A1348" t="str">
            <v>NFTR1C</v>
          </cell>
        </row>
        <row r="1349">
          <cell r="A1349" t="str">
            <v>NFTR1D</v>
          </cell>
        </row>
        <row r="1350">
          <cell r="A1350" t="str">
            <v>NFTR1E</v>
          </cell>
        </row>
        <row r="1351">
          <cell r="A1351" t="str">
            <v>NFTRA2</v>
          </cell>
        </row>
        <row r="1352">
          <cell r="A1352" t="str">
            <v>NFTRA3</v>
          </cell>
        </row>
        <row r="1353">
          <cell r="A1353" t="str">
            <v>NFTRAN</v>
          </cell>
        </row>
        <row r="1354">
          <cell r="A1354" t="str">
            <v>NFTRAP</v>
          </cell>
        </row>
        <row r="1355">
          <cell r="A1355" t="str">
            <v>NFTRAS</v>
          </cell>
        </row>
        <row r="1356">
          <cell r="A1356" t="str">
            <v>NFTRBF</v>
          </cell>
        </row>
        <row r="1357">
          <cell r="A1357" t="str">
            <v>NFTRBK</v>
          </cell>
        </row>
        <row r="1358">
          <cell r="A1358" t="str">
            <v>NFTRBN</v>
          </cell>
        </row>
        <row r="1359">
          <cell r="A1359" t="str">
            <v>NFTRBQ</v>
          </cell>
        </row>
        <row r="1360">
          <cell r="A1360" t="str">
            <v>NFTRBZ</v>
          </cell>
        </row>
        <row r="1361">
          <cell r="A1361" t="str">
            <v>NFTRC1</v>
          </cell>
        </row>
        <row r="1362">
          <cell r="A1362" t="str">
            <v>NFTRC3</v>
          </cell>
        </row>
        <row r="1363">
          <cell r="A1363" t="str">
            <v>NFTRCF</v>
          </cell>
        </row>
        <row r="1364">
          <cell r="A1364" t="str">
            <v>NFTRCX</v>
          </cell>
        </row>
        <row r="1365">
          <cell r="A1365" t="str">
            <v>NFTRD1</v>
          </cell>
        </row>
        <row r="1366">
          <cell r="A1366" t="str">
            <v>NFTRDR</v>
          </cell>
        </row>
        <row r="1367">
          <cell r="A1367" t="str">
            <v>NFTREF</v>
          </cell>
        </row>
        <row r="1368">
          <cell r="A1368" t="str">
            <v>NFTRET</v>
          </cell>
        </row>
        <row r="1369">
          <cell r="A1369" t="str">
            <v>NFTRF4</v>
          </cell>
        </row>
        <row r="1370">
          <cell r="A1370" t="str">
            <v>NFTRFW</v>
          </cell>
        </row>
        <row r="1371">
          <cell r="A1371" t="str">
            <v>NFTRGC</v>
          </cell>
        </row>
        <row r="1372">
          <cell r="A1372" t="str">
            <v>NFTRGQ</v>
          </cell>
        </row>
        <row r="1373">
          <cell r="A1373" t="str">
            <v>NFTRGR</v>
          </cell>
        </row>
        <row r="1374">
          <cell r="A1374" t="str">
            <v>NFTRHA</v>
          </cell>
        </row>
        <row r="1375">
          <cell r="A1375" t="str">
            <v>NFTRHM</v>
          </cell>
        </row>
        <row r="1376">
          <cell r="A1376" t="str">
            <v>NFTRHU</v>
          </cell>
        </row>
        <row r="1377">
          <cell r="A1377" t="str">
            <v>NFTRJ2</v>
          </cell>
        </row>
        <row r="1378">
          <cell r="A1378" t="str">
            <v>NFTRJ6</v>
          </cell>
        </row>
        <row r="1379">
          <cell r="A1379" t="str">
            <v>NFTRJ7</v>
          </cell>
        </row>
        <row r="1380">
          <cell r="A1380" t="str">
            <v>NFTRJ8</v>
          </cell>
        </row>
        <row r="1381">
          <cell r="A1381" t="str">
            <v>NFTRJC</v>
          </cell>
        </row>
        <row r="1382">
          <cell r="A1382" t="str">
            <v>NFTRJE</v>
          </cell>
        </row>
        <row r="1383">
          <cell r="A1383" t="str">
            <v>NFTRJN</v>
          </cell>
        </row>
        <row r="1384">
          <cell r="A1384" t="str">
            <v>NFTRK9</v>
          </cell>
        </row>
        <row r="1385">
          <cell r="A1385" t="str">
            <v>NFTRKB</v>
          </cell>
        </row>
        <row r="1386">
          <cell r="A1386" t="str">
            <v>NFTRKE</v>
          </cell>
        </row>
        <row r="1387">
          <cell r="A1387" t="str">
            <v>NFTRKL</v>
          </cell>
        </row>
        <row r="1388">
          <cell r="A1388" t="str">
            <v>NFTRL1</v>
          </cell>
        </row>
        <row r="1389">
          <cell r="A1389" t="str">
            <v>NFTRL4</v>
          </cell>
        </row>
        <row r="1390">
          <cell r="A1390" t="str">
            <v>NFTRLQ</v>
          </cell>
        </row>
        <row r="1391">
          <cell r="A1391" t="str">
            <v>NFTRLT</v>
          </cell>
        </row>
        <row r="1392">
          <cell r="A1392" t="str">
            <v>NFTRLY</v>
          </cell>
        </row>
        <row r="1393">
          <cell r="A1393" t="str">
            <v>NFTRN1</v>
          </cell>
        </row>
        <row r="1394">
          <cell r="A1394" t="str">
            <v>NFTRN7</v>
          </cell>
        </row>
        <row r="1395">
          <cell r="A1395" t="str">
            <v>NFTRNL</v>
          </cell>
        </row>
        <row r="1396">
          <cell r="A1396" t="str">
            <v>NFTRNS</v>
          </cell>
        </row>
        <row r="1397">
          <cell r="A1397" t="str">
            <v>NFTRP1</v>
          </cell>
        </row>
        <row r="1398">
          <cell r="A1398" t="str">
            <v>NFTRP4</v>
          </cell>
        </row>
        <row r="1399">
          <cell r="A1399" t="str">
            <v>NFTRPR</v>
          </cell>
        </row>
        <row r="1400">
          <cell r="A1400" t="str">
            <v>NFTRQ6</v>
          </cell>
        </row>
        <row r="1401">
          <cell r="A1401" t="str">
            <v>NFTRQ8</v>
          </cell>
        </row>
        <row r="1402">
          <cell r="A1402" t="str">
            <v>NFTRQN</v>
          </cell>
        </row>
        <row r="1403">
          <cell r="A1403" t="str">
            <v>NFTRQQ</v>
          </cell>
        </row>
        <row r="1404">
          <cell r="A1404" t="str">
            <v>NFTRQW</v>
          </cell>
        </row>
        <row r="1405">
          <cell r="A1405" t="str">
            <v>NFTRQY</v>
          </cell>
        </row>
        <row r="1406">
          <cell r="A1406" t="str">
            <v>NFTRR8</v>
          </cell>
        </row>
        <row r="1407">
          <cell r="A1407" t="str">
            <v>NFTRRP</v>
          </cell>
        </row>
        <row r="1408">
          <cell r="A1408" t="str">
            <v>NFTRRU</v>
          </cell>
        </row>
        <row r="1409">
          <cell r="A1409" t="str">
            <v>NFTRT3</v>
          </cell>
        </row>
        <row r="1410">
          <cell r="A1410" t="str">
            <v>NFTRT5</v>
          </cell>
        </row>
        <row r="1411">
          <cell r="A1411" t="str">
            <v>NFTRT6</v>
          </cell>
        </row>
        <row r="1412">
          <cell r="A1412" t="str">
            <v>NFTRTH</v>
          </cell>
        </row>
        <row r="1413">
          <cell r="A1413" t="str">
            <v>NFTRTK</v>
          </cell>
        </row>
        <row r="1414">
          <cell r="A1414" t="str">
            <v>NFTRTP</v>
          </cell>
        </row>
        <row r="1415">
          <cell r="A1415" t="str">
            <v>NFTRTR</v>
          </cell>
        </row>
        <row r="1416">
          <cell r="A1416" t="str">
            <v>NFTRTV</v>
          </cell>
        </row>
        <row r="1417">
          <cell r="A1417" t="str">
            <v>NFTRTX</v>
          </cell>
        </row>
        <row r="1418">
          <cell r="A1418" t="str">
            <v>NFTRV7</v>
          </cell>
        </row>
        <row r="1419">
          <cell r="A1419" t="str">
            <v>NFTRV8</v>
          </cell>
        </row>
        <row r="1420">
          <cell r="A1420" t="str">
            <v>NFTRV9</v>
          </cell>
        </row>
        <row r="1421">
          <cell r="A1421" t="str">
            <v>NFTRVJ</v>
          </cell>
        </row>
        <row r="1422">
          <cell r="A1422" t="str">
            <v>NFTRVL</v>
          </cell>
        </row>
        <row r="1423">
          <cell r="A1423" t="str">
            <v>NFTRVN</v>
          </cell>
        </row>
        <row r="1424">
          <cell r="A1424" t="str">
            <v>NFTRVR</v>
          </cell>
        </row>
        <row r="1425">
          <cell r="A1425" t="str">
            <v>NFTRVY</v>
          </cell>
        </row>
        <row r="1426">
          <cell r="A1426" t="str">
            <v>NFTRW4</v>
          </cell>
        </row>
        <row r="1427">
          <cell r="A1427" t="str">
            <v>NFTRW6</v>
          </cell>
        </row>
        <row r="1428">
          <cell r="A1428" t="str">
            <v>NFTRWA</v>
          </cell>
        </row>
        <row r="1429">
          <cell r="A1429" t="str">
            <v>NFTRWD</v>
          </cell>
        </row>
        <row r="1430">
          <cell r="A1430" t="str">
            <v>NFTRWE</v>
          </cell>
        </row>
        <row r="1431">
          <cell r="A1431" t="str">
            <v>NFTRWF</v>
          </cell>
        </row>
        <row r="1432">
          <cell r="A1432" t="str">
            <v>NFTRWG</v>
          </cell>
        </row>
        <row r="1433">
          <cell r="A1433" t="str">
            <v>NFTRWH</v>
          </cell>
        </row>
        <row r="1434">
          <cell r="A1434" t="str">
            <v>NFTRWP</v>
          </cell>
        </row>
        <row r="1435">
          <cell r="A1435" t="str">
            <v>NFTRWQ</v>
          </cell>
        </row>
        <row r="1436">
          <cell r="A1436" t="str">
            <v>NFTRWV</v>
          </cell>
        </row>
        <row r="1437">
          <cell r="A1437" t="str">
            <v>NFTRX1</v>
          </cell>
        </row>
        <row r="1438">
          <cell r="A1438" t="str">
            <v>NFTRX4</v>
          </cell>
        </row>
        <row r="1439">
          <cell r="A1439" t="str">
            <v>NFTRX6</v>
          </cell>
        </row>
        <row r="1440">
          <cell r="A1440" t="str">
            <v>NFTRX7</v>
          </cell>
        </row>
        <row r="1441">
          <cell r="A1441" t="str">
            <v>NFTRX8</v>
          </cell>
        </row>
        <row r="1442">
          <cell r="A1442" t="str">
            <v>NFTRX9</v>
          </cell>
        </row>
        <row r="1443">
          <cell r="A1443" t="str">
            <v>NFTRXC</v>
          </cell>
        </row>
        <row r="1444">
          <cell r="A1444" t="str">
            <v>NFTRXF</v>
          </cell>
        </row>
        <row r="1445">
          <cell r="A1445" t="str">
            <v>NFTRXG</v>
          </cell>
        </row>
        <row r="1446">
          <cell r="A1446" t="str">
            <v>NFTRXH</v>
          </cell>
        </row>
        <row r="1447">
          <cell r="A1447" t="str">
            <v>NFTRXK</v>
          </cell>
        </row>
        <row r="1448">
          <cell r="A1448" t="str">
            <v>NFTRXM</v>
          </cell>
        </row>
        <row r="1449">
          <cell r="A1449" t="str">
            <v>NFTRXQ</v>
          </cell>
        </row>
        <row r="1450">
          <cell r="A1450" t="str">
            <v>NFTRXR</v>
          </cell>
        </row>
        <row r="1451">
          <cell r="A1451" t="str">
            <v>NFTRXW</v>
          </cell>
        </row>
        <row r="1452">
          <cell r="A1452" t="str">
            <v>NFTRXY</v>
          </cell>
        </row>
        <row r="1453">
          <cell r="A1453" t="str">
            <v>NFTRY1</v>
          </cell>
        </row>
        <row r="1454">
          <cell r="A1454" t="str">
            <v>NFTRY2</v>
          </cell>
        </row>
        <row r="1455">
          <cell r="A1455" t="str">
            <v>NFTRY3</v>
          </cell>
        </row>
        <row r="1456">
          <cell r="A1456" t="str">
            <v>NFTRY4</v>
          </cell>
        </row>
        <row r="1457">
          <cell r="A1457" t="str">
            <v>NFTRY5</v>
          </cell>
        </row>
        <row r="1458">
          <cell r="A1458" t="str">
            <v>NFTRY6</v>
          </cell>
        </row>
        <row r="1459">
          <cell r="A1459" t="str">
            <v>NFTRY7</v>
          </cell>
        </row>
        <row r="1460">
          <cell r="A1460" t="str">
            <v>NFTRY8</v>
          </cell>
        </row>
        <row r="1461">
          <cell r="A1461" t="str">
            <v>NFTRY9</v>
          </cell>
        </row>
        <row r="1462">
          <cell r="A1462" t="str">
            <v>NFTRYC</v>
          </cell>
        </row>
        <row r="1463">
          <cell r="A1463" t="str">
            <v>NFTRYD</v>
          </cell>
        </row>
        <row r="1464">
          <cell r="A1464" t="str">
            <v>NFTRYG</v>
          </cell>
        </row>
        <row r="1465">
          <cell r="A1465" t="str">
            <v>NFTRYJ</v>
          </cell>
        </row>
        <row r="1466">
          <cell r="A1466" t="str">
            <v>NFTRYK</v>
          </cell>
        </row>
        <row r="1467">
          <cell r="A1467" t="str">
            <v>NFTRYQ</v>
          </cell>
        </row>
        <row r="1468">
          <cell r="A1468" t="str">
            <v>NFTRYV</v>
          </cell>
        </row>
        <row r="1469">
          <cell r="A1469" t="str">
            <v>NFTRYW</v>
          </cell>
        </row>
        <row r="1470">
          <cell r="A1470" t="str">
            <v>NFTRYX</v>
          </cell>
        </row>
        <row r="1471">
          <cell r="A1471" t="str">
            <v>NFTRYY</v>
          </cell>
        </row>
        <row r="1472">
          <cell r="A1472" t="str">
            <v>NFTSUM</v>
          </cell>
        </row>
        <row r="1473">
          <cell r="A1473" t="str">
            <v>NFTTAD</v>
          </cell>
        </row>
        <row r="1474">
          <cell r="A1474" t="str">
            <v>NFTTAE</v>
          </cell>
        </row>
        <row r="1475">
          <cell r="A1475" t="str">
            <v>FTRDDX</v>
          </cell>
        </row>
        <row r="1476">
          <cell r="A1476" t="str">
            <v>FTRAEX</v>
          </cell>
        </row>
        <row r="1477">
          <cell r="A1477" t="str">
            <v>FTRGTX</v>
          </cell>
        </row>
        <row r="1478">
          <cell r="A1478" t="str">
            <v>FTRLNX</v>
          </cell>
        </row>
        <row r="1479">
          <cell r="A1479" t="str">
            <v>FTRJRX</v>
          </cell>
        </row>
        <row r="1480">
          <cell r="A1480" t="str">
            <v>FTRTGX</v>
          </cell>
        </row>
        <row r="1481">
          <cell r="A1481" t="str">
            <v>FTRP6X</v>
          </cell>
        </row>
        <row r="1482">
          <cell r="A1482" t="str">
            <v>FTRY6X</v>
          </cell>
        </row>
        <row r="1483">
          <cell r="A1483" t="str">
            <v>FTRGMX</v>
          </cell>
        </row>
        <row r="1484">
          <cell r="A1484" t="str">
            <v>FTRGNX</v>
          </cell>
        </row>
        <row r="1485">
          <cell r="A1485" t="str">
            <v>FTRXEX</v>
          </cell>
        </row>
        <row r="1486">
          <cell r="A1486" t="str">
            <v>FTRH8X</v>
          </cell>
        </row>
        <row r="1487">
          <cell r="A1487" t="str">
            <v>FTRHQX</v>
          </cell>
        </row>
        <row r="1488">
          <cell r="A1488" t="str">
            <v>FTRWJX</v>
          </cell>
        </row>
        <row r="1489">
          <cell r="A1489" t="str">
            <v>FTRPYX</v>
          </cell>
        </row>
        <row r="1490">
          <cell r="A1490" t="str">
            <v>FTRRKX</v>
          </cell>
        </row>
        <row r="1491">
          <cell r="A1491" t="str">
            <v>FTRAXX</v>
          </cell>
        </row>
        <row r="1492">
          <cell r="A1492" t="str">
            <v>FTRALX</v>
          </cell>
        </row>
        <row r="1493">
          <cell r="A1493" t="str">
            <v>FTRYAX</v>
          </cell>
        </row>
        <row r="1494">
          <cell r="A1494" t="str">
            <v>FTRYRX</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
          <cell r="A1" t="str">
            <v>BOL</v>
          </cell>
          <cell r="B1" t="str">
            <v>BOLNAMN</v>
          </cell>
          <cell r="C1" t="str">
            <v>KONCERN</v>
          </cell>
          <cell r="D1" t="str">
            <v>AKTIV</v>
          </cell>
          <cell r="E1" t="str">
            <v>Group Name</v>
          </cell>
          <cell r="F1" t="str">
            <v>Complete Pack</v>
          </cell>
          <cell r="G1" t="str">
            <v>Pension Fund</v>
          </cell>
          <cell r="H1" t="str">
            <v>Department</v>
          </cell>
          <cell r="I1" t="str">
            <v>Trusts</v>
          </cell>
          <cell r="J1" t="str">
            <v>LG_England</v>
          </cell>
          <cell r="K1" t="str">
            <v>LG_Wales</v>
          </cell>
          <cell r="L1" t="str">
            <v>LG_Scotland</v>
          </cell>
          <cell r="M1" t="str">
            <v>LG_Northern Ireland</v>
          </cell>
          <cell r="N1" t="str">
            <v>CF_England</v>
          </cell>
          <cell r="O1" t="str">
            <v>CF_Wales</v>
          </cell>
          <cell r="P1" t="str">
            <v>CF_Scotland</v>
          </cell>
          <cell r="Q1" t="str">
            <v>CF_Northern Ireland</v>
          </cell>
          <cell r="R1" t="str">
            <v>control_LG</v>
          </cell>
          <cell r="S1" t="str">
            <v>control_CF</v>
          </cell>
        </row>
        <row r="2">
          <cell r="A2" t="str">
            <v>ACA084</v>
          </cell>
          <cell r="B2" t="str">
            <v>Advisory Conciliation and Arbitration Service ACAS</v>
          </cell>
          <cell r="C2" t="str">
            <v>BISCLS</v>
          </cell>
          <cell r="D2" t="str">
            <v>T</v>
          </cell>
          <cell r="E2" t="str">
            <v xml:space="preserve">CLS - DEPARTMENT FOR BUSINESS INNOVATION &amp; SKILLS </v>
          </cell>
          <cell r="F2" t="str">
            <v>N</v>
          </cell>
          <cell r="G2" t="str">
            <v>N</v>
          </cell>
          <cell r="H2" t="str">
            <v>N</v>
          </cell>
          <cell r="I2" t="str">
            <v>N</v>
          </cell>
          <cell r="J2" t="str">
            <v>N</v>
          </cell>
          <cell r="K2" t="str">
            <v>N</v>
          </cell>
          <cell r="L2" t="str">
            <v>N</v>
          </cell>
          <cell r="M2" t="str">
            <v>N</v>
          </cell>
          <cell r="N2" t="str">
            <v>N</v>
          </cell>
          <cell r="O2" t="str">
            <v>N</v>
          </cell>
          <cell r="P2" t="str">
            <v>N</v>
          </cell>
          <cell r="Q2" t="str">
            <v>N</v>
          </cell>
          <cell r="R2">
            <v>0</v>
          </cell>
        </row>
        <row r="3">
          <cell r="A3" t="str">
            <v>ACE048</v>
          </cell>
          <cell r="B3" t="str">
            <v xml:space="preserve">Arts Council                                      </v>
          </cell>
          <cell r="C3" t="str">
            <v>DCMCLS</v>
          </cell>
          <cell r="D3" t="str">
            <v>T</v>
          </cell>
          <cell r="E3" t="str">
            <v xml:space="preserve">CLS - DEPARTMENT FOR CULTURE MEDIA &amp; SPORT        </v>
          </cell>
          <cell r="F3" t="str">
            <v>Y</v>
          </cell>
          <cell r="G3" t="str">
            <v>N</v>
          </cell>
          <cell r="H3" t="str">
            <v>Y</v>
          </cell>
          <cell r="I3" t="str">
            <v>N</v>
          </cell>
          <cell r="J3" t="str">
            <v>N</v>
          </cell>
          <cell r="K3" t="str">
            <v>N</v>
          </cell>
          <cell r="L3" t="str">
            <v>N</v>
          </cell>
          <cell r="M3" t="str">
            <v>N</v>
          </cell>
          <cell r="N3" t="str">
            <v>N</v>
          </cell>
          <cell r="O3" t="str">
            <v>N</v>
          </cell>
          <cell r="P3" t="str">
            <v>N</v>
          </cell>
          <cell r="Q3" t="str">
            <v>N</v>
          </cell>
          <cell r="R3">
            <v>0</v>
          </cell>
        </row>
        <row r="4">
          <cell r="A4" t="str">
            <v>ACI202</v>
          </cell>
          <cell r="B4" t="str">
            <v xml:space="preserve">Arts Council of Northern Ireland                  </v>
          </cell>
          <cell r="C4" t="str">
            <v>ACIIGP</v>
          </cell>
          <cell r="D4" t="str">
            <v>T</v>
          </cell>
          <cell r="E4" t="str">
            <v xml:space="preserve">IGP - Arts Council of Northern Ireland            </v>
          </cell>
          <cell r="F4" t="str">
            <v>Y</v>
          </cell>
          <cell r="G4" t="str">
            <v>N</v>
          </cell>
          <cell r="H4" t="str">
            <v>Y</v>
          </cell>
          <cell r="I4" t="str">
            <v>N</v>
          </cell>
          <cell r="J4" t="str">
            <v>N</v>
          </cell>
          <cell r="K4" t="str">
            <v>N</v>
          </cell>
          <cell r="L4" t="str">
            <v>N</v>
          </cell>
          <cell r="M4" t="str">
            <v>N</v>
          </cell>
          <cell r="N4" t="str">
            <v>N</v>
          </cell>
          <cell r="O4" t="str">
            <v>N</v>
          </cell>
          <cell r="P4" t="str">
            <v>N</v>
          </cell>
          <cell r="Q4" t="str">
            <v>N</v>
          </cell>
          <cell r="R4">
            <v>0</v>
          </cell>
        </row>
        <row r="5">
          <cell r="A5" t="str">
            <v>ACL048</v>
          </cell>
          <cell r="B5" t="str">
            <v xml:space="preserve">Arts Council of England Lottery                   </v>
          </cell>
          <cell r="C5" t="str">
            <v>DCMCLS</v>
          </cell>
          <cell r="D5" t="str">
            <v>T</v>
          </cell>
          <cell r="E5" t="str">
            <v xml:space="preserve">CLS - DEPARTMENT FOR CULTURE MEDIA &amp; SPORT        </v>
          </cell>
          <cell r="F5" t="str">
            <v>Y</v>
          </cell>
          <cell r="G5" t="str">
            <v>N</v>
          </cell>
          <cell r="H5" t="str">
            <v>Y</v>
          </cell>
          <cell r="I5" t="str">
            <v>N</v>
          </cell>
          <cell r="J5" t="str">
            <v>N</v>
          </cell>
          <cell r="K5" t="str">
            <v>N</v>
          </cell>
          <cell r="L5" t="str">
            <v>N</v>
          </cell>
          <cell r="M5" t="str">
            <v>N</v>
          </cell>
          <cell r="N5" t="str">
            <v>N</v>
          </cell>
          <cell r="O5" t="str">
            <v>N</v>
          </cell>
          <cell r="P5" t="str">
            <v>N</v>
          </cell>
          <cell r="Q5" t="str">
            <v>N</v>
          </cell>
          <cell r="R5">
            <v>0</v>
          </cell>
        </row>
        <row r="6">
          <cell r="A6" t="str">
            <v>ACW048</v>
          </cell>
          <cell r="B6" t="str">
            <v xml:space="preserve">Arts Council of Wales Lottery                     </v>
          </cell>
          <cell r="C6" t="str">
            <v>DCMCLS</v>
          </cell>
          <cell r="D6" t="str">
            <v>T</v>
          </cell>
          <cell r="E6" t="str">
            <v xml:space="preserve">CLS - DEPARTMENT FOR CULTURE MEDIA &amp; SPORT        </v>
          </cell>
          <cell r="F6" t="str">
            <v>Y</v>
          </cell>
          <cell r="G6" t="str">
            <v>N</v>
          </cell>
          <cell r="H6" t="str">
            <v>Y</v>
          </cell>
          <cell r="I6" t="str">
            <v>N</v>
          </cell>
          <cell r="J6" t="str">
            <v>N</v>
          </cell>
          <cell r="K6" t="str">
            <v>N</v>
          </cell>
          <cell r="L6" t="str">
            <v>N</v>
          </cell>
          <cell r="M6" t="str">
            <v>N</v>
          </cell>
          <cell r="N6" t="str">
            <v>N</v>
          </cell>
          <cell r="O6" t="str">
            <v>N</v>
          </cell>
          <cell r="P6" t="str">
            <v>N</v>
          </cell>
          <cell r="Q6" t="str">
            <v>N</v>
          </cell>
          <cell r="R6">
            <v>0</v>
          </cell>
        </row>
        <row r="7">
          <cell r="A7" t="str">
            <v>ACW090</v>
          </cell>
          <cell r="B7" t="str">
            <v xml:space="preserve">Arts Council of Wales                             </v>
          </cell>
          <cell r="C7" t="str">
            <v>ACW0GP</v>
          </cell>
          <cell r="D7" t="str">
            <v>T</v>
          </cell>
          <cell r="E7" t="str">
            <v xml:space="preserve">GP - Arts Council of Wales                        </v>
          </cell>
          <cell r="F7" t="str">
            <v>Y</v>
          </cell>
          <cell r="G7" t="str">
            <v>N</v>
          </cell>
          <cell r="H7" t="str">
            <v>Y</v>
          </cell>
          <cell r="I7" t="str">
            <v>N</v>
          </cell>
          <cell r="J7" t="str">
            <v>N</v>
          </cell>
          <cell r="K7" t="str">
            <v>N</v>
          </cell>
          <cell r="L7" t="str">
            <v>N</v>
          </cell>
          <cell r="M7" t="str">
            <v>N</v>
          </cell>
          <cell r="N7" t="str">
            <v>N</v>
          </cell>
          <cell r="O7" t="str">
            <v>N</v>
          </cell>
          <cell r="P7" t="str">
            <v>N</v>
          </cell>
          <cell r="Q7" t="str">
            <v>N</v>
          </cell>
          <cell r="R7">
            <v>0</v>
          </cell>
        </row>
        <row r="8">
          <cell r="A8" t="str">
            <v>AFS902</v>
          </cell>
          <cell r="B8" t="str">
            <v xml:space="preserve">Armed Forces Retired Pay Pensions                 </v>
          </cell>
          <cell r="C8" t="str">
            <v>AFS9GP</v>
          </cell>
          <cell r="D8" t="str">
            <v>T</v>
          </cell>
          <cell r="E8" t="str">
            <v xml:space="preserve">GP - Armed Forces Retired Pay Pensions            </v>
          </cell>
          <cell r="F8" t="str">
            <v>Y</v>
          </cell>
          <cell r="G8" t="str">
            <v>Y</v>
          </cell>
          <cell r="H8" t="str">
            <v>Y</v>
          </cell>
          <cell r="I8" t="str">
            <v>N</v>
          </cell>
          <cell r="J8" t="str">
            <v>N</v>
          </cell>
          <cell r="K8" t="str">
            <v>N</v>
          </cell>
          <cell r="L8" t="str">
            <v>N</v>
          </cell>
          <cell r="M8" t="str">
            <v>N</v>
          </cell>
          <cell r="N8" t="str">
            <v>N</v>
          </cell>
          <cell r="O8" t="str">
            <v>N</v>
          </cell>
          <cell r="P8" t="str">
            <v>N</v>
          </cell>
          <cell r="Q8" t="str">
            <v>N</v>
          </cell>
          <cell r="R8">
            <v>0</v>
          </cell>
        </row>
        <row r="9">
          <cell r="A9" t="str">
            <v>AHC084</v>
          </cell>
          <cell r="B9" t="str">
            <v xml:space="preserve">Arts and Humanities Research Council              </v>
          </cell>
          <cell r="C9" t="str">
            <v>BISCLS</v>
          </cell>
          <cell r="D9" t="str">
            <v>T</v>
          </cell>
          <cell r="E9" t="str">
            <v xml:space="preserve">CLS - DEPARTMENT FOR BUSINESS INNOVATION &amp; SKILLS </v>
          </cell>
          <cell r="F9" t="str">
            <v>Y</v>
          </cell>
          <cell r="G9" t="str">
            <v>N</v>
          </cell>
          <cell r="H9" t="str">
            <v>Y</v>
          </cell>
          <cell r="I9" t="str">
            <v>N</v>
          </cell>
          <cell r="J9" t="str">
            <v>N</v>
          </cell>
          <cell r="K9" t="str">
            <v>N</v>
          </cell>
          <cell r="L9" t="str">
            <v>N</v>
          </cell>
          <cell r="M9" t="str">
            <v>N</v>
          </cell>
          <cell r="N9" t="str">
            <v>N</v>
          </cell>
          <cell r="O9" t="str">
            <v>N</v>
          </cell>
          <cell r="P9" t="str">
            <v>N</v>
          </cell>
          <cell r="Q9" t="str">
            <v>N</v>
          </cell>
          <cell r="R9">
            <v>0</v>
          </cell>
        </row>
        <row r="10">
          <cell r="A10" t="str">
            <v>AHD003</v>
          </cell>
          <cell r="B10" t="str">
            <v xml:space="preserve">Agriculture &amp; Horticulture Development Board      </v>
          </cell>
          <cell r="C10" t="str">
            <v>EFRCLS</v>
          </cell>
          <cell r="D10" t="str">
            <v>T</v>
          </cell>
          <cell r="E10" t="str">
            <v>CLS - DEPARTMENT FOR ENVIRONMENT FOOD &amp; RURAL AFFA</v>
          </cell>
          <cell r="F10" t="str">
            <v>N</v>
          </cell>
          <cell r="G10" t="str">
            <v>N</v>
          </cell>
          <cell r="H10" t="str">
            <v>Y</v>
          </cell>
          <cell r="I10" t="str">
            <v>N</v>
          </cell>
          <cell r="J10" t="str">
            <v>N</v>
          </cell>
          <cell r="K10" t="str">
            <v>N</v>
          </cell>
          <cell r="L10" t="str">
            <v>N</v>
          </cell>
          <cell r="M10" t="str">
            <v>N</v>
          </cell>
          <cell r="N10" t="str">
            <v>N</v>
          </cell>
          <cell r="O10" t="str">
            <v>N</v>
          </cell>
          <cell r="P10" t="str">
            <v>N</v>
          </cell>
          <cell r="Q10" t="str">
            <v>N</v>
          </cell>
          <cell r="R10">
            <v>0</v>
          </cell>
        </row>
        <row r="11">
          <cell r="A11" t="str">
            <v>AHL003</v>
          </cell>
          <cell r="B11" t="str">
            <v>Animal Health and Veterinary Laboratories Agency</v>
          </cell>
          <cell r="C11" t="str">
            <v>EFRCLS</v>
          </cell>
          <cell r="D11" t="str">
            <v>T</v>
          </cell>
          <cell r="E11" t="str">
            <v>CLS - DEPARTMENT FOR ENVIRONMENT FOOD &amp; RURAL AFFA</v>
          </cell>
          <cell r="F11" t="str">
            <v>N</v>
          </cell>
          <cell r="G11" t="str">
            <v>N</v>
          </cell>
          <cell r="H11" t="str">
            <v>N</v>
          </cell>
          <cell r="I11" t="str">
            <v>N</v>
          </cell>
          <cell r="J11" t="str">
            <v>N</v>
          </cell>
          <cell r="K11" t="str">
            <v>N</v>
          </cell>
          <cell r="L11" t="str">
            <v>N</v>
          </cell>
          <cell r="M11" t="str">
            <v>N</v>
          </cell>
          <cell r="N11" t="str">
            <v>N</v>
          </cell>
          <cell r="O11" t="str">
            <v>N</v>
          </cell>
          <cell r="P11" t="str">
            <v>N</v>
          </cell>
          <cell r="Q11" t="str">
            <v>N</v>
          </cell>
          <cell r="R11">
            <v>0</v>
          </cell>
        </row>
        <row r="12">
          <cell r="A12" t="str">
            <v>ANL850</v>
          </cell>
          <cell r="B12" t="str">
            <v xml:space="preserve">Arts Council of NIE Lottery Distribution Account  </v>
          </cell>
          <cell r="C12" t="str">
            <v>ANLIGP</v>
          </cell>
          <cell r="D12" t="str">
            <v>T</v>
          </cell>
          <cell r="E12" t="str">
            <v>IGP - Arts Council of NIE Lottery Distribution Acc</v>
          </cell>
          <cell r="F12" t="str">
            <v>Y</v>
          </cell>
          <cell r="G12" t="str">
            <v>N</v>
          </cell>
          <cell r="H12" t="str">
            <v>Y</v>
          </cell>
          <cell r="I12" t="str">
            <v>N</v>
          </cell>
          <cell r="J12" t="str">
            <v>N</v>
          </cell>
          <cell r="K12" t="str">
            <v>N</v>
          </cell>
          <cell r="L12" t="str">
            <v>N</v>
          </cell>
          <cell r="M12" t="str">
            <v>N</v>
          </cell>
          <cell r="N12" t="str">
            <v>N</v>
          </cell>
          <cell r="O12" t="str">
            <v>N</v>
          </cell>
          <cell r="P12" t="str">
            <v>N</v>
          </cell>
          <cell r="Q12" t="str">
            <v>N</v>
          </cell>
          <cell r="R12">
            <v>0</v>
          </cell>
        </row>
        <row r="13">
          <cell r="A13" t="str">
            <v>ARI201</v>
          </cell>
          <cell r="B13" t="str">
            <v xml:space="preserve">Agrifood and Biosciences Institute of NIE         </v>
          </cell>
          <cell r="C13" t="str">
            <v>ARIIGP</v>
          </cell>
          <cell r="D13" t="str">
            <v>T</v>
          </cell>
          <cell r="E13" t="str">
            <v xml:space="preserve">IGP - Agrifood and Biosciences Institute of NIE   </v>
          </cell>
          <cell r="F13" t="str">
            <v>Y</v>
          </cell>
          <cell r="G13" t="str">
            <v>N</v>
          </cell>
          <cell r="H13" t="str">
            <v>Y</v>
          </cell>
          <cell r="I13" t="str">
            <v>N</v>
          </cell>
          <cell r="J13" t="str">
            <v>N</v>
          </cell>
          <cell r="K13" t="str">
            <v>N</v>
          </cell>
          <cell r="L13" t="str">
            <v>N</v>
          </cell>
          <cell r="M13" t="str">
            <v>N</v>
          </cell>
          <cell r="N13" t="str">
            <v>N</v>
          </cell>
          <cell r="O13" t="str">
            <v>N</v>
          </cell>
          <cell r="P13" t="str">
            <v>N</v>
          </cell>
          <cell r="Q13" t="str">
            <v>N</v>
          </cell>
          <cell r="R13">
            <v>0</v>
          </cell>
        </row>
        <row r="14">
          <cell r="A14" t="str">
            <v>AUC085</v>
          </cell>
          <cell r="B14" t="str">
            <v xml:space="preserve">Audit Commission                                  </v>
          </cell>
          <cell r="C14" t="str">
            <v>AUCGRP</v>
          </cell>
          <cell r="D14" t="str">
            <v>T</v>
          </cell>
          <cell r="E14" t="str">
            <v xml:space="preserve">GRP - Audit Commission                            </v>
          </cell>
          <cell r="F14" t="str">
            <v>Y</v>
          </cell>
          <cell r="G14" t="str">
            <v>N</v>
          </cell>
          <cell r="H14" t="str">
            <v>Y</v>
          </cell>
          <cell r="I14" t="str">
            <v>N</v>
          </cell>
          <cell r="J14" t="str">
            <v>N</v>
          </cell>
          <cell r="K14" t="str">
            <v>N</v>
          </cell>
          <cell r="L14" t="str">
            <v>N</v>
          </cell>
          <cell r="M14" t="str">
            <v>N</v>
          </cell>
          <cell r="N14" t="str">
            <v>N</v>
          </cell>
          <cell r="O14" t="str">
            <v>N</v>
          </cell>
          <cell r="P14" t="str">
            <v>N</v>
          </cell>
          <cell r="Q14" t="str">
            <v>N</v>
          </cell>
          <cell r="R14">
            <v>0</v>
          </cell>
        </row>
        <row r="15">
          <cell r="A15" t="str">
            <v>BAP091</v>
          </cell>
          <cell r="B15" t="str">
            <v xml:space="preserve">BoE Asset Purchase Facility                       </v>
          </cell>
          <cell r="C15" t="str">
            <v>BAPGRP</v>
          </cell>
          <cell r="D15" t="str">
            <v>T</v>
          </cell>
          <cell r="E15" t="str">
            <v xml:space="preserve">GRP - BoE Asset Purchase Facility                 </v>
          </cell>
          <cell r="F15" t="str">
            <v>Y</v>
          </cell>
          <cell r="G15" t="str">
            <v>N</v>
          </cell>
          <cell r="H15" t="str">
            <v>Y</v>
          </cell>
          <cell r="I15" t="str">
            <v>N</v>
          </cell>
          <cell r="J15" t="str">
            <v>N</v>
          </cell>
          <cell r="K15" t="str">
            <v>N</v>
          </cell>
          <cell r="L15" t="str">
            <v>N</v>
          </cell>
          <cell r="M15" t="str">
            <v>N</v>
          </cell>
          <cell r="N15" t="str">
            <v>N</v>
          </cell>
          <cell r="O15" t="str">
            <v>N</v>
          </cell>
          <cell r="P15" t="str">
            <v>N</v>
          </cell>
          <cell r="Q15" t="str">
            <v>N</v>
          </cell>
          <cell r="R15">
            <v>0</v>
          </cell>
        </row>
        <row r="16">
          <cell r="A16" t="str">
            <v>BBC048</v>
          </cell>
          <cell r="B16" t="str">
            <v xml:space="preserve">Bristish Broadcasting Corporation                 </v>
          </cell>
          <cell r="C16" t="str">
            <v>BBCGRP</v>
          </cell>
          <cell r="D16" t="str">
            <v>T</v>
          </cell>
          <cell r="E16" t="str">
            <v xml:space="preserve">GRP - Bristish Broadcasting Corporation           </v>
          </cell>
          <cell r="F16" t="str">
            <v>Y</v>
          </cell>
          <cell r="G16" t="str">
            <v>N</v>
          </cell>
          <cell r="H16" t="str">
            <v>Y</v>
          </cell>
          <cell r="I16" t="str">
            <v>N</v>
          </cell>
          <cell r="J16" t="str">
            <v>N</v>
          </cell>
          <cell r="K16" t="str">
            <v>N</v>
          </cell>
          <cell r="L16" t="str">
            <v>N</v>
          </cell>
          <cell r="M16" t="str">
            <v>N</v>
          </cell>
          <cell r="N16" t="str">
            <v>N</v>
          </cell>
          <cell r="O16" t="str">
            <v>N</v>
          </cell>
          <cell r="P16" t="str">
            <v>N</v>
          </cell>
          <cell r="Q16" t="str">
            <v>N</v>
          </cell>
          <cell r="R16">
            <v>0</v>
          </cell>
        </row>
        <row r="17">
          <cell r="A17" t="str">
            <v>BCL027</v>
          </cell>
          <cell r="B17" t="str">
            <v xml:space="preserve">British Council                                   </v>
          </cell>
          <cell r="C17" t="str">
            <v>BCLGRP</v>
          </cell>
          <cell r="D17" t="str">
            <v>T</v>
          </cell>
          <cell r="E17" t="str">
            <v xml:space="preserve">GRP - British Council                             </v>
          </cell>
          <cell r="F17" t="str">
            <v>Y</v>
          </cell>
          <cell r="G17" t="str">
            <v>N</v>
          </cell>
          <cell r="H17" t="str">
            <v>Y</v>
          </cell>
          <cell r="I17" t="str">
            <v>N</v>
          </cell>
          <cell r="J17" t="str">
            <v>N</v>
          </cell>
          <cell r="K17" t="str">
            <v>N</v>
          </cell>
          <cell r="L17" t="str">
            <v>N</v>
          </cell>
          <cell r="M17" t="str">
            <v>N</v>
          </cell>
          <cell r="N17" t="str">
            <v>N</v>
          </cell>
          <cell r="O17" t="str">
            <v>N</v>
          </cell>
          <cell r="P17" t="str">
            <v>N</v>
          </cell>
          <cell r="Q17" t="str">
            <v>N</v>
          </cell>
          <cell r="R17">
            <v>0</v>
          </cell>
        </row>
        <row r="18">
          <cell r="A18" t="str">
            <v>BEL203</v>
          </cell>
          <cell r="B18" t="str">
            <v xml:space="preserve">Belfast Education &amp; Library Board - NIE           </v>
          </cell>
          <cell r="C18" t="str">
            <v>BELIGP</v>
          </cell>
          <cell r="D18" t="str">
            <v>T</v>
          </cell>
          <cell r="E18" t="str">
            <v xml:space="preserve">IGP - Belfast Education &amp; Library Board - NIE     </v>
          </cell>
          <cell r="F18" t="str">
            <v>Y</v>
          </cell>
          <cell r="G18" t="str">
            <v>N</v>
          </cell>
          <cell r="H18" t="str">
            <v>Y</v>
          </cell>
          <cell r="I18" t="str">
            <v>N</v>
          </cell>
          <cell r="J18" t="str">
            <v>N</v>
          </cell>
          <cell r="K18" t="str">
            <v>N</v>
          </cell>
          <cell r="L18" t="str">
            <v>N</v>
          </cell>
          <cell r="M18" t="str">
            <v>N</v>
          </cell>
          <cell r="N18" t="str">
            <v>N</v>
          </cell>
          <cell r="O18" t="str">
            <v>N</v>
          </cell>
          <cell r="P18" t="str">
            <v>N</v>
          </cell>
          <cell r="Q18" t="str">
            <v>N</v>
          </cell>
          <cell r="R18">
            <v>0</v>
          </cell>
        </row>
        <row r="19">
          <cell r="A19" t="str">
            <v>BFI048</v>
          </cell>
          <cell r="B19" t="str">
            <v xml:space="preserve">British Film Institute                            </v>
          </cell>
          <cell r="C19" t="str">
            <v>DCMCLS</v>
          </cell>
          <cell r="D19" t="str">
            <v>T</v>
          </cell>
          <cell r="E19" t="str">
            <v xml:space="preserve">CLS - DEPARTMENT FOR CULTURE MEDIA &amp; SPORT        </v>
          </cell>
          <cell r="F19" t="str">
            <v>Y</v>
          </cell>
          <cell r="G19" t="str">
            <v>N</v>
          </cell>
          <cell r="H19" t="str">
            <v>Y</v>
          </cell>
          <cell r="I19" t="str">
            <v>N</v>
          </cell>
          <cell r="J19" t="str">
            <v>N</v>
          </cell>
          <cell r="K19" t="str">
            <v>N</v>
          </cell>
          <cell r="L19" t="str">
            <v>N</v>
          </cell>
          <cell r="M19" t="str">
            <v>N</v>
          </cell>
          <cell r="N19" t="str">
            <v>N</v>
          </cell>
          <cell r="O19" t="str">
            <v>N</v>
          </cell>
          <cell r="P19" t="str">
            <v>N</v>
          </cell>
          <cell r="Q19" t="str">
            <v>N</v>
          </cell>
          <cell r="R19">
            <v>0</v>
          </cell>
        </row>
        <row r="20">
          <cell r="A20" t="str">
            <v>BHC004</v>
          </cell>
          <cell r="B20" t="str">
            <v>Blyth Harbour Commissioners</v>
          </cell>
          <cell r="C20" t="str">
            <v>BHCGRP</v>
          </cell>
          <cell r="D20" t="str">
            <v>T</v>
          </cell>
          <cell r="E20" t="str">
            <v>GP - Blyth Harbour Commissioners</v>
          </cell>
          <cell r="F20" t="str">
            <v>Y</v>
          </cell>
          <cell r="G20" t="str">
            <v>N</v>
          </cell>
          <cell r="H20" t="str">
            <v>Y</v>
          </cell>
          <cell r="I20" t="str">
            <v>N</v>
          </cell>
          <cell r="J20" t="str">
            <v>N</v>
          </cell>
          <cell r="K20" t="str">
            <v>N</v>
          </cell>
          <cell r="L20" t="str">
            <v>N</v>
          </cell>
          <cell r="M20" t="str">
            <v>N</v>
          </cell>
          <cell r="N20" t="str">
            <v>N</v>
          </cell>
          <cell r="O20" t="str">
            <v>N</v>
          </cell>
          <cell r="P20" t="str">
            <v>N</v>
          </cell>
          <cell r="Q20" t="str">
            <v>N</v>
          </cell>
          <cell r="R20">
            <v>0</v>
          </cell>
        </row>
        <row r="21">
          <cell r="A21" t="str">
            <v>BIS084</v>
          </cell>
          <cell r="B21" t="str">
            <v xml:space="preserve">Department for Business Innovation and Skills     </v>
          </cell>
          <cell r="C21" t="str">
            <v>BISCLS</v>
          </cell>
          <cell r="D21" t="str">
            <v>T</v>
          </cell>
          <cell r="E21" t="str">
            <v xml:space="preserve">CLS - DEPARTMENT FOR BUSINESS INNOVATION &amp; SKILLS </v>
          </cell>
          <cell r="F21" t="str">
            <v>Y</v>
          </cell>
          <cell r="G21" t="str">
            <v>N</v>
          </cell>
          <cell r="H21" t="str">
            <v>Y</v>
          </cell>
          <cell r="I21" t="str">
            <v>N</v>
          </cell>
          <cell r="J21" t="str">
            <v>N</v>
          </cell>
          <cell r="K21" t="str">
            <v>N</v>
          </cell>
          <cell r="L21" t="str">
            <v>N</v>
          </cell>
          <cell r="M21" t="str">
            <v>N</v>
          </cell>
          <cell r="N21" t="str">
            <v>N</v>
          </cell>
          <cell r="O21" t="str">
            <v>N</v>
          </cell>
          <cell r="P21" t="str">
            <v>N</v>
          </cell>
          <cell r="Q21" t="str">
            <v>N</v>
          </cell>
          <cell r="R21">
            <v>0</v>
          </cell>
        </row>
        <row r="22">
          <cell r="A22" t="str">
            <v>BKS999</v>
          </cell>
          <cell r="B22" t="str">
            <v xml:space="preserve">BKS Adjustment/Input                              </v>
          </cell>
          <cell r="C22" t="str">
            <v>BKSGRP</v>
          </cell>
          <cell r="D22" t="str">
            <v>T</v>
          </cell>
          <cell r="E22" t="str">
            <v xml:space="preserve">BANKS                                             </v>
          </cell>
          <cell r="F22" t="str">
            <v>X</v>
          </cell>
          <cell r="G22" t="str">
            <v>N</v>
          </cell>
          <cell r="H22" t="str">
            <v>Y</v>
          </cell>
          <cell r="I22" t="str">
            <v>N</v>
          </cell>
          <cell r="J22" t="str">
            <v>N</v>
          </cell>
          <cell r="K22" t="str">
            <v>N</v>
          </cell>
          <cell r="L22" t="str">
            <v>N</v>
          </cell>
          <cell r="M22" t="str">
            <v>N</v>
          </cell>
          <cell r="N22" t="str">
            <v>N</v>
          </cell>
          <cell r="O22" t="str">
            <v>N</v>
          </cell>
          <cell r="P22" t="str">
            <v>N</v>
          </cell>
          <cell r="Q22" t="str">
            <v>N</v>
          </cell>
          <cell r="R22">
            <v>0</v>
          </cell>
        </row>
        <row r="23">
          <cell r="A23" t="str">
            <v>BLF048</v>
          </cell>
          <cell r="B23" t="str">
            <v xml:space="preserve">BBC Licence Fee                                   </v>
          </cell>
          <cell r="C23" t="str">
            <v>BLFGRP</v>
          </cell>
          <cell r="D23" t="str">
            <v>T</v>
          </cell>
          <cell r="E23" t="str">
            <v xml:space="preserve">GRP - BBC Licence Fee                             </v>
          </cell>
          <cell r="F23" t="str">
            <v>Y</v>
          </cell>
          <cell r="G23" t="str">
            <v>N</v>
          </cell>
          <cell r="H23" t="str">
            <v>Y</v>
          </cell>
          <cell r="I23" t="str">
            <v>N</v>
          </cell>
          <cell r="J23" t="str">
            <v>N</v>
          </cell>
          <cell r="K23" t="str">
            <v>N</v>
          </cell>
          <cell r="L23" t="str">
            <v>N</v>
          </cell>
          <cell r="M23" t="str">
            <v>N</v>
          </cell>
          <cell r="N23" t="str">
            <v>N</v>
          </cell>
          <cell r="O23" t="str">
            <v>N</v>
          </cell>
          <cell r="P23" t="str">
            <v>N</v>
          </cell>
          <cell r="Q23" t="str">
            <v>N</v>
          </cell>
          <cell r="R23">
            <v>0</v>
          </cell>
        </row>
        <row r="24">
          <cell r="A24" t="str">
            <v>BNC084</v>
          </cell>
          <cell r="B24" t="str">
            <v xml:space="preserve">British Nuclear Fuels                             </v>
          </cell>
          <cell r="C24" t="str">
            <v>BNCGRP</v>
          </cell>
          <cell r="D24" t="str">
            <v>T</v>
          </cell>
          <cell r="E24" t="str">
            <v xml:space="preserve">GRP - British Nuclear Fuels                       </v>
          </cell>
          <cell r="F24" t="str">
            <v>Y</v>
          </cell>
          <cell r="G24" t="str">
            <v>N</v>
          </cell>
          <cell r="H24" t="str">
            <v>Y</v>
          </cell>
          <cell r="I24" t="str">
            <v>N</v>
          </cell>
          <cell r="J24" t="str">
            <v>N</v>
          </cell>
          <cell r="K24" t="str">
            <v>N</v>
          </cell>
          <cell r="L24" t="str">
            <v>N</v>
          </cell>
          <cell r="M24" t="str">
            <v>N</v>
          </cell>
          <cell r="N24" t="str">
            <v>N</v>
          </cell>
          <cell r="O24" t="str">
            <v>N</v>
          </cell>
          <cell r="P24" t="str">
            <v>N</v>
          </cell>
          <cell r="Q24" t="str">
            <v>N</v>
          </cell>
          <cell r="R24">
            <v>0</v>
          </cell>
        </row>
        <row r="25">
          <cell r="A25" t="str">
            <v>BOE091</v>
          </cell>
          <cell r="B25" t="str">
            <v xml:space="preserve">Bank of England                                   </v>
          </cell>
          <cell r="C25" t="str">
            <v>BOEGRP</v>
          </cell>
          <cell r="D25" t="str">
            <v>T</v>
          </cell>
          <cell r="E25" t="str">
            <v xml:space="preserve">GRP - Bank of England                             </v>
          </cell>
          <cell r="F25" t="str">
            <v>Y</v>
          </cell>
          <cell r="G25" t="str">
            <v>N</v>
          </cell>
          <cell r="H25" t="str">
            <v>Y</v>
          </cell>
          <cell r="I25" t="str">
            <v>N</v>
          </cell>
          <cell r="J25" t="str">
            <v>N</v>
          </cell>
          <cell r="K25" t="str">
            <v>N</v>
          </cell>
          <cell r="L25" t="str">
            <v>N</v>
          </cell>
          <cell r="M25" t="str">
            <v>N</v>
          </cell>
          <cell r="N25" t="str">
            <v>N</v>
          </cell>
          <cell r="O25" t="str">
            <v>N</v>
          </cell>
          <cell r="P25" t="str">
            <v>N</v>
          </cell>
          <cell r="Q25" t="str">
            <v>N</v>
          </cell>
          <cell r="R25">
            <v>0</v>
          </cell>
        </row>
        <row r="26">
          <cell r="A26" t="str">
            <v>BOI091</v>
          </cell>
          <cell r="B26" t="str">
            <v xml:space="preserve">Bank of England Issue Department                  </v>
          </cell>
          <cell r="C26" t="str">
            <v>BOIGRP</v>
          </cell>
          <cell r="D26" t="str">
            <v>T</v>
          </cell>
          <cell r="E26" t="str">
            <v xml:space="preserve">GRP - Bank of England Issue Department            </v>
          </cell>
          <cell r="F26" t="str">
            <v>Y</v>
          </cell>
          <cell r="G26" t="str">
            <v>N</v>
          </cell>
          <cell r="H26" t="str">
            <v>Y</v>
          </cell>
          <cell r="I26" t="str">
            <v>N</v>
          </cell>
          <cell r="J26" t="str">
            <v>N</v>
          </cell>
          <cell r="K26" t="str">
            <v>N</v>
          </cell>
          <cell r="L26" t="str">
            <v>N</v>
          </cell>
          <cell r="M26" t="str">
            <v>N</v>
          </cell>
          <cell r="N26" t="str">
            <v>N</v>
          </cell>
          <cell r="O26" t="str">
            <v>N</v>
          </cell>
          <cell r="P26" t="str">
            <v>N</v>
          </cell>
          <cell r="Q26" t="str">
            <v>N</v>
          </cell>
          <cell r="R26">
            <v>0</v>
          </cell>
        </row>
        <row r="27">
          <cell r="A27" t="str">
            <v>BRB004</v>
          </cell>
          <cell r="B27" t="str">
            <v xml:space="preserve">British Railways Board (Residuary) Ltd            </v>
          </cell>
          <cell r="C27" t="str">
            <v>BRB0GP</v>
          </cell>
          <cell r="D27" t="str">
            <v>T</v>
          </cell>
          <cell r="E27" t="str">
            <v xml:space="preserve">GP - British Railways Board                       </v>
          </cell>
          <cell r="F27" t="str">
            <v>Y</v>
          </cell>
          <cell r="G27" t="str">
            <v>N</v>
          </cell>
          <cell r="H27" t="str">
            <v>Y</v>
          </cell>
          <cell r="I27" t="str">
            <v>N</v>
          </cell>
          <cell r="J27" t="str">
            <v>N</v>
          </cell>
          <cell r="K27" t="str">
            <v>N</v>
          </cell>
          <cell r="L27" t="str">
            <v>N</v>
          </cell>
          <cell r="M27" t="str">
            <v>N</v>
          </cell>
          <cell r="N27" t="str">
            <v>N</v>
          </cell>
          <cell r="O27" t="str">
            <v>N</v>
          </cell>
          <cell r="P27" t="str">
            <v>N</v>
          </cell>
          <cell r="Q27" t="str">
            <v>N</v>
          </cell>
          <cell r="R27">
            <v>0</v>
          </cell>
        </row>
        <row r="28">
          <cell r="A28" t="str">
            <v>BRC084</v>
          </cell>
          <cell r="B28" t="str">
            <v xml:space="preserve">Biotechnology &amp; Biological Sciences Res Council   </v>
          </cell>
          <cell r="C28" t="str">
            <v>BISCLS</v>
          </cell>
          <cell r="D28" t="str">
            <v>T</v>
          </cell>
          <cell r="E28" t="str">
            <v xml:space="preserve">CLS - DEPARTMENT FOR BUSINESS INNOVATION &amp; SKILLS </v>
          </cell>
          <cell r="F28" t="str">
            <v>Y</v>
          </cell>
          <cell r="G28" t="str">
            <v>N</v>
          </cell>
          <cell r="H28" t="str">
            <v>Y</v>
          </cell>
          <cell r="I28" t="str">
            <v>N</v>
          </cell>
          <cell r="J28" t="str">
            <v>N</v>
          </cell>
          <cell r="K28" t="str">
            <v>N</v>
          </cell>
          <cell r="L28" t="str">
            <v>N</v>
          </cell>
          <cell r="M28" t="str">
            <v>N</v>
          </cell>
          <cell r="N28" t="str">
            <v>N</v>
          </cell>
          <cell r="O28" t="str">
            <v>N</v>
          </cell>
          <cell r="P28" t="str">
            <v>N</v>
          </cell>
          <cell r="Q28" t="str">
            <v>N</v>
          </cell>
          <cell r="R28">
            <v>0</v>
          </cell>
        </row>
        <row r="29">
          <cell r="A29" t="str">
            <v>BRL048</v>
          </cell>
          <cell r="B29" t="str">
            <v xml:space="preserve">British Library                                   </v>
          </cell>
          <cell r="C29" t="str">
            <v>DCMCLS</v>
          </cell>
          <cell r="D29" t="str">
            <v>T</v>
          </cell>
          <cell r="E29" t="str">
            <v xml:space="preserve">CLS - DEPARTMENT FOR CULTURE MEDIA &amp; SPORT        </v>
          </cell>
          <cell r="F29" t="str">
            <v>Y</v>
          </cell>
          <cell r="G29" t="str">
            <v>N</v>
          </cell>
          <cell r="H29" t="str">
            <v>Y</v>
          </cell>
          <cell r="I29" t="str">
            <v>N</v>
          </cell>
          <cell r="J29" t="str">
            <v>N</v>
          </cell>
          <cell r="K29" t="str">
            <v>N</v>
          </cell>
          <cell r="L29" t="str">
            <v>N</v>
          </cell>
          <cell r="M29" t="str">
            <v>N</v>
          </cell>
          <cell r="N29" t="str">
            <v>N</v>
          </cell>
          <cell r="O29" t="str">
            <v>N</v>
          </cell>
          <cell r="P29" t="str">
            <v>N</v>
          </cell>
          <cell r="Q29" t="str">
            <v>N</v>
          </cell>
          <cell r="R29">
            <v>0</v>
          </cell>
        </row>
        <row r="30">
          <cell r="A30" t="str">
            <v>BRM048</v>
          </cell>
          <cell r="B30" t="str">
            <v xml:space="preserve">British Museum                                    </v>
          </cell>
          <cell r="C30" t="str">
            <v>DCMCLS</v>
          </cell>
          <cell r="D30" t="str">
            <v>T</v>
          </cell>
          <cell r="E30" t="str">
            <v xml:space="preserve">CLS - DEPARTMENT FOR CULTURE MEDIA &amp; SPORT        </v>
          </cell>
          <cell r="F30" t="str">
            <v>Y</v>
          </cell>
          <cell r="G30" t="str">
            <v>N</v>
          </cell>
          <cell r="H30" t="str">
            <v>Y</v>
          </cell>
          <cell r="I30" t="str">
            <v>N</v>
          </cell>
          <cell r="J30" t="str">
            <v>N</v>
          </cell>
          <cell r="K30" t="str">
            <v>N</v>
          </cell>
          <cell r="L30" t="str">
            <v>N</v>
          </cell>
          <cell r="M30" t="str">
            <v>N</v>
          </cell>
          <cell r="N30" t="str">
            <v>N</v>
          </cell>
          <cell r="O30" t="str">
            <v>N</v>
          </cell>
          <cell r="P30" t="str">
            <v>N</v>
          </cell>
          <cell r="Q30" t="str">
            <v>N</v>
          </cell>
          <cell r="R30">
            <v>0</v>
          </cell>
        </row>
        <row r="31">
          <cell r="A31" t="str">
            <v>BSA033</v>
          </cell>
          <cell r="B31" t="str">
            <v>NHS Business Services Authority</v>
          </cell>
          <cell r="C31" t="str">
            <v>DOHCLS</v>
          </cell>
          <cell r="D31" t="str">
            <v>T</v>
          </cell>
          <cell r="E31" t="str">
            <v xml:space="preserve">CLS - DEPARTMENT OF HEALTH                        </v>
          </cell>
          <cell r="F31" t="str">
            <v>N</v>
          </cell>
          <cell r="G31" t="str">
            <v>N</v>
          </cell>
          <cell r="H31" t="str">
            <v>N</v>
          </cell>
          <cell r="I31" t="str">
            <v>N</v>
          </cell>
          <cell r="J31" t="str">
            <v>N</v>
          </cell>
          <cell r="K31" t="str">
            <v>N</v>
          </cell>
          <cell r="L31" t="str">
            <v>N</v>
          </cell>
          <cell r="M31" t="str">
            <v>N</v>
          </cell>
          <cell r="N31" t="str">
            <v>N</v>
          </cell>
          <cell r="O31" t="str">
            <v>N</v>
          </cell>
          <cell r="P31" t="str">
            <v>N</v>
          </cell>
          <cell r="Q31" t="str">
            <v>N</v>
          </cell>
          <cell r="R31">
            <v>0</v>
          </cell>
        </row>
        <row r="32">
          <cell r="A32" t="str">
            <v>BSO208</v>
          </cell>
          <cell r="B32" t="str">
            <v xml:space="preserve">Business Services Organisation                    </v>
          </cell>
          <cell r="C32" t="str">
            <v>BSOIGP</v>
          </cell>
          <cell r="D32" t="str">
            <v>T</v>
          </cell>
          <cell r="E32" t="str">
            <v xml:space="preserve">IGP - Business Services Organisation              </v>
          </cell>
          <cell r="F32" t="str">
            <v>Y</v>
          </cell>
          <cell r="G32" t="str">
            <v>N</v>
          </cell>
          <cell r="H32" t="str">
            <v>Y</v>
          </cell>
          <cell r="I32" t="str">
            <v>N</v>
          </cell>
          <cell r="J32" t="str">
            <v>N</v>
          </cell>
          <cell r="K32" t="str">
            <v>N</v>
          </cell>
          <cell r="L32" t="str">
            <v>N</v>
          </cell>
          <cell r="M32" t="str">
            <v>N</v>
          </cell>
          <cell r="N32" t="str">
            <v>N</v>
          </cell>
          <cell r="O32" t="str">
            <v>N</v>
          </cell>
          <cell r="P32" t="str">
            <v>N</v>
          </cell>
          <cell r="Q32" t="str">
            <v>N</v>
          </cell>
          <cell r="R32">
            <v>0</v>
          </cell>
        </row>
        <row r="33">
          <cell r="A33" t="str">
            <v>BTP004</v>
          </cell>
          <cell r="B33" t="str">
            <v xml:space="preserve">British Transport Police Authority                </v>
          </cell>
          <cell r="C33" t="str">
            <v>DFTCLS</v>
          </cell>
          <cell r="D33" t="str">
            <v>T</v>
          </cell>
          <cell r="E33" t="str">
            <v xml:space="preserve">CLS - DEPARTMENT FOR TRANSPORT                    </v>
          </cell>
          <cell r="F33" t="str">
            <v>Y</v>
          </cell>
          <cell r="G33" t="str">
            <v>N</v>
          </cell>
          <cell r="H33" t="str">
            <v>Y</v>
          </cell>
          <cell r="I33" t="str">
            <v>N</v>
          </cell>
          <cell r="J33" t="str">
            <v>N</v>
          </cell>
          <cell r="K33" t="str">
            <v>N</v>
          </cell>
          <cell r="L33" t="str">
            <v>N</v>
          </cell>
          <cell r="M33" t="str">
            <v>N</v>
          </cell>
          <cell r="N33" t="str">
            <v>N</v>
          </cell>
          <cell r="O33" t="str">
            <v>N</v>
          </cell>
          <cell r="P33" t="str">
            <v>N</v>
          </cell>
          <cell r="Q33" t="str">
            <v>N</v>
          </cell>
          <cell r="R33">
            <v>0</v>
          </cell>
        </row>
        <row r="34">
          <cell r="A34" t="str">
            <v>BTS208</v>
          </cell>
          <cell r="B34" t="str">
            <v xml:space="preserve">Northern Ireland Blood Transfusion Service        </v>
          </cell>
          <cell r="C34" t="str">
            <v>BTSIGP</v>
          </cell>
          <cell r="D34" t="str">
            <v>T</v>
          </cell>
          <cell r="E34" t="str">
            <v xml:space="preserve">IGP - Northern Ireland Blood Transfusion Service  </v>
          </cell>
          <cell r="F34" t="str">
            <v>Y</v>
          </cell>
          <cell r="G34" t="str">
            <v>N</v>
          </cell>
          <cell r="H34" t="str">
            <v>Y</v>
          </cell>
          <cell r="I34" t="str">
            <v>N</v>
          </cell>
          <cell r="J34" t="str">
            <v>N</v>
          </cell>
          <cell r="K34" t="str">
            <v>N</v>
          </cell>
          <cell r="L34" t="str">
            <v>N</v>
          </cell>
          <cell r="M34" t="str">
            <v>N</v>
          </cell>
          <cell r="N34" t="str">
            <v>N</v>
          </cell>
          <cell r="O34" t="str">
            <v>N</v>
          </cell>
          <cell r="P34" t="str">
            <v>N</v>
          </cell>
          <cell r="Q34" t="str">
            <v>N</v>
          </cell>
          <cell r="R34">
            <v>0</v>
          </cell>
        </row>
        <row r="35">
          <cell r="A35" t="str">
            <v>BWB003</v>
          </cell>
          <cell r="B35" t="str">
            <v xml:space="preserve">British Waterways Board                           </v>
          </cell>
          <cell r="C35" t="str">
            <v>BWBGRP</v>
          </cell>
          <cell r="D35" t="str">
            <v>T</v>
          </cell>
          <cell r="E35" t="str">
            <v xml:space="preserve">GRP - British Waterways Board                     </v>
          </cell>
          <cell r="F35" t="str">
            <v>Y</v>
          </cell>
          <cell r="G35" t="str">
            <v>N</v>
          </cell>
          <cell r="H35" t="str">
            <v>Y</v>
          </cell>
          <cell r="I35" t="str">
            <v>N</v>
          </cell>
          <cell r="J35" t="str">
            <v>N</v>
          </cell>
          <cell r="K35" t="str">
            <v>N</v>
          </cell>
          <cell r="L35" t="str">
            <v>N</v>
          </cell>
          <cell r="M35" t="str">
            <v>N</v>
          </cell>
          <cell r="N35" t="str">
            <v>N</v>
          </cell>
          <cell r="O35" t="str">
            <v>N</v>
          </cell>
          <cell r="P35" t="str">
            <v>N</v>
          </cell>
          <cell r="Q35" t="str">
            <v>N</v>
          </cell>
          <cell r="R35">
            <v>0</v>
          </cell>
        </row>
        <row r="36">
          <cell r="A36" t="str">
            <v>BWM003</v>
          </cell>
          <cell r="B36" t="str">
            <v>British Wool Marketing Board</v>
          </cell>
          <cell r="C36" t="str">
            <v>BWMGRP</v>
          </cell>
          <cell r="D36" t="str">
            <v>T</v>
          </cell>
          <cell r="E36" t="str">
            <v>GP - British Wool Marketing Board</v>
          </cell>
          <cell r="F36" t="str">
            <v>Y</v>
          </cell>
          <cell r="G36" t="str">
            <v>N</v>
          </cell>
          <cell r="H36" t="str">
            <v>Y</v>
          </cell>
          <cell r="I36" t="str">
            <v>N</v>
          </cell>
          <cell r="J36" t="str">
            <v>N</v>
          </cell>
          <cell r="K36" t="str">
            <v>N</v>
          </cell>
          <cell r="L36" t="str">
            <v>N</v>
          </cell>
          <cell r="M36" t="str">
            <v>N</v>
          </cell>
          <cell r="N36" t="str">
            <v>N</v>
          </cell>
          <cell r="O36" t="str">
            <v>N</v>
          </cell>
          <cell r="P36" t="str">
            <v>N</v>
          </cell>
          <cell r="Q36" t="str">
            <v>N</v>
          </cell>
          <cell r="R36">
            <v>0</v>
          </cell>
        </row>
        <row r="37">
          <cell r="A37" t="str">
            <v>BYA010</v>
          </cell>
          <cell r="B37" t="str">
            <v xml:space="preserve">Government Procurement Service                    </v>
          </cell>
          <cell r="C37" t="str">
            <v>BYA0GP</v>
          </cell>
          <cell r="D37" t="str">
            <v>T</v>
          </cell>
          <cell r="E37" t="str">
            <v xml:space="preserve">GP - Government Procurement Service               </v>
          </cell>
          <cell r="F37" t="str">
            <v>Y</v>
          </cell>
          <cell r="G37" t="str">
            <v>N</v>
          </cell>
          <cell r="H37" t="str">
            <v>Y</v>
          </cell>
          <cell r="I37" t="str">
            <v>N</v>
          </cell>
          <cell r="J37" t="str">
            <v>N</v>
          </cell>
          <cell r="K37" t="str">
            <v>N</v>
          </cell>
          <cell r="L37" t="str">
            <v>N</v>
          </cell>
          <cell r="M37" t="str">
            <v>N</v>
          </cell>
          <cell r="N37" t="str">
            <v>N</v>
          </cell>
          <cell r="O37" t="str">
            <v>N</v>
          </cell>
          <cell r="P37" t="str">
            <v>N</v>
          </cell>
          <cell r="Q37" t="str">
            <v>N</v>
          </cell>
          <cell r="R37">
            <v>0</v>
          </cell>
        </row>
        <row r="38">
          <cell r="A38" t="str">
            <v>BYA087</v>
          </cell>
          <cell r="B38" t="str">
            <v xml:space="preserve">OGC Buying Solutions                              </v>
          </cell>
          <cell r="C38" t="str">
            <v>BYAGRP</v>
          </cell>
          <cell r="D38" t="str">
            <v>T</v>
          </cell>
          <cell r="E38" t="str">
            <v xml:space="preserve">GRP - OGC Buying Solutions                        </v>
          </cell>
          <cell r="F38" t="str">
            <v>Y</v>
          </cell>
          <cell r="G38" t="str">
            <v>N</v>
          </cell>
          <cell r="H38" t="str">
            <v>Y</v>
          </cell>
          <cell r="I38" t="str">
            <v>N</v>
          </cell>
          <cell r="J38" t="str">
            <v>N</v>
          </cell>
          <cell r="K38" t="str">
            <v>N</v>
          </cell>
          <cell r="L38" t="str">
            <v>N</v>
          </cell>
          <cell r="M38" t="str">
            <v>N</v>
          </cell>
          <cell r="N38" t="str">
            <v>N</v>
          </cell>
          <cell r="O38" t="str">
            <v>N</v>
          </cell>
          <cell r="P38" t="str">
            <v>N</v>
          </cell>
          <cell r="Q38" t="str">
            <v>N</v>
          </cell>
          <cell r="R38">
            <v>0</v>
          </cell>
        </row>
        <row r="39">
          <cell r="A39" t="str">
            <v>CAA004</v>
          </cell>
          <cell r="B39" t="str">
            <v xml:space="preserve">Civil Aviation Authority                          </v>
          </cell>
          <cell r="C39" t="str">
            <v>CAAGRP</v>
          </cell>
          <cell r="D39" t="str">
            <v>T</v>
          </cell>
          <cell r="E39" t="str">
            <v xml:space="preserve">GRP - Civil Aviation Authority                    </v>
          </cell>
          <cell r="F39" t="str">
            <v>Y</v>
          </cell>
          <cell r="G39" t="str">
            <v>N</v>
          </cell>
          <cell r="H39" t="str">
            <v>Y</v>
          </cell>
          <cell r="I39" t="str">
            <v>N</v>
          </cell>
          <cell r="J39" t="str">
            <v>N</v>
          </cell>
          <cell r="K39" t="str">
            <v>N</v>
          </cell>
          <cell r="L39" t="str">
            <v>N</v>
          </cell>
          <cell r="M39" t="str">
            <v>N</v>
          </cell>
          <cell r="N39" t="str">
            <v>N</v>
          </cell>
          <cell r="O39" t="str">
            <v>N</v>
          </cell>
          <cell r="P39" t="str">
            <v>N</v>
          </cell>
          <cell r="Q39" t="str">
            <v>N</v>
          </cell>
          <cell r="R39">
            <v>0</v>
          </cell>
        </row>
        <row r="40">
          <cell r="A40" t="str">
            <v>CAB010</v>
          </cell>
          <cell r="B40" t="str">
            <v xml:space="preserve">Cabinet Office                                    </v>
          </cell>
          <cell r="C40" t="str">
            <v>CABCLS</v>
          </cell>
          <cell r="D40" t="str">
            <v>T</v>
          </cell>
          <cell r="E40" t="str">
            <v xml:space="preserve">CLS - CABINET OFFICE                              </v>
          </cell>
          <cell r="F40" t="str">
            <v>Y</v>
          </cell>
          <cell r="G40" t="str">
            <v>N</v>
          </cell>
          <cell r="H40" t="str">
            <v>Y</v>
          </cell>
          <cell r="I40" t="str">
            <v>N</v>
          </cell>
          <cell r="J40" t="str">
            <v>N</v>
          </cell>
          <cell r="K40" t="str">
            <v>N</v>
          </cell>
          <cell r="L40" t="str">
            <v>N</v>
          </cell>
          <cell r="M40" t="str">
            <v>N</v>
          </cell>
          <cell r="N40" t="str">
            <v>N</v>
          </cell>
          <cell r="O40" t="str">
            <v>N</v>
          </cell>
          <cell r="P40" t="str">
            <v>N</v>
          </cell>
          <cell r="Q40" t="str">
            <v>N</v>
          </cell>
          <cell r="R40">
            <v>0</v>
          </cell>
        </row>
        <row r="41">
          <cell r="A41" t="str">
            <v>CAD022</v>
          </cell>
          <cell r="B41" t="str">
            <v xml:space="preserve">City Academies                                    </v>
          </cell>
          <cell r="C41" t="str">
            <v>CAD0GP</v>
          </cell>
          <cell r="D41" t="str">
            <v>T</v>
          </cell>
          <cell r="E41" t="str">
            <v xml:space="preserve">GP - City Academies                               </v>
          </cell>
          <cell r="F41" t="str">
            <v>Y</v>
          </cell>
          <cell r="G41" t="str">
            <v>N</v>
          </cell>
          <cell r="H41" t="str">
            <v>Y</v>
          </cell>
          <cell r="I41" t="str">
            <v>N</v>
          </cell>
          <cell r="J41" t="str">
            <v>N</v>
          </cell>
          <cell r="K41" t="str">
            <v>N</v>
          </cell>
          <cell r="L41" t="str">
            <v>N</v>
          </cell>
          <cell r="M41" t="str">
            <v>N</v>
          </cell>
          <cell r="N41" t="str">
            <v>N</v>
          </cell>
          <cell r="O41" t="str">
            <v>N</v>
          </cell>
          <cell r="P41" t="str">
            <v>N</v>
          </cell>
          <cell r="Q41" t="str">
            <v>N</v>
          </cell>
          <cell r="R41">
            <v>0</v>
          </cell>
        </row>
        <row r="42">
          <cell r="A42" t="str">
            <v>CAP010</v>
          </cell>
          <cell r="B42" t="str">
            <v xml:space="preserve">Capacity Builders                                 </v>
          </cell>
          <cell r="C42" t="str">
            <v>CABCLS</v>
          </cell>
          <cell r="D42" t="str">
            <v>T</v>
          </cell>
          <cell r="E42" t="str">
            <v xml:space="preserve">CLS - CABINET OFFICE                              </v>
          </cell>
          <cell r="F42" t="str">
            <v>Y</v>
          </cell>
          <cell r="G42" t="str">
            <v>N</v>
          </cell>
          <cell r="H42" t="str">
            <v>Y</v>
          </cell>
          <cell r="I42" t="str">
            <v>N</v>
          </cell>
          <cell r="J42" t="str">
            <v>N</v>
          </cell>
          <cell r="K42" t="str">
            <v>N</v>
          </cell>
          <cell r="L42" t="str">
            <v>N</v>
          </cell>
          <cell r="M42" t="str">
            <v>N</v>
          </cell>
          <cell r="N42" t="str">
            <v>N</v>
          </cell>
          <cell r="O42" t="str">
            <v>N</v>
          </cell>
          <cell r="P42" t="str">
            <v>N</v>
          </cell>
          <cell r="Q42" t="str">
            <v>N</v>
          </cell>
          <cell r="R42">
            <v>0</v>
          </cell>
        </row>
        <row r="43">
          <cell r="A43" t="str">
            <v>CAP074</v>
          </cell>
          <cell r="B43" t="str">
            <v xml:space="preserve">OFT - Competition Act penalties trust statement   </v>
          </cell>
          <cell r="C43" t="str">
            <v>CAP0GP</v>
          </cell>
          <cell r="D43" t="str">
            <v>T</v>
          </cell>
          <cell r="E43" t="str">
            <v>GP - OFT - Competition Act penalties trust stateme</v>
          </cell>
          <cell r="F43" t="str">
            <v>Y</v>
          </cell>
          <cell r="G43" t="str">
            <v>N</v>
          </cell>
          <cell r="H43" t="str">
            <v>Y</v>
          </cell>
          <cell r="I43" t="str">
            <v>N</v>
          </cell>
          <cell r="J43" t="str">
            <v>N</v>
          </cell>
          <cell r="K43" t="str">
            <v>N</v>
          </cell>
          <cell r="L43" t="str">
            <v>N</v>
          </cell>
          <cell r="M43" t="str">
            <v>N</v>
          </cell>
          <cell r="N43" t="str">
            <v>N</v>
          </cell>
          <cell r="O43" t="str">
            <v>N</v>
          </cell>
          <cell r="P43" t="str">
            <v>N</v>
          </cell>
          <cell r="Q43" t="str">
            <v>N</v>
          </cell>
          <cell r="R43">
            <v>0</v>
          </cell>
        </row>
        <row r="44">
          <cell r="A44" t="str">
            <v>CDC030</v>
          </cell>
          <cell r="B44" t="str">
            <v xml:space="preserve">Commonwealth Development Corporation              </v>
          </cell>
          <cell r="C44" t="str">
            <v>CDCGRP</v>
          </cell>
          <cell r="D44" t="str">
            <v>T</v>
          </cell>
          <cell r="E44" t="str">
            <v xml:space="preserve">GRP - Commonwealth Development Corporation        </v>
          </cell>
          <cell r="F44" t="str">
            <v>Y</v>
          </cell>
          <cell r="G44" t="str">
            <v>N</v>
          </cell>
          <cell r="H44" t="str">
            <v>Y</v>
          </cell>
          <cell r="I44" t="str">
            <v>N</v>
          </cell>
          <cell r="J44" t="str">
            <v>N</v>
          </cell>
          <cell r="K44" t="str">
            <v>N</v>
          </cell>
          <cell r="L44" t="str">
            <v>N</v>
          </cell>
          <cell r="M44" t="str">
            <v>N</v>
          </cell>
          <cell r="N44" t="str">
            <v>N</v>
          </cell>
          <cell r="O44" t="str">
            <v>N</v>
          </cell>
          <cell r="P44" t="str">
            <v>N</v>
          </cell>
          <cell r="Q44" t="str">
            <v>N</v>
          </cell>
          <cell r="R44">
            <v>0</v>
          </cell>
        </row>
        <row r="45">
          <cell r="A45" t="str">
            <v>CDF085</v>
          </cell>
          <cell r="B45" t="str">
            <v xml:space="preserve">Community Development Foundation                  </v>
          </cell>
          <cell r="C45" t="str">
            <v>COMCLS</v>
          </cell>
          <cell r="D45" t="str">
            <v>T</v>
          </cell>
          <cell r="E45" t="str">
            <v>CLS - DEPARTMENT FOR COMMUNITIES &amp; LOCAL GOVERNMEN</v>
          </cell>
          <cell r="F45" t="str">
            <v>Y</v>
          </cell>
          <cell r="G45" t="str">
            <v>N</v>
          </cell>
          <cell r="H45" t="str">
            <v>Y</v>
          </cell>
          <cell r="I45" t="str">
            <v>N</v>
          </cell>
          <cell r="J45" t="str">
            <v>N</v>
          </cell>
          <cell r="K45" t="str">
            <v>N</v>
          </cell>
          <cell r="L45" t="str">
            <v>N</v>
          </cell>
          <cell r="M45" t="str">
            <v>N</v>
          </cell>
          <cell r="N45" t="str">
            <v>N</v>
          </cell>
          <cell r="O45" t="str">
            <v>N</v>
          </cell>
          <cell r="P45" t="str">
            <v>N</v>
          </cell>
          <cell r="Q45" t="str">
            <v>N</v>
          </cell>
          <cell r="R45">
            <v>0</v>
          </cell>
        </row>
        <row r="46">
          <cell r="A46" t="str">
            <v>CEA203</v>
          </cell>
          <cell r="B46" t="str">
            <v xml:space="preserve">NIE Council for the Curriculum Exam &amp; Assess      </v>
          </cell>
          <cell r="C46" t="str">
            <v>CEAIGP</v>
          </cell>
          <cell r="D46" t="str">
            <v>T</v>
          </cell>
          <cell r="E46" t="str">
            <v>IGP - NIE Council for the Curriculum Exam &amp; Assess</v>
          </cell>
          <cell r="F46" t="str">
            <v>Y</v>
          </cell>
          <cell r="G46" t="str">
            <v>N</v>
          </cell>
          <cell r="H46" t="str">
            <v>Y</v>
          </cell>
          <cell r="I46" t="str">
            <v>N</v>
          </cell>
          <cell r="J46" t="str">
            <v>N</v>
          </cell>
          <cell r="K46" t="str">
            <v>N</v>
          </cell>
          <cell r="L46" t="str">
            <v>N</v>
          </cell>
          <cell r="M46" t="str">
            <v>N</v>
          </cell>
          <cell r="N46" t="str">
            <v>N</v>
          </cell>
          <cell r="O46" t="str">
            <v>N</v>
          </cell>
          <cell r="P46" t="str">
            <v>N</v>
          </cell>
          <cell r="Q46" t="str">
            <v>N</v>
          </cell>
          <cell r="R46">
            <v>0</v>
          </cell>
        </row>
        <row r="47">
          <cell r="A47" t="str">
            <v>CEF003</v>
          </cell>
          <cell r="B47" t="str">
            <v>Centre for Environment, Fisheries, Aquaculture &amp; Science</v>
          </cell>
          <cell r="C47" t="str">
            <v>EFRCLS</v>
          </cell>
          <cell r="D47" t="str">
            <v>T</v>
          </cell>
          <cell r="E47" t="str">
            <v>CLS - DEPARTMENT FOR ENVIRONMENT FOOD &amp; RURAL AFFA</v>
          </cell>
          <cell r="F47" t="str">
            <v>N</v>
          </cell>
          <cell r="G47" t="str">
            <v>N</v>
          </cell>
          <cell r="H47" t="str">
            <v>N</v>
          </cell>
          <cell r="I47" t="str">
            <v>N</v>
          </cell>
          <cell r="J47" t="str">
            <v>N</v>
          </cell>
          <cell r="K47" t="str">
            <v>N</v>
          </cell>
          <cell r="L47" t="str">
            <v>N</v>
          </cell>
          <cell r="M47" t="str">
            <v>N</v>
          </cell>
          <cell r="N47" t="str">
            <v>N</v>
          </cell>
          <cell r="O47" t="str">
            <v>N</v>
          </cell>
          <cell r="P47" t="str">
            <v>N</v>
          </cell>
          <cell r="Q47" t="str">
            <v>N</v>
          </cell>
          <cell r="R47">
            <v>0</v>
          </cell>
        </row>
        <row r="48">
          <cell r="A48" t="str">
            <v>CEF999</v>
          </cell>
          <cell r="B48" t="str">
            <v>CEF ADJUSTMENT/Input</v>
          </cell>
          <cell r="C48" t="str">
            <v>CEFGRP</v>
          </cell>
          <cell r="D48" t="str">
            <v>T</v>
          </cell>
          <cell r="E48" t="str">
            <v xml:space="preserve">CENTRAL FUNDS                                     </v>
          </cell>
          <cell r="F48" t="str">
            <v>X</v>
          </cell>
          <cell r="G48" t="str">
            <v>N</v>
          </cell>
          <cell r="H48" t="str">
            <v>Y</v>
          </cell>
          <cell r="I48" t="str">
            <v>N</v>
          </cell>
          <cell r="J48" t="str">
            <v>N</v>
          </cell>
          <cell r="K48" t="str">
            <v>N</v>
          </cell>
          <cell r="L48" t="str">
            <v>N</v>
          </cell>
          <cell r="M48" t="str">
            <v>N</v>
          </cell>
          <cell r="N48" t="str">
            <v>N</v>
          </cell>
          <cell r="O48" t="str">
            <v>N</v>
          </cell>
          <cell r="P48" t="str">
            <v>N</v>
          </cell>
          <cell r="Q48" t="str">
            <v>N</v>
          </cell>
          <cell r="R48">
            <v>0</v>
          </cell>
        </row>
        <row r="49">
          <cell r="A49" t="str">
            <v>CFA022</v>
          </cell>
          <cell r="B49" t="str">
            <v xml:space="preserve">Children &amp; Family Court Advisory and Sup Service  </v>
          </cell>
          <cell r="C49" t="str">
            <v>DFECLS</v>
          </cell>
          <cell r="D49" t="str">
            <v>T</v>
          </cell>
          <cell r="E49" t="str">
            <v xml:space="preserve">CLS - DEPARTMENT FOR EDUCATION                    </v>
          </cell>
          <cell r="F49" t="str">
            <v>Y</v>
          </cell>
          <cell r="G49" t="str">
            <v>N</v>
          </cell>
          <cell r="H49" t="str">
            <v>Y</v>
          </cell>
          <cell r="I49" t="str">
            <v>N</v>
          </cell>
          <cell r="J49" t="str">
            <v>N</v>
          </cell>
          <cell r="K49" t="str">
            <v>N</v>
          </cell>
          <cell r="L49" t="str">
            <v>N</v>
          </cell>
          <cell r="M49" t="str">
            <v>N</v>
          </cell>
          <cell r="N49" t="str">
            <v>N</v>
          </cell>
          <cell r="O49" t="str">
            <v>N</v>
          </cell>
          <cell r="P49" t="str">
            <v>N</v>
          </cell>
          <cell r="Q49" t="str">
            <v>N</v>
          </cell>
          <cell r="R49">
            <v>0</v>
          </cell>
        </row>
        <row r="50">
          <cell r="A50" t="str">
            <v>CFO084</v>
          </cell>
          <cell r="B50" t="str">
            <v xml:space="preserve">Consumer Focus                                    </v>
          </cell>
          <cell r="C50" t="str">
            <v>BISCLS</v>
          </cell>
          <cell r="D50" t="str">
            <v>T</v>
          </cell>
          <cell r="E50" t="str">
            <v xml:space="preserve">CLS - DEPARTMENT FOR BUSINESS INNOVATION &amp; SKILLS </v>
          </cell>
          <cell r="F50" t="str">
            <v>Y</v>
          </cell>
          <cell r="G50" t="str">
            <v>N</v>
          </cell>
          <cell r="H50" t="str">
            <v>Y</v>
          </cell>
          <cell r="I50" t="str">
            <v>N</v>
          </cell>
          <cell r="J50" t="str">
            <v>N</v>
          </cell>
          <cell r="K50" t="str">
            <v>N</v>
          </cell>
          <cell r="L50" t="str">
            <v>N</v>
          </cell>
          <cell r="M50" t="str">
            <v>N</v>
          </cell>
          <cell r="N50" t="str">
            <v>N</v>
          </cell>
          <cell r="O50" t="str">
            <v>N</v>
          </cell>
          <cell r="P50" t="str">
            <v>N</v>
          </cell>
          <cell r="Q50" t="str">
            <v>N</v>
          </cell>
          <cell r="R50">
            <v>0</v>
          </cell>
        </row>
        <row r="51">
          <cell r="A51" t="str">
            <v>CFT048</v>
          </cell>
          <cell r="B51" t="str">
            <v xml:space="preserve">Channel Four Television Corporation               </v>
          </cell>
          <cell r="C51" t="str">
            <v>CFTGRP</v>
          </cell>
          <cell r="D51" t="str">
            <v>T</v>
          </cell>
          <cell r="E51" t="str">
            <v xml:space="preserve">GRP - Channel Four Television Corporation         </v>
          </cell>
          <cell r="F51" t="str">
            <v>Y</v>
          </cell>
          <cell r="G51" t="str">
            <v>N</v>
          </cell>
          <cell r="H51" t="str">
            <v>Y</v>
          </cell>
          <cell r="I51" t="str">
            <v>N</v>
          </cell>
          <cell r="J51" t="str">
            <v>N</v>
          </cell>
          <cell r="K51" t="str">
            <v>N</v>
          </cell>
          <cell r="L51" t="str">
            <v>N</v>
          </cell>
          <cell r="M51" t="str">
            <v>N</v>
          </cell>
          <cell r="N51" t="str">
            <v>N</v>
          </cell>
          <cell r="O51" t="str">
            <v>N</v>
          </cell>
          <cell r="P51" t="str">
            <v>N</v>
          </cell>
          <cell r="Q51" t="str">
            <v>N</v>
          </cell>
          <cell r="R51">
            <v>0</v>
          </cell>
        </row>
        <row r="52">
          <cell r="A52" t="str">
            <v>CFW003</v>
          </cell>
          <cell r="B52" t="str">
            <v xml:space="preserve">Consumer Council for Water                        </v>
          </cell>
          <cell r="C52" t="str">
            <v>EFRCLS</v>
          </cell>
          <cell r="D52" t="str">
            <v>T</v>
          </cell>
          <cell r="E52" t="str">
            <v>CLS - DEPARTMENT FOR ENVIRONMENT FOOD &amp; RURAL AFFA</v>
          </cell>
          <cell r="F52" t="str">
            <v>N</v>
          </cell>
          <cell r="G52" t="str">
            <v>N</v>
          </cell>
          <cell r="H52" t="str">
            <v>N</v>
          </cell>
          <cell r="I52" t="str">
            <v>N</v>
          </cell>
          <cell r="J52" t="str">
            <v>N</v>
          </cell>
          <cell r="K52" t="str">
            <v>N</v>
          </cell>
          <cell r="L52" t="str">
            <v>N</v>
          </cell>
          <cell r="M52" t="str">
            <v>N</v>
          </cell>
          <cell r="N52" t="str">
            <v>N</v>
          </cell>
          <cell r="O52" t="str">
            <v>N</v>
          </cell>
          <cell r="P52" t="str">
            <v>N</v>
          </cell>
          <cell r="Q52" t="str">
            <v>N</v>
          </cell>
          <cell r="R52">
            <v>0</v>
          </cell>
        </row>
        <row r="53">
          <cell r="A53" t="str">
            <v>CGA999</v>
          </cell>
          <cell r="B53" t="str">
            <v xml:space="preserve">CGA Adjustment/Input                              </v>
          </cell>
          <cell r="C53" t="str">
            <v>CGAGRP</v>
          </cell>
          <cell r="D53" t="str">
            <v>T</v>
          </cell>
          <cell r="E53" t="str">
            <v xml:space="preserve">CENTRAL GOVERNMENT ACCOUNTS                       </v>
          </cell>
          <cell r="F53" t="str">
            <v>X</v>
          </cell>
          <cell r="G53" t="str">
            <v>N</v>
          </cell>
          <cell r="H53" t="str">
            <v>Y</v>
          </cell>
          <cell r="I53" t="str">
            <v>N</v>
          </cell>
          <cell r="J53" t="str">
            <v>N</v>
          </cell>
          <cell r="K53" t="str">
            <v>N</v>
          </cell>
          <cell r="L53" t="str">
            <v>N</v>
          </cell>
          <cell r="M53" t="str">
            <v>N</v>
          </cell>
          <cell r="N53" t="str">
            <v>N</v>
          </cell>
          <cell r="O53" t="str">
            <v>N</v>
          </cell>
          <cell r="P53" t="str">
            <v>N</v>
          </cell>
          <cell r="Q53" t="str">
            <v>N</v>
          </cell>
          <cell r="R53">
            <v>0</v>
          </cell>
        </row>
        <row r="54">
          <cell r="A54" t="str">
            <v>CGM003</v>
          </cell>
          <cell r="B54" t="str">
            <v>Covent Garden Market Authority</v>
          </cell>
          <cell r="C54" t="str">
            <v>CGMGRP</v>
          </cell>
          <cell r="D54" t="str">
            <v>T</v>
          </cell>
          <cell r="E54" t="str">
            <v>GP - Covent Garden Market Authority</v>
          </cell>
          <cell r="F54" t="str">
            <v>Y</v>
          </cell>
          <cell r="G54" t="str">
            <v>N</v>
          </cell>
          <cell r="H54" t="str">
            <v>Y</v>
          </cell>
          <cell r="I54" t="str">
            <v>N</v>
          </cell>
          <cell r="J54" t="str">
            <v>N</v>
          </cell>
          <cell r="K54" t="str">
            <v>N</v>
          </cell>
          <cell r="L54" t="str">
            <v>N</v>
          </cell>
          <cell r="M54" t="str">
            <v>N</v>
          </cell>
          <cell r="N54" t="str">
            <v>N</v>
          </cell>
          <cell r="O54" t="str">
            <v>N</v>
          </cell>
          <cell r="P54" t="str">
            <v>N</v>
          </cell>
          <cell r="Q54" t="str">
            <v>N</v>
          </cell>
          <cell r="R54">
            <v>0</v>
          </cell>
        </row>
        <row r="55">
          <cell r="A55" t="str">
            <v>CHC009</v>
          </cell>
          <cell r="B55" t="str">
            <v xml:space="preserve">Charity Commission                                </v>
          </cell>
          <cell r="C55" t="str">
            <v>CHC0GP</v>
          </cell>
          <cell r="D55" t="str">
            <v>T</v>
          </cell>
          <cell r="E55" t="str">
            <v xml:space="preserve">GP - Charity Commission                           </v>
          </cell>
          <cell r="F55" t="str">
            <v>Y</v>
          </cell>
          <cell r="G55" t="str">
            <v>N</v>
          </cell>
          <cell r="H55" t="str">
            <v>Y</v>
          </cell>
          <cell r="I55" t="str">
            <v>N</v>
          </cell>
          <cell r="J55" t="str">
            <v>N</v>
          </cell>
          <cell r="K55" t="str">
            <v>N</v>
          </cell>
          <cell r="L55" t="str">
            <v>N</v>
          </cell>
          <cell r="M55" t="str">
            <v>N</v>
          </cell>
          <cell r="N55" t="str">
            <v>N</v>
          </cell>
          <cell r="O55" t="str">
            <v>N</v>
          </cell>
          <cell r="P55" t="str">
            <v>N</v>
          </cell>
          <cell r="Q55" t="str">
            <v>N</v>
          </cell>
          <cell r="R55">
            <v>0</v>
          </cell>
        </row>
        <row r="56">
          <cell r="A56" t="str">
            <v>CHP033</v>
          </cell>
          <cell r="B56" t="str">
            <v>Community Health Partnerships Ltd</v>
          </cell>
          <cell r="C56" t="str">
            <v>DOHCLS</v>
          </cell>
          <cell r="D56" t="str">
            <v>T</v>
          </cell>
          <cell r="E56" t="str">
            <v xml:space="preserve">CLS - DEPARTMENT OF HEALTH                        </v>
          </cell>
          <cell r="F56" t="str">
            <v>N</v>
          </cell>
          <cell r="G56" t="str">
            <v>N</v>
          </cell>
          <cell r="H56" t="str">
            <v>N</v>
          </cell>
          <cell r="I56" t="str">
            <v>N</v>
          </cell>
          <cell r="J56" t="str">
            <v>N</v>
          </cell>
          <cell r="K56" t="str">
            <v>N</v>
          </cell>
          <cell r="L56" t="str">
            <v>N</v>
          </cell>
          <cell r="M56" t="str">
            <v>N</v>
          </cell>
          <cell r="N56" t="str">
            <v>N</v>
          </cell>
          <cell r="O56" t="str">
            <v>N</v>
          </cell>
          <cell r="P56" t="str">
            <v>N</v>
          </cell>
          <cell r="Q56" t="str">
            <v>N</v>
          </cell>
          <cell r="R56">
            <v>0</v>
          </cell>
        </row>
        <row r="57">
          <cell r="A57" t="str">
            <v>CIA090</v>
          </cell>
          <cell r="B57" t="str">
            <v>Cardiff International Airport</v>
          </cell>
          <cell r="C57" t="str">
            <v>CIAGRP</v>
          </cell>
          <cell r="D57" t="str">
            <v>T</v>
          </cell>
          <cell r="E57" t="str">
            <v>GP - Cardiff International Airport</v>
          </cell>
          <cell r="F57" t="str">
            <v>Y</v>
          </cell>
          <cell r="G57" t="str">
            <v>N</v>
          </cell>
          <cell r="H57" t="str">
            <v>Y</v>
          </cell>
          <cell r="I57" t="str">
            <v>N</v>
          </cell>
          <cell r="J57" t="str">
            <v>N</v>
          </cell>
          <cell r="K57" t="str">
            <v>N</v>
          </cell>
          <cell r="L57" t="str">
            <v>N</v>
          </cell>
          <cell r="M57" t="str">
            <v>N</v>
          </cell>
          <cell r="N57" t="str">
            <v>N</v>
          </cell>
          <cell r="O57" t="str">
            <v>N</v>
          </cell>
          <cell r="P57" t="str">
            <v>N</v>
          </cell>
          <cell r="Q57" t="str">
            <v>N</v>
          </cell>
          <cell r="R57">
            <v>0</v>
          </cell>
        </row>
        <row r="58">
          <cell r="A58" t="str">
            <v>CIC047</v>
          </cell>
          <cell r="B58" t="str">
            <v xml:space="preserve">Criminal Injuries Compensation Authority          </v>
          </cell>
          <cell r="C58" t="str">
            <v>MOJCLS</v>
          </cell>
          <cell r="D58" t="str">
            <v>T</v>
          </cell>
          <cell r="E58" t="str">
            <v xml:space="preserve">CLS - MINISTRY OF JUSTICE                         </v>
          </cell>
          <cell r="F58" t="str">
            <v>Y</v>
          </cell>
          <cell r="G58" t="str">
            <v>N</v>
          </cell>
          <cell r="H58" t="str">
            <v>Y</v>
          </cell>
          <cell r="I58" t="str">
            <v>N</v>
          </cell>
          <cell r="J58" t="str">
            <v>N</v>
          </cell>
          <cell r="K58" t="str">
            <v>N</v>
          </cell>
          <cell r="L58" t="str">
            <v>N</v>
          </cell>
          <cell r="M58" t="str">
            <v>N</v>
          </cell>
          <cell r="N58" t="str">
            <v>N</v>
          </cell>
          <cell r="O58" t="str">
            <v>N</v>
          </cell>
          <cell r="P58" t="str">
            <v>N</v>
          </cell>
          <cell r="Q58" t="str">
            <v>N</v>
          </cell>
          <cell r="R58">
            <v>0</v>
          </cell>
        </row>
        <row r="59">
          <cell r="A59" t="str">
            <v>CIS075</v>
          </cell>
          <cell r="B59" t="str">
            <v xml:space="preserve">Care Inspectorate (SCSWIS)                        </v>
          </cell>
          <cell r="C59" t="str">
            <v>CIS0GP</v>
          </cell>
          <cell r="D59" t="str">
            <v>T</v>
          </cell>
          <cell r="E59" t="str">
            <v xml:space="preserve">GP - Care Inspectorate (SCSWIS)                   </v>
          </cell>
          <cell r="F59" t="str">
            <v>Y</v>
          </cell>
          <cell r="G59" t="str">
            <v>N</v>
          </cell>
          <cell r="H59" t="str">
            <v>Y</v>
          </cell>
          <cell r="I59" t="str">
            <v>N</v>
          </cell>
          <cell r="J59" t="str">
            <v>N</v>
          </cell>
          <cell r="K59" t="str">
            <v>N</v>
          </cell>
          <cell r="L59" t="str">
            <v>N</v>
          </cell>
          <cell r="M59" t="str">
            <v>N</v>
          </cell>
          <cell r="N59" t="str">
            <v>N</v>
          </cell>
          <cell r="O59" t="str">
            <v>N</v>
          </cell>
          <cell r="P59" t="str">
            <v>N</v>
          </cell>
          <cell r="Q59" t="str">
            <v>N</v>
          </cell>
          <cell r="R59">
            <v>0</v>
          </cell>
        </row>
        <row r="60">
          <cell r="A60" t="str">
            <v>CLA085</v>
          </cell>
          <cell r="B60" t="str">
            <v xml:space="preserve">Commission for Local Administration               </v>
          </cell>
          <cell r="C60" t="str">
            <v>COMCLS</v>
          </cell>
          <cell r="D60" t="str">
            <v>T</v>
          </cell>
          <cell r="E60" t="str">
            <v>CLS - DEPARTMENT FOR COMMUNITIES &amp; LOCAL GOVERNMEN</v>
          </cell>
          <cell r="F60" t="str">
            <v>Y</v>
          </cell>
          <cell r="G60" t="str">
            <v>N</v>
          </cell>
          <cell r="H60" t="str">
            <v>Y</v>
          </cell>
          <cell r="I60" t="str">
            <v>N</v>
          </cell>
          <cell r="J60" t="str">
            <v>N</v>
          </cell>
          <cell r="K60" t="str">
            <v>N</v>
          </cell>
          <cell r="L60" t="str">
            <v>N</v>
          </cell>
          <cell r="M60" t="str">
            <v>N</v>
          </cell>
          <cell r="N60" t="str">
            <v>N</v>
          </cell>
          <cell r="O60" t="str">
            <v>N</v>
          </cell>
          <cell r="P60" t="str">
            <v>N</v>
          </cell>
          <cell r="Q60" t="str">
            <v>N</v>
          </cell>
          <cell r="R60">
            <v>0</v>
          </cell>
        </row>
        <row r="61">
          <cell r="A61" t="str">
            <v>CLW090</v>
          </cell>
          <cell r="B61" t="str">
            <v xml:space="preserve">Care Council for Wales                            </v>
          </cell>
          <cell r="C61" t="str">
            <v>CLW0GP</v>
          </cell>
          <cell r="D61" t="str">
            <v>T</v>
          </cell>
          <cell r="E61" t="str">
            <v xml:space="preserve">GP - Care Council for Wales                       </v>
          </cell>
          <cell r="F61" t="str">
            <v>Y</v>
          </cell>
          <cell r="G61" t="str">
            <v>N</v>
          </cell>
          <cell r="H61" t="str">
            <v>Y</v>
          </cell>
          <cell r="I61" t="str">
            <v>N</v>
          </cell>
          <cell r="J61" t="str">
            <v>N</v>
          </cell>
          <cell r="K61" t="str">
            <v>N</v>
          </cell>
          <cell r="L61" t="str">
            <v>N</v>
          </cell>
          <cell r="M61" t="str">
            <v>N</v>
          </cell>
          <cell r="N61" t="str">
            <v>N</v>
          </cell>
          <cell r="O61" t="str">
            <v>N</v>
          </cell>
          <cell r="P61" t="str">
            <v>N</v>
          </cell>
          <cell r="Q61" t="str">
            <v>N</v>
          </cell>
          <cell r="R61">
            <v>0</v>
          </cell>
        </row>
        <row r="62">
          <cell r="A62" t="str">
            <v>CMB075</v>
          </cell>
          <cell r="B62" t="str">
            <v xml:space="preserve">Caledonian Maritime Assets Ltd                    </v>
          </cell>
          <cell r="C62" t="str">
            <v>CMBGRP</v>
          </cell>
          <cell r="D62" t="str">
            <v>T</v>
          </cell>
          <cell r="E62" t="str">
            <v xml:space="preserve">GRP - Caledonian Maritime Assets Ltd              </v>
          </cell>
          <cell r="F62" t="str">
            <v>Y</v>
          </cell>
          <cell r="G62" t="str">
            <v>N</v>
          </cell>
          <cell r="H62" t="str">
            <v>Y</v>
          </cell>
          <cell r="I62" t="str">
            <v>N</v>
          </cell>
          <cell r="J62" t="str">
            <v>N</v>
          </cell>
          <cell r="K62" t="str">
            <v>N</v>
          </cell>
          <cell r="L62" t="str">
            <v>N</v>
          </cell>
          <cell r="M62" t="str">
            <v>N</v>
          </cell>
          <cell r="N62" t="str">
            <v>N</v>
          </cell>
          <cell r="O62" t="str">
            <v>N</v>
          </cell>
          <cell r="P62" t="str">
            <v>N</v>
          </cell>
          <cell r="Q62" t="str">
            <v>N</v>
          </cell>
          <cell r="R62">
            <v>0</v>
          </cell>
        </row>
        <row r="63">
          <cell r="A63" t="str">
            <v>CMC084</v>
          </cell>
          <cell r="B63" t="str">
            <v xml:space="preserve">Competition Commission                            </v>
          </cell>
          <cell r="C63" t="str">
            <v>BISCLS</v>
          </cell>
          <cell r="D63" t="str">
            <v>T</v>
          </cell>
          <cell r="E63" t="str">
            <v xml:space="preserve">CLS - DEPARTMENT FOR BUSINESS INNOVATION &amp; SKILLS </v>
          </cell>
          <cell r="F63" t="str">
            <v>Y</v>
          </cell>
          <cell r="G63" t="str">
            <v>N</v>
          </cell>
          <cell r="H63" t="str">
            <v>Y</v>
          </cell>
          <cell r="I63" t="str">
            <v>N</v>
          </cell>
          <cell r="J63" t="str">
            <v>N</v>
          </cell>
          <cell r="K63" t="str">
            <v>N</v>
          </cell>
          <cell r="L63" t="str">
            <v>N</v>
          </cell>
          <cell r="M63" t="str">
            <v>N</v>
          </cell>
          <cell r="N63" t="str">
            <v>N</v>
          </cell>
          <cell r="O63" t="str">
            <v>N</v>
          </cell>
          <cell r="P63" t="str">
            <v>N</v>
          </cell>
          <cell r="Q63" t="str">
            <v>N</v>
          </cell>
          <cell r="R63">
            <v>0</v>
          </cell>
        </row>
        <row r="64">
          <cell r="A64" t="str">
            <v>CNC066</v>
          </cell>
          <cell r="B64" t="str">
            <v xml:space="preserve">Civil Nuclear Police Authority and Constabulary   </v>
          </cell>
          <cell r="C64" t="str">
            <v>DECCLS</v>
          </cell>
          <cell r="D64" t="str">
            <v>T</v>
          </cell>
          <cell r="E64" t="str">
            <v xml:space="preserve">CLS - DEPARTMENT OF ENERGY &amp; CLIMATE CHANGE       </v>
          </cell>
          <cell r="F64" t="str">
            <v>Y</v>
          </cell>
          <cell r="G64" t="str">
            <v>N</v>
          </cell>
          <cell r="H64" t="str">
            <v>Y</v>
          </cell>
          <cell r="I64" t="str">
            <v>N</v>
          </cell>
          <cell r="J64" t="str">
            <v>N</v>
          </cell>
          <cell r="K64" t="str">
            <v>N</v>
          </cell>
          <cell r="L64" t="str">
            <v>N</v>
          </cell>
          <cell r="M64" t="str">
            <v>N</v>
          </cell>
          <cell r="N64" t="str">
            <v>N</v>
          </cell>
          <cell r="O64" t="str">
            <v>N</v>
          </cell>
          <cell r="P64" t="str">
            <v>N</v>
          </cell>
          <cell r="Q64" t="str">
            <v>N</v>
          </cell>
          <cell r="R64">
            <v>0</v>
          </cell>
        </row>
        <row r="65">
          <cell r="A65" t="str">
            <v>COF888</v>
          </cell>
          <cell r="B65" t="str">
            <v xml:space="preserve">Consolidated Fund                                 </v>
          </cell>
          <cell r="C65" t="str">
            <v>COF8GP</v>
          </cell>
          <cell r="D65" t="str">
            <v>T</v>
          </cell>
          <cell r="E65" t="str">
            <v xml:space="preserve">GP - Consolidated Fund                            </v>
          </cell>
          <cell r="F65" t="str">
            <v>Y</v>
          </cell>
          <cell r="G65" t="str">
            <v>N</v>
          </cell>
          <cell r="H65" t="str">
            <v>Y</v>
          </cell>
          <cell r="I65" t="str">
            <v>N</v>
          </cell>
          <cell r="J65" t="str">
            <v>N</v>
          </cell>
          <cell r="K65" t="str">
            <v>N</v>
          </cell>
          <cell r="L65" t="str">
            <v>N</v>
          </cell>
          <cell r="M65" t="str">
            <v>N</v>
          </cell>
          <cell r="N65" t="str">
            <v>N</v>
          </cell>
          <cell r="O65" t="str">
            <v>N</v>
          </cell>
          <cell r="P65" t="str">
            <v>N</v>
          </cell>
          <cell r="Q65" t="str">
            <v>N</v>
          </cell>
          <cell r="R65">
            <v>0</v>
          </cell>
        </row>
        <row r="66">
          <cell r="A66" t="str">
            <v>COH084</v>
          </cell>
          <cell r="B66" t="str">
            <v xml:space="preserve">Companies House                                   </v>
          </cell>
          <cell r="C66" t="str">
            <v>COHGRP</v>
          </cell>
          <cell r="D66" t="str">
            <v>T</v>
          </cell>
          <cell r="E66" t="str">
            <v xml:space="preserve">GRP - Companies House                             </v>
          </cell>
          <cell r="F66" t="str">
            <v>Y</v>
          </cell>
          <cell r="G66" t="str">
            <v>N</v>
          </cell>
          <cell r="H66" t="str">
            <v>Y</v>
          </cell>
          <cell r="I66" t="str">
            <v>N</v>
          </cell>
          <cell r="J66" t="str">
            <v>N</v>
          </cell>
          <cell r="K66" t="str">
            <v>N</v>
          </cell>
          <cell r="L66" t="str">
            <v>N</v>
          </cell>
          <cell r="M66" t="str">
            <v>N</v>
          </cell>
          <cell r="N66" t="str">
            <v>N</v>
          </cell>
          <cell r="O66" t="str">
            <v>N</v>
          </cell>
          <cell r="P66" t="str">
            <v>N</v>
          </cell>
          <cell r="Q66" t="str">
            <v>N</v>
          </cell>
          <cell r="R66">
            <v>0</v>
          </cell>
        </row>
        <row r="67">
          <cell r="A67" t="str">
            <v>COI010</v>
          </cell>
          <cell r="B67" t="str">
            <v xml:space="preserve">Central Office of Information                     </v>
          </cell>
          <cell r="C67" t="str">
            <v>COIGRP</v>
          </cell>
          <cell r="D67" t="str">
            <v>T</v>
          </cell>
          <cell r="E67" t="str">
            <v xml:space="preserve">GRP - Central Office of Information               </v>
          </cell>
          <cell r="F67" t="str">
            <v>Y</v>
          </cell>
          <cell r="G67" t="str">
            <v>N</v>
          </cell>
          <cell r="H67" t="str">
            <v>Y</v>
          </cell>
          <cell r="I67" t="str">
            <v>N</v>
          </cell>
          <cell r="J67" t="str">
            <v>N</v>
          </cell>
          <cell r="K67" t="str">
            <v>N</v>
          </cell>
          <cell r="L67" t="str">
            <v>N</v>
          </cell>
          <cell r="M67" t="str">
            <v>N</v>
          </cell>
          <cell r="N67" t="str">
            <v>N</v>
          </cell>
          <cell r="O67" t="str">
            <v>N</v>
          </cell>
          <cell r="P67" t="str">
            <v>N</v>
          </cell>
          <cell r="Q67" t="str">
            <v>N</v>
          </cell>
          <cell r="R67">
            <v>0</v>
          </cell>
        </row>
        <row r="68">
          <cell r="A68" t="str">
            <v>COL066</v>
          </cell>
          <cell r="B68" t="str">
            <v xml:space="preserve">Coal Authority                                    </v>
          </cell>
          <cell r="C68" t="str">
            <v>DECCLS</v>
          </cell>
          <cell r="D68" t="str">
            <v>T</v>
          </cell>
          <cell r="E68" t="str">
            <v xml:space="preserve">CLS - DEPARTMENT OF ENERGY &amp; CLIMATE CHANGE       </v>
          </cell>
          <cell r="F68" t="str">
            <v>Y</v>
          </cell>
          <cell r="G68" t="str">
            <v>N</v>
          </cell>
          <cell r="H68" t="str">
            <v>Y</v>
          </cell>
          <cell r="I68" t="str">
            <v>N</v>
          </cell>
          <cell r="J68" t="str">
            <v>N</v>
          </cell>
          <cell r="K68" t="str">
            <v>N</v>
          </cell>
          <cell r="L68" t="str">
            <v>N</v>
          </cell>
          <cell r="M68" t="str">
            <v>N</v>
          </cell>
          <cell r="N68" t="str">
            <v>N</v>
          </cell>
          <cell r="O68" t="str">
            <v>N</v>
          </cell>
          <cell r="P68" t="str">
            <v>N</v>
          </cell>
          <cell r="Q68" t="str">
            <v>N</v>
          </cell>
          <cell r="R68">
            <v>0</v>
          </cell>
        </row>
        <row r="69">
          <cell r="A69" t="str">
            <v>COM085</v>
          </cell>
          <cell r="B69" t="str">
            <v xml:space="preserve">CLG Communities                                   </v>
          </cell>
          <cell r="C69" t="str">
            <v>COMCLS</v>
          </cell>
          <cell r="D69" t="str">
            <v>T</v>
          </cell>
          <cell r="E69" t="str">
            <v>CLS - DEPARTMENT FOR COMMUNITIES &amp; LOCAL GOVERNMEN</v>
          </cell>
          <cell r="F69" t="str">
            <v>Y</v>
          </cell>
          <cell r="G69" t="str">
            <v>N</v>
          </cell>
          <cell r="H69" t="str">
            <v>Y</v>
          </cell>
          <cell r="I69" t="str">
            <v>N</v>
          </cell>
          <cell r="J69" t="str">
            <v>N</v>
          </cell>
          <cell r="K69" t="str">
            <v>N</v>
          </cell>
          <cell r="L69" t="str">
            <v>N</v>
          </cell>
          <cell r="M69" t="str">
            <v>N</v>
          </cell>
          <cell r="N69" t="str">
            <v>N</v>
          </cell>
          <cell r="O69" t="str">
            <v>N</v>
          </cell>
          <cell r="P69" t="str">
            <v>N</v>
          </cell>
          <cell r="Q69" t="str">
            <v>N</v>
          </cell>
          <cell r="R69">
            <v>0</v>
          </cell>
        </row>
        <row r="70">
          <cell r="A70" t="str">
            <v>COP034</v>
          </cell>
          <cell r="B70" t="str">
            <v>College of Policing</v>
          </cell>
          <cell r="C70" t="str">
            <v>HOFCLS</v>
          </cell>
          <cell r="D70" t="str">
            <v>T</v>
          </cell>
          <cell r="E70" t="str">
            <v xml:space="preserve">CLS - HOME OFFICE                                 </v>
          </cell>
          <cell r="F70" t="str">
            <v>N</v>
          </cell>
          <cell r="G70" t="str">
            <v>N</v>
          </cell>
          <cell r="H70" t="str">
            <v>N</v>
          </cell>
          <cell r="I70" t="str">
            <v>N</v>
          </cell>
          <cell r="J70" t="str">
            <v>N</v>
          </cell>
          <cell r="K70" t="str">
            <v>N</v>
          </cell>
          <cell r="L70" t="str">
            <v>N</v>
          </cell>
          <cell r="M70" t="str">
            <v>N</v>
          </cell>
          <cell r="N70" t="str">
            <v>N</v>
          </cell>
          <cell r="O70" t="str">
            <v>N</v>
          </cell>
          <cell r="P70" t="str">
            <v>N</v>
          </cell>
          <cell r="Q70" t="str">
            <v>N</v>
          </cell>
          <cell r="R70">
            <v>0</v>
          </cell>
        </row>
        <row r="71">
          <cell r="A71" t="str">
            <v>COR211</v>
          </cell>
          <cell r="B71" t="str">
            <v xml:space="preserve">Community Relations Council for Northern Ireland  </v>
          </cell>
          <cell r="C71" t="str">
            <v>CORIGP</v>
          </cell>
          <cell r="D71" t="str">
            <v>T</v>
          </cell>
          <cell r="E71" t="str">
            <v>IGP - Community Relations Council for Northern Ire</v>
          </cell>
          <cell r="F71" t="str">
            <v>Y</v>
          </cell>
          <cell r="G71" t="str">
            <v>N</v>
          </cell>
          <cell r="H71" t="str">
            <v>Y</v>
          </cell>
          <cell r="I71" t="str">
            <v>N</v>
          </cell>
          <cell r="J71" t="str">
            <v>N</v>
          </cell>
          <cell r="K71" t="str">
            <v>N</v>
          </cell>
          <cell r="L71" t="str">
            <v>N</v>
          </cell>
          <cell r="M71" t="str">
            <v>N</v>
          </cell>
          <cell r="N71" t="str">
            <v>N</v>
          </cell>
          <cell r="O71" t="str">
            <v>N</v>
          </cell>
          <cell r="P71" t="str">
            <v>N</v>
          </cell>
          <cell r="Q71" t="str">
            <v>N</v>
          </cell>
          <cell r="R71">
            <v>0</v>
          </cell>
        </row>
        <row r="72">
          <cell r="A72" t="str">
            <v>CPS016</v>
          </cell>
          <cell r="B72" t="str">
            <v xml:space="preserve">The Crown Prosecution Service                     </v>
          </cell>
          <cell r="C72" t="str">
            <v>CPS0GP</v>
          </cell>
          <cell r="D72" t="str">
            <v>T</v>
          </cell>
          <cell r="E72" t="str">
            <v xml:space="preserve">GP - The Crown Prosecution Service                </v>
          </cell>
          <cell r="F72" t="str">
            <v>Y</v>
          </cell>
          <cell r="G72" t="str">
            <v>N</v>
          </cell>
          <cell r="H72" t="str">
            <v>Y</v>
          </cell>
          <cell r="I72" t="str">
            <v>N</v>
          </cell>
          <cell r="J72" t="str">
            <v>N</v>
          </cell>
          <cell r="K72" t="str">
            <v>N</v>
          </cell>
          <cell r="L72" t="str">
            <v>N</v>
          </cell>
          <cell r="M72" t="str">
            <v>N</v>
          </cell>
          <cell r="N72" t="str">
            <v>N</v>
          </cell>
          <cell r="O72" t="str">
            <v>N</v>
          </cell>
          <cell r="P72" t="str">
            <v>N</v>
          </cell>
          <cell r="Q72" t="str">
            <v>N</v>
          </cell>
          <cell r="R72">
            <v>0</v>
          </cell>
        </row>
        <row r="73">
          <cell r="A73" t="str">
            <v>CQC033</v>
          </cell>
          <cell r="B73" t="str">
            <v xml:space="preserve">Care Quality Commission                           </v>
          </cell>
          <cell r="C73" t="str">
            <v>DOHCLS</v>
          </cell>
          <cell r="D73" t="str">
            <v>T</v>
          </cell>
          <cell r="E73" t="str">
            <v xml:space="preserve">CLS - DEPARTMENT OF HEALTH                        </v>
          </cell>
          <cell r="F73" t="str">
            <v>Y</v>
          </cell>
          <cell r="G73" t="str">
            <v>N</v>
          </cell>
          <cell r="H73" t="str">
            <v>Y</v>
          </cell>
          <cell r="I73" t="str">
            <v>N</v>
          </cell>
          <cell r="J73" t="str">
            <v>N</v>
          </cell>
          <cell r="K73" t="str">
            <v>N</v>
          </cell>
          <cell r="L73" t="str">
            <v>N</v>
          </cell>
          <cell r="M73" t="str">
            <v>N</v>
          </cell>
          <cell r="N73" t="str">
            <v>N</v>
          </cell>
          <cell r="O73" t="str">
            <v>N</v>
          </cell>
          <cell r="P73" t="str">
            <v>N</v>
          </cell>
          <cell r="Q73" t="str">
            <v>N</v>
          </cell>
          <cell r="R73">
            <v>0</v>
          </cell>
        </row>
        <row r="74">
          <cell r="A74" t="str">
            <v>CRA075</v>
          </cell>
          <cell r="B74" t="str">
            <v xml:space="preserve">Scottish Childrens Reporter Administration        </v>
          </cell>
          <cell r="C74" t="str">
            <v>CRA0GP</v>
          </cell>
          <cell r="D74" t="str">
            <v>T</v>
          </cell>
          <cell r="E74" t="str">
            <v xml:space="preserve">GP - Scottish Childrens Reporter Administration   </v>
          </cell>
          <cell r="F74" t="str">
            <v>Y</v>
          </cell>
          <cell r="G74" t="str">
            <v>N</v>
          </cell>
          <cell r="H74" t="str">
            <v>Y</v>
          </cell>
          <cell r="I74" t="str">
            <v>N</v>
          </cell>
          <cell r="J74" t="str">
            <v>N</v>
          </cell>
          <cell r="K74" t="str">
            <v>N</v>
          </cell>
          <cell r="L74" t="str">
            <v>N</v>
          </cell>
          <cell r="M74" t="str">
            <v>N</v>
          </cell>
          <cell r="N74" t="str">
            <v>N</v>
          </cell>
          <cell r="O74" t="str">
            <v>N</v>
          </cell>
          <cell r="P74" t="str">
            <v>N</v>
          </cell>
          <cell r="Q74" t="str">
            <v>N</v>
          </cell>
          <cell r="R74">
            <v>0</v>
          </cell>
        </row>
        <row r="75">
          <cell r="A75" t="str">
            <v>CRC066</v>
          </cell>
          <cell r="B75" t="str">
            <v xml:space="preserve">Carbon Reduction Commitment Trust Statement       </v>
          </cell>
          <cell r="C75" t="str">
            <v>DECCLS</v>
          </cell>
          <cell r="D75" t="str">
            <v>T</v>
          </cell>
          <cell r="E75" t="str">
            <v xml:space="preserve">CLS - DEPARTMENT OF ENERGY &amp; CLIMATE CHANGE       </v>
          </cell>
          <cell r="F75" t="str">
            <v>Y</v>
          </cell>
          <cell r="G75" t="str">
            <v>N</v>
          </cell>
          <cell r="H75" t="str">
            <v>N</v>
          </cell>
          <cell r="I75" t="str">
            <v>Y</v>
          </cell>
          <cell r="J75" t="str">
            <v>N</v>
          </cell>
          <cell r="K75" t="str">
            <v>N</v>
          </cell>
          <cell r="L75" t="str">
            <v>N</v>
          </cell>
          <cell r="M75" t="str">
            <v>N</v>
          </cell>
          <cell r="N75" t="str">
            <v>N</v>
          </cell>
          <cell r="O75" t="str">
            <v>N</v>
          </cell>
          <cell r="P75" t="str">
            <v>N</v>
          </cell>
          <cell r="Q75" t="str">
            <v>N</v>
          </cell>
          <cell r="R75">
            <v>0</v>
          </cell>
        </row>
        <row r="76">
          <cell r="A76" t="str">
            <v>CRC075</v>
          </cell>
          <cell r="B76" t="str">
            <v xml:space="preserve">Scottish Court Service                            </v>
          </cell>
          <cell r="C76" t="str">
            <v>CRC0GP</v>
          </cell>
          <cell r="D76" t="str">
            <v>T</v>
          </cell>
          <cell r="E76" t="str">
            <v xml:space="preserve">GP - Scottish Court Service                       </v>
          </cell>
          <cell r="F76" t="str">
            <v>Y</v>
          </cell>
          <cell r="G76" t="str">
            <v>N</v>
          </cell>
          <cell r="H76" t="str">
            <v>Y</v>
          </cell>
          <cell r="I76" t="str">
            <v>N</v>
          </cell>
          <cell r="J76" t="str">
            <v>N</v>
          </cell>
          <cell r="K76" t="str">
            <v>N</v>
          </cell>
          <cell r="L76" t="str">
            <v>N</v>
          </cell>
          <cell r="M76" t="str">
            <v>N</v>
          </cell>
          <cell r="N76" t="str">
            <v>N</v>
          </cell>
          <cell r="O76" t="str">
            <v>N</v>
          </cell>
          <cell r="P76" t="str">
            <v>N</v>
          </cell>
          <cell r="Q76" t="str">
            <v>N</v>
          </cell>
          <cell r="R76">
            <v>0</v>
          </cell>
        </row>
        <row r="77">
          <cell r="A77" t="str">
            <v>CRE075</v>
          </cell>
          <cell r="B77" t="str">
            <v xml:space="preserve">Creative Scotland                                 </v>
          </cell>
          <cell r="C77" t="str">
            <v>CRE0GP</v>
          </cell>
          <cell r="D77" t="str">
            <v>T</v>
          </cell>
          <cell r="E77" t="str">
            <v xml:space="preserve">GP - Creative Scotland                            </v>
          </cell>
          <cell r="F77" t="str">
            <v>Y</v>
          </cell>
          <cell r="G77" t="str">
            <v>N</v>
          </cell>
          <cell r="H77" t="str">
            <v>Y</v>
          </cell>
          <cell r="I77" t="str">
            <v>N</v>
          </cell>
          <cell r="J77" t="str">
            <v>N</v>
          </cell>
          <cell r="K77" t="str">
            <v>N</v>
          </cell>
          <cell r="L77" t="str">
            <v>N</v>
          </cell>
          <cell r="M77" t="str">
            <v>N</v>
          </cell>
          <cell r="N77" t="str">
            <v>N</v>
          </cell>
          <cell r="O77" t="str">
            <v>N</v>
          </cell>
          <cell r="P77" t="str">
            <v>N</v>
          </cell>
          <cell r="Q77" t="str">
            <v>N</v>
          </cell>
          <cell r="R77">
            <v>0</v>
          </cell>
        </row>
        <row r="78">
          <cell r="A78" t="str">
            <v>CRP033</v>
          </cell>
          <cell r="B78" t="str">
            <v>Professional Standards Authority for Health and Social Care</v>
          </cell>
          <cell r="C78" t="str">
            <v>DOHCLS</v>
          </cell>
          <cell r="D78" t="str">
            <v>T</v>
          </cell>
          <cell r="E78" t="str">
            <v xml:space="preserve">CLS - DEPARTMENT OF HEALTH                        </v>
          </cell>
          <cell r="F78" t="str">
            <v>N</v>
          </cell>
          <cell r="G78" t="str">
            <v>N</v>
          </cell>
          <cell r="H78" t="str">
            <v>N</v>
          </cell>
          <cell r="I78" t="str">
            <v>N</v>
          </cell>
          <cell r="J78" t="str">
            <v>N</v>
          </cell>
          <cell r="K78" t="str">
            <v>N</v>
          </cell>
          <cell r="L78" t="str">
            <v>N</v>
          </cell>
          <cell r="M78" t="str">
            <v>N</v>
          </cell>
          <cell r="N78" t="str">
            <v>N</v>
          </cell>
          <cell r="O78" t="str">
            <v>N</v>
          </cell>
          <cell r="P78" t="str">
            <v>N</v>
          </cell>
          <cell r="Q78" t="str">
            <v>N</v>
          </cell>
          <cell r="R78">
            <v>0</v>
          </cell>
        </row>
        <row r="79">
          <cell r="A79" t="str">
            <v>CSF047</v>
          </cell>
          <cell r="B79" t="str">
            <v>HM Court Service fines and penalties trust stateme</v>
          </cell>
          <cell r="C79" t="str">
            <v>CSFGRP</v>
          </cell>
          <cell r="D79" t="str">
            <v>T</v>
          </cell>
          <cell r="E79" t="str">
            <v xml:space="preserve">GP - HM Court Svc fines and penalties trust state </v>
          </cell>
          <cell r="F79" t="str">
            <v>Y</v>
          </cell>
          <cell r="G79" t="str">
            <v>N</v>
          </cell>
          <cell r="H79" t="str">
            <v>Y</v>
          </cell>
          <cell r="I79" t="str">
            <v>Y</v>
          </cell>
          <cell r="J79" t="str">
            <v>N</v>
          </cell>
          <cell r="K79" t="str">
            <v>N</v>
          </cell>
          <cell r="L79" t="str">
            <v>N</v>
          </cell>
          <cell r="M79" t="str">
            <v>N</v>
          </cell>
          <cell r="N79" t="str">
            <v>N</v>
          </cell>
          <cell r="O79" t="str">
            <v>N</v>
          </cell>
          <cell r="P79" t="str">
            <v>N</v>
          </cell>
          <cell r="Q79" t="str">
            <v>N</v>
          </cell>
          <cell r="R79">
            <v>0</v>
          </cell>
        </row>
        <row r="80">
          <cell r="A80" t="str">
            <v>CSS010</v>
          </cell>
          <cell r="B80" t="str">
            <v xml:space="preserve">Civil Service Commission                          </v>
          </cell>
          <cell r="C80" t="str">
            <v>CABCLS</v>
          </cell>
          <cell r="D80" t="str">
            <v>T</v>
          </cell>
          <cell r="E80" t="str">
            <v xml:space="preserve">CLS - CABINET OFFICE                              </v>
          </cell>
          <cell r="F80" t="str">
            <v>N</v>
          </cell>
          <cell r="G80" t="str">
            <v>N</v>
          </cell>
          <cell r="H80" t="str">
            <v>N</v>
          </cell>
          <cell r="I80" t="str">
            <v>N</v>
          </cell>
          <cell r="J80" t="str">
            <v>N</v>
          </cell>
          <cell r="K80" t="str">
            <v>N</v>
          </cell>
          <cell r="L80" t="str">
            <v>N</v>
          </cell>
          <cell r="M80" t="str">
            <v>N</v>
          </cell>
          <cell r="N80" t="str">
            <v>N</v>
          </cell>
          <cell r="O80" t="str">
            <v>N</v>
          </cell>
          <cell r="P80" t="str">
            <v>N</v>
          </cell>
          <cell r="Q80" t="str">
            <v>N</v>
          </cell>
          <cell r="R80">
            <v>0</v>
          </cell>
        </row>
        <row r="81">
          <cell r="A81" t="str">
            <v>CTF888</v>
          </cell>
          <cell r="B81" t="str">
            <v xml:space="preserve">Contingencies Fund                                </v>
          </cell>
          <cell r="C81" t="str">
            <v>CTF8GP</v>
          </cell>
          <cell r="D81" t="str">
            <v>T</v>
          </cell>
          <cell r="E81" t="str">
            <v xml:space="preserve">GP - Contingencies Fund                           </v>
          </cell>
          <cell r="F81" t="str">
            <v>Y</v>
          </cell>
          <cell r="G81" t="str">
            <v>N</v>
          </cell>
          <cell r="H81" t="str">
            <v>Y</v>
          </cell>
          <cell r="I81" t="str">
            <v>N</v>
          </cell>
          <cell r="J81" t="str">
            <v>N</v>
          </cell>
          <cell r="K81" t="str">
            <v>N</v>
          </cell>
          <cell r="L81" t="str">
            <v>N</v>
          </cell>
          <cell r="M81" t="str">
            <v>N</v>
          </cell>
          <cell r="N81" t="str">
            <v>N</v>
          </cell>
          <cell r="O81" t="str">
            <v>N</v>
          </cell>
          <cell r="P81" t="str">
            <v>N</v>
          </cell>
          <cell r="Q81" t="str">
            <v>N</v>
          </cell>
          <cell r="R81">
            <v>0</v>
          </cell>
        </row>
        <row r="82">
          <cell r="A82" t="str">
            <v>CWA090</v>
          </cell>
          <cell r="B82" t="str">
            <v xml:space="preserve">Children's Commissioner for Wales                 </v>
          </cell>
          <cell r="C82" t="str">
            <v>CWA0GP</v>
          </cell>
          <cell r="D82" t="str">
            <v>T</v>
          </cell>
          <cell r="E82" t="str">
            <v xml:space="preserve">GP - Children's Commissioner for Wales            </v>
          </cell>
          <cell r="F82" t="str">
            <v>Y</v>
          </cell>
          <cell r="G82" t="str">
            <v>N</v>
          </cell>
          <cell r="H82" t="str">
            <v>Y</v>
          </cell>
          <cell r="I82" t="str">
            <v>N</v>
          </cell>
          <cell r="J82" t="str">
            <v>N</v>
          </cell>
          <cell r="K82" t="str">
            <v>N</v>
          </cell>
          <cell r="L82" t="str">
            <v>N</v>
          </cell>
          <cell r="M82" t="str">
            <v>N</v>
          </cell>
          <cell r="N82" t="str">
            <v>N</v>
          </cell>
          <cell r="O82" t="str">
            <v>N</v>
          </cell>
          <cell r="P82" t="str">
            <v>N</v>
          </cell>
          <cell r="Q82" t="str">
            <v>N</v>
          </cell>
          <cell r="R82">
            <v>0</v>
          </cell>
        </row>
        <row r="83">
          <cell r="A83" t="str">
            <v>DAR201</v>
          </cell>
          <cell r="B83" t="str">
            <v xml:space="preserve">Dept of Agriculture and Rural Development - NIE   </v>
          </cell>
          <cell r="C83" t="str">
            <v>DARIGP</v>
          </cell>
          <cell r="D83" t="str">
            <v>T</v>
          </cell>
          <cell r="E83" t="str">
            <v xml:space="preserve">IGP - Dept of Agriculture and Rural Development - </v>
          </cell>
          <cell r="F83" t="str">
            <v>Y</v>
          </cell>
          <cell r="G83" t="str">
            <v>N</v>
          </cell>
          <cell r="H83" t="str">
            <v>Y</v>
          </cell>
          <cell r="I83" t="str">
            <v>N</v>
          </cell>
          <cell r="J83" t="str">
            <v>N</v>
          </cell>
          <cell r="K83" t="str">
            <v>N</v>
          </cell>
          <cell r="L83" t="str">
            <v>N</v>
          </cell>
          <cell r="M83" t="str">
            <v>N</v>
          </cell>
          <cell r="N83" t="str">
            <v>N</v>
          </cell>
          <cell r="O83" t="str">
            <v>N</v>
          </cell>
          <cell r="P83" t="str">
            <v>N</v>
          </cell>
          <cell r="Q83" t="str">
            <v>N</v>
          </cell>
          <cell r="R83">
            <v>0</v>
          </cell>
        </row>
        <row r="84">
          <cell r="A84" t="str">
            <v>DCA202</v>
          </cell>
          <cell r="B84" t="str">
            <v xml:space="preserve">Dept of Culture Arts and Leisure - NIE            </v>
          </cell>
          <cell r="C84" t="str">
            <v>DCAIGP</v>
          </cell>
          <cell r="D84" t="str">
            <v>T</v>
          </cell>
          <cell r="E84" t="str">
            <v xml:space="preserve">IGP - Dept of Culture Arts and Leisure - NIE      </v>
          </cell>
          <cell r="F84" t="str">
            <v>Y</v>
          </cell>
          <cell r="G84" t="str">
            <v>N</v>
          </cell>
          <cell r="H84" t="str">
            <v>Y</v>
          </cell>
          <cell r="I84" t="str">
            <v>N</v>
          </cell>
          <cell r="J84" t="str">
            <v>N</v>
          </cell>
          <cell r="K84" t="str">
            <v>N</v>
          </cell>
          <cell r="L84" t="str">
            <v>N</v>
          </cell>
          <cell r="M84" t="str">
            <v>N</v>
          </cell>
          <cell r="N84" t="str">
            <v>N</v>
          </cell>
          <cell r="O84" t="str">
            <v>N</v>
          </cell>
          <cell r="P84" t="str">
            <v>N</v>
          </cell>
          <cell r="Q84" t="str">
            <v>N</v>
          </cell>
          <cell r="R84">
            <v>0</v>
          </cell>
        </row>
        <row r="85">
          <cell r="A85" t="str">
            <v>DCF999</v>
          </cell>
          <cell r="B85" t="str">
            <v>DEV CONSOLIDATED FUNDS ADJUSTMENT/Input</v>
          </cell>
          <cell r="C85" t="str">
            <v>DCFGRP</v>
          </cell>
          <cell r="D85" t="str">
            <v>T</v>
          </cell>
          <cell r="E85" t="str">
            <v xml:space="preserve">DEVOLVED CONSOLIDATED FUNDS                       </v>
          </cell>
          <cell r="F85" t="str">
            <v>X</v>
          </cell>
          <cell r="G85" t="str">
            <v>N</v>
          </cell>
          <cell r="H85" t="str">
            <v>Y</v>
          </cell>
          <cell r="I85" t="str">
            <v>N</v>
          </cell>
          <cell r="J85" t="str">
            <v>N</v>
          </cell>
          <cell r="K85" t="str">
            <v>N</v>
          </cell>
          <cell r="L85" t="str">
            <v>N</v>
          </cell>
          <cell r="M85" t="str">
            <v>N</v>
          </cell>
          <cell r="N85" t="str">
            <v>N</v>
          </cell>
          <cell r="O85" t="str">
            <v>N</v>
          </cell>
          <cell r="P85" t="str">
            <v>N</v>
          </cell>
          <cell r="Q85" t="str">
            <v>N</v>
          </cell>
          <cell r="R85">
            <v>0</v>
          </cell>
        </row>
        <row r="86">
          <cell r="A86" t="str">
            <v>DCM048</v>
          </cell>
          <cell r="B86" t="str">
            <v xml:space="preserve">Department for Culture Media and Sport            </v>
          </cell>
          <cell r="C86" t="str">
            <v>DCMCLS</v>
          </cell>
          <cell r="D86" t="str">
            <v>T</v>
          </cell>
          <cell r="E86" t="str">
            <v xml:space="preserve">CLS - DEPARTMENT FOR CULTURE MEDIA &amp; SPORT        </v>
          </cell>
          <cell r="F86" t="str">
            <v>Y</v>
          </cell>
          <cell r="G86" t="str">
            <v>N</v>
          </cell>
          <cell r="H86" t="str">
            <v>Y</v>
          </cell>
          <cell r="I86" t="str">
            <v>N</v>
          </cell>
          <cell r="J86" t="str">
            <v>N</v>
          </cell>
          <cell r="K86" t="str">
            <v>N</v>
          </cell>
          <cell r="L86" t="str">
            <v>N</v>
          </cell>
          <cell r="M86" t="str">
            <v>N</v>
          </cell>
          <cell r="N86" t="str">
            <v>N</v>
          </cell>
          <cell r="O86" t="str">
            <v>N</v>
          </cell>
          <cell r="P86" t="str">
            <v>N</v>
          </cell>
          <cell r="Q86" t="str">
            <v>N</v>
          </cell>
          <cell r="R86">
            <v>0</v>
          </cell>
        </row>
        <row r="87">
          <cell r="A87" t="str">
            <v>DEC066</v>
          </cell>
          <cell r="B87" t="str">
            <v xml:space="preserve">Department of Energy and Climate Change           </v>
          </cell>
          <cell r="C87" t="str">
            <v>DECCLS</v>
          </cell>
          <cell r="D87" t="str">
            <v>T</v>
          </cell>
          <cell r="E87" t="str">
            <v xml:space="preserve">CLS - DEPARTMENT OF ENERGY &amp; CLIMATE CHANGE       </v>
          </cell>
          <cell r="F87" t="str">
            <v>Y</v>
          </cell>
          <cell r="G87" t="str">
            <v>N</v>
          </cell>
          <cell r="H87" t="str">
            <v>Y</v>
          </cell>
          <cell r="I87" t="str">
            <v>N</v>
          </cell>
          <cell r="J87" t="str">
            <v>N</v>
          </cell>
          <cell r="K87" t="str">
            <v>N</v>
          </cell>
          <cell r="L87" t="str">
            <v>N</v>
          </cell>
          <cell r="M87" t="str">
            <v>N</v>
          </cell>
          <cell r="N87" t="str">
            <v>N</v>
          </cell>
          <cell r="O87" t="str">
            <v>N</v>
          </cell>
          <cell r="P87" t="str">
            <v>N</v>
          </cell>
          <cell r="Q87" t="str">
            <v>N</v>
          </cell>
          <cell r="R87">
            <v>0</v>
          </cell>
        </row>
        <row r="88">
          <cell r="A88" t="str">
            <v>DEL207</v>
          </cell>
          <cell r="B88" t="str">
            <v xml:space="preserve">Department for Employment and Learning - NIE      </v>
          </cell>
          <cell r="C88" t="str">
            <v>DELIGP</v>
          </cell>
          <cell r="D88" t="str">
            <v>T</v>
          </cell>
          <cell r="E88" t="str">
            <v>IGP - Department for Employment and Learning - NIE</v>
          </cell>
          <cell r="F88" t="str">
            <v>Y</v>
          </cell>
          <cell r="G88" t="str">
            <v>N</v>
          </cell>
          <cell r="H88" t="str">
            <v>Y</v>
          </cell>
          <cell r="I88" t="str">
            <v>N</v>
          </cell>
          <cell r="J88" t="str">
            <v>N</v>
          </cell>
          <cell r="K88" t="str">
            <v>N</v>
          </cell>
          <cell r="L88" t="str">
            <v>N</v>
          </cell>
          <cell r="M88" t="str">
            <v>N</v>
          </cell>
          <cell r="N88" t="str">
            <v>N</v>
          </cell>
          <cell r="O88" t="str">
            <v>N</v>
          </cell>
          <cell r="P88" t="str">
            <v>N</v>
          </cell>
          <cell r="Q88" t="str">
            <v>N</v>
          </cell>
          <cell r="R88">
            <v>0</v>
          </cell>
        </row>
        <row r="89">
          <cell r="A89" t="str">
            <v>DEN206</v>
          </cell>
          <cell r="B89" t="str">
            <v xml:space="preserve">Department of the Environment - Northern Ireland  </v>
          </cell>
          <cell r="C89" t="str">
            <v>DENIGP</v>
          </cell>
          <cell r="D89" t="str">
            <v>T</v>
          </cell>
          <cell r="E89" t="str">
            <v>IGP - Department of the Environment - Northern Ire</v>
          </cell>
          <cell r="F89" t="str">
            <v>Y</v>
          </cell>
          <cell r="G89" t="str">
            <v>N</v>
          </cell>
          <cell r="H89" t="str">
            <v>Y</v>
          </cell>
          <cell r="I89" t="str">
            <v>N</v>
          </cell>
          <cell r="J89" t="str">
            <v>N</v>
          </cell>
          <cell r="K89" t="str">
            <v>N</v>
          </cell>
          <cell r="L89" t="str">
            <v>N</v>
          </cell>
          <cell r="M89" t="str">
            <v>N</v>
          </cell>
          <cell r="N89" t="str">
            <v>N</v>
          </cell>
          <cell r="O89" t="str">
            <v>N</v>
          </cell>
          <cell r="P89" t="str">
            <v>N</v>
          </cell>
          <cell r="Q89" t="str">
            <v>N</v>
          </cell>
          <cell r="R89">
            <v>0</v>
          </cell>
        </row>
        <row r="90">
          <cell r="A90" t="str">
            <v>DET204</v>
          </cell>
          <cell r="B90" t="str">
            <v xml:space="preserve">Dept of Enterprise Trade and Investment - NIE     </v>
          </cell>
          <cell r="C90" t="str">
            <v>DETIGP</v>
          </cell>
          <cell r="D90" t="str">
            <v>T</v>
          </cell>
          <cell r="E90" t="str">
            <v>IGP - Dept of Enterprise Trade and Investment - NI</v>
          </cell>
          <cell r="F90" t="str">
            <v>Y</v>
          </cell>
          <cell r="G90" t="str">
            <v>N</v>
          </cell>
          <cell r="H90" t="str">
            <v>Y</v>
          </cell>
          <cell r="I90" t="str">
            <v>N</v>
          </cell>
          <cell r="J90" t="str">
            <v>N</v>
          </cell>
          <cell r="K90" t="str">
            <v>N</v>
          </cell>
          <cell r="L90" t="str">
            <v>N</v>
          </cell>
          <cell r="M90" t="str">
            <v>N</v>
          </cell>
          <cell r="N90" t="str">
            <v>N</v>
          </cell>
          <cell r="O90" t="str">
            <v>N</v>
          </cell>
          <cell r="P90" t="str">
            <v>N</v>
          </cell>
          <cell r="Q90" t="str">
            <v>N</v>
          </cell>
          <cell r="R90">
            <v>0</v>
          </cell>
        </row>
        <row r="91">
          <cell r="A91" t="str">
            <v>DFE022</v>
          </cell>
          <cell r="B91" t="str">
            <v xml:space="preserve">Department for Education                          </v>
          </cell>
          <cell r="C91" t="str">
            <v>DFECLS</v>
          </cell>
          <cell r="D91" t="str">
            <v>T</v>
          </cell>
          <cell r="E91" t="str">
            <v xml:space="preserve">CLS - DEPARTMENT FOR EDUCATION                    </v>
          </cell>
          <cell r="F91" t="str">
            <v>Y</v>
          </cell>
          <cell r="G91" t="str">
            <v>N</v>
          </cell>
          <cell r="H91" t="str">
            <v>Y</v>
          </cell>
          <cell r="I91" t="str">
            <v>N</v>
          </cell>
          <cell r="J91" t="str">
            <v>N</v>
          </cell>
          <cell r="K91" t="str">
            <v>N</v>
          </cell>
          <cell r="L91" t="str">
            <v>N</v>
          </cell>
          <cell r="M91" t="str">
            <v>N</v>
          </cell>
          <cell r="N91" t="str">
            <v>N</v>
          </cell>
          <cell r="O91" t="str">
            <v>N</v>
          </cell>
          <cell r="P91" t="str">
            <v>N</v>
          </cell>
          <cell r="Q91" t="str">
            <v>N</v>
          </cell>
          <cell r="R91">
            <v>0</v>
          </cell>
        </row>
        <row r="92">
          <cell r="A92" t="str">
            <v>DFP205</v>
          </cell>
          <cell r="B92" t="str">
            <v xml:space="preserve">Department of Finance and Personnel - NIE         </v>
          </cell>
          <cell r="C92" t="str">
            <v>DFPIGP</v>
          </cell>
          <cell r="D92" t="str">
            <v>T</v>
          </cell>
          <cell r="E92" t="str">
            <v xml:space="preserve">IGP - Department of Finance and Personnel - NIE   </v>
          </cell>
          <cell r="F92" t="str">
            <v>Y</v>
          </cell>
          <cell r="G92" t="str">
            <v>N</v>
          </cell>
          <cell r="H92" t="str">
            <v>Y</v>
          </cell>
          <cell r="I92" t="str">
            <v>N</v>
          </cell>
          <cell r="J92" t="str">
            <v>N</v>
          </cell>
          <cell r="K92" t="str">
            <v>N</v>
          </cell>
          <cell r="L92" t="str">
            <v>N</v>
          </cell>
          <cell r="M92" t="str">
            <v>N</v>
          </cell>
          <cell r="N92" t="str">
            <v>N</v>
          </cell>
          <cell r="O92" t="str">
            <v>N</v>
          </cell>
          <cell r="P92" t="str">
            <v>N</v>
          </cell>
          <cell r="Q92" t="str">
            <v>N</v>
          </cell>
          <cell r="R92">
            <v>0</v>
          </cell>
        </row>
        <row r="93">
          <cell r="A93" t="str">
            <v>DFT004</v>
          </cell>
          <cell r="B93" t="str">
            <v xml:space="preserve">Department for Transport                          </v>
          </cell>
          <cell r="C93" t="str">
            <v>DFTCLS</v>
          </cell>
          <cell r="D93" t="str">
            <v>T</v>
          </cell>
          <cell r="E93" t="str">
            <v xml:space="preserve">CLS - DEPARTMENT FOR TRANSPORT                    </v>
          </cell>
          <cell r="F93" t="str">
            <v>Y</v>
          </cell>
          <cell r="G93" t="str">
            <v>N</v>
          </cell>
          <cell r="H93" t="str">
            <v>Y</v>
          </cell>
          <cell r="I93" t="str">
            <v>N</v>
          </cell>
          <cell r="J93" t="str">
            <v>N</v>
          </cell>
          <cell r="K93" t="str">
            <v>N</v>
          </cell>
          <cell r="L93" t="str">
            <v>N</v>
          </cell>
          <cell r="M93" t="str">
            <v>N</v>
          </cell>
          <cell r="N93" t="str">
            <v>N</v>
          </cell>
          <cell r="O93" t="str">
            <v>N</v>
          </cell>
          <cell r="P93" t="str">
            <v>N</v>
          </cell>
          <cell r="Q93" t="str">
            <v>N</v>
          </cell>
          <cell r="R93">
            <v>0</v>
          </cell>
        </row>
        <row r="94">
          <cell r="A94" t="str">
            <v>DHB004</v>
          </cell>
          <cell r="B94" t="str">
            <v>Dover Harbour Board</v>
          </cell>
          <cell r="C94" t="str">
            <v>DHBGRP</v>
          </cell>
          <cell r="D94" t="str">
            <v>T</v>
          </cell>
          <cell r="E94" t="str">
            <v>GP - Dover Harbour Board</v>
          </cell>
          <cell r="F94" t="str">
            <v>Y</v>
          </cell>
          <cell r="G94" t="str">
            <v>N</v>
          </cell>
          <cell r="H94" t="str">
            <v>Y</v>
          </cell>
          <cell r="I94" t="str">
            <v>N</v>
          </cell>
          <cell r="J94" t="str">
            <v>N</v>
          </cell>
          <cell r="K94" t="str">
            <v>N</v>
          </cell>
          <cell r="L94" t="str">
            <v>N</v>
          </cell>
          <cell r="M94" t="str">
            <v>N</v>
          </cell>
          <cell r="N94" t="str">
            <v>N</v>
          </cell>
          <cell r="O94" t="str">
            <v>N</v>
          </cell>
          <cell r="P94" t="str">
            <v>N</v>
          </cell>
          <cell r="Q94" t="str">
            <v>N</v>
          </cell>
          <cell r="R94">
            <v>0</v>
          </cell>
        </row>
        <row r="95">
          <cell r="A95" t="str">
            <v>DID030</v>
          </cell>
          <cell r="B95" t="str">
            <v xml:space="preserve">Department for International Development          </v>
          </cell>
          <cell r="C95" t="str">
            <v>DID0GP</v>
          </cell>
          <cell r="D95" t="str">
            <v>T</v>
          </cell>
          <cell r="E95" t="str">
            <v xml:space="preserve">GP - Department for International Development     </v>
          </cell>
          <cell r="F95" t="str">
            <v>Y</v>
          </cell>
          <cell r="G95" t="str">
            <v>N</v>
          </cell>
          <cell r="H95" t="str">
            <v>Y</v>
          </cell>
          <cell r="I95" t="str">
            <v>N</v>
          </cell>
          <cell r="J95" t="str">
            <v>N</v>
          </cell>
          <cell r="K95" t="str">
            <v>N</v>
          </cell>
          <cell r="L95" t="str">
            <v>N</v>
          </cell>
          <cell r="M95" t="str">
            <v>N</v>
          </cell>
          <cell r="N95" t="str">
            <v>N</v>
          </cell>
          <cell r="O95" t="str">
            <v>N</v>
          </cell>
          <cell r="P95" t="str">
            <v>N</v>
          </cell>
          <cell r="Q95" t="str">
            <v>N</v>
          </cell>
          <cell r="R95">
            <v>0</v>
          </cell>
        </row>
        <row r="96">
          <cell r="A96" t="str">
            <v>DMA888</v>
          </cell>
          <cell r="B96" t="str">
            <v xml:space="preserve">Debt Management Accounts                          </v>
          </cell>
          <cell r="C96" t="str">
            <v>DMA8GP</v>
          </cell>
          <cell r="D96" t="str">
            <v>T</v>
          </cell>
          <cell r="E96" t="str">
            <v xml:space="preserve">GP - Debt Management Accounts                     </v>
          </cell>
          <cell r="F96" t="str">
            <v>Y</v>
          </cell>
          <cell r="G96" t="str">
            <v>N</v>
          </cell>
          <cell r="H96" t="str">
            <v>Y</v>
          </cell>
          <cell r="I96" t="str">
            <v>N</v>
          </cell>
          <cell r="J96" t="str">
            <v>N</v>
          </cell>
          <cell r="K96" t="str">
            <v>N</v>
          </cell>
          <cell r="L96" t="str">
            <v>N</v>
          </cell>
          <cell r="M96" t="str">
            <v>N</v>
          </cell>
          <cell r="N96" t="str">
            <v>N</v>
          </cell>
          <cell r="O96" t="str">
            <v>N</v>
          </cell>
          <cell r="P96" t="str">
            <v>N</v>
          </cell>
          <cell r="Q96" t="str">
            <v>N</v>
          </cell>
          <cell r="R96">
            <v>0</v>
          </cell>
        </row>
        <row r="97">
          <cell r="A97" t="str">
            <v>DMB075</v>
          </cell>
          <cell r="B97" t="str">
            <v xml:space="preserve">David MacBrayne Ltd                               </v>
          </cell>
          <cell r="C97" t="str">
            <v>DMBGRP</v>
          </cell>
          <cell r="D97" t="str">
            <v>T</v>
          </cell>
          <cell r="E97" t="str">
            <v xml:space="preserve">GRP - David MacBrayne Ltd                         </v>
          </cell>
          <cell r="F97" t="str">
            <v>Y</v>
          </cell>
          <cell r="G97" t="str">
            <v>N</v>
          </cell>
          <cell r="H97" t="str">
            <v>Y</v>
          </cell>
          <cell r="I97" t="str">
            <v>N</v>
          </cell>
          <cell r="J97" t="str">
            <v>N</v>
          </cell>
          <cell r="K97" t="str">
            <v>N</v>
          </cell>
          <cell r="L97" t="str">
            <v>N</v>
          </cell>
          <cell r="M97" t="str">
            <v>N</v>
          </cell>
          <cell r="N97" t="str">
            <v>N</v>
          </cell>
          <cell r="O97" t="str">
            <v>N</v>
          </cell>
          <cell r="P97" t="str">
            <v>N</v>
          </cell>
          <cell r="Q97" t="str">
            <v>N</v>
          </cell>
          <cell r="R97">
            <v>0</v>
          </cell>
        </row>
        <row r="98">
          <cell r="A98" t="str">
            <v>DMO087</v>
          </cell>
          <cell r="B98" t="str">
            <v>UK Debt Management Office</v>
          </cell>
          <cell r="C98" t="str">
            <v>HMTCLS</v>
          </cell>
          <cell r="D98" t="str">
            <v>T</v>
          </cell>
          <cell r="E98" t="str">
            <v xml:space="preserve">CLS - HM Treasury                                  </v>
          </cell>
          <cell r="F98" t="str">
            <v>N</v>
          </cell>
          <cell r="G98" t="str">
            <v>N</v>
          </cell>
          <cell r="H98" t="str">
            <v>N</v>
          </cell>
          <cell r="I98" t="str">
            <v>N</v>
          </cell>
          <cell r="J98" t="str">
            <v>N</v>
          </cell>
          <cell r="K98" t="str">
            <v>N</v>
          </cell>
          <cell r="L98" t="str">
            <v>N</v>
          </cell>
          <cell r="M98" t="str">
            <v>N</v>
          </cell>
          <cell r="N98" t="str">
            <v>N</v>
          </cell>
          <cell r="O98" t="str">
            <v>N</v>
          </cell>
          <cell r="P98" t="str">
            <v>N</v>
          </cell>
          <cell r="Q98" t="str">
            <v>N</v>
          </cell>
          <cell r="R98">
            <v>0</v>
          </cell>
        </row>
        <row r="99">
          <cell r="A99" t="str">
            <v>DOH033</v>
          </cell>
          <cell r="B99" t="str">
            <v xml:space="preserve">Department of Health (NHS)                        </v>
          </cell>
          <cell r="C99" t="str">
            <v>DOHCLS</v>
          </cell>
          <cell r="D99" t="str">
            <v>T</v>
          </cell>
          <cell r="E99" t="str">
            <v xml:space="preserve">CLS - DEPARTMENT OF HEALTH                        </v>
          </cell>
          <cell r="F99" t="str">
            <v>Y</v>
          </cell>
          <cell r="G99" t="str">
            <v>N</v>
          </cell>
          <cell r="H99" t="str">
            <v>Y</v>
          </cell>
          <cell r="I99" t="str">
            <v>N</v>
          </cell>
          <cell r="J99" t="str">
            <v>N</v>
          </cell>
          <cell r="K99" t="str">
            <v>N</v>
          </cell>
          <cell r="L99" t="str">
            <v>N</v>
          </cell>
          <cell r="M99" t="str">
            <v>N</v>
          </cell>
          <cell r="N99" t="str">
            <v>N</v>
          </cell>
          <cell r="O99" t="str">
            <v>N</v>
          </cell>
          <cell r="P99" t="str">
            <v>N</v>
          </cell>
          <cell r="Q99" t="str">
            <v>N</v>
          </cell>
          <cell r="R99">
            <v>0</v>
          </cell>
        </row>
        <row r="100">
          <cell r="A100" t="str">
            <v>DOJ213</v>
          </cell>
          <cell r="B100" t="str">
            <v xml:space="preserve">Department of Justice - Northern Ireland          </v>
          </cell>
          <cell r="C100" t="str">
            <v>DOJIGP</v>
          </cell>
          <cell r="D100" t="str">
            <v>T</v>
          </cell>
          <cell r="E100" t="str">
            <v xml:space="preserve">IGP - Department of Justice - Northern Ireland    </v>
          </cell>
          <cell r="F100" t="str">
            <v>Y</v>
          </cell>
          <cell r="G100" t="str">
            <v>N</v>
          </cell>
          <cell r="H100" t="str">
            <v>Y</v>
          </cell>
          <cell r="I100" t="str">
            <v>N</v>
          </cell>
          <cell r="J100" t="str">
            <v>N</v>
          </cell>
          <cell r="K100" t="str">
            <v>N</v>
          </cell>
          <cell r="L100" t="str">
            <v>N</v>
          </cell>
          <cell r="M100" t="str">
            <v>N</v>
          </cell>
          <cell r="N100" t="str">
            <v>N</v>
          </cell>
          <cell r="O100" t="str">
            <v>N</v>
          </cell>
          <cell r="P100" t="str">
            <v>N</v>
          </cell>
          <cell r="Q100" t="str">
            <v>N</v>
          </cell>
          <cell r="R100">
            <v>0</v>
          </cell>
        </row>
        <row r="101">
          <cell r="A101" t="str">
            <v>DRD209</v>
          </cell>
          <cell r="B101" t="str">
            <v xml:space="preserve">Department for Regional Development - NIE         </v>
          </cell>
          <cell r="C101" t="str">
            <v>DRDIGP</v>
          </cell>
          <cell r="D101" t="str">
            <v>T</v>
          </cell>
          <cell r="E101" t="str">
            <v xml:space="preserve">IGP - Department for Regional Development - NIE   </v>
          </cell>
          <cell r="F101" t="str">
            <v>Y</v>
          </cell>
          <cell r="G101" t="str">
            <v>N</v>
          </cell>
          <cell r="H101" t="str">
            <v>Y</v>
          </cell>
          <cell r="I101" t="str">
            <v>N</v>
          </cell>
          <cell r="J101" t="str">
            <v>N</v>
          </cell>
          <cell r="K101" t="str">
            <v>N</v>
          </cell>
          <cell r="L101" t="str">
            <v>N</v>
          </cell>
          <cell r="M101" t="str">
            <v>N</v>
          </cell>
          <cell r="N101" t="str">
            <v>N</v>
          </cell>
          <cell r="O101" t="str">
            <v>N</v>
          </cell>
          <cell r="P101" t="str">
            <v>N</v>
          </cell>
          <cell r="Q101" t="str">
            <v>N</v>
          </cell>
          <cell r="R101">
            <v>0</v>
          </cell>
        </row>
        <row r="102">
          <cell r="A102" t="str">
            <v>DRS004</v>
          </cell>
          <cell r="B102" t="str">
            <v xml:space="preserve">Directly Operated Railways                        </v>
          </cell>
          <cell r="C102" t="str">
            <v>DFTCLS</v>
          </cell>
          <cell r="D102" t="str">
            <v>T</v>
          </cell>
          <cell r="E102" t="str">
            <v xml:space="preserve">CLS - DEPARTMENT FOR TRANSPORT                    </v>
          </cell>
          <cell r="F102" t="str">
            <v>N</v>
          </cell>
          <cell r="G102" t="str">
            <v>N</v>
          </cell>
          <cell r="H102" t="str">
            <v>N</v>
          </cell>
          <cell r="I102" t="str">
            <v>N</v>
          </cell>
          <cell r="J102" t="str">
            <v>N</v>
          </cell>
          <cell r="K102" t="str">
            <v>N</v>
          </cell>
          <cell r="L102" t="str">
            <v>N</v>
          </cell>
          <cell r="M102" t="str">
            <v>N</v>
          </cell>
          <cell r="N102" t="str">
            <v>N</v>
          </cell>
          <cell r="O102" t="str">
            <v>N</v>
          </cell>
          <cell r="P102" t="str">
            <v>N</v>
          </cell>
          <cell r="Q102" t="str">
            <v>N</v>
          </cell>
          <cell r="R102">
            <v>0</v>
          </cell>
        </row>
        <row r="103">
          <cell r="A103" t="str">
            <v>DSA004</v>
          </cell>
          <cell r="B103" t="str">
            <v xml:space="preserve">Driving Standards Agency                          </v>
          </cell>
          <cell r="C103" t="str">
            <v>DSAGRP</v>
          </cell>
          <cell r="D103" t="str">
            <v>T</v>
          </cell>
          <cell r="E103" t="str">
            <v xml:space="preserve">GRP - Driving Standards Agency                    </v>
          </cell>
          <cell r="F103" t="str">
            <v>Y</v>
          </cell>
          <cell r="G103" t="str">
            <v>N</v>
          </cell>
          <cell r="H103" t="str">
            <v>Y</v>
          </cell>
          <cell r="I103" t="str">
            <v>N</v>
          </cell>
          <cell r="J103" t="str">
            <v>N</v>
          </cell>
          <cell r="K103" t="str">
            <v>N</v>
          </cell>
          <cell r="L103" t="str">
            <v>N</v>
          </cell>
          <cell r="M103" t="str">
            <v>N</v>
          </cell>
          <cell r="N103" t="str">
            <v>N</v>
          </cell>
          <cell r="O103" t="str">
            <v>N</v>
          </cell>
          <cell r="P103" t="str">
            <v>N</v>
          </cell>
          <cell r="Q103" t="str">
            <v>N</v>
          </cell>
          <cell r="R103">
            <v>0</v>
          </cell>
        </row>
        <row r="104">
          <cell r="A104" t="str">
            <v>DSD210</v>
          </cell>
          <cell r="B104" t="str">
            <v xml:space="preserve">Department for Social Development - NIE           </v>
          </cell>
          <cell r="C104" t="str">
            <v>DSDIGP</v>
          </cell>
          <cell r="D104" t="str">
            <v>T</v>
          </cell>
          <cell r="E104" t="str">
            <v xml:space="preserve">IGP - Department for Social Development - NIE     </v>
          </cell>
          <cell r="F104" t="str">
            <v>Y</v>
          </cell>
          <cell r="G104" t="str">
            <v>N</v>
          </cell>
          <cell r="H104" t="str">
            <v>Y</v>
          </cell>
          <cell r="I104" t="str">
            <v>N</v>
          </cell>
          <cell r="J104" t="str">
            <v>N</v>
          </cell>
          <cell r="K104" t="str">
            <v>N</v>
          </cell>
          <cell r="L104" t="str">
            <v>N</v>
          </cell>
          <cell r="M104" t="str">
            <v>N</v>
          </cell>
          <cell r="N104" t="str">
            <v>N</v>
          </cell>
          <cell r="O104" t="str">
            <v>N</v>
          </cell>
          <cell r="P104" t="str">
            <v>N</v>
          </cell>
          <cell r="Q104" t="str">
            <v>N</v>
          </cell>
          <cell r="R104">
            <v>0</v>
          </cell>
        </row>
        <row r="105">
          <cell r="A105" t="str">
            <v>DSG017</v>
          </cell>
          <cell r="B105" t="str">
            <v xml:space="preserve">Defence Support Group                             </v>
          </cell>
          <cell r="C105" t="str">
            <v>DSGGRP</v>
          </cell>
          <cell r="D105" t="str">
            <v>T</v>
          </cell>
          <cell r="E105" t="str">
            <v xml:space="preserve">GRP - Defence Support Group                       </v>
          </cell>
          <cell r="F105" t="str">
            <v>Y</v>
          </cell>
          <cell r="G105" t="str">
            <v>N</v>
          </cell>
          <cell r="H105" t="str">
            <v>Y</v>
          </cell>
          <cell r="I105" t="str">
            <v>N</v>
          </cell>
          <cell r="J105" t="str">
            <v>N</v>
          </cell>
          <cell r="K105" t="str">
            <v>N</v>
          </cell>
          <cell r="L105" t="str">
            <v>N</v>
          </cell>
          <cell r="M105" t="str">
            <v>N</v>
          </cell>
          <cell r="N105" t="str">
            <v>N</v>
          </cell>
          <cell r="O105" t="str">
            <v>N</v>
          </cell>
          <cell r="P105" t="str">
            <v>N</v>
          </cell>
          <cell r="Q105" t="str">
            <v>N</v>
          </cell>
          <cell r="R105">
            <v>0</v>
          </cell>
        </row>
        <row r="106">
          <cell r="A106" t="str">
            <v>DSR066</v>
          </cell>
          <cell r="B106" t="str">
            <v>Dounreay Site Restoration Limited</v>
          </cell>
          <cell r="C106" t="str">
            <v>DECCLS</v>
          </cell>
          <cell r="D106" t="str">
            <v>T</v>
          </cell>
          <cell r="E106" t="str">
            <v xml:space="preserve">CLS - DEPARTMENT OF ENERGY &amp; CLIMATE CHANGE       </v>
          </cell>
          <cell r="F106" t="str">
            <v>N</v>
          </cell>
          <cell r="G106" t="str">
            <v>N</v>
          </cell>
          <cell r="H106" t="str">
            <v>N</v>
          </cell>
          <cell r="I106" t="str">
            <v>N</v>
          </cell>
          <cell r="J106" t="str">
            <v>N</v>
          </cell>
          <cell r="K106" t="str">
            <v>N</v>
          </cell>
          <cell r="L106" t="str">
            <v>N</v>
          </cell>
          <cell r="M106" t="str">
            <v>N</v>
          </cell>
          <cell r="N106" t="str">
            <v>N</v>
          </cell>
          <cell r="O106" t="str">
            <v>N</v>
          </cell>
          <cell r="P106" t="str">
            <v>N</v>
          </cell>
          <cell r="Q106" t="str">
            <v>N</v>
          </cell>
          <cell r="R106">
            <v>0</v>
          </cell>
        </row>
        <row r="107">
          <cell r="A107" t="str">
            <v>DST017</v>
          </cell>
          <cell r="B107" t="str">
            <v xml:space="preserve">Defence Science and Technology Laboratory         </v>
          </cell>
          <cell r="C107" t="str">
            <v>DSTGRP</v>
          </cell>
          <cell r="D107" t="str">
            <v>T</v>
          </cell>
          <cell r="E107" t="str">
            <v xml:space="preserve">GRP - Defence Science and Technology Laboratory   </v>
          </cell>
          <cell r="F107" t="str">
            <v>Y</v>
          </cell>
          <cell r="G107" t="str">
            <v>N</v>
          </cell>
          <cell r="H107" t="str">
            <v>Y</v>
          </cell>
          <cell r="I107" t="str">
            <v>N</v>
          </cell>
          <cell r="J107" t="str">
            <v>N</v>
          </cell>
          <cell r="K107" t="str">
            <v>N</v>
          </cell>
          <cell r="L107" t="str">
            <v>N</v>
          </cell>
          <cell r="M107" t="str">
            <v>N</v>
          </cell>
          <cell r="N107" t="str">
            <v>N</v>
          </cell>
          <cell r="O107" t="str">
            <v>N</v>
          </cell>
          <cell r="P107" t="str">
            <v>N</v>
          </cell>
          <cell r="Q107" t="str">
            <v>N</v>
          </cell>
          <cell r="R107">
            <v>0</v>
          </cell>
        </row>
        <row r="108">
          <cell r="A108" t="str">
            <v>DVL004</v>
          </cell>
          <cell r="B108" t="str">
            <v xml:space="preserve">Driver and Vehicle Licensing Agency               </v>
          </cell>
          <cell r="C108" t="str">
            <v>DFTCLS</v>
          </cell>
          <cell r="D108" t="str">
            <v>T</v>
          </cell>
          <cell r="E108" t="str">
            <v xml:space="preserve">CLS - DEPARTMENT FOR TRANSPORT                    </v>
          </cell>
          <cell r="F108" t="str">
            <v>Y</v>
          </cell>
          <cell r="G108" t="str">
            <v>N</v>
          </cell>
          <cell r="H108" t="str">
            <v>Y</v>
          </cell>
          <cell r="I108" t="str">
            <v>N</v>
          </cell>
          <cell r="J108" t="str">
            <v>N</v>
          </cell>
          <cell r="K108" t="str">
            <v>N</v>
          </cell>
          <cell r="L108" t="str">
            <v>N</v>
          </cell>
          <cell r="M108" t="str">
            <v>N</v>
          </cell>
          <cell r="N108" t="str">
            <v>N</v>
          </cell>
          <cell r="O108" t="str">
            <v>N</v>
          </cell>
          <cell r="P108" t="str">
            <v>N</v>
          </cell>
          <cell r="Q108" t="str">
            <v>N</v>
          </cell>
          <cell r="R108">
            <v>0</v>
          </cell>
        </row>
        <row r="109">
          <cell r="A109" t="str">
            <v>DWP032</v>
          </cell>
          <cell r="B109" t="str">
            <v xml:space="preserve">Department for Work and Pensions                  </v>
          </cell>
          <cell r="C109" t="str">
            <v>DWPCLS</v>
          </cell>
          <cell r="D109" t="str">
            <v>T</v>
          </cell>
          <cell r="E109" t="str">
            <v xml:space="preserve">CLS - DEPARTMENT FOR WORK &amp; PENSIONS              </v>
          </cell>
          <cell r="F109" t="str">
            <v>Y</v>
          </cell>
          <cell r="G109" t="str">
            <v>N</v>
          </cell>
          <cell r="H109" t="str">
            <v>Y</v>
          </cell>
          <cell r="I109" t="str">
            <v>N</v>
          </cell>
          <cell r="J109" t="str">
            <v>N</v>
          </cell>
          <cell r="K109" t="str">
            <v>N</v>
          </cell>
          <cell r="L109" t="str">
            <v>N</v>
          </cell>
          <cell r="M109" t="str">
            <v>N</v>
          </cell>
          <cell r="N109" t="str">
            <v>N</v>
          </cell>
          <cell r="O109" t="str">
            <v>N</v>
          </cell>
          <cell r="P109" t="str">
            <v>N</v>
          </cell>
          <cell r="Q109" t="str">
            <v>N</v>
          </cell>
          <cell r="R109">
            <v>0</v>
          </cell>
        </row>
        <row r="110">
          <cell r="A110" t="str">
            <v>E0101X</v>
          </cell>
          <cell r="B110" t="str">
            <v xml:space="preserve">Bath &amp; North East Somerset Council                </v>
          </cell>
          <cell r="C110" t="str">
            <v>0101GP</v>
          </cell>
          <cell r="D110" t="str">
            <v>T</v>
          </cell>
          <cell r="E110" t="str">
            <v xml:space="preserve">GP - Bath &amp; North East Somerset Council           </v>
          </cell>
          <cell r="F110" t="str">
            <v>Y</v>
          </cell>
          <cell r="G110" t="str">
            <v>N</v>
          </cell>
          <cell r="H110" t="str">
            <v>N</v>
          </cell>
          <cell r="I110" t="str">
            <v>N</v>
          </cell>
          <cell r="J110" t="str">
            <v>Y</v>
          </cell>
          <cell r="K110" t="str">
            <v>N</v>
          </cell>
          <cell r="L110" t="str">
            <v>N</v>
          </cell>
          <cell r="M110" t="str">
            <v>N</v>
          </cell>
          <cell r="N110" t="str">
            <v>N</v>
          </cell>
          <cell r="O110" t="str">
            <v>N</v>
          </cell>
          <cell r="P110" t="str">
            <v>N</v>
          </cell>
          <cell r="Q110" t="str">
            <v>N</v>
          </cell>
          <cell r="R110">
            <v>1</v>
          </cell>
        </row>
        <row r="111">
          <cell r="A111" t="str">
            <v>E0102X</v>
          </cell>
          <cell r="B111" t="str">
            <v xml:space="preserve">Bristol City Council                              </v>
          </cell>
          <cell r="C111" t="str">
            <v>0102GP</v>
          </cell>
          <cell r="D111" t="str">
            <v>T</v>
          </cell>
          <cell r="E111" t="str">
            <v xml:space="preserve">GP - Bristol City Council                         </v>
          </cell>
          <cell r="F111" t="str">
            <v>Y</v>
          </cell>
          <cell r="G111" t="str">
            <v>N</v>
          </cell>
          <cell r="H111" t="str">
            <v>N</v>
          </cell>
          <cell r="I111" t="str">
            <v>N</v>
          </cell>
          <cell r="J111" t="str">
            <v>Y</v>
          </cell>
          <cell r="K111" t="str">
            <v>N</v>
          </cell>
          <cell r="L111" t="str">
            <v>N</v>
          </cell>
          <cell r="M111" t="str">
            <v>N</v>
          </cell>
          <cell r="N111" t="str">
            <v>N</v>
          </cell>
          <cell r="O111" t="str">
            <v>N</v>
          </cell>
          <cell r="P111" t="str">
            <v>N</v>
          </cell>
          <cell r="Q111" t="str">
            <v>N</v>
          </cell>
          <cell r="R111">
            <v>1</v>
          </cell>
        </row>
        <row r="112">
          <cell r="A112" t="str">
            <v>E0103X</v>
          </cell>
          <cell r="B112" t="str">
            <v xml:space="preserve">South Gloucestershire Council                     </v>
          </cell>
          <cell r="C112" t="str">
            <v>0103GP</v>
          </cell>
          <cell r="D112" t="str">
            <v>T</v>
          </cell>
          <cell r="E112" t="str">
            <v xml:space="preserve">GP - South Gloucestershire Council                </v>
          </cell>
          <cell r="F112" t="str">
            <v>Y</v>
          </cell>
          <cell r="G112" t="str">
            <v>N</v>
          </cell>
          <cell r="H112" t="str">
            <v>N</v>
          </cell>
          <cell r="I112" t="str">
            <v>N</v>
          </cell>
          <cell r="J112" t="str">
            <v>Y</v>
          </cell>
          <cell r="K112" t="str">
            <v>N</v>
          </cell>
          <cell r="L112" t="str">
            <v>N</v>
          </cell>
          <cell r="M112" t="str">
            <v>N</v>
          </cell>
          <cell r="N112" t="str">
            <v>N</v>
          </cell>
          <cell r="O112" t="str">
            <v>N</v>
          </cell>
          <cell r="P112" t="str">
            <v>N</v>
          </cell>
          <cell r="Q112" t="str">
            <v>N</v>
          </cell>
          <cell r="R112">
            <v>1</v>
          </cell>
        </row>
        <row r="113">
          <cell r="A113" t="str">
            <v>E0104X</v>
          </cell>
          <cell r="B113" t="str">
            <v xml:space="preserve">North Somerset Council                            </v>
          </cell>
          <cell r="C113" t="str">
            <v>0104GP</v>
          </cell>
          <cell r="D113" t="str">
            <v>T</v>
          </cell>
          <cell r="E113" t="str">
            <v xml:space="preserve">GP - North Somerset Council                       </v>
          </cell>
          <cell r="F113" t="str">
            <v>Y</v>
          </cell>
          <cell r="G113" t="str">
            <v>N</v>
          </cell>
          <cell r="H113" t="str">
            <v>N</v>
          </cell>
          <cell r="I113" t="str">
            <v>N</v>
          </cell>
          <cell r="J113" t="str">
            <v>Y</v>
          </cell>
          <cell r="K113" t="str">
            <v>N</v>
          </cell>
          <cell r="L113" t="str">
            <v>N</v>
          </cell>
          <cell r="M113" t="str">
            <v>N</v>
          </cell>
          <cell r="N113" t="str">
            <v>N</v>
          </cell>
          <cell r="O113" t="str">
            <v>N</v>
          </cell>
          <cell r="P113" t="str">
            <v>N</v>
          </cell>
          <cell r="Q113" t="str">
            <v>N</v>
          </cell>
          <cell r="R113">
            <v>1</v>
          </cell>
        </row>
        <row r="114">
          <cell r="A114" t="str">
            <v>E0201X</v>
          </cell>
          <cell r="B114" t="str">
            <v xml:space="preserve">Luton Borough Council                             </v>
          </cell>
          <cell r="C114" t="str">
            <v>0201GP</v>
          </cell>
          <cell r="D114" t="str">
            <v>T</v>
          </cell>
          <cell r="E114" t="str">
            <v xml:space="preserve">GP - Luton Borough Council                        </v>
          </cell>
          <cell r="F114" t="str">
            <v>Y</v>
          </cell>
          <cell r="G114" t="str">
            <v>N</v>
          </cell>
          <cell r="H114" t="str">
            <v>N</v>
          </cell>
          <cell r="I114" t="str">
            <v>N</v>
          </cell>
          <cell r="J114" t="str">
            <v>Y</v>
          </cell>
          <cell r="K114" t="str">
            <v>N</v>
          </cell>
          <cell r="L114" t="str">
            <v>N</v>
          </cell>
          <cell r="M114" t="str">
            <v>N</v>
          </cell>
          <cell r="N114" t="str">
            <v>N</v>
          </cell>
          <cell r="O114" t="str">
            <v>N</v>
          </cell>
          <cell r="P114" t="str">
            <v>N</v>
          </cell>
          <cell r="Q114" t="str">
            <v>N</v>
          </cell>
          <cell r="R114">
            <v>1</v>
          </cell>
        </row>
        <row r="115">
          <cell r="A115" t="str">
            <v>E0202X</v>
          </cell>
          <cell r="B115" t="str">
            <v xml:space="preserve">Bedford Unitary Authority                         </v>
          </cell>
          <cell r="C115" t="str">
            <v>0202GP</v>
          </cell>
          <cell r="D115" t="str">
            <v>T</v>
          </cell>
          <cell r="E115" t="str">
            <v xml:space="preserve">GP - Bedford Unitary Authority                    </v>
          </cell>
          <cell r="F115" t="str">
            <v>Y</v>
          </cell>
          <cell r="G115" t="str">
            <v>N</v>
          </cell>
          <cell r="H115" t="str">
            <v>N</v>
          </cell>
          <cell r="I115" t="str">
            <v>N</v>
          </cell>
          <cell r="J115" t="str">
            <v>Y</v>
          </cell>
          <cell r="K115" t="str">
            <v>N</v>
          </cell>
          <cell r="L115" t="str">
            <v>N</v>
          </cell>
          <cell r="M115" t="str">
            <v>N</v>
          </cell>
          <cell r="N115" t="str">
            <v>N</v>
          </cell>
          <cell r="O115" t="str">
            <v>N</v>
          </cell>
          <cell r="P115" t="str">
            <v>N</v>
          </cell>
          <cell r="Q115" t="str">
            <v>N</v>
          </cell>
          <cell r="R115">
            <v>1</v>
          </cell>
        </row>
        <row r="116">
          <cell r="A116" t="str">
            <v>E0203X</v>
          </cell>
          <cell r="B116" t="str">
            <v xml:space="preserve">Central Bedfordshire Unitary Authority            </v>
          </cell>
          <cell r="C116" t="str">
            <v>0203GP</v>
          </cell>
          <cell r="D116" t="str">
            <v>T</v>
          </cell>
          <cell r="E116" t="str">
            <v xml:space="preserve">GP - Central Bedfordshire Unitary Authority       </v>
          </cell>
          <cell r="F116" t="str">
            <v>Y</v>
          </cell>
          <cell r="G116" t="str">
            <v>N</v>
          </cell>
          <cell r="H116" t="str">
            <v>N</v>
          </cell>
          <cell r="I116" t="str">
            <v>N</v>
          </cell>
          <cell r="J116" t="str">
            <v>Y</v>
          </cell>
          <cell r="K116" t="str">
            <v>N</v>
          </cell>
          <cell r="L116" t="str">
            <v>N</v>
          </cell>
          <cell r="M116" t="str">
            <v>N</v>
          </cell>
          <cell r="N116" t="str">
            <v>N</v>
          </cell>
          <cell r="O116" t="str">
            <v>N</v>
          </cell>
          <cell r="P116" t="str">
            <v>N</v>
          </cell>
          <cell r="Q116" t="str">
            <v>N</v>
          </cell>
          <cell r="R116">
            <v>1</v>
          </cell>
        </row>
        <row r="117">
          <cell r="A117" t="str">
            <v>E0301X</v>
          </cell>
          <cell r="B117" t="str">
            <v xml:space="preserve">Bracknell Forest Borough Council                  </v>
          </cell>
          <cell r="C117" t="str">
            <v>0301GP</v>
          </cell>
          <cell r="D117" t="str">
            <v>T</v>
          </cell>
          <cell r="E117" t="str">
            <v xml:space="preserve">GP - Bracknell Forest Borough Council             </v>
          </cell>
          <cell r="F117" t="str">
            <v>Y</v>
          </cell>
          <cell r="G117" t="str">
            <v>N</v>
          </cell>
          <cell r="H117" t="str">
            <v>N</v>
          </cell>
          <cell r="I117" t="str">
            <v>N</v>
          </cell>
          <cell r="J117" t="str">
            <v>Y</v>
          </cell>
          <cell r="K117" t="str">
            <v>N</v>
          </cell>
          <cell r="L117" t="str">
            <v>N</v>
          </cell>
          <cell r="M117" t="str">
            <v>N</v>
          </cell>
          <cell r="N117" t="str">
            <v>N</v>
          </cell>
          <cell r="O117" t="str">
            <v>N</v>
          </cell>
          <cell r="P117" t="str">
            <v>N</v>
          </cell>
          <cell r="Q117" t="str">
            <v>N</v>
          </cell>
          <cell r="R117">
            <v>1</v>
          </cell>
        </row>
        <row r="118">
          <cell r="A118" t="str">
            <v>E0302X</v>
          </cell>
          <cell r="B118" t="str">
            <v xml:space="preserve">West Berkshire Council                            </v>
          </cell>
          <cell r="C118" t="str">
            <v>0302GP</v>
          </cell>
          <cell r="D118" t="str">
            <v>T</v>
          </cell>
          <cell r="E118" t="str">
            <v xml:space="preserve">GP - West Berkshire Council                       </v>
          </cell>
          <cell r="F118" t="str">
            <v>Y</v>
          </cell>
          <cell r="G118" t="str">
            <v>N</v>
          </cell>
          <cell r="H118" t="str">
            <v>N</v>
          </cell>
          <cell r="I118" t="str">
            <v>N</v>
          </cell>
          <cell r="J118" t="str">
            <v>Y</v>
          </cell>
          <cell r="K118" t="str">
            <v>N</v>
          </cell>
          <cell r="L118" t="str">
            <v>N</v>
          </cell>
          <cell r="M118" t="str">
            <v>N</v>
          </cell>
          <cell r="N118" t="str">
            <v>N</v>
          </cell>
          <cell r="O118" t="str">
            <v>N</v>
          </cell>
          <cell r="P118" t="str">
            <v>N</v>
          </cell>
          <cell r="Q118" t="str">
            <v>N</v>
          </cell>
          <cell r="R118">
            <v>1</v>
          </cell>
        </row>
        <row r="119">
          <cell r="A119" t="str">
            <v>E0303X</v>
          </cell>
          <cell r="B119" t="str">
            <v xml:space="preserve">Reading Borough Council                           </v>
          </cell>
          <cell r="C119" t="str">
            <v>0303GP</v>
          </cell>
          <cell r="D119" t="str">
            <v>T</v>
          </cell>
          <cell r="E119" t="str">
            <v xml:space="preserve">GP - Reading Borough Council                      </v>
          </cell>
          <cell r="F119" t="str">
            <v>Y</v>
          </cell>
          <cell r="G119" t="str">
            <v>N</v>
          </cell>
          <cell r="H119" t="str">
            <v>N</v>
          </cell>
          <cell r="I119" t="str">
            <v>N</v>
          </cell>
          <cell r="J119" t="str">
            <v>Y</v>
          </cell>
          <cell r="K119" t="str">
            <v>N</v>
          </cell>
          <cell r="L119" t="str">
            <v>N</v>
          </cell>
          <cell r="M119" t="str">
            <v>N</v>
          </cell>
          <cell r="N119" t="str">
            <v>N</v>
          </cell>
          <cell r="O119" t="str">
            <v>N</v>
          </cell>
          <cell r="P119" t="str">
            <v>N</v>
          </cell>
          <cell r="Q119" t="str">
            <v>N</v>
          </cell>
          <cell r="R119">
            <v>1</v>
          </cell>
        </row>
        <row r="120">
          <cell r="A120" t="str">
            <v>E0304X</v>
          </cell>
          <cell r="B120" t="str">
            <v xml:space="preserve">Slough Borough Council                            </v>
          </cell>
          <cell r="C120" t="str">
            <v>0304GP</v>
          </cell>
          <cell r="D120" t="str">
            <v>T</v>
          </cell>
          <cell r="E120" t="str">
            <v xml:space="preserve">GP - Slough Borough Council                       </v>
          </cell>
          <cell r="F120" t="str">
            <v>Y</v>
          </cell>
          <cell r="G120" t="str">
            <v>N</v>
          </cell>
          <cell r="H120" t="str">
            <v>N</v>
          </cell>
          <cell r="I120" t="str">
            <v>N</v>
          </cell>
          <cell r="J120" t="str">
            <v>Y</v>
          </cell>
          <cell r="K120" t="str">
            <v>N</v>
          </cell>
          <cell r="L120" t="str">
            <v>N</v>
          </cell>
          <cell r="M120" t="str">
            <v>N</v>
          </cell>
          <cell r="N120" t="str">
            <v>N</v>
          </cell>
          <cell r="O120" t="str">
            <v>N</v>
          </cell>
          <cell r="P120" t="str">
            <v>N</v>
          </cell>
          <cell r="Q120" t="str">
            <v>N</v>
          </cell>
          <cell r="R120">
            <v>1</v>
          </cell>
        </row>
        <row r="121">
          <cell r="A121" t="str">
            <v>E0305X</v>
          </cell>
          <cell r="B121" t="str">
            <v xml:space="preserve">Windsor and Maidenhead (Royal Borough of)         </v>
          </cell>
          <cell r="C121" t="str">
            <v>0305GP</v>
          </cell>
          <cell r="D121" t="str">
            <v>T</v>
          </cell>
          <cell r="E121" t="str">
            <v xml:space="preserve">GP - Windsor and Maidenhead (Royal Borough of)    </v>
          </cell>
          <cell r="F121" t="str">
            <v>Y</v>
          </cell>
          <cell r="G121" t="str">
            <v>N</v>
          </cell>
          <cell r="H121" t="str">
            <v>N</v>
          </cell>
          <cell r="I121" t="str">
            <v>N</v>
          </cell>
          <cell r="J121" t="str">
            <v>Y</v>
          </cell>
          <cell r="K121" t="str">
            <v>N</v>
          </cell>
          <cell r="L121" t="str">
            <v>N</v>
          </cell>
          <cell r="M121" t="str">
            <v>N</v>
          </cell>
          <cell r="N121" t="str">
            <v>N</v>
          </cell>
          <cell r="O121" t="str">
            <v>N</v>
          </cell>
          <cell r="P121" t="str">
            <v>N</v>
          </cell>
          <cell r="Q121" t="str">
            <v>N</v>
          </cell>
          <cell r="R121">
            <v>1</v>
          </cell>
        </row>
        <row r="122">
          <cell r="A122" t="str">
            <v>E0306X</v>
          </cell>
          <cell r="B122" t="str">
            <v xml:space="preserve">Wokingham Council                                 </v>
          </cell>
          <cell r="C122" t="str">
            <v>0306GP</v>
          </cell>
          <cell r="D122" t="str">
            <v>T</v>
          </cell>
          <cell r="E122" t="str">
            <v xml:space="preserve">GP - Wokingham Council                            </v>
          </cell>
          <cell r="F122" t="str">
            <v>Y</v>
          </cell>
          <cell r="G122" t="str">
            <v>N</v>
          </cell>
          <cell r="H122" t="str">
            <v>N</v>
          </cell>
          <cell r="I122" t="str">
            <v>N</v>
          </cell>
          <cell r="J122" t="str">
            <v>Y</v>
          </cell>
          <cell r="K122" t="str">
            <v>N</v>
          </cell>
          <cell r="L122" t="str">
            <v>N</v>
          </cell>
          <cell r="M122" t="str">
            <v>N</v>
          </cell>
          <cell r="N122" t="str">
            <v>N</v>
          </cell>
          <cell r="O122" t="str">
            <v>N</v>
          </cell>
          <cell r="P122" t="str">
            <v>N</v>
          </cell>
          <cell r="Q122" t="str">
            <v>N</v>
          </cell>
          <cell r="R122">
            <v>1</v>
          </cell>
        </row>
        <row r="123">
          <cell r="A123" t="str">
            <v>E0401X</v>
          </cell>
          <cell r="B123" t="str">
            <v xml:space="preserve">Milton Keynes Council                             </v>
          </cell>
          <cell r="C123" t="str">
            <v>0401GP</v>
          </cell>
          <cell r="D123" t="str">
            <v>T</v>
          </cell>
          <cell r="E123" t="str">
            <v xml:space="preserve">GP - Milton Keynes Council                        </v>
          </cell>
          <cell r="F123" t="str">
            <v>Y</v>
          </cell>
          <cell r="G123" t="str">
            <v>N</v>
          </cell>
          <cell r="H123" t="str">
            <v>N</v>
          </cell>
          <cell r="I123" t="str">
            <v>N</v>
          </cell>
          <cell r="J123" t="str">
            <v>Y</v>
          </cell>
          <cell r="K123" t="str">
            <v>N</v>
          </cell>
          <cell r="L123" t="str">
            <v>N</v>
          </cell>
          <cell r="M123" t="str">
            <v>N</v>
          </cell>
          <cell r="N123" t="str">
            <v>N</v>
          </cell>
          <cell r="O123" t="str">
            <v>N</v>
          </cell>
          <cell r="P123" t="str">
            <v>N</v>
          </cell>
          <cell r="Q123" t="str">
            <v>N</v>
          </cell>
          <cell r="R123">
            <v>1</v>
          </cell>
        </row>
        <row r="124">
          <cell r="A124" t="str">
            <v>E0421X</v>
          </cell>
          <cell r="B124" t="str">
            <v xml:space="preserve">Buckinghamshire County Council                    </v>
          </cell>
          <cell r="C124" t="str">
            <v>0421GP</v>
          </cell>
          <cell r="D124" t="str">
            <v>T</v>
          </cell>
          <cell r="E124" t="str">
            <v xml:space="preserve">GP - Buckinghamshire County Council               </v>
          </cell>
          <cell r="F124" t="str">
            <v>Y</v>
          </cell>
          <cell r="G124" t="str">
            <v>N</v>
          </cell>
          <cell r="H124" t="str">
            <v>N</v>
          </cell>
          <cell r="I124" t="str">
            <v>N</v>
          </cell>
          <cell r="J124" t="str">
            <v>Y</v>
          </cell>
          <cell r="K124" t="str">
            <v>N</v>
          </cell>
          <cell r="L124" t="str">
            <v>N</v>
          </cell>
          <cell r="M124" t="str">
            <v>N</v>
          </cell>
          <cell r="N124" t="str">
            <v>N</v>
          </cell>
          <cell r="O124" t="str">
            <v>N</v>
          </cell>
          <cell r="P124" t="str">
            <v>N</v>
          </cell>
          <cell r="Q124" t="str">
            <v>N</v>
          </cell>
          <cell r="R124">
            <v>1</v>
          </cell>
        </row>
        <row r="125">
          <cell r="A125" t="str">
            <v>E0431X</v>
          </cell>
          <cell r="B125" t="str">
            <v xml:space="preserve">Aylesbury Vale District Council                   </v>
          </cell>
          <cell r="C125" t="str">
            <v>0431GP</v>
          </cell>
          <cell r="D125" t="str">
            <v>T</v>
          </cell>
          <cell r="E125" t="str">
            <v xml:space="preserve">GP - Aylesbury Vale District Council              </v>
          </cell>
          <cell r="F125" t="str">
            <v>Y</v>
          </cell>
          <cell r="G125" t="str">
            <v>N</v>
          </cell>
          <cell r="H125" t="str">
            <v>N</v>
          </cell>
          <cell r="I125" t="str">
            <v>N</v>
          </cell>
          <cell r="J125" t="str">
            <v>Y</v>
          </cell>
          <cell r="K125" t="str">
            <v>N</v>
          </cell>
          <cell r="L125" t="str">
            <v>N</v>
          </cell>
          <cell r="M125" t="str">
            <v>N</v>
          </cell>
          <cell r="N125" t="str">
            <v>N</v>
          </cell>
          <cell r="O125" t="str">
            <v>N</v>
          </cell>
          <cell r="P125" t="str">
            <v>N</v>
          </cell>
          <cell r="Q125" t="str">
            <v>N</v>
          </cell>
          <cell r="R125">
            <v>1</v>
          </cell>
        </row>
        <row r="126">
          <cell r="A126" t="str">
            <v>E0432X</v>
          </cell>
          <cell r="B126" t="str">
            <v xml:space="preserve">Chiltern District Council                         </v>
          </cell>
          <cell r="C126" t="str">
            <v>0432GP</v>
          </cell>
          <cell r="D126" t="str">
            <v>T</v>
          </cell>
          <cell r="E126" t="str">
            <v xml:space="preserve">GP - Chiltern District Council                    </v>
          </cell>
          <cell r="F126" t="str">
            <v>Y</v>
          </cell>
          <cell r="G126" t="str">
            <v>N</v>
          </cell>
          <cell r="H126" t="str">
            <v>N</v>
          </cell>
          <cell r="I126" t="str">
            <v>N</v>
          </cell>
          <cell r="J126" t="str">
            <v>Y</v>
          </cell>
          <cell r="K126" t="str">
            <v>N</v>
          </cell>
          <cell r="L126" t="str">
            <v>N</v>
          </cell>
          <cell r="M126" t="str">
            <v>N</v>
          </cell>
          <cell r="N126" t="str">
            <v>N</v>
          </cell>
          <cell r="O126" t="str">
            <v>N</v>
          </cell>
          <cell r="P126" t="str">
            <v>N</v>
          </cell>
          <cell r="Q126" t="str">
            <v>N</v>
          </cell>
          <cell r="R126">
            <v>1</v>
          </cell>
        </row>
        <row r="127">
          <cell r="A127" t="str">
            <v>E0434X</v>
          </cell>
          <cell r="B127" t="str">
            <v xml:space="preserve">South Bucks District Council                      </v>
          </cell>
          <cell r="C127" t="str">
            <v>0434GP</v>
          </cell>
          <cell r="D127" t="str">
            <v>T</v>
          </cell>
          <cell r="E127" t="str">
            <v xml:space="preserve">GP - South Bucks District Council                 </v>
          </cell>
          <cell r="F127" t="str">
            <v>Y</v>
          </cell>
          <cell r="G127" t="str">
            <v>N</v>
          </cell>
          <cell r="H127" t="str">
            <v>N</v>
          </cell>
          <cell r="I127" t="str">
            <v>N</v>
          </cell>
          <cell r="J127" t="str">
            <v>Y</v>
          </cell>
          <cell r="K127" t="str">
            <v>N</v>
          </cell>
          <cell r="L127" t="str">
            <v>N</v>
          </cell>
          <cell r="M127" t="str">
            <v>N</v>
          </cell>
          <cell r="N127" t="str">
            <v>N</v>
          </cell>
          <cell r="O127" t="str">
            <v>N</v>
          </cell>
          <cell r="P127" t="str">
            <v>N</v>
          </cell>
          <cell r="Q127" t="str">
            <v>N</v>
          </cell>
          <cell r="R127">
            <v>1</v>
          </cell>
        </row>
        <row r="128">
          <cell r="A128" t="str">
            <v>E0435X</v>
          </cell>
          <cell r="B128" t="str">
            <v xml:space="preserve">Wycombe District Council                          </v>
          </cell>
          <cell r="C128" t="str">
            <v>0435GP</v>
          </cell>
          <cell r="D128" t="str">
            <v>T</v>
          </cell>
          <cell r="E128" t="str">
            <v xml:space="preserve">GP - Wycombe District Council                     </v>
          </cell>
          <cell r="F128" t="str">
            <v>Y</v>
          </cell>
          <cell r="G128" t="str">
            <v>N</v>
          </cell>
          <cell r="H128" t="str">
            <v>N</v>
          </cell>
          <cell r="I128" t="str">
            <v>N</v>
          </cell>
          <cell r="J128" t="str">
            <v>Y</v>
          </cell>
          <cell r="K128" t="str">
            <v>N</v>
          </cell>
          <cell r="L128" t="str">
            <v>N</v>
          </cell>
          <cell r="M128" t="str">
            <v>N</v>
          </cell>
          <cell r="N128" t="str">
            <v>N</v>
          </cell>
          <cell r="O128" t="str">
            <v>N</v>
          </cell>
          <cell r="P128" t="str">
            <v>N</v>
          </cell>
          <cell r="Q128" t="str">
            <v>N</v>
          </cell>
          <cell r="R128">
            <v>1</v>
          </cell>
        </row>
        <row r="129">
          <cell r="A129" t="str">
            <v>E0501X</v>
          </cell>
          <cell r="B129" t="str">
            <v xml:space="preserve">Peterborough City Council                         </v>
          </cell>
          <cell r="C129" t="str">
            <v>0501GP</v>
          </cell>
          <cell r="D129" t="str">
            <v>T</v>
          </cell>
          <cell r="E129" t="str">
            <v xml:space="preserve">GP - Peterborough City Council                    </v>
          </cell>
          <cell r="F129" t="str">
            <v>Y</v>
          </cell>
          <cell r="G129" t="str">
            <v>N</v>
          </cell>
          <cell r="H129" t="str">
            <v>N</v>
          </cell>
          <cell r="I129" t="str">
            <v>N</v>
          </cell>
          <cell r="J129" t="str">
            <v>Y</v>
          </cell>
          <cell r="K129" t="str">
            <v>N</v>
          </cell>
          <cell r="L129" t="str">
            <v>N</v>
          </cell>
          <cell r="M129" t="str">
            <v>N</v>
          </cell>
          <cell r="N129" t="str">
            <v>N</v>
          </cell>
          <cell r="O129" t="str">
            <v>N</v>
          </cell>
          <cell r="P129" t="str">
            <v>N</v>
          </cell>
          <cell r="Q129" t="str">
            <v>N</v>
          </cell>
          <cell r="R129">
            <v>1</v>
          </cell>
        </row>
        <row r="130">
          <cell r="A130" t="str">
            <v>E0521X</v>
          </cell>
          <cell r="B130" t="str">
            <v xml:space="preserve">Cambridgeshire County Council                     </v>
          </cell>
          <cell r="C130" t="str">
            <v>0521GP</v>
          </cell>
          <cell r="D130" t="str">
            <v>T</v>
          </cell>
          <cell r="E130" t="str">
            <v xml:space="preserve">GP - Cambridgeshire County Council                </v>
          </cell>
          <cell r="F130" t="str">
            <v>Y</v>
          </cell>
          <cell r="G130" t="str">
            <v>N</v>
          </cell>
          <cell r="H130" t="str">
            <v>N</v>
          </cell>
          <cell r="I130" t="str">
            <v>N</v>
          </cell>
          <cell r="J130" t="str">
            <v>Y</v>
          </cell>
          <cell r="K130" t="str">
            <v>N</v>
          </cell>
          <cell r="L130" t="str">
            <v>N</v>
          </cell>
          <cell r="M130" t="str">
            <v>N</v>
          </cell>
          <cell r="N130" t="str">
            <v>N</v>
          </cell>
          <cell r="O130" t="str">
            <v>N</v>
          </cell>
          <cell r="P130" t="str">
            <v>N</v>
          </cell>
          <cell r="Q130" t="str">
            <v>N</v>
          </cell>
          <cell r="R130">
            <v>1</v>
          </cell>
        </row>
        <row r="131">
          <cell r="A131" t="str">
            <v>E0531X</v>
          </cell>
          <cell r="B131" t="str">
            <v xml:space="preserve">Cambridge City Council                            </v>
          </cell>
          <cell r="C131" t="str">
            <v>0531GP</v>
          </cell>
          <cell r="D131" t="str">
            <v>T</v>
          </cell>
          <cell r="E131" t="str">
            <v xml:space="preserve">GP - Cambridge City Council                       </v>
          </cell>
          <cell r="F131" t="str">
            <v>Y</v>
          </cell>
          <cell r="G131" t="str">
            <v>N</v>
          </cell>
          <cell r="H131" t="str">
            <v>N</v>
          </cell>
          <cell r="I131" t="str">
            <v>N</v>
          </cell>
          <cell r="J131" t="str">
            <v>Y</v>
          </cell>
          <cell r="K131" t="str">
            <v>N</v>
          </cell>
          <cell r="L131" t="str">
            <v>N</v>
          </cell>
          <cell r="M131" t="str">
            <v>N</v>
          </cell>
          <cell r="N131" t="str">
            <v>N</v>
          </cell>
          <cell r="O131" t="str">
            <v>N</v>
          </cell>
          <cell r="P131" t="str">
            <v>N</v>
          </cell>
          <cell r="Q131" t="str">
            <v>N</v>
          </cell>
          <cell r="R131">
            <v>1</v>
          </cell>
        </row>
        <row r="132">
          <cell r="A132" t="str">
            <v>E0532X</v>
          </cell>
          <cell r="B132" t="str">
            <v xml:space="preserve">East Cambridgeshire District Council              </v>
          </cell>
          <cell r="C132" t="str">
            <v>0532GP</v>
          </cell>
          <cell r="D132" t="str">
            <v>T</v>
          </cell>
          <cell r="E132" t="str">
            <v xml:space="preserve">GP - East Cambridgeshire District Council         </v>
          </cell>
          <cell r="F132" t="str">
            <v>Y</v>
          </cell>
          <cell r="G132" t="str">
            <v>N</v>
          </cell>
          <cell r="H132" t="str">
            <v>N</v>
          </cell>
          <cell r="I132" t="str">
            <v>N</v>
          </cell>
          <cell r="J132" t="str">
            <v>Y</v>
          </cell>
          <cell r="K132" t="str">
            <v>N</v>
          </cell>
          <cell r="L132" t="str">
            <v>N</v>
          </cell>
          <cell r="M132" t="str">
            <v>N</v>
          </cell>
          <cell r="N132" t="str">
            <v>N</v>
          </cell>
          <cell r="O132" t="str">
            <v>N</v>
          </cell>
          <cell r="P132" t="str">
            <v>N</v>
          </cell>
          <cell r="Q132" t="str">
            <v>N</v>
          </cell>
          <cell r="R132">
            <v>1</v>
          </cell>
        </row>
        <row r="133">
          <cell r="A133" t="str">
            <v>E0533X</v>
          </cell>
          <cell r="B133" t="str">
            <v xml:space="preserve">Fenland District Council                          </v>
          </cell>
          <cell r="C133" t="str">
            <v>0533GP</v>
          </cell>
          <cell r="D133" t="str">
            <v>T</v>
          </cell>
          <cell r="E133" t="str">
            <v xml:space="preserve">GP - Fenland District Council                     </v>
          </cell>
          <cell r="F133" t="str">
            <v>Y</v>
          </cell>
          <cell r="G133" t="str">
            <v>N</v>
          </cell>
          <cell r="H133" t="str">
            <v>N</v>
          </cell>
          <cell r="I133" t="str">
            <v>N</v>
          </cell>
          <cell r="J133" t="str">
            <v>Y</v>
          </cell>
          <cell r="K133" t="str">
            <v>N</v>
          </cell>
          <cell r="L133" t="str">
            <v>N</v>
          </cell>
          <cell r="M133" t="str">
            <v>N</v>
          </cell>
          <cell r="N133" t="str">
            <v>N</v>
          </cell>
          <cell r="O133" t="str">
            <v>N</v>
          </cell>
          <cell r="P133" t="str">
            <v>N</v>
          </cell>
          <cell r="Q133" t="str">
            <v>N</v>
          </cell>
          <cell r="R133">
            <v>1</v>
          </cell>
        </row>
        <row r="134">
          <cell r="A134" t="str">
            <v>E0536X</v>
          </cell>
          <cell r="B134" t="str">
            <v xml:space="preserve">South Cambridgeshire District Council             </v>
          </cell>
          <cell r="C134" t="str">
            <v>0536GP</v>
          </cell>
          <cell r="D134" t="str">
            <v>T</v>
          </cell>
          <cell r="E134" t="str">
            <v xml:space="preserve">GP - South Cambridgeshire District Council        </v>
          </cell>
          <cell r="F134" t="str">
            <v>Y</v>
          </cell>
          <cell r="G134" t="str">
            <v>N</v>
          </cell>
          <cell r="H134" t="str">
            <v>N</v>
          </cell>
          <cell r="I134" t="str">
            <v>N</v>
          </cell>
          <cell r="J134" t="str">
            <v>Y</v>
          </cell>
          <cell r="K134" t="str">
            <v>N</v>
          </cell>
          <cell r="L134" t="str">
            <v>N</v>
          </cell>
          <cell r="M134" t="str">
            <v>N</v>
          </cell>
          <cell r="N134" t="str">
            <v>N</v>
          </cell>
          <cell r="O134" t="str">
            <v>N</v>
          </cell>
          <cell r="P134" t="str">
            <v>N</v>
          </cell>
          <cell r="Q134" t="str">
            <v>N</v>
          </cell>
          <cell r="R134">
            <v>1</v>
          </cell>
        </row>
        <row r="135">
          <cell r="A135" t="str">
            <v>E0551X</v>
          </cell>
          <cell r="B135" t="str">
            <v xml:space="preserve">Huntingdonshire District Council                  </v>
          </cell>
          <cell r="C135" t="str">
            <v>0551GP</v>
          </cell>
          <cell r="D135" t="str">
            <v>T</v>
          </cell>
          <cell r="E135" t="str">
            <v xml:space="preserve">GP - Huntingdonshire District Council             </v>
          </cell>
          <cell r="F135" t="str">
            <v>Y</v>
          </cell>
          <cell r="G135" t="str">
            <v>N</v>
          </cell>
          <cell r="H135" t="str">
            <v>N</v>
          </cell>
          <cell r="I135" t="str">
            <v>N</v>
          </cell>
          <cell r="J135" t="str">
            <v>Y</v>
          </cell>
          <cell r="K135" t="str">
            <v>N</v>
          </cell>
          <cell r="L135" t="str">
            <v>N</v>
          </cell>
          <cell r="M135" t="str">
            <v>N</v>
          </cell>
          <cell r="N135" t="str">
            <v>N</v>
          </cell>
          <cell r="O135" t="str">
            <v>N</v>
          </cell>
          <cell r="P135" t="str">
            <v>N</v>
          </cell>
          <cell r="Q135" t="str">
            <v>N</v>
          </cell>
          <cell r="R135">
            <v>1</v>
          </cell>
        </row>
        <row r="136">
          <cell r="A136" t="str">
            <v>E0601X</v>
          </cell>
          <cell r="B136" t="str">
            <v xml:space="preserve">Halton Borough Council                            </v>
          </cell>
          <cell r="C136" t="str">
            <v>0601GP</v>
          </cell>
          <cell r="D136" t="str">
            <v>T</v>
          </cell>
          <cell r="E136" t="str">
            <v xml:space="preserve">GP - Halton Borough Council                       </v>
          </cell>
          <cell r="F136" t="str">
            <v>Y</v>
          </cell>
          <cell r="G136" t="str">
            <v>N</v>
          </cell>
          <cell r="H136" t="str">
            <v>N</v>
          </cell>
          <cell r="I136" t="str">
            <v>N</v>
          </cell>
          <cell r="J136" t="str">
            <v>Y</v>
          </cell>
          <cell r="K136" t="str">
            <v>N</v>
          </cell>
          <cell r="L136" t="str">
            <v>N</v>
          </cell>
          <cell r="M136" t="str">
            <v>N</v>
          </cell>
          <cell r="N136" t="str">
            <v>N</v>
          </cell>
          <cell r="O136" t="str">
            <v>N</v>
          </cell>
          <cell r="P136" t="str">
            <v>N</v>
          </cell>
          <cell r="Q136" t="str">
            <v>N</v>
          </cell>
          <cell r="R136">
            <v>1</v>
          </cell>
        </row>
        <row r="137">
          <cell r="A137" t="str">
            <v>E0602X</v>
          </cell>
          <cell r="B137" t="str">
            <v xml:space="preserve">Warrington Borough Council                        </v>
          </cell>
          <cell r="C137" t="str">
            <v>0602GP</v>
          </cell>
          <cell r="D137" t="str">
            <v>T</v>
          </cell>
          <cell r="E137" t="str">
            <v xml:space="preserve">GP - Warrington Borough Council                   </v>
          </cell>
          <cell r="F137" t="str">
            <v>Y</v>
          </cell>
          <cell r="G137" t="str">
            <v>N</v>
          </cell>
          <cell r="H137" t="str">
            <v>N</v>
          </cell>
          <cell r="I137" t="str">
            <v>N</v>
          </cell>
          <cell r="J137" t="str">
            <v>Y</v>
          </cell>
          <cell r="K137" t="str">
            <v>N</v>
          </cell>
          <cell r="L137" t="str">
            <v>N</v>
          </cell>
          <cell r="M137" t="str">
            <v>N</v>
          </cell>
          <cell r="N137" t="str">
            <v>N</v>
          </cell>
          <cell r="O137" t="str">
            <v>N</v>
          </cell>
          <cell r="P137" t="str">
            <v>N</v>
          </cell>
          <cell r="Q137" t="str">
            <v>N</v>
          </cell>
          <cell r="R137">
            <v>1</v>
          </cell>
        </row>
        <row r="138">
          <cell r="A138" t="str">
            <v>E0603X</v>
          </cell>
          <cell r="B138" t="str">
            <v xml:space="preserve">Cheshire East Unitary Authority                   </v>
          </cell>
          <cell r="C138" t="str">
            <v>0603GP</v>
          </cell>
          <cell r="D138" t="str">
            <v>T</v>
          </cell>
          <cell r="E138" t="str">
            <v xml:space="preserve">GP - Cheshire East Unitary Authority              </v>
          </cell>
          <cell r="F138" t="str">
            <v>Y</v>
          </cell>
          <cell r="G138" t="str">
            <v>N</v>
          </cell>
          <cell r="H138" t="str">
            <v>N</v>
          </cell>
          <cell r="I138" t="str">
            <v>N</v>
          </cell>
          <cell r="J138" t="str">
            <v>Y</v>
          </cell>
          <cell r="K138" t="str">
            <v>N</v>
          </cell>
          <cell r="L138" t="str">
            <v>N</v>
          </cell>
          <cell r="M138" t="str">
            <v>N</v>
          </cell>
          <cell r="N138" t="str">
            <v>N</v>
          </cell>
          <cell r="O138" t="str">
            <v>N</v>
          </cell>
          <cell r="P138" t="str">
            <v>N</v>
          </cell>
          <cell r="Q138" t="str">
            <v>N</v>
          </cell>
          <cell r="R138">
            <v>1</v>
          </cell>
        </row>
        <row r="139">
          <cell r="A139" t="str">
            <v>E0604X</v>
          </cell>
          <cell r="B139" t="str">
            <v xml:space="preserve">Cheshire West and Chester Unitary Authority       </v>
          </cell>
          <cell r="C139" t="str">
            <v>0604GP</v>
          </cell>
          <cell r="D139" t="str">
            <v>T</v>
          </cell>
          <cell r="E139" t="str">
            <v xml:space="preserve">GP - Cheshire West and Chester Unitary Authority  </v>
          </cell>
          <cell r="F139" t="str">
            <v>Y</v>
          </cell>
          <cell r="G139" t="str">
            <v>N</v>
          </cell>
          <cell r="H139" t="str">
            <v>N</v>
          </cell>
          <cell r="I139" t="str">
            <v>N</v>
          </cell>
          <cell r="J139" t="str">
            <v>Y</v>
          </cell>
          <cell r="K139" t="str">
            <v>N</v>
          </cell>
          <cell r="L139" t="str">
            <v>N</v>
          </cell>
          <cell r="M139" t="str">
            <v>N</v>
          </cell>
          <cell r="N139" t="str">
            <v>N</v>
          </cell>
          <cell r="O139" t="str">
            <v>N</v>
          </cell>
          <cell r="P139" t="str">
            <v>N</v>
          </cell>
          <cell r="Q139" t="str">
            <v>N</v>
          </cell>
          <cell r="R139">
            <v>1</v>
          </cell>
        </row>
        <row r="140">
          <cell r="A140" t="str">
            <v>E0701X</v>
          </cell>
          <cell r="B140" t="str">
            <v xml:space="preserve">Hartlepool Borough Council                        </v>
          </cell>
          <cell r="C140" t="str">
            <v>0701GP</v>
          </cell>
          <cell r="D140" t="str">
            <v>T</v>
          </cell>
          <cell r="E140" t="str">
            <v xml:space="preserve">GP - Hartlepool Borough Council                   </v>
          </cell>
          <cell r="F140" t="str">
            <v>Y</v>
          </cell>
          <cell r="G140" t="str">
            <v>N</v>
          </cell>
          <cell r="H140" t="str">
            <v>N</v>
          </cell>
          <cell r="I140" t="str">
            <v>N</v>
          </cell>
          <cell r="J140" t="str">
            <v>Y</v>
          </cell>
          <cell r="K140" t="str">
            <v>N</v>
          </cell>
          <cell r="L140" t="str">
            <v>N</v>
          </cell>
          <cell r="M140" t="str">
            <v>N</v>
          </cell>
          <cell r="N140" t="str">
            <v>N</v>
          </cell>
          <cell r="O140" t="str">
            <v>N</v>
          </cell>
          <cell r="P140" t="str">
            <v>N</v>
          </cell>
          <cell r="Q140" t="str">
            <v>N</v>
          </cell>
          <cell r="R140">
            <v>1</v>
          </cell>
        </row>
        <row r="141">
          <cell r="A141" t="str">
            <v>E0702X</v>
          </cell>
          <cell r="B141" t="str">
            <v xml:space="preserve">Middlesbrough Council                             </v>
          </cell>
          <cell r="C141" t="str">
            <v>0702GP</v>
          </cell>
          <cell r="D141" t="str">
            <v>T</v>
          </cell>
          <cell r="E141" t="str">
            <v xml:space="preserve">GP - Middlesbrough Council                        </v>
          </cell>
          <cell r="F141" t="str">
            <v>Y</v>
          </cell>
          <cell r="G141" t="str">
            <v>N</v>
          </cell>
          <cell r="H141" t="str">
            <v>N</v>
          </cell>
          <cell r="I141" t="str">
            <v>N</v>
          </cell>
          <cell r="J141" t="str">
            <v>Y</v>
          </cell>
          <cell r="K141" t="str">
            <v>N</v>
          </cell>
          <cell r="L141" t="str">
            <v>N</v>
          </cell>
          <cell r="M141" t="str">
            <v>N</v>
          </cell>
          <cell r="N141" t="str">
            <v>N</v>
          </cell>
          <cell r="O141" t="str">
            <v>N</v>
          </cell>
          <cell r="P141" t="str">
            <v>N</v>
          </cell>
          <cell r="Q141" t="str">
            <v>N</v>
          </cell>
          <cell r="R141">
            <v>1</v>
          </cell>
        </row>
        <row r="142">
          <cell r="A142" t="str">
            <v>E0703X</v>
          </cell>
          <cell r="B142" t="str">
            <v xml:space="preserve">Redcar and Cleveland Borough Council              </v>
          </cell>
          <cell r="C142" t="str">
            <v>0703GP</v>
          </cell>
          <cell r="D142" t="str">
            <v>T</v>
          </cell>
          <cell r="E142" t="str">
            <v xml:space="preserve">GP - Redcar and Cleveland Borough Council         </v>
          </cell>
          <cell r="F142" t="str">
            <v>Y</v>
          </cell>
          <cell r="G142" t="str">
            <v>N</v>
          </cell>
          <cell r="H142" t="str">
            <v>N</v>
          </cell>
          <cell r="I142" t="str">
            <v>N</v>
          </cell>
          <cell r="J142" t="str">
            <v>Y</v>
          </cell>
          <cell r="K142" t="str">
            <v>N</v>
          </cell>
          <cell r="L142" t="str">
            <v>N</v>
          </cell>
          <cell r="M142" t="str">
            <v>N</v>
          </cell>
          <cell r="N142" t="str">
            <v>N</v>
          </cell>
          <cell r="O142" t="str">
            <v>N</v>
          </cell>
          <cell r="P142" t="str">
            <v>N</v>
          </cell>
          <cell r="Q142" t="str">
            <v>N</v>
          </cell>
          <cell r="R142">
            <v>1</v>
          </cell>
        </row>
        <row r="143">
          <cell r="A143" t="str">
            <v>E0704X</v>
          </cell>
          <cell r="B143" t="str">
            <v xml:space="preserve">Stockton-on-Tees Borough Council                  </v>
          </cell>
          <cell r="C143" t="str">
            <v>0704GP</v>
          </cell>
          <cell r="D143" t="str">
            <v>T</v>
          </cell>
          <cell r="E143" t="str">
            <v xml:space="preserve">GP - Stockton-on-Tees Borough Council             </v>
          </cell>
          <cell r="F143" t="str">
            <v>Y</v>
          </cell>
          <cell r="G143" t="str">
            <v>N</v>
          </cell>
          <cell r="H143" t="str">
            <v>N</v>
          </cell>
          <cell r="I143" t="str">
            <v>N</v>
          </cell>
          <cell r="J143" t="str">
            <v>Y</v>
          </cell>
          <cell r="K143" t="str">
            <v>N</v>
          </cell>
          <cell r="L143" t="str">
            <v>N</v>
          </cell>
          <cell r="M143" t="str">
            <v>N</v>
          </cell>
          <cell r="N143" t="str">
            <v>N</v>
          </cell>
          <cell r="O143" t="str">
            <v>N</v>
          </cell>
          <cell r="P143" t="str">
            <v>N</v>
          </cell>
          <cell r="Q143" t="str">
            <v>N</v>
          </cell>
          <cell r="R143">
            <v>1</v>
          </cell>
        </row>
        <row r="144">
          <cell r="A144" t="str">
            <v>E0801X</v>
          </cell>
          <cell r="B144" t="str">
            <v xml:space="preserve">Cornwall Unitary Authority                        </v>
          </cell>
          <cell r="C144" t="str">
            <v>0801GP</v>
          </cell>
          <cell r="D144" t="str">
            <v>T</v>
          </cell>
          <cell r="E144" t="str">
            <v xml:space="preserve">GP - Cornwall Unitary Authority                   </v>
          </cell>
          <cell r="F144" t="str">
            <v>Y</v>
          </cell>
          <cell r="G144" t="str">
            <v>N</v>
          </cell>
          <cell r="H144" t="str">
            <v>N</v>
          </cell>
          <cell r="I144" t="str">
            <v>N</v>
          </cell>
          <cell r="J144" t="str">
            <v>Y</v>
          </cell>
          <cell r="K144" t="str">
            <v>N</v>
          </cell>
          <cell r="L144" t="str">
            <v>N</v>
          </cell>
          <cell r="M144" t="str">
            <v>N</v>
          </cell>
          <cell r="N144" t="str">
            <v>N</v>
          </cell>
          <cell r="O144" t="str">
            <v>N</v>
          </cell>
          <cell r="P144" t="str">
            <v>N</v>
          </cell>
          <cell r="Q144" t="str">
            <v>N</v>
          </cell>
          <cell r="R144">
            <v>1</v>
          </cell>
        </row>
        <row r="145">
          <cell r="A145" t="str">
            <v>E0920X</v>
          </cell>
          <cell r="B145" t="str">
            <v xml:space="preserve">Cumbria County Council                            </v>
          </cell>
          <cell r="C145" t="str">
            <v>0920GP</v>
          </cell>
          <cell r="D145" t="str">
            <v>T</v>
          </cell>
          <cell r="E145" t="str">
            <v xml:space="preserve">GP - Cumbria County Council                       </v>
          </cell>
          <cell r="F145" t="str">
            <v>Y</v>
          </cell>
          <cell r="G145" t="str">
            <v>N</v>
          </cell>
          <cell r="H145" t="str">
            <v>N</v>
          </cell>
          <cell r="I145" t="str">
            <v>N</v>
          </cell>
          <cell r="J145" t="str">
            <v>Y</v>
          </cell>
          <cell r="K145" t="str">
            <v>N</v>
          </cell>
          <cell r="L145" t="str">
            <v>N</v>
          </cell>
          <cell r="M145" t="str">
            <v>N</v>
          </cell>
          <cell r="N145" t="str">
            <v>N</v>
          </cell>
          <cell r="O145" t="str">
            <v>N</v>
          </cell>
          <cell r="P145" t="str">
            <v>N</v>
          </cell>
          <cell r="Q145" t="str">
            <v>N</v>
          </cell>
          <cell r="R145">
            <v>1</v>
          </cell>
        </row>
        <row r="146">
          <cell r="A146" t="str">
            <v>E0931X</v>
          </cell>
          <cell r="B146" t="str">
            <v xml:space="preserve">Allerdale Borough Council                         </v>
          </cell>
          <cell r="C146" t="str">
            <v>0931GP</v>
          </cell>
          <cell r="D146" t="str">
            <v>T</v>
          </cell>
          <cell r="E146" t="str">
            <v xml:space="preserve">GP - Allerdale Borough Council                    </v>
          </cell>
          <cell r="F146" t="str">
            <v>Y</v>
          </cell>
          <cell r="G146" t="str">
            <v>N</v>
          </cell>
          <cell r="H146" t="str">
            <v>N</v>
          </cell>
          <cell r="I146" t="str">
            <v>N</v>
          </cell>
          <cell r="J146" t="str">
            <v>Y</v>
          </cell>
          <cell r="K146" t="str">
            <v>N</v>
          </cell>
          <cell r="L146" t="str">
            <v>N</v>
          </cell>
          <cell r="M146" t="str">
            <v>N</v>
          </cell>
          <cell r="N146" t="str">
            <v>N</v>
          </cell>
          <cell r="O146" t="str">
            <v>N</v>
          </cell>
          <cell r="P146" t="str">
            <v>N</v>
          </cell>
          <cell r="Q146" t="str">
            <v>N</v>
          </cell>
          <cell r="R146">
            <v>1</v>
          </cell>
        </row>
        <row r="147">
          <cell r="A147" t="str">
            <v>E0932X</v>
          </cell>
          <cell r="B147" t="str">
            <v xml:space="preserve">Barrow-in-Furness Borough Council                 </v>
          </cell>
          <cell r="C147" t="str">
            <v>0932GP</v>
          </cell>
          <cell r="D147" t="str">
            <v>T</v>
          </cell>
          <cell r="E147" t="str">
            <v xml:space="preserve">GP - Barrow-in-Furness Borough Council            </v>
          </cell>
          <cell r="F147" t="str">
            <v>Y</v>
          </cell>
          <cell r="G147" t="str">
            <v>N</v>
          </cell>
          <cell r="H147" t="str">
            <v>N</v>
          </cell>
          <cell r="I147" t="str">
            <v>N</v>
          </cell>
          <cell r="J147" t="str">
            <v>Y</v>
          </cell>
          <cell r="K147" t="str">
            <v>N</v>
          </cell>
          <cell r="L147" t="str">
            <v>N</v>
          </cell>
          <cell r="M147" t="str">
            <v>N</v>
          </cell>
          <cell r="N147" t="str">
            <v>N</v>
          </cell>
          <cell r="O147" t="str">
            <v>N</v>
          </cell>
          <cell r="P147" t="str">
            <v>N</v>
          </cell>
          <cell r="Q147" t="str">
            <v>N</v>
          </cell>
          <cell r="R147">
            <v>1</v>
          </cell>
        </row>
        <row r="148">
          <cell r="A148" t="str">
            <v>E0933X</v>
          </cell>
          <cell r="B148" t="str">
            <v xml:space="preserve">Carlisle City Council                             </v>
          </cell>
          <cell r="C148" t="str">
            <v>0933GP</v>
          </cell>
          <cell r="D148" t="str">
            <v>T</v>
          </cell>
          <cell r="E148" t="str">
            <v xml:space="preserve">GP - Carlisle City Council                        </v>
          </cell>
          <cell r="F148" t="str">
            <v>Y</v>
          </cell>
          <cell r="G148" t="str">
            <v>N</v>
          </cell>
          <cell r="H148" t="str">
            <v>N</v>
          </cell>
          <cell r="I148" t="str">
            <v>N</v>
          </cell>
          <cell r="J148" t="str">
            <v>Y</v>
          </cell>
          <cell r="K148" t="str">
            <v>N</v>
          </cell>
          <cell r="L148" t="str">
            <v>N</v>
          </cell>
          <cell r="M148" t="str">
            <v>N</v>
          </cell>
          <cell r="N148" t="str">
            <v>N</v>
          </cell>
          <cell r="O148" t="str">
            <v>N</v>
          </cell>
          <cell r="P148" t="str">
            <v>N</v>
          </cell>
          <cell r="Q148" t="str">
            <v>N</v>
          </cell>
          <cell r="R148">
            <v>1</v>
          </cell>
        </row>
        <row r="149">
          <cell r="A149" t="str">
            <v>E0934X</v>
          </cell>
          <cell r="B149" t="str">
            <v xml:space="preserve">Copeland Borough Council                          </v>
          </cell>
          <cell r="C149" t="str">
            <v>0934GP</v>
          </cell>
          <cell r="D149" t="str">
            <v>T</v>
          </cell>
          <cell r="E149" t="str">
            <v xml:space="preserve">GP - Copeland Borough Council                     </v>
          </cell>
          <cell r="F149" t="str">
            <v>Y</v>
          </cell>
          <cell r="G149" t="str">
            <v>N</v>
          </cell>
          <cell r="H149" t="str">
            <v>N</v>
          </cell>
          <cell r="I149" t="str">
            <v>N</v>
          </cell>
          <cell r="J149" t="str">
            <v>Y</v>
          </cell>
          <cell r="K149" t="str">
            <v>N</v>
          </cell>
          <cell r="L149" t="str">
            <v>N</v>
          </cell>
          <cell r="M149" t="str">
            <v>N</v>
          </cell>
          <cell r="N149" t="str">
            <v>N</v>
          </cell>
          <cell r="O149" t="str">
            <v>N</v>
          </cell>
          <cell r="P149" t="str">
            <v>N</v>
          </cell>
          <cell r="Q149" t="str">
            <v>N</v>
          </cell>
          <cell r="R149">
            <v>1</v>
          </cell>
        </row>
        <row r="150">
          <cell r="A150" t="str">
            <v>E0935X</v>
          </cell>
          <cell r="B150" t="str">
            <v xml:space="preserve">Eden District Council                             </v>
          </cell>
          <cell r="C150" t="str">
            <v>0935GP</v>
          </cell>
          <cell r="D150" t="str">
            <v>T</v>
          </cell>
          <cell r="E150" t="str">
            <v xml:space="preserve">GP - Eden District Council                        </v>
          </cell>
          <cell r="F150" t="str">
            <v>Y</v>
          </cell>
          <cell r="G150" t="str">
            <v>N</v>
          </cell>
          <cell r="H150" t="str">
            <v>N</v>
          </cell>
          <cell r="I150" t="str">
            <v>N</v>
          </cell>
          <cell r="J150" t="str">
            <v>Y</v>
          </cell>
          <cell r="K150" t="str">
            <v>N</v>
          </cell>
          <cell r="L150" t="str">
            <v>N</v>
          </cell>
          <cell r="M150" t="str">
            <v>N</v>
          </cell>
          <cell r="N150" t="str">
            <v>N</v>
          </cell>
          <cell r="O150" t="str">
            <v>N</v>
          </cell>
          <cell r="P150" t="str">
            <v>N</v>
          </cell>
          <cell r="Q150" t="str">
            <v>N</v>
          </cell>
          <cell r="R150">
            <v>1</v>
          </cell>
        </row>
        <row r="151">
          <cell r="A151" t="str">
            <v>E0936X</v>
          </cell>
          <cell r="B151" t="str">
            <v xml:space="preserve">South Lakeland District Council                   </v>
          </cell>
          <cell r="C151" t="str">
            <v>0936GP</v>
          </cell>
          <cell r="D151" t="str">
            <v>T</v>
          </cell>
          <cell r="E151" t="str">
            <v xml:space="preserve">GP - South Lakeland District Council              </v>
          </cell>
          <cell r="F151" t="str">
            <v>Y</v>
          </cell>
          <cell r="G151" t="str">
            <v>N</v>
          </cell>
          <cell r="H151" t="str">
            <v>N</v>
          </cell>
          <cell r="I151" t="str">
            <v>N</v>
          </cell>
          <cell r="J151" t="str">
            <v>Y</v>
          </cell>
          <cell r="K151" t="str">
            <v>N</v>
          </cell>
          <cell r="L151" t="str">
            <v>N</v>
          </cell>
          <cell r="M151" t="str">
            <v>N</v>
          </cell>
          <cell r="N151" t="str">
            <v>N</v>
          </cell>
          <cell r="O151" t="str">
            <v>N</v>
          </cell>
          <cell r="P151" t="str">
            <v>N</v>
          </cell>
          <cell r="Q151" t="str">
            <v>N</v>
          </cell>
          <cell r="R151">
            <v>1</v>
          </cell>
        </row>
        <row r="152">
          <cell r="A152" t="str">
            <v>E1001X</v>
          </cell>
          <cell r="B152" t="str">
            <v xml:space="preserve">Derby City Council                                </v>
          </cell>
          <cell r="C152" t="str">
            <v>1001GP</v>
          </cell>
          <cell r="D152" t="str">
            <v>T</v>
          </cell>
          <cell r="E152" t="str">
            <v xml:space="preserve">GP - Derby City Council                           </v>
          </cell>
          <cell r="F152" t="str">
            <v>Y</v>
          </cell>
          <cell r="G152" t="str">
            <v>N</v>
          </cell>
          <cell r="H152" t="str">
            <v>N</v>
          </cell>
          <cell r="I152" t="str">
            <v>N</v>
          </cell>
          <cell r="J152" t="str">
            <v>Y</v>
          </cell>
          <cell r="K152" t="str">
            <v>N</v>
          </cell>
          <cell r="L152" t="str">
            <v>N</v>
          </cell>
          <cell r="M152" t="str">
            <v>N</v>
          </cell>
          <cell r="N152" t="str">
            <v>N</v>
          </cell>
          <cell r="O152" t="str">
            <v>N</v>
          </cell>
          <cell r="P152" t="str">
            <v>N</v>
          </cell>
          <cell r="Q152" t="str">
            <v>N</v>
          </cell>
          <cell r="R152">
            <v>1</v>
          </cell>
        </row>
        <row r="153">
          <cell r="A153" t="str">
            <v>E1021X</v>
          </cell>
          <cell r="B153" t="str">
            <v xml:space="preserve">Derbyshire County Council                         </v>
          </cell>
          <cell r="C153" t="str">
            <v>1021GP</v>
          </cell>
          <cell r="D153" t="str">
            <v>T</v>
          </cell>
          <cell r="E153" t="str">
            <v xml:space="preserve">GP - Derbyshire County Council                    </v>
          </cell>
          <cell r="F153" t="str">
            <v>Y</v>
          </cell>
          <cell r="G153" t="str">
            <v>N</v>
          </cell>
          <cell r="H153" t="str">
            <v>N</v>
          </cell>
          <cell r="I153" t="str">
            <v>N</v>
          </cell>
          <cell r="J153" t="str">
            <v>Y</v>
          </cell>
          <cell r="K153" t="str">
            <v>N</v>
          </cell>
          <cell r="L153" t="str">
            <v>N</v>
          </cell>
          <cell r="M153" t="str">
            <v>N</v>
          </cell>
          <cell r="N153" t="str">
            <v>N</v>
          </cell>
          <cell r="O153" t="str">
            <v>N</v>
          </cell>
          <cell r="P153" t="str">
            <v>N</v>
          </cell>
          <cell r="Q153" t="str">
            <v>N</v>
          </cell>
          <cell r="R153">
            <v>1</v>
          </cell>
        </row>
        <row r="154">
          <cell r="A154" t="str">
            <v>E1031X</v>
          </cell>
          <cell r="B154" t="str">
            <v xml:space="preserve">Amber Valley Borough Council                      </v>
          </cell>
          <cell r="C154" t="str">
            <v>1031GP</v>
          </cell>
          <cell r="D154" t="str">
            <v>T</v>
          </cell>
          <cell r="E154" t="str">
            <v xml:space="preserve">GP - Amber Valley Borough Council                 </v>
          </cell>
          <cell r="F154" t="str">
            <v>Y</v>
          </cell>
          <cell r="G154" t="str">
            <v>N</v>
          </cell>
          <cell r="H154" t="str">
            <v>N</v>
          </cell>
          <cell r="I154" t="str">
            <v>N</v>
          </cell>
          <cell r="J154" t="str">
            <v>Y</v>
          </cell>
          <cell r="K154" t="str">
            <v>N</v>
          </cell>
          <cell r="L154" t="str">
            <v>N</v>
          </cell>
          <cell r="M154" t="str">
            <v>N</v>
          </cell>
          <cell r="N154" t="str">
            <v>N</v>
          </cell>
          <cell r="O154" t="str">
            <v>N</v>
          </cell>
          <cell r="P154" t="str">
            <v>N</v>
          </cell>
          <cell r="Q154" t="str">
            <v>N</v>
          </cell>
          <cell r="R154">
            <v>1</v>
          </cell>
        </row>
        <row r="155">
          <cell r="A155" t="str">
            <v>E1032X</v>
          </cell>
          <cell r="B155" t="str">
            <v xml:space="preserve">Bolsover District Council                         </v>
          </cell>
          <cell r="C155" t="str">
            <v>1032GP</v>
          </cell>
          <cell r="D155" t="str">
            <v>T</v>
          </cell>
          <cell r="E155" t="str">
            <v xml:space="preserve">GP - Bolsover District Council                    </v>
          </cell>
          <cell r="F155" t="str">
            <v>Y</v>
          </cell>
          <cell r="G155" t="str">
            <v>N</v>
          </cell>
          <cell r="H155" t="str">
            <v>N</v>
          </cell>
          <cell r="I155" t="str">
            <v>N</v>
          </cell>
          <cell r="J155" t="str">
            <v>Y</v>
          </cell>
          <cell r="K155" t="str">
            <v>N</v>
          </cell>
          <cell r="L155" t="str">
            <v>N</v>
          </cell>
          <cell r="M155" t="str">
            <v>N</v>
          </cell>
          <cell r="N155" t="str">
            <v>N</v>
          </cell>
          <cell r="O155" t="str">
            <v>N</v>
          </cell>
          <cell r="P155" t="str">
            <v>N</v>
          </cell>
          <cell r="Q155" t="str">
            <v>N</v>
          </cell>
          <cell r="R155">
            <v>1</v>
          </cell>
        </row>
        <row r="156">
          <cell r="A156" t="str">
            <v>E1033X</v>
          </cell>
          <cell r="B156" t="str">
            <v xml:space="preserve">Chesterfield Borough Council                      </v>
          </cell>
          <cell r="C156" t="str">
            <v>1033GP</v>
          </cell>
          <cell r="D156" t="str">
            <v>T</v>
          </cell>
          <cell r="E156" t="str">
            <v xml:space="preserve">GP - Chesterfield Borough Council                 </v>
          </cell>
          <cell r="F156" t="str">
            <v>Y</v>
          </cell>
          <cell r="G156" t="str">
            <v>N</v>
          </cell>
          <cell r="H156" t="str">
            <v>N</v>
          </cell>
          <cell r="I156" t="str">
            <v>N</v>
          </cell>
          <cell r="J156" t="str">
            <v>Y</v>
          </cell>
          <cell r="K156" t="str">
            <v>N</v>
          </cell>
          <cell r="L156" t="str">
            <v>N</v>
          </cell>
          <cell r="M156" t="str">
            <v>N</v>
          </cell>
          <cell r="N156" t="str">
            <v>N</v>
          </cell>
          <cell r="O156" t="str">
            <v>N</v>
          </cell>
          <cell r="P156" t="str">
            <v>N</v>
          </cell>
          <cell r="Q156" t="str">
            <v>N</v>
          </cell>
          <cell r="R156">
            <v>1</v>
          </cell>
        </row>
        <row r="157">
          <cell r="A157" t="str">
            <v>E1035X</v>
          </cell>
          <cell r="B157" t="str">
            <v xml:space="preserve">Derbyshire Dales District Council                 </v>
          </cell>
          <cell r="C157" t="str">
            <v>1035GP</v>
          </cell>
          <cell r="D157" t="str">
            <v>T</v>
          </cell>
          <cell r="E157" t="str">
            <v xml:space="preserve">GP - Derbyshire Dales District Council            </v>
          </cell>
          <cell r="F157" t="str">
            <v>Y</v>
          </cell>
          <cell r="G157" t="str">
            <v>N</v>
          </cell>
          <cell r="H157" t="str">
            <v>N</v>
          </cell>
          <cell r="I157" t="str">
            <v>N</v>
          </cell>
          <cell r="J157" t="str">
            <v>Y</v>
          </cell>
          <cell r="K157" t="str">
            <v>N</v>
          </cell>
          <cell r="L157" t="str">
            <v>N</v>
          </cell>
          <cell r="M157" t="str">
            <v>N</v>
          </cell>
          <cell r="N157" t="str">
            <v>N</v>
          </cell>
          <cell r="O157" t="str">
            <v>N</v>
          </cell>
          <cell r="P157" t="str">
            <v>N</v>
          </cell>
          <cell r="Q157" t="str">
            <v>N</v>
          </cell>
          <cell r="R157">
            <v>1</v>
          </cell>
        </row>
        <row r="158">
          <cell r="A158" t="str">
            <v>E1036X</v>
          </cell>
          <cell r="B158" t="str">
            <v xml:space="preserve">Erewash Borough Council                           </v>
          </cell>
          <cell r="C158" t="str">
            <v>1036GP</v>
          </cell>
          <cell r="D158" t="str">
            <v>T</v>
          </cell>
          <cell r="E158" t="str">
            <v xml:space="preserve">GP - Erewash Borough Council                      </v>
          </cell>
          <cell r="F158" t="str">
            <v>Y</v>
          </cell>
          <cell r="G158" t="str">
            <v>N</v>
          </cell>
          <cell r="H158" t="str">
            <v>N</v>
          </cell>
          <cell r="I158" t="str">
            <v>N</v>
          </cell>
          <cell r="J158" t="str">
            <v>Y</v>
          </cell>
          <cell r="K158" t="str">
            <v>N</v>
          </cell>
          <cell r="L158" t="str">
            <v>N</v>
          </cell>
          <cell r="M158" t="str">
            <v>N</v>
          </cell>
          <cell r="N158" t="str">
            <v>N</v>
          </cell>
          <cell r="O158" t="str">
            <v>N</v>
          </cell>
          <cell r="P158" t="str">
            <v>N</v>
          </cell>
          <cell r="Q158" t="str">
            <v>N</v>
          </cell>
          <cell r="R158">
            <v>1</v>
          </cell>
        </row>
        <row r="159">
          <cell r="A159" t="str">
            <v>E1037X</v>
          </cell>
          <cell r="B159" t="str">
            <v xml:space="preserve">High Peak Borough Council                         </v>
          </cell>
          <cell r="C159" t="str">
            <v>1037GP</v>
          </cell>
          <cell r="D159" t="str">
            <v>T</v>
          </cell>
          <cell r="E159" t="str">
            <v xml:space="preserve">GP - High Peak Borough Council                    </v>
          </cell>
          <cell r="F159" t="str">
            <v>Y</v>
          </cell>
          <cell r="G159" t="str">
            <v>N</v>
          </cell>
          <cell r="H159" t="str">
            <v>N</v>
          </cell>
          <cell r="I159" t="str">
            <v>N</v>
          </cell>
          <cell r="J159" t="str">
            <v>Y</v>
          </cell>
          <cell r="K159" t="str">
            <v>N</v>
          </cell>
          <cell r="L159" t="str">
            <v>N</v>
          </cell>
          <cell r="M159" t="str">
            <v>N</v>
          </cell>
          <cell r="N159" t="str">
            <v>N</v>
          </cell>
          <cell r="O159" t="str">
            <v>N</v>
          </cell>
          <cell r="P159" t="str">
            <v>N</v>
          </cell>
          <cell r="Q159" t="str">
            <v>N</v>
          </cell>
          <cell r="R159">
            <v>1</v>
          </cell>
        </row>
        <row r="160">
          <cell r="A160" t="str">
            <v>E1038X</v>
          </cell>
          <cell r="B160" t="str">
            <v xml:space="preserve">North East Derbyshire District Council            </v>
          </cell>
          <cell r="C160" t="str">
            <v>1038GP</v>
          </cell>
          <cell r="D160" t="str">
            <v>T</v>
          </cell>
          <cell r="E160" t="str">
            <v xml:space="preserve">GP - North East Derbyshire District Council       </v>
          </cell>
          <cell r="F160" t="str">
            <v>Y</v>
          </cell>
          <cell r="G160" t="str">
            <v>N</v>
          </cell>
          <cell r="H160" t="str">
            <v>N</v>
          </cell>
          <cell r="I160" t="str">
            <v>N</v>
          </cell>
          <cell r="J160" t="str">
            <v>Y</v>
          </cell>
          <cell r="K160" t="str">
            <v>N</v>
          </cell>
          <cell r="L160" t="str">
            <v>N</v>
          </cell>
          <cell r="M160" t="str">
            <v>N</v>
          </cell>
          <cell r="N160" t="str">
            <v>N</v>
          </cell>
          <cell r="O160" t="str">
            <v>N</v>
          </cell>
          <cell r="P160" t="str">
            <v>N</v>
          </cell>
          <cell r="Q160" t="str">
            <v>N</v>
          </cell>
          <cell r="R160">
            <v>1</v>
          </cell>
        </row>
        <row r="161">
          <cell r="A161" t="str">
            <v>E1039X</v>
          </cell>
          <cell r="B161" t="str">
            <v xml:space="preserve">South Derbyshire District Council                 </v>
          </cell>
          <cell r="C161" t="str">
            <v>1039GP</v>
          </cell>
          <cell r="D161" t="str">
            <v>T</v>
          </cell>
          <cell r="E161" t="str">
            <v xml:space="preserve">GP - South Derbyshire District Council            </v>
          </cell>
          <cell r="F161" t="str">
            <v>Y</v>
          </cell>
          <cell r="G161" t="str">
            <v>N</v>
          </cell>
          <cell r="H161" t="str">
            <v>N</v>
          </cell>
          <cell r="I161" t="str">
            <v>N</v>
          </cell>
          <cell r="J161" t="str">
            <v>Y</v>
          </cell>
          <cell r="K161" t="str">
            <v>N</v>
          </cell>
          <cell r="L161" t="str">
            <v>N</v>
          </cell>
          <cell r="M161" t="str">
            <v>N</v>
          </cell>
          <cell r="N161" t="str">
            <v>N</v>
          </cell>
          <cell r="O161" t="str">
            <v>N</v>
          </cell>
          <cell r="P161" t="str">
            <v>N</v>
          </cell>
          <cell r="Q161" t="str">
            <v>N</v>
          </cell>
          <cell r="R161">
            <v>1</v>
          </cell>
        </row>
        <row r="162">
          <cell r="A162" t="str">
            <v>E1101X</v>
          </cell>
          <cell r="B162" t="str">
            <v xml:space="preserve">Plymouth City Council                             </v>
          </cell>
          <cell r="C162" t="str">
            <v>1101GP</v>
          </cell>
          <cell r="D162" t="str">
            <v>T</v>
          </cell>
          <cell r="E162" t="str">
            <v xml:space="preserve">GP - Plymouth City Council                        </v>
          </cell>
          <cell r="F162" t="str">
            <v>Y</v>
          </cell>
          <cell r="G162" t="str">
            <v>N</v>
          </cell>
          <cell r="H162" t="str">
            <v>N</v>
          </cell>
          <cell r="I162" t="str">
            <v>N</v>
          </cell>
          <cell r="J162" t="str">
            <v>Y</v>
          </cell>
          <cell r="K162" t="str">
            <v>N</v>
          </cell>
          <cell r="L162" t="str">
            <v>N</v>
          </cell>
          <cell r="M162" t="str">
            <v>N</v>
          </cell>
          <cell r="N162" t="str">
            <v>N</v>
          </cell>
          <cell r="O162" t="str">
            <v>N</v>
          </cell>
          <cell r="P162" t="str">
            <v>N</v>
          </cell>
          <cell r="Q162" t="str">
            <v>N</v>
          </cell>
          <cell r="R162">
            <v>1</v>
          </cell>
        </row>
        <row r="163">
          <cell r="A163" t="str">
            <v>E1102X</v>
          </cell>
          <cell r="B163" t="str">
            <v xml:space="preserve">Torbay Council                                    </v>
          </cell>
          <cell r="C163" t="str">
            <v>1102GP</v>
          </cell>
          <cell r="D163" t="str">
            <v>T</v>
          </cell>
          <cell r="E163" t="str">
            <v xml:space="preserve">GP - Torbay Council                               </v>
          </cell>
          <cell r="F163" t="str">
            <v>Y</v>
          </cell>
          <cell r="G163" t="str">
            <v>N</v>
          </cell>
          <cell r="H163" t="str">
            <v>N</v>
          </cell>
          <cell r="I163" t="str">
            <v>N</v>
          </cell>
          <cell r="J163" t="str">
            <v>Y</v>
          </cell>
          <cell r="K163" t="str">
            <v>N</v>
          </cell>
          <cell r="L163" t="str">
            <v>N</v>
          </cell>
          <cell r="M163" t="str">
            <v>N</v>
          </cell>
          <cell r="N163" t="str">
            <v>N</v>
          </cell>
          <cell r="O163" t="str">
            <v>N</v>
          </cell>
          <cell r="P163" t="str">
            <v>N</v>
          </cell>
          <cell r="Q163" t="str">
            <v>N</v>
          </cell>
          <cell r="R163">
            <v>1</v>
          </cell>
        </row>
        <row r="164">
          <cell r="A164" t="str">
            <v>E1121X</v>
          </cell>
          <cell r="B164" t="str">
            <v xml:space="preserve">Devon County Council                              </v>
          </cell>
          <cell r="C164" t="str">
            <v>1121GP</v>
          </cell>
          <cell r="D164" t="str">
            <v>T</v>
          </cell>
          <cell r="E164" t="str">
            <v xml:space="preserve">GP - Devon County Council                         </v>
          </cell>
          <cell r="F164" t="str">
            <v>Y</v>
          </cell>
          <cell r="G164" t="str">
            <v>N</v>
          </cell>
          <cell r="H164" t="str">
            <v>N</v>
          </cell>
          <cell r="I164" t="str">
            <v>N</v>
          </cell>
          <cell r="J164" t="str">
            <v>Y</v>
          </cell>
          <cell r="K164" t="str">
            <v>N</v>
          </cell>
          <cell r="L164" t="str">
            <v>N</v>
          </cell>
          <cell r="M164" t="str">
            <v>N</v>
          </cell>
          <cell r="N164" t="str">
            <v>N</v>
          </cell>
          <cell r="O164" t="str">
            <v>N</v>
          </cell>
          <cell r="P164" t="str">
            <v>N</v>
          </cell>
          <cell r="Q164" t="str">
            <v>N</v>
          </cell>
          <cell r="R164">
            <v>1</v>
          </cell>
        </row>
        <row r="165">
          <cell r="A165" t="str">
            <v>E1131X</v>
          </cell>
          <cell r="B165" t="str">
            <v xml:space="preserve">East Devon District Council                       </v>
          </cell>
          <cell r="C165" t="str">
            <v>1131GP</v>
          </cell>
          <cell r="D165" t="str">
            <v>T</v>
          </cell>
          <cell r="E165" t="str">
            <v xml:space="preserve">GP - East Devon District Council                  </v>
          </cell>
          <cell r="F165" t="str">
            <v>Y</v>
          </cell>
          <cell r="G165" t="str">
            <v>N</v>
          </cell>
          <cell r="H165" t="str">
            <v>N</v>
          </cell>
          <cell r="I165" t="str">
            <v>N</v>
          </cell>
          <cell r="J165" t="str">
            <v>Y</v>
          </cell>
          <cell r="K165" t="str">
            <v>N</v>
          </cell>
          <cell r="L165" t="str">
            <v>N</v>
          </cell>
          <cell r="M165" t="str">
            <v>N</v>
          </cell>
          <cell r="N165" t="str">
            <v>N</v>
          </cell>
          <cell r="O165" t="str">
            <v>N</v>
          </cell>
          <cell r="P165" t="str">
            <v>N</v>
          </cell>
          <cell r="Q165" t="str">
            <v>N</v>
          </cell>
          <cell r="R165">
            <v>1</v>
          </cell>
        </row>
        <row r="166">
          <cell r="A166" t="str">
            <v>E1132X</v>
          </cell>
          <cell r="B166" t="str">
            <v xml:space="preserve">Exeter City Council                               </v>
          </cell>
          <cell r="C166" t="str">
            <v>1132GP</v>
          </cell>
          <cell r="D166" t="str">
            <v>T</v>
          </cell>
          <cell r="E166" t="str">
            <v xml:space="preserve">GP - Exeter City Council                          </v>
          </cell>
          <cell r="F166" t="str">
            <v>Y</v>
          </cell>
          <cell r="G166" t="str">
            <v>N</v>
          </cell>
          <cell r="H166" t="str">
            <v>N</v>
          </cell>
          <cell r="I166" t="str">
            <v>N</v>
          </cell>
          <cell r="J166" t="str">
            <v>Y</v>
          </cell>
          <cell r="K166" t="str">
            <v>N</v>
          </cell>
          <cell r="L166" t="str">
            <v>N</v>
          </cell>
          <cell r="M166" t="str">
            <v>N</v>
          </cell>
          <cell r="N166" t="str">
            <v>N</v>
          </cell>
          <cell r="O166" t="str">
            <v>N</v>
          </cell>
          <cell r="P166" t="str">
            <v>N</v>
          </cell>
          <cell r="Q166" t="str">
            <v>N</v>
          </cell>
          <cell r="R166">
            <v>1</v>
          </cell>
        </row>
        <row r="167">
          <cell r="A167" t="str">
            <v>E1133X</v>
          </cell>
          <cell r="B167" t="str">
            <v xml:space="preserve">Mid Devon District Council                        </v>
          </cell>
          <cell r="C167" t="str">
            <v>1133GP</v>
          </cell>
          <cell r="D167" t="str">
            <v>T</v>
          </cell>
          <cell r="E167" t="str">
            <v xml:space="preserve">GP - Mid Devon District Council                   </v>
          </cell>
          <cell r="F167" t="str">
            <v>Y</v>
          </cell>
          <cell r="G167" t="str">
            <v>N</v>
          </cell>
          <cell r="H167" t="str">
            <v>N</v>
          </cell>
          <cell r="I167" t="str">
            <v>N</v>
          </cell>
          <cell r="J167" t="str">
            <v>Y</v>
          </cell>
          <cell r="K167" t="str">
            <v>N</v>
          </cell>
          <cell r="L167" t="str">
            <v>N</v>
          </cell>
          <cell r="M167" t="str">
            <v>N</v>
          </cell>
          <cell r="N167" t="str">
            <v>N</v>
          </cell>
          <cell r="O167" t="str">
            <v>N</v>
          </cell>
          <cell r="P167" t="str">
            <v>N</v>
          </cell>
          <cell r="Q167" t="str">
            <v>N</v>
          </cell>
          <cell r="R167">
            <v>1</v>
          </cell>
        </row>
        <row r="168">
          <cell r="A168" t="str">
            <v>E1134X</v>
          </cell>
          <cell r="B168" t="str">
            <v xml:space="preserve">North Devon District Council                      </v>
          </cell>
          <cell r="C168" t="str">
            <v>1134GP</v>
          </cell>
          <cell r="D168" t="str">
            <v>T</v>
          </cell>
          <cell r="E168" t="str">
            <v xml:space="preserve">GP - North Devon District Council                 </v>
          </cell>
          <cell r="F168" t="str">
            <v>Y</v>
          </cell>
          <cell r="G168" t="str">
            <v>N</v>
          </cell>
          <cell r="H168" t="str">
            <v>N</v>
          </cell>
          <cell r="I168" t="str">
            <v>N</v>
          </cell>
          <cell r="J168" t="str">
            <v>Y</v>
          </cell>
          <cell r="K168" t="str">
            <v>N</v>
          </cell>
          <cell r="L168" t="str">
            <v>N</v>
          </cell>
          <cell r="M168" t="str">
            <v>N</v>
          </cell>
          <cell r="N168" t="str">
            <v>N</v>
          </cell>
          <cell r="O168" t="str">
            <v>N</v>
          </cell>
          <cell r="P168" t="str">
            <v>N</v>
          </cell>
          <cell r="Q168" t="str">
            <v>N</v>
          </cell>
          <cell r="R168">
            <v>1</v>
          </cell>
        </row>
        <row r="169">
          <cell r="A169" t="str">
            <v>E1136X</v>
          </cell>
          <cell r="B169" t="str">
            <v xml:space="preserve">South Hams District Council                       </v>
          </cell>
          <cell r="C169" t="str">
            <v>1136GP</v>
          </cell>
          <cell r="D169" t="str">
            <v>T</v>
          </cell>
          <cell r="E169" t="str">
            <v xml:space="preserve">GP - South Hams District Council                  </v>
          </cell>
          <cell r="F169" t="str">
            <v>Y</v>
          </cell>
          <cell r="G169" t="str">
            <v>N</v>
          </cell>
          <cell r="H169" t="str">
            <v>N</v>
          </cell>
          <cell r="I169" t="str">
            <v>N</v>
          </cell>
          <cell r="J169" t="str">
            <v>Y</v>
          </cell>
          <cell r="K169" t="str">
            <v>N</v>
          </cell>
          <cell r="L169" t="str">
            <v>N</v>
          </cell>
          <cell r="M169" t="str">
            <v>N</v>
          </cell>
          <cell r="N169" t="str">
            <v>N</v>
          </cell>
          <cell r="O169" t="str">
            <v>N</v>
          </cell>
          <cell r="P169" t="str">
            <v>N</v>
          </cell>
          <cell r="Q169" t="str">
            <v>N</v>
          </cell>
          <cell r="R169">
            <v>1</v>
          </cell>
        </row>
        <row r="170">
          <cell r="A170" t="str">
            <v>E1137X</v>
          </cell>
          <cell r="B170" t="str">
            <v xml:space="preserve">Teignbridge District Council                      </v>
          </cell>
          <cell r="C170" t="str">
            <v>1137GP</v>
          </cell>
          <cell r="D170" t="str">
            <v>T</v>
          </cell>
          <cell r="E170" t="str">
            <v xml:space="preserve">GP - Teignbridge District Council                 </v>
          </cell>
          <cell r="F170" t="str">
            <v>Y</v>
          </cell>
          <cell r="G170" t="str">
            <v>N</v>
          </cell>
          <cell r="H170" t="str">
            <v>N</v>
          </cell>
          <cell r="I170" t="str">
            <v>N</v>
          </cell>
          <cell r="J170" t="str">
            <v>Y</v>
          </cell>
          <cell r="K170" t="str">
            <v>N</v>
          </cell>
          <cell r="L170" t="str">
            <v>N</v>
          </cell>
          <cell r="M170" t="str">
            <v>N</v>
          </cell>
          <cell r="N170" t="str">
            <v>N</v>
          </cell>
          <cell r="O170" t="str">
            <v>N</v>
          </cell>
          <cell r="P170" t="str">
            <v>N</v>
          </cell>
          <cell r="Q170" t="str">
            <v>N</v>
          </cell>
          <cell r="R170">
            <v>1</v>
          </cell>
        </row>
        <row r="171">
          <cell r="A171" t="str">
            <v>E1139X</v>
          </cell>
          <cell r="B171" t="str">
            <v xml:space="preserve">Torridge District Council                         </v>
          </cell>
          <cell r="C171" t="str">
            <v>1139GP</v>
          </cell>
          <cell r="D171" t="str">
            <v>T</v>
          </cell>
          <cell r="E171" t="str">
            <v xml:space="preserve">GP - Torridge District Council                    </v>
          </cell>
          <cell r="F171" t="str">
            <v>Y</v>
          </cell>
          <cell r="G171" t="str">
            <v>N</v>
          </cell>
          <cell r="H171" t="str">
            <v>N</v>
          </cell>
          <cell r="I171" t="str">
            <v>N</v>
          </cell>
          <cell r="J171" t="str">
            <v>Y</v>
          </cell>
          <cell r="K171" t="str">
            <v>N</v>
          </cell>
          <cell r="L171" t="str">
            <v>N</v>
          </cell>
          <cell r="M171" t="str">
            <v>N</v>
          </cell>
          <cell r="N171" t="str">
            <v>N</v>
          </cell>
          <cell r="O171" t="str">
            <v>N</v>
          </cell>
          <cell r="P171" t="str">
            <v>N</v>
          </cell>
          <cell r="Q171" t="str">
            <v>N</v>
          </cell>
          <cell r="R171">
            <v>1</v>
          </cell>
        </row>
        <row r="172">
          <cell r="A172" t="str">
            <v>E1140X</v>
          </cell>
          <cell r="B172" t="str">
            <v xml:space="preserve">West Devon Borough Council                        </v>
          </cell>
          <cell r="C172" t="str">
            <v>1140GP</v>
          </cell>
          <cell r="D172" t="str">
            <v>T</v>
          </cell>
          <cell r="E172" t="str">
            <v xml:space="preserve">GP - West Devon Borough Council                   </v>
          </cell>
          <cell r="F172" t="str">
            <v>Y</v>
          </cell>
          <cell r="G172" t="str">
            <v>N</v>
          </cell>
          <cell r="H172" t="str">
            <v>N</v>
          </cell>
          <cell r="I172" t="str">
            <v>N</v>
          </cell>
          <cell r="J172" t="str">
            <v>Y</v>
          </cell>
          <cell r="K172" t="str">
            <v>N</v>
          </cell>
          <cell r="L172" t="str">
            <v>N</v>
          </cell>
          <cell r="M172" t="str">
            <v>N</v>
          </cell>
          <cell r="N172" t="str">
            <v>N</v>
          </cell>
          <cell r="O172" t="str">
            <v>N</v>
          </cell>
          <cell r="P172" t="str">
            <v>N</v>
          </cell>
          <cell r="Q172" t="str">
            <v>N</v>
          </cell>
          <cell r="R172">
            <v>1</v>
          </cell>
        </row>
        <row r="173">
          <cell r="A173" t="str">
            <v>E1201X</v>
          </cell>
          <cell r="B173" t="str">
            <v xml:space="preserve">Poole (Borough of)                                </v>
          </cell>
          <cell r="C173" t="str">
            <v>1201GP</v>
          </cell>
          <cell r="D173" t="str">
            <v>T</v>
          </cell>
          <cell r="E173" t="str">
            <v xml:space="preserve">GP - Poole (Borough of)                           </v>
          </cell>
          <cell r="F173" t="str">
            <v>Y</v>
          </cell>
          <cell r="G173" t="str">
            <v>N</v>
          </cell>
          <cell r="H173" t="str">
            <v>N</v>
          </cell>
          <cell r="I173" t="str">
            <v>N</v>
          </cell>
          <cell r="J173" t="str">
            <v>Y</v>
          </cell>
          <cell r="K173" t="str">
            <v>N</v>
          </cell>
          <cell r="L173" t="str">
            <v>N</v>
          </cell>
          <cell r="M173" t="str">
            <v>N</v>
          </cell>
          <cell r="N173" t="str">
            <v>N</v>
          </cell>
          <cell r="O173" t="str">
            <v>N</v>
          </cell>
          <cell r="P173" t="str">
            <v>N</v>
          </cell>
          <cell r="Q173" t="str">
            <v>N</v>
          </cell>
          <cell r="R173">
            <v>1</v>
          </cell>
        </row>
        <row r="174">
          <cell r="A174" t="str">
            <v>E1202X</v>
          </cell>
          <cell r="B174" t="str">
            <v xml:space="preserve">Bournemouth Council                               </v>
          </cell>
          <cell r="C174" t="str">
            <v>1202GP</v>
          </cell>
          <cell r="D174" t="str">
            <v>T</v>
          </cell>
          <cell r="E174" t="str">
            <v xml:space="preserve">GP - Bournemouth Council                          </v>
          </cell>
          <cell r="F174" t="str">
            <v>Y</v>
          </cell>
          <cell r="G174" t="str">
            <v>N</v>
          </cell>
          <cell r="H174" t="str">
            <v>N</v>
          </cell>
          <cell r="I174" t="str">
            <v>N</v>
          </cell>
          <cell r="J174" t="str">
            <v>Y</v>
          </cell>
          <cell r="K174" t="str">
            <v>N</v>
          </cell>
          <cell r="L174" t="str">
            <v>N</v>
          </cell>
          <cell r="M174" t="str">
            <v>N</v>
          </cell>
          <cell r="N174" t="str">
            <v>N</v>
          </cell>
          <cell r="O174" t="str">
            <v>N</v>
          </cell>
          <cell r="P174" t="str">
            <v>N</v>
          </cell>
          <cell r="Q174" t="str">
            <v>N</v>
          </cell>
          <cell r="R174">
            <v>1</v>
          </cell>
        </row>
        <row r="175">
          <cell r="A175" t="str">
            <v>E1221X</v>
          </cell>
          <cell r="B175" t="str">
            <v xml:space="preserve">Dorset County Council                             </v>
          </cell>
          <cell r="C175" t="str">
            <v>1221GP</v>
          </cell>
          <cell r="D175" t="str">
            <v>T</v>
          </cell>
          <cell r="E175" t="str">
            <v xml:space="preserve">GP - Dorset County Council                        </v>
          </cell>
          <cell r="F175" t="str">
            <v>Y</v>
          </cell>
          <cell r="G175" t="str">
            <v>N</v>
          </cell>
          <cell r="H175" t="str">
            <v>N</v>
          </cell>
          <cell r="I175" t="str">
            <v>N</v>
          </cell>
          <cell r="J175" t="str">
            <v>Y</v>
          </cell>
          <cell r="K175" t="str">
            <v>N</v>
          </cell>
          <cell r="L175" t="str">
            <v>N</v>
          </cell>
          <cell r="M175" t="str">
            <v>N</v>
          </cell>
          <cell r="N175" t="str">
            <v>N</v>
          </cell>
          <cell r="O175" t="str">
            <v>N</v>
          </cell>
          <cell r="P175" t="str">
            <v>N</v>
          </cell>
          <cell r="Q175" t="str">
            <v>N</v>
          </cell>
          <cell r="R175">
            <v>1</v>
          </cell>
        </row>
        <row r="176">
          <cell r="A176" t="str">
            <v>E1232X</v>
          </cell>
          <cell r="B176" t="str">
            <v xml:space="preserve">Christchurch Borough Council                      </v>
          </cell>
          <cell r="C176" t="str">
            <v>1232GP</v>
          </cell>
          <cell r="D176" t="str">
            <v>T</v>
          </cell>
          <cell r="E176" t="str">
            <v xml:space="preserve">GP - Christchurch Borough Council                 </v>
          </cell>
          <cell r="F176" t="str">
            <v>Y</v>
          </cell>
          <cell r="G176" t="str">
            <v>N</v>
          </cell>
          <cell r="H176" t="str">
            <v>N</v>
          </cell>
          <cell r="I176" t="str">
            <v>N</v>
          </cell>
          <cell r="J176" t="str">
            <v>Y</v>
          </cell>
          <cell r="K176" t="str">
            <v>N</v>
          </cell>
          <cell r="L176" t="str">
            <v>N</v>
          </cell>
          <cell r="M176" t="str">
            <v>N</v>
          </cell>
          <cell r="N176" t="str">
            <v>N</v>
          </cell>
          <cell r="O176" t="str">
            <v>N</v>
          </cell>
          <cell r="P176" t="str">
            <v>N</v>
          </cell>
          <cell r="Q176" t="str">
            <v>N</v>
          </cell>
          <cell r="R176">
            <v>1</v>
          </cell>
        </row>
        <row r="177">
          <cell r="A177" t="str">
            <v>E1233X</v>
          </cell>
          <cell r="B177" t="str">
            <v xml:space="preserve">East Dorset District Council                      </v>
          </cell>
          <cell r="C177" t="str">
            <v>1233GP</v>
          </cell>
          <cell r="D177" t="str">
            <v>T</v>
          </cell>
          <cell r="E177" t="str">
            <v xml:space="preserve">GP - East Dorset District Council                 </v>
          </cell>
          <cell r="F177" t="str">
            <v>Y</v>
          </cell>
          <cell r="G177" t="str">
            <v>N</v>
          </cell>
          <cell r="H177" t="str">
            <v>N</v>
          </cell>
          <cell r="I177" t="str">
            <v>N</v>
          </cell>
          <cell r="J177" t="str">
            <v>Y</v>
          </cell>
          <cell r="K177" t="str">
            <v>N</v>
          </cell>
          <cell r="L177" t="str">
            <v>N</v>
          </cell>
          <cell r="M177" t="str">
            <v>N</v>
          </cell>
          <cell r="N177" t="str">
            <v>N</v>
          </cell>
          <cell r="O177" t="str">
            <v>N</v>
          </cell>
          <cell r="P177" t="str">
            <v>N</v>
          </cell>
          <cell r="Q177" t="str">
            <v>N</v>
          </cell>
          <cell r="R177">
            <v>1</v>
          </cell>
        </row>
        <row r="178">
          <cell r="A178" t="str">
            <v>E1234X</v>
          </cell>
          <cell r="B178" t="str">
            <v xml:space="preserve">North Dorset District Council                     </v>
          </cell>
          <cell r="C178" t="str">
            <v>1234GP</v>
          </cell>
          <cell r="D178" t="str">
            <v>T</v>
          </cell>
          <cell r="E178" t="str">
            <v xml:space="preserve">GP - North Dorset District Council                </v>
          </cell>
          <cell r="F178" t="str">
            <v>Y</v>
          </cell>
          <cell r="G178" t="str">
            <v>N</v>
          </cell>
          <cell r="H178" t="str">
            <v>N</v>
          </cell>
          <cell r="I178" t="str">
            <v>N</v>
          </cell>
          <cell r="J178" t="str">
            <v>Y</v>
          </cell>
          <cell r="K178" t="str">
            <v>N</v>
          </cell>
          <cell r="L178" t="str">
            <v>N</v>
          </cell>
          <cell r="M178" t="str">
            <v>N</v>
          </cell>
          <cell r="N178" t="str">
            <v>N</v>
          </cell>
          <cell r="O178" t="str">
            <v>N</v>
          </cell>
          <cell r="P178" t="str">
            <v>N</v>
          </cell>
          <cell r="Q178" t="str">
            <v>N</v>
          </cell>
          <cell r="R178">
            <v>1</v>
          </cell>
        </row>
        <row r="179">
          <cell r="A179" t="str">
            <v>E1236X</v>
          </cell>
          <cell r="B179" t="str">
            <v xml:space="preserve">Purbeck District Council                          </v>
          </cell>
          <cell r="C179" t="str">
            <v>1236GP</v>
          </cell>
          <cell r="D179" t="str">
            <v>T</v>
          </cell>
          <cell r="E179" t="str">
            <v xml:space="preserve">GP - Purbeck District Council                     </v>
          </cell>
          <cell r="F179" t="str">
            <v>Y</v>
          </cell>
          <cell r="G179" t="str">
            <v>N</v>
          </cell>
          <cell r="H179" t="str">
            <v>N</v>
          </cell>
          <cell r="I179" t="str">
            <v>N</v>
          </cell>
          <cell r="J179" t="str">
            <v>Y</v>
          </cell>
          <cell r="K179" t="str">
            <v>N</v>
          </cell>
          <cell r="L179" t="str">
            <v>N</v>
          </cell>
          <cell r="M179" t="str">
            <v>N</v>
          </cell>
          <cell r="N179" t="str">
            <v>N</v>
          </cell>
          <cell r="O179" t="str">
            <v>N</v>
          </cell>
          <cell r="P179" t="str">
            <v>N</v>
          </cell>
          <cell r="Q179" t="str">
            <v>N</v>
          </cell>
          <cell r="R179">
            <v>1</v>
          </cell>
        </row>
        <row r="180">
          <cell r="A180" t="str">
            <v>E1237X</v>
          </cell>
          <cell r="B180" t="str">
            <v xml:space="preserve">West Dorset District Council                      </v>
          </cell>
          <cell r="C180" t="str">
            <v>1237GP</v>
          </cell>
          <cell r="D180" t="str">
            <v>T</v>
          </cell>
          <cell r="E180" t="str">
            <v xml:space="preserve">GP - West Dorset District Council                 </v>
          </cell>
          <cell r="F180" t="str">
            <v>Y</v>
          </cell>
          <cell r="G180" t="str">
            <v>N</v>
          </cell>
          <cell r="H180" t="str">
            <v>N</v>
          </cell>
          <cell r="I180" t="str">
            <v>N</v>
          </cell>
          <cell r="J180" t="str">
            <v>Y</v>
          </cell>
          <cell r="K180" t="str">
            <v>N</v>
          </cell>
          <cell r="L180" t="str">
            <v>N</v>
          </cell>
          <cell r="M180" t="str">
            <v>N</v>
          </cell>
          <cell r="N180" t="str">
            <v>N</v>
          </cell>
          <cell r="O180" t="str">
            <v>N</v>
          </cell>
          <cell r="P180" t="str">
            <v>N</v>
          </cell>
          <cell r="Q180" t="str">
            <v>N</v>
          </cell>
          <cell r="R180">
            <v>1</v>
          </cell>
        </row>
        <row r="181">
          <cell r="A181" t="str">
            <v>E1238X</v>
          </cell>
          <cell r="B181" t="str">
            <v xml:space="preserve">Weymouth and Portland Borough Council             </v>
          </cell>
          <cell r="C181" t="str">
            <v>1238GP</v>
          </cell>
          <cell r="D181" t="str">
            <v>T</v>
          </cell>
          <cell r="E181" t="str">
            <v xml:space="preserve">GP - Weymouth and Portland Borough Council        </v>
          </cell>
          <cell r="F181" t="str">
            <v>Y</v>
          </cell>
          <cell r="G181" t="str">
            <v>N</v>
          </cell>
          <cell r="H181" t="str">
            <v>N</v>
          </cell>
          <cell r="I181" t="str">
            <v>N</v>
          </cell>
          <cell r="J181" t="str">
            <v>Y</v>
          </cell>
          <cell r="K181" t="str">
            <v>N</v>
          </cell>
          <cell r="L181" t="str">
            <v>N</v>
          </cell>
          <cell r="M181" t="str">
            <v>N</v>
          </cell>
          <cell r="N181" t="str">
            <v>N</v>
          </cell>
          <cell r="O181" t="str">
            <v>N</v>
          </cell>
          <cell r="P181" t="str">
            <v>N</v>
          </cell>
          <cell r="Q181" t="str">
            <v>N</v>
          </cell>
          <cell r="R181">
            <v>1</v>
          </cell>
        </row>
        <row r="182">
          <cell r="A182" t="str">
            <v>E1301X</v>
          </cell>
          <cell r="B182" t="str">
            <v xml:space="preserve">Darlington Borough Council                        </v>
          </cell>
          <cell r="C182" t="str">
            <v>1301GP</v>
          </cell>
          <cell r="D182" t="str">
            <v>T</v>
          </cell>
          <cell r="E182" t="str">
            <v xml:space="preserve">GP - Darlington Borough Council                   </v>
          </cell>
          <cell r="F182" t="str">
            <v>Y</v>
          </cell>
          <cell r="G182" t="str">
            <v>N</v>
          </cell>
          <cell r="H182" t="str">
            <v>N</v>
          </cell>
          <cell r="I182" t="str">
            <v>N</v>
          </cell>
          <cell r="J182" t="str">
            <v>Y</v>
          </cell>
          <cell r="K182" t="str">
            <v>N</v>
          </cell>
          <cell r="L182" t="str">
            <v>N</v>
          </cell>
          <cell r="M182" t="str">
            <v>N</v>
          </cell>
          <cell r="N182" t="str">
            <v>N</v>
          </cell>
          <cell r="O182" t="str">
            <v>N</v>
          </cell>
          <cell r="P182" t="str">
            <v>N</v>
          </cell>
          <cell r="Q182" t="str">
            <v>N</v>
          </cell>
          <cell r="R182">
            <v>1</v>
          </cell>
        </row>
        <row r="183">
          <cell r="A183" t="str">
            <v>E1302X</v>
          </cell>
          <cell r="B183" t="str">
            <v xml:space="preserve">County Durham Unitary Authority                   </v>
          </cell>
          <cell r="C183" t="str">
            <v>1302GP</v>
          </cell>
          <cell r="D183" t="str">
            <v>T</v>
          </cell>
          <cell r="E183" t="str">
            <v xml:space="preserve">GP - County Durham Unitary Authority              </v>
          </cell>
          <cell r="F183" t="str">
            <v>Y</v>
          </cell>
          <cell r="G183" t="str">
            <v>N</v>
          </cell>
          <cell r="H183" t="str">
            <v>N</v>
          </cell>
          <cell r="I183" t="str">
            <v>N</v>
          </cell>
          <cell r="J183" t="str">
            <v>Y</v>
          </cell>
          <cell r="K183" t="str">
            <v>N</v>
          </cell>
          <cell r="L183" t="str">
            <v>N</v>
          </cell>
          <cell r="M183" t="str">
            <v>N</v>
          </cell>
          <cell r="N183" t="str">
            <v>N</v>
          </cell>
          <cell r="O183" t="str">
            <v>N</v>
          </cell>
          <cell r="P183" t="str">
            <v>N</v>
          </cell>
          <cell r="Q183" t="str">
            <v>N</v>
          </cell>
          <cell r="R183">
            <v>1</v>
          </cell>
        </row>
        <row r="184">
          <cell r="A184" t="str">
            <v>E1401X</v>
          </cell>
          <cell r="B184" t="str">
            <v xml:space="preserve">Brighton &amp; Hove City Council                      </v>
          </cell>
          <cell r="C184" t="str">
            <v>1401GP</v>
          </cell>
          <cell r="D184" t="str">
            <v>T</v>
          </cell>
          <cell r="E184" t="str">
            <v xml:space="preserve">GP - Brighton &amp; Hove City Council                 </v>
          </cell>
          <cell r="F184" t="str">
            <v>Y</v>
          </cell>
          <cell r="G184" t="str">
            <v>N</v>
          </cell>
          <cell r="H184" t="str">
            <v>N</v>
          </cell>
          <cell r="I184" t="str">
            <v>N</v>
          </cell>
          <cell r="J184" t="str">
            <v>Y</v>
          </cell>
          <cell r="K184" t="str">
            <v>N</v>
          </cell>
          <cell r="L184" t="str">
            <v>N</v>
          </cell>
          <cell r="M184" t="str">
            <v>N</v>
          </cell>
          <cell r="N184" t="str">
            <v>N</v>
          </cell>
          <cell r="O184" t="str">
            <v>N</v>
          </cell>
          <cell r="P184" t="str">
            <v>N</v>
          </cell>
          <cell r="Q184" t="str">
            <v>N</v>
          </cell>
          <cell r="R184">
            <v>1</v>
          </cell>
        </row>
        <row r="185">
          <cell r="A185" t="str">
            <v>E1421X</v>
          </cell>
          <cell r="B185" t="str">
            <v xml:space="preserve">East Sussex County Council                        </v>
          </cell>
          <cell r="C185" t="str">
            <v>1421GP</v>
          </cell>
          <cell r="D185" t="str">
            <v>T</v>
          </cell>
          <cell r="E185" t="str">
            <v xml:space="preserve">GP - East Sussex County Council                   </v>
          </cell>
          <cell r="F185" t="str">
            <v>Y</v>
          </cell>
          <cell r="G185" t="str">
            <v>N</v>
          </cell>
          <cell r="H185" t="str">
            <v>N</v>
          </cell>
          <cell r="I185" t="str">
            <v>N</v>
          </cell>
          <cell r="J185" t="str">
            <v>Y</v>
          </cell>
          <cell r="K185" t="str">
            <v>N</v>
          </cell>
          <cell r="L185" t="str">
            <v>N</v>
          </cell>
          <cell r="M185" t="str">
            <v>N</v>
          </cell>
          <cell r="N185" t="str">
            <v>N</v>
          </cell>
          <cell r="O185" t="str">
            <v>N</v>
          </cell>
          <cell r="P185" t="str">
            <v>N</v>
          </cell>
          <cell r="Q185" t="str">
            <v>N</v>
          </cell>
          <cell r="R185">
            <v>1</v>
          </cell>
        </row>
        <row r="186">
          <cell r="A186" t="str">
            <v>E1432X</v>
          </cell>
          <cell r="B186" t="str">
            <v xml:space="preserve">Eastbourne Borough Council                        </v>
          </cell>
          <cell r="C186" t="str">
            <v>1432GP</v>
          </cell>
          <cell r="D186" t="str">
            <v>T</v>
          </cell>
          <cell r="E186" t="str">
            <v xml:space="preserve">GP - Eastbourne Borough Council                   </v>
          </cell>
          <cell r="F186" t="str">
            <v>Y</v>
          </cell>
          <cell r="G186" t="str">
            <v>N</v>
          </cell>
          <cell r="H186" t="str">
            <v>N</v>
          </cell>
          <cell r="I186" t="str">
            <v>N</v>
          </cell>
          <cell r="J186" t="str">
            <v>Y</v>
          </cell>
          <cell r="K186" t="str">
            <v>N</v>
          </cell>
          <cell r="L186" t="str">
            <v>N</v>
          </cell>
          <cell r="M186" t="str">
            <v>N</v>
          </cell>
          <cell r="N186" t="str">
            <v>N</v>
          </cell>
          <cell r="O186" t="str">
            <v>N</v>
          </cell>
          <cell r="P186" t="str">
            <v>N</v>
          </cell>
          <cell r="Q186" t="str">
            <v>N</v>
          </cell>
          <cell r="R186">
            <v>1</v>
          </cell>
        </row>
        <row r="187">
          <cell r="A187" t="str">
            <v>E1433X</v>
          </cell>
          <cell r="B187" t="str">
            <v xml:space="preserve">Hastings Borough Council                          </v>
          </cell>
          <cell r="C187" t="str">
            <v>1433GP</v>
          </cell>
          <cell r="D187" t="str">
            <v>T</v>
          </cell>
          <cell r="E187" t="str">
            <v xml:space="preserve">GP - Hastings Borough Council                     </v>
          </cell>
          <cell r="F187" t="str">
            <v>Y</v>
          </cell>
          <cell r="G187" t="str">
            <v>N</v>
          </cell>
          <cell r="H187" t="str">
            <v>N</v>
          </cell>
          <cell r="I187" t="str">
            <v>N</v>
          </cell>
          <cell r="J187" t="str">
            <v>Y</v>
          </cell>
          <cell r="K187" t="str">
            <v>N</v>
          </cell>
          <cell r="L187" t="str">
            <v>N</v>
          </cell>
          <cell r="M187" t="str">
            <v>N</v>
          </cell>
          <cell r="N187" t="str">
            <v>N</v>
          </cell>
          <cell r="O187" t="str">
            <v>N</v>
          </cell>
          <cell r="P187" t="str">
            <v>N</v>
          </cell>
          <cell r="Q187" t="str">
            <v>N</v>
          </cell>
          <cell r="R187">
            <v>1</v>
          </cell>
        </row>
        <row r="188">
          <cell r="A188" t="str">
            <v>E1435X</v>
          </cell>
          <cell r="B188" t="str">
            <v xml:space="preserve">Lewes District Council                            </v>
          </cell>
          <cell r="C188" t="str">
            <v>1435GP</v>
          </cell>
          <cell r="D188" t="str">
            <v>T</v>
          </cell>
          <cell r="E188" t="str">
            <v xml:space="preserve">GP - Lewes District Council                       </v>
          </cell>
          <cell r="F188" t="str">
            <v>Y</v>
          </cell>
          <cell r="G188" t="str">
            <v>N</v>
          </cell>
          <cell r="H188" t="str">
            <v>N</v>
          </cell>
          <cell r="I188" t="str">
            <v>N</v>
          </cell>
          <cell r="J188" t="str">
            <v>Y</v>
          </cell>
          <cell r="K188" t="str">
            <v>N</v>
          </cell>
          <cell r="L188" t="str">
            <v>N</v>
          </cell>
          <cell r="M188" t="str">
            <v>N</v>
          </cell>
          <cell r="N188" t="str">
            <v>N</v>
          </cell>
          <cell r="O188" t="str">
            <v>N</v>
          </cell>
          <cell r="P188" t="str">
            <v>N</v>
          </cell>
          <cell r="Q188" t="str">
            <v>N</v>
          </cell>
          <cell r="R188">
            <v>1</v>
          </cell>
        </row>
        <row r="189">
          <cell r="A189" t="str">
            <v>E1436X</v>
          </cell>
          <cell r="B189" t="str">
            <v xml:space="preserve">Rother District Council                           </v>
          </cell>
          <cell r="C189" t="str">
            <v>1436GP</v>
          </cell>
          <cell r="D189" t="str">
            <v>T</v>
          </cell>
          <cell r="E189" t="str">
            <v xml:space="preserve">GP - Rother District Council                      </v>
          </cell>
          <cell r="F189" t="str">
            <v>Y</v>
          </cell>
          <cell r="G189" t="str">
            <v>N</v>
          </cell>
          <cell r="H189" t="str">
            <v>N</v>
          </cell>
          <cell r="I189" t="str">
            <v>N</v>
          </cell>
          <cell r="J189" t="str">
            <v>Y</v>
          </cell>
          <cell r="K189" t="str">
            <v>N</v>
          </cell>
          <cell r="L189" t="str">
            <v>N</v>
          </cell>
          <cell r="M189" t="str">
            <v>N</v>
          </cell>
          <cell r="N189" t="str">
            <v>N</v>
          </cell>
          <cell r="O189" t="str">
            <v>N</v>
          </cell>
          <cell r="P189" t="str">
            <v>N</v>
          </cell>
          <cell r="Q189" t="str">
            <v>N</v>
          </cell>
          <cell r="R189">
            <v>1</v>
          </cell>
        </row>
        <row r="190">
          <cell r="A190" t="str">
            <v>E1437X</v>
          </cell>
          <cell r="B190" t="str">
            <v xml:space="preserve">Wealden District Council                          </v>
          </cell>
          <cell r="C190" t="str">
            <v>1437GP</v>
          </cell>
          <cell r="D190" t="str">
            <v>T</v>
          </cell>
          <cell r="E190" t="str">
            <v xml:space="preserve">GP - Wealden District Council                     </v>
          </cell>
          <cell r="F190" t="str">
            <v>Y</v>
          </cell>
          <cell r="G190" t="str">
            <v>N</v>
          </cell>
          <cell r="H190" t="str">
            <v>N</v>
          </cell>
          <cell r="I190" t="str">
            <v>N</v>
          </cell>
          <cell r="J190" t="str">
            <v>Y</v>
          </cell>
          <cell r="K190" t="str">
            <v>N</v>
          </cell>
          <cell r="L190" t="str">
            <v>N</v>
          </cell>
          <cell r="M190" t="str">
            <v>N</v>
          </cell>
          <cell r="N190" t="str">
            <v>N</v>
          </cell>
          <cell r="O190" t="str">
            <v>N</v>
          </cell>
          <cell r="P190" t="str">
            <v>N</v>
          </cell>
          <cell r="Q190" t="str">
            <v>N</v>
          </cell>
          <cell r="R190">
            <v>1</v>
          </cell>
        </row>
        <row r="191">
          <cell r="A191" t="str">
            <v>E1501X</v>
          </cell>
          <cell r="B191" t="str">
            <v xml:space="preserve">Southend-on-Sea Borough Council                   </v>
          </cell>
          <cell r="C191" t="str">
            <v>1501GP</v>
          </cell>
          <cell r="D191" t="str">
            <v>T</v>
          </cell>
          <cell r="E191" t="str">
            <v xml:space="preserve">GP - Southend-on-Sea Borough Council              </v>
          </cell>
          <cell r="F191" t="str">
            <v>Y</v>
          </cell>
          <cell r="G191" t="str">
            <v>N</v>
          </cell>
          <cell r="H191" t="str">
            <v>N</v>
          </cell>
          <cell r="I191" t="str">
            <v>N</v>
          </cell>
          <cell r="J191" t="str">
            <v>Y</v>
          </cell>
          <cell r="K191" t="str">
            <v>N</v>
          </cell>
          <cell r="L191" t="str">
            <v>N</v>
          </cell>
          <cell r="M191" t="str">
            <v>N</v>
          </cell>
          <cell r="N191" t="str">
            <v>N</v>
          </cell>
          <cell r="O191" t="str">
            <v>N</v>
          </cell>
          <cell r="P191" t="str">
            <v>N</v>
          </cell>
          <cell r="Q191" t="str">
            <v>N</v>
          </cell>
          <cell r="R191">
            <v>1</v>
          </cell>
        </row>
        <row r="192">
          <cell r="A192" t="str">
            <v>E1502X</v>
          </cell>
          <cell r="B192" t="str">
            <v xml:space="preserve">Thurrock Borough Council                          </v>
          </cell>
          <cell r="C192" t="str">
            <v>1502GP</v>
          </cell>
          <cell r="D192" t="str">
            <v>T</v>
          </cell>
          <cell r="E192" t="str">
            <v xml:space="preserve">GP - Thurrock Borough Council                     </v>
          </cell>
          <cell r="F192" t="str">
            <v>Y</v>
          </cell>
          <cell r="G192" t="str">
            <v>N</v>
          </cell>
          <cell r="H192" t="str">
            <v>N</v>
          </cell>
          <cell r="I192" t="str">
            <v>N</v>
          </cell>
          <cell r="J192" t="str">
            <v>Y</v>
          </cell>
          <cell r="K192" t="str">
            <v>N</v>
          </cell>
          <cell r="L192" t="str">
            <v>N</v>
          </cell>
          <cell r="M192" t="str">
            <v>N</v>
          </cell>
          <cell r="N192" t="str">
            <v>N</v>
          </cell>
          <cell r="O192" t="str">
            <v>N</v>
          </cell>
          <cell r="P192" t="str">
            <v>N</v>
          </cell>
          <cell r="Q192" t="str">
            <v>N</v>
          </cell>
          <cell r="R192">
            <v>1</v>
          </cell>
        </row>
        <row r="193">
          <cell r="A193" t="str">
            <v>E1521X</v>
          </cell>
          <cell r="B193" t="str">
            <v xml:space="preserve">Essex County Council                              </v>
          </cell>
          <cell r="C193" t="str">
            <v>1521GP</v>
          </cell>
          <cell r="D193" t="str">
            <v>T</v>
          </cell>
          <cell r="E193" t="str">
            <v xml:space="preserve">GP - Essex County Council                         </v>
          </cell>
          <cell r="F193" t="str">
            <v>Y</v>
          </cell>
          <cell r="G193" t="str">
            <v>N</v>
          </cell>
          <cell r="H193" t="str">
            <v>N</v>
          </cell>
          <cell r="I193" t="str">
            <v>N</v>
          </cell>
          <cell r="J193" t="str">
            <v>Y</v>
          </cell>
          <cell r="K193" t="str">
            <v>N</v>
          </cell>
          <cell r="L193" t="str">
            <v>N</v>
          </cell>
          <cell r="M193" t="str">
            <v>N</v>
          </cell>
          <cell r="N193" t="str">
            <v>N</v>
          </cell>
          <cell r="O193" t="str">
            <v>N</v>
          </cell>
          <cell r="P193" t="str">
            <v>N</v>
          </cell>
          <cell r="Q193" t="str">
            <v>N</v>
          </cell>
          <cell r="R193">
            <v>1</v>
          </cell>
        </row>
        <row r="194">
          <cell r="A194" t="str">
            <v>E1531X</v>
          </cell>
          <cell r="B194" t="str">
            <v xml:space="preserve">Basildon District Council                         </v>
          </cell>
          <cell r="C194" t="str">
            <v>1531GP</v>
          </cell>
          <cell r="D194" t="str">
            <v>T</v>
          </cell>
          <cell r="E194" t="str">
            <v xml:space="preserve">GP - Basildon District Council                    </v>
          </cell>
          <cell r="F194" t="str">
            <v>Y</v>
          </cell>
          <cell r="G194" t="str">
            <v>N</v>
          </cell>
          <cell r="H194" t="str">
            <v>N</v>
          </cell>
          <cell r="I194" t="str">
            <v>N</v>
          </cell>
          <cell r="J194" t="str">
            <v>Y</v>
          </cell>
          <cell r="K194" t="str">
            <v>N</v>
          </cell>
          <cell r="L194" t="str">
            <v>N</v>
          </cell>
          <cell r="M194" t="str">
            <v>N</v>
          </cell>
          <cell r="N194" t="str">
            <v>N</v>
          </cell>
          <cell r="O194" t="str">
            <v>N</v>
          </cell>
          <cell r="P194" t="str">
            <v>N</v>
          </cell>
          <cell r="Q194" t="str">
            <v>N</v>
          </cell>
          <cell r="R194">
            <v>1</v>
          </cell>
        </row>
        <row r="195">
          <cell r="A195" t="str">
            <v>E1532X</v>
          </cell>
          <cell r="B195" t="str">
            <v xml:space="preserve">Braintree District Council                        </v>
          </cell>
          <cell r="C195" t="str">
            <v>1532GP</v>
          </cell>
          <cell r="D195" t="str">
            <v>T</v>
          </cell>
          <cell r="E195" t="str">
            <v xml:space="preserve">GP - Braintree District Council                   </v>
          </cell>
          <cell r="F195" t="str">
            <v>Y</v>
          </cell>
          <cell r="G195" t="str">
            <v>N</v>
          </cell>
          <cell r="H195" t="str">
            <v>N</v>
          </cell>
          <cell r="I195" t="str">
            <v>N</v>
          </cell>
          <cell r="J195" t="str">
            <v>Y</v>
          </cell>
          <cell r="K195" t="str">
            <v>N</v>
          </cell>
          <cell r="L195" t="str">
            <v>N</v>
          </cell>
          <cell r="M195" t="str">
            <v>N</v>
          </cell>
          <cell r="N195" t="str">
            <v>N</v>
          </cell>
          <cell r="O195" t="str">
            <v>N</v>
          </cell>
          <cell r="P195" t="str">
            <v>N</v>
          </cell>
          <cell r="Q195" t="str">
            <v>N</v>
          </cell>
          <cell r="R195">
            <v>1</v>
          </cell>
        </row>
        <row r="196">
          <cell r="A196" t="str">
            <v>E1533X</v>
          </cell>
          <cell r="B196" t="str">
            <v xml:space="preserve">Brentwood Borough Council                         </v>
          </cell>
          <cell r="C196" t="str">
            <v>1533GP</v>
          </cell>
          <cell r="D196" t="str">
            <v>T</v>
          </cell>
          <cell r="E196" t="str">
            <v xml:space="preserve">GP - Brentwood Borough Council                    </v>
          </cell>
          <cell r="F196" t="str">
            <v>Y</v>
          </cell>
          <cell r="G196" t="str">
            <v>N</v>
          </cell>
          <cell r="H196" t="str">
            <v>N</v>
          </cell>
          <cell r="I196" t="str">
            <v>N</v>
          </cell>
          <cell r="J196" t="str">
            <v>Y</v>
          </cell>
          <cell r="K196" t="str">
            <v>N</v>
          </cell>
          <cell r="L196" t="str">
            <v>N</v>
          </cell>
          <cell r="M196" t="str">
            <v>N</v>
          </cell>
          <cell r="N196" t="str">
            <v>N</v>
          </cell>
          <cell r="O196" t="str">
            <v>N</v>
          </cell>
          <cell r="P196" t="str">
            <v>N</v>
          </cell>
          <cell r="Q196" t="str">
            <v>N</v>
          </cell>
          <cell r="R196">
            <v>1</v>
          </cell>
        </row>
        <row r="197">
          <cell r="A197" t="str">
            <v>E1534X</v>
          </cell>
          <cell r="B197" t="str">
            <v xml:space="preserve">Castle Point Borough Council                      </v>
          </cell>
          <cell r="C197" t="str">
            <v>1534GP</v>
          </cell>
          <cell r="D197" t="str">
            <v>T</v>
          </cell>
          <cell r="E197" t="str">
            <v xml:space="preserve">GP - Castle Point Borough Council                 </v>
          </cell>
          <cell r="F197" t="str">
            <v>Y</v>
          </cell>
          <cell r="G197" t="str">
            <v>N</v>
          </cell>
          <cell r="H197" t="str">
            <v>N</v>
          </cell>
          <cell r="I197" t="str">
            <v>N</v>
          </cell>
          <cell r="J197" t="str">
            <v>Y</v>
          </cell>
          <cell r="K197" t="str">
            <v>N</v>
          </cell>
          <cell r="L197" t="str">
            <v>N</v>
          </cell>
          <cell r="M197" t="str">
            <v>N</v>
          </cell>
          <cell r="N197" t="str">
            <v>N</v>
          </cell>
          <cell r="O197" t="str">
            <v>N</v>
          </cell>
          <cell r="P197" t="str">
            <v>N</v>
          </cell>
          <cell r="Q197" t="str">
            <v>N</v>
          </cell>
          <cell r="R197">
            <v>1</v>
          </cell>
        </row>
        <row r="198">
          <cell r="A198" t="str">
            <v>E1535X</v>
          </cell>
          <cell r="B198" t="str">
            <v xml:space="preserve">Chelmsford Borough Council                        </v>
          </cell>
          <cell r="C198" t="str">
            <v>1535GP</v>
          </cell>
          <cell r="D198" t="str">
            <v>T</v>
          </cell>
          <cell r="E198" t="str">
            <v xml:space="preserve">GP - Chelmsford Borough Council                   </v>
          </cell>
          <cell r="F198" t="str">
            <v>Y</v>
          </cell>
          <cell r="G198" t="str">
            <v>N</v>
          </cell>
          <cell r="H198" t="str">
            <v>N</v>
          </cell>
          <cell r="I198" t="str">
            <v>N</v>
          </cell>
          <cell r="J198" t="str">
            <v>Y</v>
          </cell>
          <cell r="K198" t="str">
            <v>N</v>
          </cell>
          <cell r="L198" t="str">
            <v>N</v>
          </cell>
          <cell r="M198" t="str">
            <v>N</v>
          </cell>
          <cell r="N198" t="str">
            <v>N</v>
          </cell>
          <cell r="O198" t="str">
            <v>N</v>
          </cell>
          <cell r="P198" t="str">
            <v>N</v>
          </cell>
          <cell r="Q198" t="str">
            <v>N</v>
          </cell>
          <cell r="R198">
            <v>1</v>
          </cell>
        </row>
        <row r="199">
          <cell r="A199" t="str">
            <v>E1536X</v>
          </cell>
          <cell r="B199" t="str">
            <v xml:space="preserve">Colchester Borough Council                        </v>
          </cell>
          <cell r="C199" t="str">
            <v>1536GP</v>
          </cell>
          <cell r="D199" t="str">
            <v>T</v>
          </cell>
          <cell r="E199" t="str">
            <v xml:space="preserve">GP - Colchester Borough Council                   </v>
          </cell>
          <cell r="F199" t="str">
            <v>Y</v>
          </cell>
          <cell r="G199" t="str">
            <v>N</v>
          </cell>
          <cell r="H199" t="str">
            <v>N</v>
          </cell>
          <cell r="I199" t="str">
            <v>N</v>
          </cell>
          <cell r="J199" t="str">
            <v>Y</v>
          </cell>
          <cell r="K199" t="str">
            <v>N</v>
          </cell>
          <cell r="L199" t="str">
            <v>N</v>
          </cell>
          <cell r="M199" t="str">
            <v>N</v>
          </cell>
          <cell r="N199" t="str">
            <v>N</v>
          </cell>
          <cell r="O199" t="str">
            <v>N</v>
          </cell>
          <cell r="P199" t="str">
            <v>N</v>
          </cell>
          <cell r="Q199" t="str">
            <v>N</v>
          </cell>
          <cell r="R199">
            <v>1</v>
          </cell>
        </row>
        <row r="200">
          <cell r="A200" t="str">
            <v>E1537X</v>
          </cell>
          <cell r="B200" t="str">
            <v xml:space="preserve">Epping Forest District Council                    </v>
          </cell>
          <cell r="C200" t="str">
            <v>1537GP</v>
          </cell>
          <cell r="D200" t="str">
            <v>T</v>
          </cell>
          <cell r="E200" t="str">
            <v xml:space="preserve">GP - Epping Forest District Council               </v>
          </cell>
          <cell r="F200" t="str">
            <v>Y</v>
          </cell>
          <cell r="G200" t="str">
            <v>N</v>
          </cell>
          <cell r="H200" t="str">
            <v>N</v>
          </cell>
          <cell r="I200" t="str">
            <v>N</v>
          </cell>
          <cell r="J200" t="str">
            <v>Y</v>
          </cell>
          <cell r="K200" t="str">
            <v>N</v>
          </cell>
          <cell r="L200" t="str">
            <v>N</v>
          </cell>
          <cell r="M200" t="str">
            <v>N</v>
          </cell>
          <cell r="N200" t="str">
            <v>N</v>
          </cell>
          <cell r="O200" t="str">
            <v>N</v>
          </cell>
          <cell r="P200" t="str">
            <v>N</v>
          </cell>
          <cell r="Q200" t="str">
            <v>N</v>
          </cell>
          <cell r="R200">
            <v>1</v>
          </cell>
        </row>
        <row r="201">
          <cell r="A201" t="str">
            <v>E1538X</v>
          </cell>
          <cell r="B201" t="str">
            <v xml:space="preserve">Harlow District Council                           </v>
          </cell>
          <cell r="C201" t="str">
            <v>1538GP</v>
          </cell>
          <cell r="D201" t="str">
            <v>T</v>
          </cell>
          <cell r="E201" t="str">
            <v xml:space="preserve">GP - Harlow District Council                      </v>
          </cell>
          <cell r="F201" t="str">
            <v>Y</v>
          </cell>
          <cell r="G201" t="str">
            <v>N</v>
          </cell>
          <cell r="H201" t="str">
            <v>N</v>
          </cell>
          <cell r="I201" t="str">
            <v>N</v>
          </cell>
          <cell r="J201" t="str">
            <v>Y</v>
          </cell>
          <cell r="K201" t="str">
            <v>N</v>
          </cell>
          <cell r="L201" t="str">
            <v>N</v>
          </cell>
          <cell r="M201" t="str">
            <v>N</v>
          </cell>
          <cell r="N201" t="str">
            <v>N</v>
          </cell>
          <cell r="O201" t="str">
            <v>N</v>
          </cell>
          <cell r="P201" t="str">
            <v>N</v>
          </cell>
          <cell r="Q201" t="str">
            <v>N</v>
          </cell>
          <cell r="R201">
            <v>1</v>
          </cell>
        </row>
        <row r="202">
          <cell r="A202" t="str">
            <v>E1539X</v>
          </cell>
          <cell r="B202" t="str">
            <v xml:space="preserve">Maldon District Council                           </v>
          </cell>
          <cell r="C202" t="str">
            <v>1539GP</v>
          </cell>
          <cell r="D202" t="str">
            <v>T</v>
          </cell>
          <cell r="E202" t="str">
            <v xml:space="preserve">GP - Maldon District Council                      </v>
          </cell>
          <cell r="F202" t="str">
            <v>Y</v>
          </cell>
          <cell r="G202" t="str">
            <v>N</v>
          </cell>
          <cell r="H202" t="str">
            <v>N</v>
          </cell>
          <cell r="I202" t="str">
            <v>N</v>
          </cell>
          <cell r="J202" t="str">
            <v>Y</v>
          </cell>
          <cell r="K202" t="str">
            <v>N</v>
          </cell>
          <cell r="L202" t="str">
            <v>N</v>
          </cell>
          <cell r="M202" t="str">
            <v>N</v>
          </cell>
          <cell r="N202" t="str">
            <v>N</v>
          </cell>
          <cell r="O202" t="str">
            <v>N</v>
          </cell>
          <cell r="P202" t="str">
            <v>N</v>
          </cell>
          <cell r="Q202" t="str">
            <v>N</v>
          </cell>
          <cell r="R202">
            <v>1</v>
          </cell>
        </row>
        <row r="203">
          <cell r="A203" t="str">
            <v>E1540X</v>
          </cell>
          <cell r="B203" t="str">
            <v xml:space="preserve">Rochford District Council                         </v>
          </cell>
          <cell r="C203" t="str">
            <v>1540GP</v>
          </cell>
          <cell r="D203" t="str">
            <v>T</v>
          </cell>
          <cell r="E203" t="str">
            <v xml:space="preserve">GP - Rochford District Council                    </v>
          </cell>
          <cell r="F203" t="str">
            <v>Y</v>
          </cell>
          <cell r="G203" t="str">
            <v>N</v>
          </cell>
          <cell r="H203" t="str">
            <v>N</v>
          </cell>
          <cell r="I203" t="str">
            <v>N</v>
          </cell>
          <cell r="J203" t="str">
            <v>Y</v>
          </cell>
          <cell r="K203" t="str">
            <v>N</v>
          </cell>
          <cell r="L203" t="str">
            <v>N</v>
          </cell>
          <cell r="M203" t="str">
            <v>N</v>
          </cell>
          <cell r="N203" t="str">
            <v>N</v>
          </cell>
          <cell r="O203" t="str">
            <v>N</v>
          </cell>
          <cell r="P203" t="str">
            <v>N</v>
          </cell>
          <cell r="Q203" t="str">
            <v>N</v>
          </cell>
          <cell r="R203">
            <v>1</v>
          </cell>
        </row>
        <row r="204">
          <cell r="A204" t="str">
            <v>E1542X</v>
          </cell>
          <cell r="B204" t="str">
            <v xml:space="preserve">Tendring District Council                         </v>
          </cell>
          <cell r="C204" t="str">
            <v>1542GP</v>
          </cell>
          <cell r="D204" t="str">
            <v>T</v>
          </cell>
          <cell r="E204" t="str">
            <v xml:space="preserve">GP - Tendring District Council                    </v>
          </cell>
          <cell r="F204" t="str">
            <v>Y</v>
          </cell>
          <cell r="G204" t="str">
            <v>N</v>
          </cell>
          <cell r="H204" t="str">
            <v>N</v>
          </cell>
          <cell r="I204" t="str">
            <v>N</v>
          </cell>
          <cell r="J204" t="str">
            <v>Y</v>
          </cell>
          <cell r="K204" t="str">
            <v>N</v>
          </cell>
          <cell r="L204" t="str">
            <v>N</v>
          </cell>
          <cell r="M204" t="str">
            <v>N</v>
          </cell>
          <cell r="N204" t="str">
            <v>N</v>
          </cell>
          <cell r="O204" t="str">
            <v>N</v>
          </cell>
          <cell r="P204" t="str">
            <v>N</v>
          </cell>
          <cell r="Q204" t="str">
            <v>N</v>
          </cell>
          <cell r="R204">
            <v>1</v>
          </cell>
        </row>
        <row r="205">
          <cell r="A205" t="str">
            <v>E1544X</v>
          </cell>
          <cell r="B205" t="str">
            <v xml:space="preserve">Uttlesford District Council                       </v>
          </cell>
          <cell r="C205" t="str">
            <v>1544GP</v>
          </cell>
          <cell r="D205" t="str">
            <v>T</v>
          </cell>
          <cell r="E205" t="str">
            <v xml:space="preserve">GP - Uttlesford District Council                  </v>
          </cell>
          <cell r="F205" t="str">
            <v>Y</v>
          </cell>
          <cell r="G205" t="str">
            <v>N</v>
          </cell>
          <cell r="H205" t="str">
            <v>N</v>
          </cell>
          <cell r="I205" t="str">
            <v>N</v>
          </cell>
          <cell r="J205" t="str">
            <v>Y</v>
          </cell>
          <cell r="K205" t="str">
            <v>N</v>
          </cell>
          <cell r="L205" t="str">
            <v>N</v>
          </cell>
          <cell r="M205" t="str">
            <v>N</v>
          </cell>
          <cell r="N205" t="str">
            <v>N</v>
          </cell>
          <cell r="O205" t="str">
            <v>N</v>
          </cell>
          <cell r="P205" t="str">
            <v>N</v>
          </cell>
          <cell r="Q205" t="str">
            <v>N</v>
          </cell>
          <cell r="R205">
            <v>1</v>
          </cell>
        </row>
        <row r="206">
          <cell r="A206" t="str">
            <v>E1620X</v>
          </cell>
          <cell r="B206" t="str">
            <v xml:space="preserve">Gloucestershire County Council                    </v>
          </cell>
          <cell r="C206" t="str">
            <v>1620GP</v>
          </cell>
          <cell r="D206" t="str">
            <v>T</v>
          </cell>
          <cell r="E206" t="str">
            <v xml:space="preserve">GP - Gloucestershire County Council               </v>
          </cell>
          <cell r="F206" t="str">
            <v>Y</v>
          </cell>
          <cell r="G206" t="str">
            <v>N</v>
          </cell>
          <cell r="H206" t="str">
            <v>N</v>
          </cell>
          <cell r="I206" t="str">
            <v>N</v>
          </cell>
          <cell r="J206" t="str">
            <v>Y</v>
          </cell>
          <cell r="K206" t="str">
            <v>N</v>
          </cell>
          <cell r="L206" t="str">
            <v>N</v>
          </cell>
          <cell r="M206" t="str">
            <v>N</v>
          </cell>
          <cell r="N206" t="str">
            <v>N</v>
          </cell>
          <cell r="O206" t="str">
            <v>N</v>
          </cell>
          <cell r="P206" t="str">
            <v>N</v>
          </cell>
          <cell r="Q206" t="str">
            <v>N</v>
          </cell>
          <cell r="R206">
            <v>1</v>
          </cell>
        </row>
        <row r="207">
          <cell r="A207" t="str">
            <v>E1631X</v>
          </cell>
          <cell r="B207" t="str">
            <v xml:space="preserve">Cheltenham Borough Council                        </v>
          </cell>
          <cell r="C207" t="str">
            <v>1631GP</v>
          </cell>
          <cell r="D207" t="str">
            <v>T</v>
          </cell>
          <cell r="E207" t="str">
            <v xml:space="preserve">GP - Cheltenham Borough Council                   </v>
          </cell>
          <cell r="F207" t="str">
            <v>Y</v>
          </cell>
          <cell r="G207" t="str">
            <v>N</v>
          </cell>
          <cell r="H207" t="str">
            <v>N</v>
          </cell>
          <cell r="I207" t="str">
            <v>N</v>
          </cell>
          <cell r="J207" t="str">
            <v>Y</v>
          </cell>
          <cell r="K207" t="str">
            <v>N</v>
          </cell>
          <cell r="L207" t="str">
            <v>N</v>
          </cell>
          <cell r="M207" t="str">
            <v>N</v>
          </cell>
          <cell r="N207" t="str">
            <v>N</v>
          </cell>
          <cell r="O207" t="str">
            <v>N</v>
          </cell>
          <cell r="P207" t="str">
            <v>N</v>
          </cell>
          <cell r="Q207" t="str">
            <v>N</v>
          </cell>
          <cell r="R207">
            <v>1</v>
          </cell>
        </row>
        <row r="208">
          <cell r="A208" t="str">
            <v>E1632X</v>
          </cell>
          <cell r="B208" t="str">
            <v xml:space="preserve">Cotswold District Council                         </v>
          </cell>
          <cell r="C208" t="str">
            <v>1632GP</v>
          </cell>
          <cell r="D208" t="str">
            <v>T</v>
          </cell>
          <cell r="E208" t="str">
            <v xml:space="preserve">GP - Cotswold District Council                    </v>
          </cell>
          <cell r="F208" t="str">
            <v>Y</v>
          </cell>
          <cell r="G208" t="str">
            <v>N</v>
          </cell>
          <cell r="H208" t="str">
            <v>N</v>
          </cell>
          <cell r="I208" t="str">
            <v>N</v>
          </cell>
          <cell r="J208" t="str">
            <v>Y</v>
          </cell>
          <cell r="K208" t="str">
            <v>N</v>
          </cell>
          <cell r="L208" t="str">
            <v>N</v>
          </cell>
          <cell r="M208" t="str">
            <v>N</v>
          </cell>
          <cell r="N208" t="str">
            <v>N</v>
          </cell>
          <cell r="O208" t="str">
            <v>N</v>
          </cell>
          <cell r="P208" t="str">
            <v>N</v>
          </cell>
          <cell r="Q208" t="str">
            <v>N</v>
          </cell>
          <cell r="R208">
            <v>1</v>
          </cell>
        </row>
        <row r="209">
          <cell r="A209" t="str">
            <v>E1633X</v>
          </cell>
          <cell r="B209" t="str">
            <v xml:space="preserve">Forest of Dean District Council                   </v>
          </cell>
          <cell r="C209" t="str">
            <v>1633GP</v>
          </cell>
          <cell r="D209" t="str">
            <v>T</v>
          </cell>
          <cell r="E209" t="str">
            <v xml:space="preserve">GP - Forest of Dean District Council              </v>
          </cell>
          <cell r="F209" t="str">
            <v>Y</v>
          </cell>
          <cell r="G209" t="str">
            <v>N</v>
          </cell>
          <cell r="H209" t="str">
            <v>N</v>
          </cell>
          <cell r="I209" t="str">
            <v>N</v>
          </cell>
          <cell r="J209" t="str">
            <v>Y</v>
          </cell>
          <cell r="K209" t="str">
            <v>N</v>
          </cell>
          <cell r="L209" t="str">
            <v>N</v>
          </cell>
          <cell r="M209" t="str">
            <v>N</v>
          </cell>
          <cell r="N209" t="str">
            <v>N</v>
          </cell>
          <cell r="O209" t="str">
            <v>N</v>
          </cell>
          <cell r="P209" t="str">
            <v>N</v>
          </cell>
          <cell r="Q209" t="str">
            <v>N</v>
          </cell>
          <cell r="R209">
            <v>1</v>
          </cell>
        </row>
        <row r="210">
          <cell r="A210" t="str">
            <v>E1634X</v>
          </cell>
          <cell r="B210" t="str">
            <v xml:space="preserve">Gloucester City Council                           </v>
          </cell>
          <cell r="C210" t="str">
            <v>1634GP</v>
          </cell>
          <cell r="D210" t="str">
            <v>T</v>
          </cell>
          <cell r="E210" t="str">
            <v xml:space="preserve">GP - Gloucester City Council                      </v>
          </cell>
          <cell r="F210" t="str">
            <v>Y</v>
          </cell>
          <cell r="G210" t="str">
            <v>N</v>
          </cell>
          <cell r="H210" t="str">
            <v>N</v>
          </cell>
          <cell r="I210" t="str">
            <v>N</v>
          </cell>
          <cell r="J210" t="str">
            <v>Y</v>
          </cell>
          <cell r="K210" t="str">
            <v>N</v>
          </cell>
          <cell r="L210" t="str">
            <v>N</v>
          </cell>
          <cell r="M210" t="str">
            <v>N</v>
          </cell>
          <cell r="N210" t="str">
            <v>N</v>
          </cell>
          <cell r="O210" t="str">
            <v>N</v>
          </cell>
          <cell r="P210" t="str">
            <v>N</v>
          </cell>
          <cell r="Q210" t="str">
            <v>N</v>
          </cell>
          <cell r="R210">
            <v>1</v>
          </cell>
        </row>
        <row r="211">
          <cell r="A211" t="str">
            <v>E1635X</v>
          </cell>
          <cell r="B211" t="str">
            <v xml:space="preserve">Stroud District Council                           </v>
          </cell>
          <cell r="C211" t="str">
            <v>1635GP</v>
          </cell>
          <cell r="D211" t="str">
            <v>T</v>
          </cell>
          <cell r="E211" t="str">
            <v xml:space="preserve">GP - Stroud District Council                      </v>
          </cell>
          <cell r="F211" t="str">
            <v>Y</v>
          </cell>
          <cell r="G211" t="str">
            <v>N</v>
          </cell>
          <cell r="H211" t="str">
            <v>N</v>
          </cell>
          <cell r="I211" t="str">
            <v>N</v>
          </cell>
          <cell r="J211" t="str">
            <v>Y</v>
          </cell>
          <cell r="K211" t="str">
            <v>N</v>
          </cell>
          <cell r="L211" t="str">
            <v>N</v>
          </cell>
          <cell r="M211" t="str">
            <v>N</v>
          </cell>
          <cell r="N211" t="str">
            <v>N</v>
          </cell>
          <cell r="O211" t="str">
            <v>N</v>
          </cell>
          <cell r="P211" t="str">
            <v>N</v>
          </cell>
          <cell r="Q211" t="str">
            <v>N</v>
          </cell>
          <cell r="R211">
            <v>1</v>
          </cell>
        </row>
        <row r="212">
          <cell r="A212" t="str">
            <v>E1636X</v>
          </cell>
          <cell r="B212" t="str">
            <v xml:space="preserve">Tewkesbury Borough Council                        </v>
          </cell>
          <cell r="C212" t="str">
            <v>1636GP</v>
          </cell>
          <cell r="D212" t="str">
            <v>T</v>
          </cell>
          <cell r="E212" t="str">
            <v xml:space="preserve">GP - Tewkesbury Borough Council                   </v>
          </cell>
          <cell r="F212" t="str">
            <v>Y</v>
          </cell>
          <cell r="G212" t="str">
            <v>N</v>
          </cell>
          <cell r="H212" t="str">
            <v>N</v>
          </cell>
          <cell r="I212" t="str">
            <v>N</v>
          </cell>
          <cell r="J212" t="str">
            <v>Y</v>
          </cell>
          <cell r="K212" t="str">
            <v>N</v>
          </cell>
          <cell r="L212" t="str">
            <v>N</v>
          </cell>
          <cell r="M212" t="str">
            <v>N</v>
          </cell>
          <cell r="N212" t="str">
            <v>N</v>
          </cell>
          <cell r="O212" t="str">
            <v>N</v>
          </cell>
          <cell r="P212" t="str">
            <v>N</v>
          </cell>
          <cell r="Q212" t="str">
            <v>N</v>
          </cell>
          <cell r="R212">
            <v>1</v>
          </cell>
        </row>
        <row r="213">
          <cell r="A213" t="str">
            <v>E1701X</v>
          </cell>
          <cell r="B213" t="str">
            <v xml:space="preserve">Portsmouth City Council                           </v>
          </cell>
          <cell r="C213" t="str">
            <v>1701GP</v>
          </cell>
          <cell r="D213" t="str">
            <v>T</v>
          </cell>
          <cell r="E213" t="str">
            <v xml:space="preserve">GP - Portsmouth City Council                      </v>
          </cell>
          <cell r="F213" t="str">
            <v>Y</v>
          </cell>
          <cell r="G213" t="str">
            <v>N</v>
          </cell>
          <cell r="H213" t="str">
            <v>N</v>
          </cell>
          <cell r="I213" t="str">
            <v>N</v>
          </cell>
          <cell r="J213" t="str">
            <v>Y</v>
          </cell>
          <cell r="K213" t="str">
            <v>N</v>
          </cell>
          <cell r="L213" t="str">
            <v>N</v>
          </cell>
          <cell r="M213" t="str">
            <v>N</v>
          </cell>
          <cell r="N213" t="str">
            <v>N</v>
          </cell>
          <cell r="O213" t="str">
            <v>N</v>
          </cell>
          <cell r="P213" t="str">
            <v>N</v>
          </cell>
          <cell r="Q213" t="str">
            <v>N</v>
          </cell>
          <cell r="R213">
            <v>1</v>
          </cell>
        </row>
        <row r="214">
          <cell r="A214" t="str">
            <v>E1702X</v>
          </cell>
          <cell r="B214" t="str">
            <v xml:space="preserve">Southampton City Council                          </v>
          </cell>
          <cell r="C214" t="str">
            <v>1702GP</v>
          </cell>
          <cell r="D214" t="str">
            <v>T</v>
          </cell>
          <cell r="E214" t="str">
            <v xml:space="preserve">GP - Southampton City Council                     </v>
          </cell>
          <cell r="F214" t="str">
            <v>Y</v>
          </cell>
          <cell r="G214" t="str">
            <v>N</v>
          </cell>
          <cell r="H214" t="str">
            <v>N</v>
          </cell>
          <cell r="I214" t="str">
            <v>N</v>
          </cell>
          <cell r="J214" t="str">
            <v>Y</v>
          </cell>
          <cell r="K214" t="str">
            <v>N</v>
          </cell>
          <cell r="L214" t="str">
            <v>N</v>
          </cell>
          <cell r="M214" t="str">
            <v>N</v>
          </cell>
          <cell r="N214" t="str">
            <v>N</v>
          </cell>
          <cell r="O214" t="str">
            <v>N</v>
          </cell>
          <cell r="P214" t="str">
            <v>N</v>
          </cell>
          <cell r="Q214" t="str">
            <v>N</v>
          </cell>
          <cell r="R214">
            <v>1</v>
          </cell>
        </row>
        <row r="215">
          <cell r="A215" t="str">
            <v>E1721X</v>
          </cell>
          <cell r="B215" t="str">
            <v xml:space="preserve">Hampshire County Council                          </v>
          </cell>
          <cell r="C215" t="str">
            <v>1721GP</v>
          </cell>
          <cell r="D215" t="str">
            <v>T</v>
          </cell>
          <cell r="E215" t="str">
            <v xml:space="preserve">GP - Hampshire County Council                     </v>
          </cell>
          <cell r="F215" t="str">
            <v>Y</v>
          </cell>
          <cell r="G215" t="str">
            <v>N</v>
          </cell>
          <cell r="H215" t="str">
            <v>N</v>
          </cell>
          <cell r="I215" t="str">
            <v>N</v>
          </cell>
          <cell r="J215" t="str">
            <v>Y</v>
          </cell>
          <cell r="K215" t="str">
            <v>N</v>
          </cell>
          <cell r="L215" t="str">
            <v>N</v>
          </cell>
          <cell r="M215" t="str">
            <v>N</v>
          </cell>
          <cell r="N215" t="str">
            <v>N</v>
          </cell>
          <cell r="O215" t="str">
            <v>N</v>
          </cell>
          <cell r="P215" t="str">
            <v>N</v>
          </cell>
          <cell r="Q215" t="str">
            <v>N</v>
          </cell>
          <cell r="R215">
            <v>1</v>
          </cell>
        </row>
        <row r="216">
          <cell r="A216" t="str">
            <v>E1731X</v>
          </cell>
          <cell r="B216" t="str">
            <v xml:space="preserve">Basingstoke and Deane Borough Council             </v>
          </cell>
          <cell r="C216" t="str">
            <v>1731GP</v>
          </cell>
          <cell r="D216" t="str">
            <v>T</v>
          </cell>
          <cell r="E216" t="str">
            <v xml:space="preserve">GP - Basingstoke and Deane Borough Council        </v>
          </cell>
          <cell r="F216" t="str">
            <v>Y</v>
          </cell>
          <cell r="G216" t="str">
            <v>N</v>
          </cell>
          <cell r="H216" t="str">
            <v>N</v>
          </cell>
          <cell r="I216" t="str">
            <v>N</v>
          </cell>
          <cell r="J216" t="str">
            <v>Y</v>
          </cell>
          <cell r="K216" t="str">
            <v>N</v>
          </cell>
          <cell r="L216" t="str">
            <v>N</v>
          </cell>
          <cell r="M216" t="str">
            <v>N</v>
          </cell>
          <cell r="N216" t="str">
            <v>N</v>
          </cell>
          <cell r="O216" t="str">
            <v>N</v>
          </cell>
          <cell r="P216" t="str">
            <v>N</v>
          </cell>
          <cell r="Q216" t="str">
            <v>N</v>
          </cell>
          <cell r="R216">
            <v>1</v>
          </cell>
        </row>
        <row r="217">
          <cell r="A217" t="str">
            <v>E1732X</v>
          </cell>
          <cell r="B217" t="str">
            <v xml:space="preserve">East Hampshire District Council                   </v>
          </cell>
          <cell r="C217" t="str">
            <v>1732GP</v>
          </cell>
          <cell r="D217" t="str">
            <v>T</v>
          </cell>
          <cell r="E217" t="str">
            <v xml:space="preserve">GP - East Hampshire District Council              </v>
          </cell>
          <cell r="F217" t="str">
            <v>Y</v>
          </cell>
          <cell r="G217" t="str">
            <v>N</v>
          </cell>
          <cell r="H217" t="str">
            <v>N</v>
          </cell>
          <cell r="I217" t="str">
            <v>N</v>
          </cell>
          <cell r="J217" t="str">
            <v>Y</v>
          </cell>
          <cell r="K217" t="str">
            <v>N</v>
          </cell>
          <cell r="L217" t="str">
            <v>N</v>
          </cell>
          <cell r="M217" t="str">
            <v>N</v>
          </cell>
          <cell r="N217" t="str">
            <v>N</v>
          </cell>
          <cell r="O217" t="str">
            <v>N</v>
          </cell>
          <cell r="P217" t="str">
            <v>N</v>
          </cell>
          <cell r="Q217" t="str">
            <v>N</v>
          </cell>
          <cell r="R217">
            <v>1</v>
          </cell>
        </row>
        <row r="218">
          <cell r="A218" t="str">
            <v>E1733X</v>
          </cell>
          <cell r="B218" t="str">
            <v xml:space="preserve">Eastleigh Borough Council                         </v>
          </cell>
          <cell r="C218" t="str">
            <v>1733GP</v>
          </cell>
          <cell r="D218" t="str">
            <v>T</v>
          </cell>
          <cell r="E218" t="str">
            <v xml:space="preserve">GP - Eastleigh Borough Council                    </v>
          </cell>
          <cell r="F218" t="str">
            <v>Y</v>
          </cell>
          <cell r="G218" t="str">
            <v>N</v>
          </cell>
          <cell r="H218" t="str">
            <v>N</v>
          </cell>
          <cell r="I218" t="str">
            <v>N</v>
          </cell>
          <cell r="J218" t="str">
            <v>Y</v>
          </cell>
          <cell r="K218" t="str">
            <v>N</v>
          </cell>
          <cell r="L218" t="str">
            <v>N</v>
          </cell>
          <cell r="M218" t="str">
            <v>N</v>
          </cell>
          <cell r="N218" t="str">
            <v>N</v>
          </cell>
          <cell r="O218" t="str">
            <v>N</v>
          </cell>
          <cell r="P218" t="str">
            <v>N</v>
          </cell>
          <cell r="Q218" t="str">
            <v>N</v>
          </cell>
          <cell r="R218">
            <v>1</v>
          </cell>
        </row>
        <row r="219">
          <cell r="A219" t="str">
            <v>E1734X</v>
          </cell>
          <cell r="B219" t="str">
            <v xml:space="preserve">Fareham Borough Council                           </v>
          </cell>
          <cell r="C219" t="str">
            <v>1734GP</v>
          </cell>
          <cell r="D219" t="str">
            <v>T</v>
          </cell>
          <cell r="E219" t="str">
            <v xml:space="preserve">GP - Fareham Borough Council                      </v>
          </cell>
          <cell r="F219" t="str">
            <v>Y</v>
          </cell>
          <cell r="G219" t="str">
            <v>N</v>
          </cell>
          <cell r="H219" t="str">
            <v>N</v>
          </cell>
          <cell r="I219" t="str">
            <v>N</v>
          </cell>
          <cell r="J219" t="str">
            <v>Y</v>
          </cell>
          <cell r="K219" t="str">
            <v>N</v>
          </cell>
          <cell r="L219" t="str">
            <v>N</v>
          </cell>
          <cell r="M219" t="str">
            <v>N</v>
          </cell>
          <cell r="N219" t="str">
            <v>N</v>
          </cell>
          <cell r="O219" t="str">
            <v>N</v>
          </cell>
          <cell r="P219" t="str">
            <v>N</v>
          </cell>
          <cell r="Q219" t="str">
            <v>N</v>
          </cell>
          <cell r="R219">
            <v>1</v>
          </cell>
        </row>
        <row r="220">
          <cell r="A220" t="str">
            <v>E1735X</v>
          </cell>
          <cell r="B220" t="str">
            <v xml:space="preserve">Gosport Borough Council                           </v>
          </cell>
          <cell r="C220" t="str">
            <v>1735GP</v>
          </cell>
          <cell r="D220" t="str">
            <v>T</v>
          </cell>
          <cell r="E220" t="str">
            <v xml:space="preserve">GP - Gosport Borough Council                      </v>
          </cell>
          <cell r="F220" t="str">
            <v>Y</v>
          </cell>
          <cell r="G220" t="str">
            <v>N</v>
          </cell>
          <cell r="H220" t="str">
            <v>N</v>
          </cell>
          <cell r="I220" t="str">
            <v>N</v>
          </cell>
          <cell r="J220" t="str">
            <v>Y</v>
          </cell>
          <cell r="K220" t="str">
            <v>N</v>
          </cell>
          <cell r="L220" t="str">
            <v>N</v>
          </cell>
          <cell r="M220" t="str">
            <v>N</v>
          </cell>
          <cell r="N220" t="str">
            <v>N</v>
          </cell>
          <cell r="O220" t="str">
            <v>N</v>
          </cell>
          <cell r="P220" t="str">
            <v>N</v>
          </cell>
          <cell r="Q220" t="str">
            <v>N</v>
          </cell>
          <cell r="R220">
            <v>1</v>
          </cell>
        </row>
        <row r="221">
          <cell r="A221" t="str">
            <v>E1736X</v>
          </cell>
          <cell r="B221" t="str">
            <v xml:space="preserve">Hart District Council                             </v>
          </cell>
          <cell r="C221" t="str">
            <v>1736GP</v>
          </cell>
          <cell r="D221" t="str">
            <v>T</v>
          </cell>
          <cell r="E221" t="str">
            <v xml:space="preserve">GP - Hart District Council                        </v>
          </cell>
          <cell r="F221" t="str">
            <v>Y</v>
          </cell>
          <cell r="G221" t="str">
            <v>N</v>
          </cell>
          <cell r="H221" t="str">
            <v>N</v>
          </cell>
          <cell r="I221" t="str">
            <v>N</v>
          </cell>
          <cell r="J221" t="str">
            <v>Y</v>
          </cell>
          <cell r="K221" t="str">
            <v>N</v>
          </cell>
          <cell r="L221" t="str">
            <v>N</v>
          </cell>
          <cell r="M221" t="str">
            <v>N</v>
          </cell>
          <cell r="N221" t="str">
            <v>N</v>
          </cell>
          <cell r="O221" t="str">
            <v>N</v>
          </cell>
          <cell r="P221" t="str">
            <v>N</v>
          </cell>
          <cell r="Q221" t="str">
            <v>N</v>
          </cell>
          <cell r="R221">
            <v>1</v>
          </cell>
        </row>
        <row r="222">
          <cell r="A222" t="str">
            <v>E1737X</v>
          </cell>
          <cell r="B222" t="str">
            <v xml:space="preserve">Havant Borough Council                            </v>
          </cell>
          <cell r="C222" t="str">
            <v>1737GP</v>
          </cell>
          <cell r="D222" t="str">
            <v>T</v>
          </cell>
          <cell r="E222" t="str">
            <v xml:space="preserve">GP - Havant Borough Council                       </v>
          </cell>
          <cell r="F222" t="str">
            <v>Y</v>
          </cell>
          <cell r="G222" t="str">
            <v>N</v>
          </cell>
          <cell r="H222" t="str">
            <v>N</v>
          </cell>
          <cell r="I222" t="str">
            <v>N</v>
          </cell>
          <cell r="J222" t="str">
            <v>Y</v>
          </cell>
          <cell r="K222" t="str">
            <v>N</v>
          </cell>
          <cell r="L222" t="str">
            <v>N</v>
          </cell>
          <cell r="M222" t="str">
            <v>N</v>
          </cell>
          <cell r="N222" t="str">
            <v>N</v>
          </cell>
          <cell r="O222" t="str">
            <v>N</v>
          </cell>
          <cell r="P222" t="str">
            <v>N</v>
          </cell>
          <cell r="Q222" t="str">
            <v>N</v>
          </cell>
          <cell r="R222">
            <v>1</v>
          </cell>
        </row>
        <row r="223">
          <cell r="A223" t="str">
            <v>E1738X</v>
          </cell>
          <cell r="B223" t="str">
            <v xml:space="preserve">New Forest District Council                       </v>
          </cell>
          <cell r="C223" t="str">
            <v>1738GP</v>
          </cell>
          <cell r="D223" t="str">
            <v>T</v>
          </cell>
          <cell r="E223" t="str">
            <v xml:space="preserve">GP - New Forest District Council                  </v>
          </cell>
          <cell r="F223" t="str">
            <v>Y</v>
          </cell>
          <cell r="G223" t="str">
            <v>N</v>
          </cell>
          <cell r="H223" t="str">
            <v>N</v>
          </cell>
          <cell r="I223" t="str">
            <v>N</v>
          </cell>
          <cell r="J223" t="str">
            <v>Y</v>
          </cell>
          <cell r="K223" t="str">
            <v>N</v>
          </cell>
          <cell r="L223" t="str">
            <v>N</v>
          </cell>
          <cell r="M223" t="str">
            <v>N</v>
          </cell>
          <cell r="N223" t="str">
            <v>N</v>
          </cell>
          <cell r="O223" t="str">
            <v>N</v>
          </cell>
          <cell r="P223" t="str">
            <v>N</v>
          </cell>
          <cell r="Q223" t="str">
            <v>N</v>
          </cell>
          <cell r="R223">
            <v>1</v>
          </cell>
        </row>
        <row r="224">
          <cell r="A224" t="str">
            <v>E1740X</v>
          </cell>
          <cell r="B224" t="str">
            <v xml:space="preserve">Rushmoor Borough Council                          </v>
          </cell>
          <cell r="C224" t="str">
            <v>1740GP</v>
          </cell>
          <cell r="D224" t="str">
            <v>T</v>
          </cell>
          <cell r="E224" t="str">
            <v xml:space="preserve">GP - Rushmoor Borough Council                     </v>
          </cell>
          <cell r="F224" t="str">
            <v>Y</v>
          </cell>
          <cell r="G224" t="str">
            <v>N</v>
          </cell>
          <cell r="H224" t="str">
            <v>N</v>
          </cell>
          <cell r="I224" t="str">
            <v>N</v>
          </cell>
          <cell r="J224" t="str">
            <v>Y</v>
          </cell>
          <cell r="K224" t="str">
            <v>N</v>
          </cell>
          <cell r="L224" t="str">
            <v>N</v>
          </cell>
          <cell r="M224" t="str">
            <v>N</v>
          </cell>
          <cell r="N224" t="str">
            <v>N</v>
          </cell>
          <cell r="O224" t="str">
            <v>N</v>
          </cell>
          <cell r="P224" t="str">
            <v>N</v>
          </cell>
          <cell r="Q224" t="str">
            <v>N</v>
          </cell>
          <cell r="R224">
            <v>1</v>
          </cell>
        </row>
        <row r="225">
          <cell r="A225" t="str">
            <v>E1742X</v>
          </cell>
          <cell r="B225" t="str">
            <v xml:space="preserve">Test Valley Borough Council                       </v>
          </cell>
          <cell r="C225" t="str">
            <v>1742GP</v>
          </cell>
          <cell r="D225" t="str">
            <v>T</v>
          </cell>
          <cell r="E225" t="str">
            <v xml:space="preserve">GP - Test Valley Borough Council                  </v>
          </cell>
          <cell r="F225" t="str">
            <v>Y</v>
          </cell>
          <cell r="G225" t="str">
            <v>N</v>
          </cell>
          <cell r="H225" t="str">
            <v>N</v>
          </cell>
          <cell r="I225" t="str">
            <v>N</v>
          </cell>
          <cell r="J225" t="str">
            <v>Y</v>
          </cell>
          <cell r="K225" t="str">
            <v>N</v>
          </cell>
          <cell r="L225" t="str">
            <v>N</v>
          </cell>
          <cell r="M225" t="str">
            <v>N</v>
          </cell>
          <cell r="N225" t="str">
            <v>N</v>
          </cell>
          <cell r="O225" t="str">
            <v>N</v>
          </cell>
          <cell r="P225" t="str">
            <v>N</v>
          </cell>
          <cell r="Q225" t="str">
            <v>N</v>
          </cell>
          <cell r="R225">
            <v>1</v>
          </cell>
        </row>
        <row r="226">
          <cell r="A226" t="str">
            <v>E1743X</v>
          </cell>
          <cell r="B226" t="str">
            <v xml:space="preserve">Winchester City Council                           </v>
          </cell>
          <cell r="C226" t="str">
            <v>1743GP</v>
          </cell>
          <cell r="D226" t="str">
            <v>T</v>
          </cell>
          <cell r="E226" t="str">
            <v xml:space="preserve">GP - Winchester City Council                      </v>
          </cell>
          <cell r="F226" t="str">
            <v>Y</v>
          </cell>
          <cell r="G226" t="str">
            <v>N</v>
          </cell>
          <cell r="H226" t="str">
            <v>N</v>
          </cell>
          <cell r="I226" t="str">
            <v>N</v>
          </cell>
          <cell r="J226" t="str">
            <v>Y</v>
          </cell>
          <cell r="K226" t="str">
            <v>N</v>
          </cell>
          <cell r="L226" t="str">
            <v>N</v>
          </cell>
          <cell r="M226" t="str">
            <v>N</v>
          </cell>
          <cell r="N226" t="str">
            <v>N</v>
          </cell>
          <cell r="O226" t="str">
            <v>N</v>
          </cell>
          <cell r="P226" t="str">
            <v>N</v>
          </cell>
          <cell r="Q226" t="str">
            <v>N</v>
          </cell>
          <cell r="R226">
            <v>1</v>
          </cell>
        </row>
        <row r="227">
          <cell r="A227" t="str">
            <v>E1801X</v>
          </cell>
          <cell r="B227" t="str">
            <v xml:space="preserve">Herefordshire Council                             </v>
          </cell>
          <cell r="C227" t="str">
            <v>1801GP</v>
          </cell>
          <cell r="D227" t="str">
            <v>T</v>
          </cell>
          <cell r="E227" t="str">
            <v xml:space="preserve">GP - Herefordshire Council                        </v>
          </cell>
          <cell r="F227" t="str">
            <v>Y</v>
          </cell>
          <cell r="G227" t="str">
            <v>N</v>
          </cell>
          <cell r="H227" t="str">
            <v>N</v>
          </cell>
          <cell r="I227" t="str">
            <v>N</v>
          </cell>
          <cell r="J227" t="str">
            <v>Y</v>
          </cell>
          <cell r="K227" t="str">
            <v>N</v>
          </cell>
          <cell r="L227" t="str">
            <v>N</v>
          </cell>
          <cell r="M227" t="str">
            <v>N</v>
          </cell>
          <cell r="N227" t="str">
            <v>N</v>
          </cell>
          <cell r="O227" t="str">
            <v>N</v>
          </cell>
          <cell r="P227" t="str">
            <v>N</v>
          </cell>
          <cell r="Q227" t="str">
            <v>N</v>
          </cell>
          <cell r="R227">
            <v>1</v>
          </cell>
        </row>
        <row r="228">
          <cell r="A228" t="str">
            <v>E1821X</v>
          </cell>
          <cell r="B228" t="str">
            <v xml:space="preserve">Worcestershire County Council                     </v>
          </cell>
          <cell r="C228" t="str">
            <v>1821GP</v>
          </cell>
          <cell r="D228" t="str">
            <v>T</v>
          </cell>
          <cell r="E228" t="str">
            <v xml:space="preserve">GP - Worcestershire County Council                </v>
          </cell>
          <cell r="F228" t="str">
            <v>Y</v>
          </cell>
          <cell r="G228" t="str">
            <v>N</v>
          </cell>
          <cell r="H228" t="str">
            <v>N</v>
          </cell>
          <cell r="I228" t="str">
            <v>N</v>
          </cell>
          <cell r="J228" t="str">
            <v>Y</v>
          </cell>
          <cell r="K228" t="str">
            <v>N</v>
          </cell>
          <cell r="L228" t="str">
            <v>N</v>
          </cell>
          <cell r="M228" t="str">
            <v>N</v>
          </cell>
          <cell r="N228" t="str">
            <v>N</v>
          </cell>
          <cell r="O228" t="str">
            <v>N</v>
          </cell>
          <cell r="P228" t="str">
            <v>N</v>
          </cell>
          <cell r="Q228" t="str">
            <v>N</v>
          </cell>
          <cell r="R228">
            <v>1</v>
          </cell>
        </row>
        <row r="229">
          <cell r="A229" t="str">
            <v>E1831X</v>
          </cell>
          <cell r="B229" t="str">
            <v xml:space="preserve">Bromsgrove District Council                       </v>
          </cell>
          <cell r="C229" t="str">
            <v>1831GP</v>
          </cell>
          <cell r="D229" t="str">
            <v>T</v>
          </cell>
          <cell r="E229" t="str">
            <v xml:space="preserve">GP - Bromsgrove District Council                  </v>
          </cell>
          <cell r="F229" t="str">
            <v>Y</v>
          </cell>
          <cell r="G229" t="str">
            <v>N</v>
          </cell>
          <cell r="H229" t="str">
            <v>N</v>
          </cell>
          <cell r="I229" t="str">
            <v>N</v>
          </cell>
          <cell r="J229" t="str">
            <v>Y</v>
          </cell>
          <cell r="K229" t="str">
            <v>N</v>
          </cell>
          <cell r="L229" t="str">
            <v>N</v>
          </cell>
          <cell r="M229" t="str">
            <v>N</v>
          </cell>
          <cell r="N229" t="str">
            <v>N</v>
          </cell>
          <cell r="O229" t="str">
            <v>N</v>
          </cell>
          <cell r="P229" t="str">
            <v>N</v>
          </cell>
          <cell r="Q229" t="str">
            <v>N</v>
          </cell>
          <cell r="R229">
            <v>1</v>
          </cell>
        </row>
        <row r="230">
          <cell r="A230" t="str">
            <v>E1835X</v>
          </cell>
          <cell r="B230" t="str">
            <v xml:space="preserve">Redditch Borough Council                          </v>
          </cell>
          <cell r="C230" t="str">
            <v>1835GP</v>
          </cell>
          <cell r="D230" t="str">
            <v>T</v>
          </cell>
          <cell r="E230" t="str">
            <v xml:space="preserve">GP - Redditch Borough Council                     </v>
          </cell>
          <cell r="F230" t="str">
            <v>Y</v>
          </cell>
          <cell r="G230" t="str">
            <v>N</v>
          </cell>
          <cell r="H230" t="str">
            <v>N</v>
          </cell>
          <cell r="I230" t="str">
            <v>N</v>
          </cell>
          <cell r="J230" t="str">
            <v>Y</v>
          </cell>
          <cell r="K230" t="str">
            <v>N</v>
          </cell>
          <cell r="L230" t="str">
            <v>N</v>
          </cell>
          <cell r="M230" t="str">
            <v>N</v>
          </cell>
          <cell r="N230" t="str">
            <v>N</v>
          </cell>
          <cell r="O230" t="str">
            <v>N</v>
          </cell>
          <cell r="P230" t="str">
            <v>N</v>
          </cell>
          <cell r="Q230" t="str">
            <v>N</v>
          </cell>
          <cell r="R230">
            <v>1</v>
          </cell>
        </row>
        <row r="231">
          <cell r="A231" t="str">
            <v>E1837X</v>
          </cell>
          <cell r="B231" t="str">
            <v xml:space="preserve">Worcester City Council                            </v>
          </cell>
          <cell r="C231" t="str">
            <v>1837GP</v>
          </cell>
          <cell r="D231" t="str">
            <v>T</v>
          </cell>
          <cell r="E231" t="str">
            <v xml:space="preserve">GP - Worcester City Council                       </v>
          </cell>
          <cell r="F231" t="str">
            <v>Y</v>
          </cell>
          <cell r="G231" t="str">
            <v>N</v>
          </cell>
          <cell r="H231" t="str">
            <v>N</v>
          </cell>
          <cell r="I231" t="str">
            <v>N</v>
          </cell>
          <cell r="J231" t="str">
            <v>Y</v>
          </cell>
          <cell r="K231" t="str">
            <v>N</v>
          </cell>
          <cell r="L231" t="str">
            <v>N</v>
          </cell>
          <cell r="M231" t="str">
            <v>N</v>
          </cell>
          <cell r="N231" t="str">
            <v>N</v>
          </cell>
          <cell r="O231" t="str">
            <v>N</v>
          </cell>
          <cell r="P231" t="str">
            <v>N</v>
          </cell>
          <cell r="Q231" t="str">
            <v>N</v>
          </cell>
          <cell r="R231">
            <v>1</v>
          </cell>
        </row>
        <row r="232">
          <cell r="A232" t="str">
            <v>E1838X</v>
          </cell>
          <cell r="B232" t="str">
            <v xml:space="preserve">Wychavon District Council                         </v>
          </cell>
          <cell r="C232" t="str">
            <v>1838GP</v>
          </cell>
          <cell r="D232" t="str">
            <v>T</v>
          </cell>
          <cell r="E232" t="str">
            <v xml:space="preserve">GP - Wychavon District Council                    </v>
          </cell>
          <cell r="F232" t="str">
            <v>Y</v>
          </cell>
          <cell r="G232" t="str">
            <v>N</v>
          </cell>
          <cell r="H232" t="str">
            <v>N</v>
          </cell>
          <cell r="I232" t="str">
            <v>N</v>
          </cell>
          <cell r="J232" t="str">
            <v>Y</v>
          </cell>
          <cell r="K232" t="str">
            <v>N</v>
          </cell>
          <cell r="L232" t="str">
            <v>N</v>
          </cell>
          <cell r="M232" t="str">
            <v>N</v>
          </cell>
          <cell r="N232" t="str">
            <v>N</v>
          </cell>
          <cell r="O232" t="str">
            <v>N</v>
          </cell>
          <cell r="P232" t="str">
            <v>N</v>
          </cell>
          <cell r="Q232" t="str">
            <v>N</v>
          </cell>
          <cell r="R232">
            <v>1</v>
          </cell>
        </row>
        <row r="233">
          <cell r="A233" t="str">
            <v>E1839X</v>
          </cell>
          <cell r="B233" t="str">
            <v xml:space="preserve">Wyre Forest District Council                      </v>
          </cell>
          <cell r="C233" t="str">
            <v>1839GP</v>
          </cell>
          <cell r="D233" t="str">
            <v>T</v>
          </cell>
          <cell r="E233" t="str">
            <v xml:space="preserve">GP - Wyre Forest District Council                 </v>
          </cell>
          <cell r="F233" t="str">
            <v>Y</v>
          </cell>
          <cell r="G233" t="str">
            <v>N</v>
          </cell>
          <cell r="H233" t="str">
            <v>N</v>
          </cell>
          <cell r="I233" t="str">
            <v>N</v>
          </cell>
          <cell r="J233" t="str">
            <v>Y</v>
          </cell>
          <cell r="K233" t="str">
            <v>N</v>
          </cell>
          <cell r="L233" t="str">
            <v>N</v>
          </cell>
          <cell r="M233" t="str">
            <v>N</v>
          </cell>
          <cell r="N233" t="str">
            <v>N</v>
          </cell>
          <cell r="O233" t="str">
            <v>N</v>
          </cell>
          <cell r="P233" t="str">
            <v>N</v>
          </cell>
          <cell r="Q233" t="str">
            <v>N</v>
          </cell>
          <cell r="R233">
            <v>1</v>
          </cell>
        </row>
        <row r="234">
          <cell r="A234" t="str">
            <v>E1851X</v>
          </cell>
          <cell r="B234" t="str">
            <v xml:space="preserve">Malvern Hills District Council                    </v>
          </cell>
          <cell r="C234" t="str">
            <v>1851GP</v>
          </cell>
          <cell r="D234" t="str">
            <v>T</v>
          </cell>
          <cell r="E234" t="str">
            <v xml:space="preserve">GP - Malvern Hills District Council               </v>
          </cell>
          <cell r="F234" t="str">
            <v>Y</v>
          </cell>
          <cell r="G234" t="str">
            <v>N</v>
          </cell>
          <cell r="H234" t="str">
            <v>N</v>
          </cell>
          <cell r="I234" t="str">
            <v>N</v>
          </cell>
          <cell r="J234" t="str">
            <v>Y</v>
          </cell>
          <cell r="K234" t="str">
            <v>N</v>
          </cell>
          <cell r="L234" t="str">
            <v>N</v>
          </cell>
          <cell r="M234" t="str">
            <v>N</v>
          </cell>
          <cell r="N234" t="str">
            <v>N</v>
          </cell>
          <cell r="O234" t="str">
            <v>N</v>
          </cell>
          <cell r="P234" t="str">
            <v>N</v>
          </cell>
          <cell r="Q234" t="str">
            <v>N</v>
          </cell>
          <cell r="R234">
            <v>1</v>
          </cell>
        </row>
        <row r="235">
          <cell r="A235" t="str">
            <v>E1920X</v>
          </cell>
          <cell r="B235" t="str">
            <v xml:space="preserve">Hertfordshire County Council                      </v>
          </cell>
          <cell r="C235" t="str">
            <v>1920GP</v>
          </cell>
          <cell r="D235" t="str">
            <v>T</v>
          </cell>
          <cell r="E235" t="str">
            <v xml:space="preserve">GP - Hertfordshire County Council                 </v>
          </cell>
          <cell r="F235" t="str">
            <v>Y</v>
          </cell>
          <cell r="G235" t="str">
            <v>N</v>
          </cell>
          <cell r="H235" t="str">
            <v>N</v>
          </cell>
          <cell r="I235" t="str">
            <v>N</v>
          </cell>
          <cell r="J235" t="str">
            <v>Y</v>
          </cell>
          <cell r="K235" t="str">
            <v>N</v>
          </cell>
          <cell r="L235" t="str">
            <v>N</v>
          </cell>
          <cell r="M235" t="str">
            <v>N</v>
          </cell>
          <cell r="N235" t="str">
            <v>N</v>
          </cell>
          <cell r="O235" t="str">
            <v>N</v>
          </cell>
          <cell r="P235" t="str">
            <v>N</v>
          </cell>
          <cell r="Q235" t="str">
            <v>N</v>
          </cell>
          <cell r="R235">
            <v>1</v>
          </cell>
        </row>
        <row r="236">
          <cell r="A236" t="str">
            <v>E1931X</v>
          </cell>
          <cell r="B236" t="str">
            <v xml:space="preserve">Broxbourne Borough Council                        </v>
          </cell>
          <cell r="C236" t="str">
            <v>1931GP</v>
          </cell>
          <cell r="D236" t="str">
            <v>T</v>
          </cell>
          <cell r="E236" t="str">
            <v xml:space="preserve">GP - Broxbourne Borough Council                   </v>
          </cell>
          <cell r="F236" t="str">
            <v>Y</v>
          </cell>
          <cell r="G236" t="str">
            <v>N</v>
          </cell>
          <cell r="H236" t="str">
            <v>N</v>
          </cell>
          <cell r="I236" t="str">
            <v>N</v>
          </cell>
          <cell r="J236" t="str">
            <v>Y</v>
          </cell>
          <cell r="K236" t="str">
            <v>N</v>
          </cell>
          <cell r="L236" t="str">
            <v>N</v>
          </cell>
          <cell r="M236" t="str">
            <v>N</v>
          </cell>
          <cell r="N236" t="str">
            <v>N</v>
          </cell>
          <cell r="O236" t="str">
            <v>N</v>
          </cell>
          <cell r="P236" t="str">
            <v>N</v>
          </cell>
          <cell r="Q236" t="str">
            <v>N</v>
          </cell>
          <cell r="R236">
            <v>1</v>
          </cell>
        </row>
        <row r="237">
          <cell r="A237" t="str">
            <v>E1932X</v>
          </cell>
          <cell r="B237" t="str">
            <v xml:space="preserve">Dacorum Borough Council                           </v>
          </cell>
          <cell r="C237" t="str">
            <v>1932GP</v>
          </cell>
          <cell r="D237" t="str">
            <v>T</v>
          </cell>
          <cell r="E237" t="str">
            <v xml:space="preserve">GP - Dacorum Borough Council                      </v>
          </cell>
          <cell r="F237" t="str">
            <v>Y</v>
          </cell>
          <cell r="G237" t="str">
            <v>N</v>
          </cell>
          <cell r="H237" t="str">
            <v>N</v>
          </cell>
          <cell r="I237" t="str">
            <v>N</v>
          </cell>
          <cell r="J237" t="str">
            <v>Y</v>
          </cell>
          <cell r="K237" t="str">
            <v>N</v>
          </cell>
          <cell r="L237" t="str">
            <v>N</v>
          </cell>
          <cell r="M237" t="str">
            <v>N</v>
          </cell>
          <cell r="N237" t="str">
            <v>N</v>
          </cell>
          <cell r="O237" t="str">
            <v>N</v>
          </cell>
          <cell r="P237" t="str">
            <v>N</v>
          </cell>
          <cell r="Q237" t="str">
            <v>N</v>
          </cell>
          <cell r="R237">
            <v>1</v>
          </cell>
        </row>
        <row r="238">
          <cell r="A238" t="str">
            <v>E1933X</v>
          </cell>
          <cell r="B238" t="str">
            <v xml:space="preserve">East Hertfordshire District Council               </v>
          </cell>
          <cell r="C238" t="str">
            <v>1933GP</v>
          </cell>
          <cell r="D238" t="str">
            <v>T</v>
          </cell>
          <cell r="E238" t="str">
            <v xml:space="preserve">GP - East Hertfordshire District Council          </v>
          </cell>
          <cell r="F238" t="str">
            <v>Y</v>
          </cell>
          <cell r="G238" t="str">
            <v>N</v>
          </cell>
          <cell r="H238" t="str">
            <v>N</v>
          </cell>
          <cell r="I238" t="str">
            <v>N</v>
          </cell>
          <cell r="J238" t="str">
            <v>Y</v>
          </cell>
          <cell r="K238" t="str">
            <v>N</v>
          </cell>
          <cell r="L238" t="str">
            <v>N</v>
          </cell>
          <cell r="M238" t="str">
            <v>N</v>
          </cell>
          <cell r="N238" t="str">
            <v>N</v>
          </cell>
          <cell r="O238" t="str">
            <v>N</v>
          </cell>
          <cell r="P238" t="str">
            <v>N</v>
          </cell>
          <cell r="Q238" t="str">
            <v>N</v>
          </cell>
          <cell r="R238">
            <v>1</v>
          </cell>
        </row>
        <row r="239">
          <cell r="A239" t="str">
            <v>E1934X</v>
          </cell>
          <cell r="B239" t="str">
            <v xml:space="preserve">Hertsmere Borough Council                         </v>
          </cell>
          <cell r="C239" t="str">
            <v>1934GP</v>
          </cell>
          <cell r="D239" t="str">
            <v>T</v>
          </cell>
          <cell r="E239" t="str">
            <v xml:space="preserve">GP - Hertsmere Borough Council                    </v>
          </cell>
          <cell r="F239" t="str">
            <v>Y</v>
          </cell>
          <cell r="G239" t="str">
            <v>N</v>
          </cell>
          <cell r="H239" t="str">
            <v>N</v>
          </cell>
          <cell r="I239" t="str">
            <v>N</v>
          </cell>
          <cell r="J239" t="str">
            <v>Y</v>
          </cell>
          <cell r="K239" t="str">
            <v>N</v>
          </cell>
          <cell r="L239" t="str">
            <v>N</v>
          </cell>
          <cell r="M239" t="str">
            <v>N</v>
          </cell>
          <cell r="N239" t="str">
            <v>N</v>
          </cell>
          <cell r="O239" t="str">
            <v>N</v>
          </cell>
          <cell r="P239" t="str">
            <v>N</v>
          </cell>
          <cell r="Q239" t="str">
            <v>N</v>
          </cell>
          <cell r="R239">
            <v>1</v>
          </cell>
        </row>
        <row r="240">
          <cell r="A240" t="str">
            <v>E1935X</v>
          </cell>
          <cell r="B240" t="str">
            <v xml:space="preserve">North Hertfordshire District Council              </v>
          </cell>
          <cell r="C240" t="str">
            <v>1935GP</v>
          </cell>
          <cell r="D240" t="str">
            <v>T</v>
          </cell>
          <cell r="E240" t="str">
            <v xml:space="preserve">GP - North Hertfordshire District Council         </v>
          </cell>
          <cell r="F240" t="str">
            <v>Y</v>
          </cell>
          <cell r="G240" t="str">
            <v>N</v>
          </cell>
          <cell r="H240" t="str">
            <v>N</v>
          </cell>
          <cell r="I240" t="str">
            <v>N</v>
          </cell>
          <cell r="J240" t="str">
            <v>Y</v>
          </cell>
          <cell r="K240" t="str">
            <v>N</v>
          </cell>
          <cell r="L240" t="str">
            <v>N</v>
          </cell>
          <cell r="M240" t="str">
            <v>N</v>
          </cell>
          <cell r="N240" t="str">
            <v>N</v>
          </cell>
          <cell r="O240" t="str">
            <v>N</v>
          </cell>
          <cell r="P240" t="str">
            <v>N</v>
          </cell>
          <cell r="Q240" t="str">
            <v>N</v>
          </cell>
          <cell r="R240">
            <v>1</v>
          </cell>
        </row>
        <row r="241">
          <cell r="A241" t="str">
            <v>E1936X</v>
          </cell>
          <cell r="B241" t="str">
            <v xml:space="preserve">St Albans City and District Council               </v>
          </cell>
          <cell r="C241" t="str">
            <v>1936GP</v>
          </cell>
          <cell r="D241" t="str">
            <v>T</v>
          </cell>
          <cell r="E241" t="str">
            <v xml:space="preserve">GP - St Albans City and District Council          </v>
          </cell>
          <cell r="F241" t="str">
            <v>Y</v>
          </cell>
          <cell r="G241" t="str">
            <v>N</v>
          </cell>
          <cell r="H241" t="str">
            <v>N</v>
          </cell>
          <cell r="I241" t="str">
            <v>N</v>
          </cell>
          <cell r="J241" t="str">
            <v>Y</v>
          </cell>
          <cell r="K241" t="str">
            <v>N</v>
          </cell>
          <cell r="L241" t="str">
            <v>N</v>
          </cell>
          <cell r="M241" t="str">
            <v>N</v>
          </cell>
          <cell r="N241" t="str">
            <v>N</v>
          </cell>
          <cell r="O241" t="str">
            <v>N</v>
          </cell>
          <cell r="P241" t="str">
            <v>N</v>
          </cell>
          <cell r="Q241" t="str">
            <v>N</v>
          </cell>
          <cell r="R241">
            <v>1</v>
          </cell>
        </row>
        <row r="242">
          <cell r="A242" t="str">
            <v>E1937X</v>
          </cell>
          <cell r="B242" t="str">
            <v xml:space="preserve">Stevenage Borough Council                         </v>
          </cell>
          <cell r="C242" t="str">
            <v>1937GP</v>
          </cell>
          <cell r="D242" t="str">
            <v>T</v>
          </cell>
          <cell r="E242" t="str">
            <v xml:space="preserve">GP - Stevenage Borough Council                    </v>
          </cell>
          <cell r="F242" t="str">
            <v>Y</v>
          </cell>
          <cell r="G242" t="str">
            <v>N</v>
          </cell>
          <cell r="H242" t="str">
            <v>N</v>
          </cell>
          <cell r="I242" t="str">
            <v>N</v>
          </cell>
          <cell r="J242" t="str">
            <v>Y</v>
          </cell>
          <cell r="K242" t="str">
            <v>N</v>
          </cell>
          <cell r="L242" t="str">
            <v>N</v>
          </cell>
          <cell r="M242" t="str">
            <v>N</v>
          </cell>
          <cell r="N242" t="str">
            <v>N</v>
          </cell>
          <cell r="O242" t="str">
            <v>N</v>
          </cell>
          <cell r="P242" t="str">
            <v>N</v>
          </cell>
          <cell r="Q242" t="str">
            <v>N</v>
          </cell>
          <cell r="R242">
            <v>1</v>
          </cell>
        </row>
        <row r="243">
          <cell r="A243" t="str">
            <v>E1938X</v>
          </cell>
          <cell r="B243" t="str">
            <v xml:space="preserve">Three Rivers District Council                     </v>
          </cell>
          <cell r="C243" t="str">
            <v>1938GP</v>
          </cell>
          <cell r="D243" t="str">
            <v>T</v>
          </cell>
          <cell r="E243" t="str">
            <v xml:space="preserve">GP - Three Rivers District Council                </v>
          </cell>
          <cell r="F243" t="str">
            <v>Y</v>
          </cell>
          <cell r="G243" t="str">
            <v>N</v>
          </cell>
          <cell r="H243" t="str">
            <v>N</v>
          </cell>
          <cell r="I243" t="str">
            <v>N</v>
          </cell>
          <cell r="J243" t="str">
            <v>Y</v>
          </cell>
          <cell r="K243" t="str">
            <v>N</v>
          </cell>
          <cell r="L243" t="str">
            <v>N</v>
          </cell>
          <cell r="M243" t="str">
            <v>N</v>
          </cell>
          <cell r="N243" t="str">
            <v>N</v>
          </cell>
          <cell r="O243" t="str">
            <v>N</v>
          </cell>
          <cell r="P243" t="str">
            <v>N</v>
          </cell>
          <cell r="Q243" t="str">
            <v>N</v>
          </cell>
          <cell r="R243">
            <v>1</v>
          </cell>
        </row>
        <row r="244">
          <cell r="A244" t="str">
            <v>E1939X</v>
          </cell>
          <cell r="B244" t="str">
            <v xml:space="preserve">Watford Borough Council                           </v>
          </cell>
          <cell r="C244" t="str">
            <v>1939GP</v>
          </cell>
          <cell r="D244" t="str">
            <v>T</v>
          </cell>
          <cell r="E244" t="str">
            <v xml:space="preserve">GP - Watford Borough Council                      </v>
          </cell>
          <cell r="F244" t="str">
            <v>Y</v>
          </cell>
          <cell r="G244" t="str">
            <v>N</v>
          </cell>
          <cell r="H244" t="str">
            <v>N</v>
          </cell>
          <cell r="I244" t="str">
            <v>N</v>
          </cell>
          <cell r="J244" t="str">
            <v>Y</v>
          </cell>
          <cell r="K244" t="str">
            <v>N</v>
          </cell>
          <cell r="L244" t="str">
            <v>N</v>
          </cell>
          <cell r="M244" t="str">
            <v>N</v>
          </cell>
          <cell r="N244" t="str">
            <v>N</v>
          </cell>
          <cell r="O244" t="str">
            <v>N</v>
          </cell>
          <cell r="P244" t="str">
            <v>N</v>
          </cell>
          <cell r="Q244" t="str">
            <v>N</v>
          </cell>
          <cell r="R244">
            <v>1</v>
          </cell>
        </row>
        <row r="245">
          <cell r="A245" t="str">
            <v>E1940X</v>
          </cell>
          <cell r="B245" t="str">
            <v xml:space="preserve">Welwyn Hatfield District Council                  </v>
          </cell>
          <cell r="C245" t="str">
            <v>1940GP</v>
          </cell>
          <cell r="D245" t="str">
            <v>T</v>
          </cell>
          <cell r="E245" t="str">
            <v xml:space="preserve">GP - Welwyn Hatfield District Council             </v>
          </cell>
          <cell r="F245" t="str">
            <v>Y</v>
          </cell>
          <cell r="G245" t="str">
            <v>N</v>
          </cell>
          <cell r="H245" t="str">
            <v>N</v>
          </cell>
          <cell r="I245" t="str">
            <v>N</v>
          </cell>
          <cell r="J245" t="str">
            <v>Y</v>
          </cell>
          <cell r="K245" t="str">
            <v>N</v>
          </cell>
          <cell r="L245" t="str">
            <v>N</v>
          </cell>
          <cell r="M245" t="str">
            <v>N</v>
          </cell>
          <cell r="N245" t="str">
            <v>N</v>
          </cell>
          <cell r="O245" t="str">
            <v>N</v>
          </cell>
          <cell r="P245" t="str">
            <v>N</v>
          </cell>
          <cell r="Q245" t="str">
            <v>N</v>
          </cell>
          <cell r="R245">
            <v>1</v>
          </cell>
        </row>
        <row r="246">
          <cell r="A246" t="str">
            <v>E2001X</v>
          </cell>
          <cell r="B246" t="str">
            <v xml:space="preserve">East Riding of Yorkshire Council                  </v>
          </cell>
          <cell r="C246" t="str">
            <v>2001GP</v>
          </cell>
          <cell r="D246" t="str">
            <v>T</v>
          </cell>
          <cell r="E246" t="str">
            <v xml:space="preserve">GP - East Riding of Yorkshire Council             </v>
          </cell>
          <cell r="F246" t="str">
            <v>Y</v>
          </cell>
          <cell r="G246" t="str">
            <v>N</v>
          </cell>
          <cell r="H246" t="str">
            <v>N</v>
          </cell>
          <cell r="I246" t="str">
            <v>N</v>
          </cell>
          <cell r="J246" t="str">
            <v>Y</v>
          </cell>
          <cell r="K246" t="str">
            <v>N</v>
          </cell>
          <cell r="L246" t="str">
            <v>N</v>
          </cell>
          <cell r="M246" t="str">
            <v>N</v>
          </cell>
          <cell r="N246" t="str">
            <v>N</v>
          </cell>
          <cell r="O246" t="str">
            <v>N</v>
          </cell>
          <cell r="P246" t="str">
            <v>N</v>
          </cell>
          <cell r="Q246" t="str">
            <v>N</v>
          </cell>
          <cell r="R246">
            <v>1</v>
          </cell>
        </row>
        <row r="247">
          <cell r="A247" t="str">
            <v>E2002X</v>
          </cell>
          <cell r="B247" t="str">
            <v xml:space="preserve">Kingston upon Hull City Council                   </v>
          </cell>
          <cell r="C247" t="str">
            <v>2002GP</v>
          </cell>
          <cell r="D247" t="str">
            <v>T</v>
          </cell>
          <cell r="E247" t="str">
            <v xml:space="preserve">GP - Kingston upon Hull City Council              </v>
          </cell>
          <cell r="F247" t="str">
            <v>Y</v>
          </cell>
          <cell r="G247" t="str">
            <v>N</v>
          </cell>
          <cell r="H247" t="str">
            <v>N</v>
          </cell>
          <cell r="I247" t="str">
            <v>N</v>
          </cell>
          <cell r="J247" t="str">
            <v>Y</v>
          </cell>
          <cell r="K247" t="str">
            <v>N</v>
          </cell>
          <cell r="L247" t="str">
            <v>N</v>
          </cell>
          <cell r="M247" t="str">
            <v>N</v>
          </cell>
          <cell r="N247" t="str">
            <v>N</v>
          </cell>
          <cell r="O247" t="str">
            <v>N</v>
          </cell>
          <cell r="P247" t="str">
            <v>N</v>
          </cell>
          <cell r="Q247" t="str">
            <v>N</v>
          </cell>
          <cell r="R247">
            <v>1</v>
          </cell>
        </row>
        <row r="248">
          <cell r="A248" t="str">
            <v>E2003X</v>
          </cell>
          <cell r="B248" t="str">
            <v xml:space="preserve">North East Lincolnshire Council                   </v>
          </cell>
          <cell r="C248" t="str">
            <v>2003GP</v>
          </cell>
          <cell r="D248" t="str">
            <v>T</v>
          </cell>
          <cell r="E248" t="str">
            <v xml:space="preserve">GP - North East Lincolnshire Council              </v>
          </cell>
          <cell r="F248" t="str">
            <v>Y</v>
          </cell>
          <cell r="G248" t="str">
            <v>N</v>
          </cell>
          <cell r="H248" t="str">
            <v>N</v>
          </cell>
          <cell r="I248" t="str">
            <v>N</v>
          </cell>
          <cell r="J248" t="str">
            <v>Y</v>
          </cell>
          <cell r="K248" t="str">
            <v>N</v>
          </cell>
          <cell r="L248" t="str">
            <v>N</v>
          </cell>
          <cell r="M248" t="str">
            <v>N</v>
          </cell>
          <cell r="N248" t="str">
            <v>N</v>
          </cell>
          <cell r="O248" t="str">
            <v>N</v>
          </cell>
          <cell r="P248" t="str">
            <v>N</v>
          </cell>
          <cell r="Q248" t="str">
            <v>N</v>
          </cell>
          <cell r="R248">
            <v>1</v>
          </cell>
        </row>
        <row r="249">
          <cell r="A249" t="str">
            <v>E2004X</v>
          </cell>
          <cell r="B249" t="str">
            <v xml:space="preserve">North Lincolnshire Council                        </v>
          </cell>
          <cell r="C249" t="str">
            <v>2004GP</v>
          </cell>
          <cell r="D249" t="str">
            <v>T</v>
          </cell>
          <cell r="E249" t="str">
            <v xml:space="preserve">GP - North Lincolnshire Council                   </v>
          </cell>
          <cell r="F249" t="str">
            <v>Y</v>
          </cell>
          <cell r="G249" t="str">
            <v>N</v>
          </cell>
          <cell r="H249" t="str">
            <v>N</v>
          </cell>
          <cell r="I249" t="str">
            <v>N</v>
          </cell>
          <cell r="J249" t="str">
            <v>Y</v>
          </cell>
          <cell r="K249" t="str">
            <v>N</v>
          </cell>
          <cell r="L249" t="str">
            <v>N</v>
          </cell>
          <cell r="M249" t="str">
            <v>N</v>
          </cell>
          <cell r="N249" t="str">
            <v>N</v>
          </cell>
          <cell r="O249" t="str">
            <v>N</v>
          </cell>
          <cell r="P249" t="str">
            <v>N</v>
          </cell>
          <cell r="Q249" t="str">
            <v>N</v>
          </cell>
          <cell r="R249">
            <v>1</v>
          </cell>
        </row>
        <row r="250">
          <cell r="A250" t="str">
            <v>E2101X</v>
          </cell>
          <cell r="B250" t="str">
            <v xml:space="preserve">Isle of Wight Council                             </v>
          </cell>
          <cell r="C250" t="str">
            <v>2101GP</v>
          </cell>
          <cell r="D250" t="str">
            <v>T</v>
          </cell>
          <cell r="E250" t="str">
            <v xml:space="preserve">GP - Isle of Wight Council                        </v>
          </cell>
          <cell r="F250" t="str">
            <v>Y</v>
          </cell>
          <cell r="G250" t="str">
            <v>N</v>
          </cell>
          <cell r="H250" t="str">
            <v>N</v>
          </cell>
          <cell r="I250" t="str">
            <v>N</v>
          </cell>
          <cell r="J250" t="str">
            <v>Y</v>
          </cell>
          <cell r="K250" t="str">
            <v>N</v>
          </cell>
          <cell r="L250" t="str">
            <v>N</v>
          </cell>
          <cell r="M250" t="str">
            <v>N</v>
          </cell>
          <cell r="N250" t="str">
            <v>N</v>
          </cell>
          <cell r="O250" t="str">
            <v>N</v>
          </cell>
          <cell r="P250" t="str">
            <v>N</v>
          </cell>
          <cell r="Q250" t="str">
            <v>N</v>
          </cell>
          <cell r="R250">
            <v>1</v>
          </cell>
        </row>
        <row r="251">
          <cell r="A251" t="str">
            <v>E2201X</v>
          </cell>
          <cell r="B251" t="str">
            <v xml:space="preserve">Medway Council                                    </v>
          </cell>
          <cell r="C251" t="str">
            <v>2201GP</v>
          </cell>
          <cell r="D251" t="str">
            <v>T</v>
          </cell>
          <cell r="E251" t="str">
            <v xml:space="preserve">GP - Medway Council                               </v>
          </cell>
          <cell r="F251" t="str">
            <v>Y</v>
          </cell>
          <cell r="G251" t="str">
            <v>N</v>
          </cell>
          <cell r="H251" t="str">
            <v>N</v>
          </cell>
          <cell r="I251" t="str">
            <v>N</v>
          </cell>
          <cell r="J251" t="str">
            <v>Y</v>
          </cell>
          <cell r="K251" t="str">
            <v>N</v>
          </cell>
          <cell r="L251" t="str">
            <v>N</v>
          </cell>
          <cell r="M251" t="str">
            <v>N</v>
          </cell>
          <cell r="N251" t="str">
            <v>N</v>
          </cell>
          <cell r="O251" t="str">
            <v>N</v>
          </cell>
          <cell r="P251" t="str">
            <v>N</v>
          </cell>
          <cell r="Q251" t="str">
            <v>N</v>
          </cell>
          <cell r="R251">
            <v>1</v>
          </cell>
        </row>
        <row r="252">
          <cell r="A252" t="str">
            <v>E2221X</v>
          </cell>
          <cell r="B252" t="str">
            <v xml:space="preserve">Kent County Council                               </v>
          </cell>
          <cell r="C252" t="str">
            <v>2221GP</v>
          </cell>
          <cell r="D252" t="str">
            <v>T</v>
          </cell>
          <cell r="E252" t="str">
            <v xml:space="preserve">GP - Kent County Council                          </v>
          </cell>
          <cell r="F252" t="str">
            <v>Y</v>
          </cell>
          <cell r="G252" t="str">
            <v>N</v>
          </cell>
          <cell r="H252" t="str">
            <v>N</v>
          </cell>
          <cell r="I252" t="str">
            <v>N</v>
          </cell>
          <cell r="J252" t="str">
            <v>Y</v>
          </cell>
          <cell r="K252" t="str">
            <v>N</v>
          </cell>
          <cell r="L252" t="str">
            <v>N</v>
          </cell>
          <cell r="M252" t="str">
            <v>N</v>
          </cell>
          <cell r="N252" t="str">
            <v>N</v>
          </cell>
          <cell r="O252" t="str">
            <v>N</v>
          </cell>
          <cell r="P252" t="str">
            <v>N</v>
          </cell>
          <cell r="Q252" t="str">
            <v>N</v>
          </cell>
          <cell r="R252">
            <v>1</v>
          </cell>
        </row>
        <row r="253">
          <cell r="A253" t="str">
            <v>E2231X</v>
          </cell>
          <cell r="B253" t="str">
            <v xml:space="preserve">Ashford Borough Council                           </v>
          </cell>
          <cell r="C253" t="str">
            <v>2231GP</v>
          </cell>
          <cell r="D253" t="str">
            <v>T</v>
          </cell>
          <cell r="E253" t="str">
            <v xml:space="preserve">GP - Ashford Borough Council                      </v>
          </cell>
          <cell r="F253" t="str">
            <v>Y</v>
          </cell>
          <cell r="G253" t="str">
            <v>N</v>
          </cell>
          <cell r="H253" t="str">
            <v>N</v>
          </cell>
          <cell r="I253" t="str">
            <v>N</v>
          </cell>
          <cell r="J253" t="str">
            <v>Y</v>
          </cell>
          <cell r="K253" t="str">
            <v>N</v>
          </cell>
          <cell r="L253" t="str">
            <v>N</v>
          </cell>
          <cell r="M253" t="str">
            <v>N</v>
          </cell>
          <cell r="N253" t="str">
            <v>N</v>
          </cell>
          <cell r="O253" t="str">
            <v>N</v>
          </cell>
          <cell r="P253" t="str">
            <v>N</v>
          </cell>
          <cell r="Q253" t="str">
            <v>N</v>
          </cell>
          <cell r="R253">
            <v>1</v>
          </cell>
        </row>
        <row r="254">
          <cell r="A254" t="str">
            <v>E2232X</v>
          </cell>
          <cell r="B254" t="str">
            <v xml:space="preserve">Canterbury City Council                           </v>
          </cell>
          <cell r="C254" t="str">
            <v>2232GP</v>
          </cell>
          <cell r="D254" t="str">
            <v>T</v>
          </cell>
          <cell r="E254" t="str">
            <v xml:space="preserve">GP - Canterbury City Council                      </v>
          </cell>
          <cell r="F254" t="str">
            <v>Y</v>
          </cell>
          <cell r="G254" t="str">
            <v>N</v>
          </cell>
          <cell r="H254" t="str">
            <v>N</v>
          </cell>
          <cell r="I254" t="str">
            <v>N</v>
          </cell>
          <cell r="J254" t="str">
            <v>Y</v>
          </cell>
          <cell r="K254" t="str">
            <v>N</v>
          </cell>
          <cell r="L254" t="str">
            <v>N</v>
          </cell>
          <cell r="M254" t="str">
            <v>N</v>
          </cell>
          <cell r="N254" t="str">
            <v>N</v>
          </cell>
          <cell r="O254" t="str">
            <v>N</v>
          </cell>
          <cell r="P254" t="str">
            <v>N</v>
          </cell>
          <cell r="Q254" t="str">
            <v>N</v>
          </cell>
          <cell r="R254">
            <v>1</v>
          </cell>
        </row>
        <row r="255">
          <cell r="A255" t="str">
            <v>E2233X</v>
          </cell>
          <cell r="B255" t="str">
            <v xml:space="preserve">Dartford Borough Council                          </v>
          </cell>
          <cell r="C255" t="str">
            <v>2233GP</v>
          </cell>
          <cell r="D255" t="str">
            <v>T</v>
          </cell>
          <cell r="E255" t="str">
            <v xml:space="preserve">GP - Dartford Borough Council                     </v>
          </cell>
          <cell r="F255" t="str">
            <v>Y</v>
          </cell>
          <cell r="G255" t="str">
            <v>N</v>
          </cell>
          <cell r="H255" t="str">
            <v>N</v>
          </cell>
          <cell r="I255" t="str">
            <v>N</v>
          </cell>
          <cell r="J255" t="str">
            <v>Y</v>
          </cell>
          <cell r="K255" t="str">
            <v>N</v>
          </cell>
          <cell r="L255" t="str">
            <v>N</v>
          </cell>
          <cell r="M255" t="str">
            <v>N</v>
          </cell>
          <cell r="N255" t="str">
            <v>N</v>
          </cell>
          <cell r="O255" t="str">
            <v>N</v>
          </cell>
          <cell r="P255" t="str">
            <v>N</v>
          </cell>
          <cell r="Q255" t="str">
            <v>N</v>
          </cell>
          <cell r="R255">
            <v>1</v>
          </cell>
        </row>
        <row r="256">
          <cell r="A256" t="str">
            <v>E2234X</v>
          </cell>
          <cell r="B256" t="str">
            <v xml:space="preserve">Dover District Council                            </v>
          </cell>
          <cell r="C256" t="str">
            <v>2234GP</v>
          </cell>
          <cell r="D256" t="str">
            <v>T</v>
          </cell>
          <cell r="E256" t="str">
            <v xml:space="preserve">GP - Dover District Council                       </v>
          </cell>
          <cell r="F256" t="str">
            <v>Y</v>
          </cell>
          <cell r="G256" t="str">
            <v>N</v>
          </cell>
          <cell r="H256" t="str">
            <v>N</v>
          </cell>
          <cell r="I256" t="str">
            <v>N</v>
          </cell>
          <cell r="J256" t="str">
            <v>Y</v>
          </cell>
          <cell r="K256" t="str">
            <v>N</v>
          </cell>
          <cell r="L256" t="str">
            <v>N</v>
          </cell>
          <cell r="M256" t="str">
            <v>N</v>
          </cell>
          <cell r="N256" t="str">
            <v>N</v>
          </cell>
          <cell r="O256" t="str">
            <v>N</v>
          </cell>
          <cell r="P256" t="str">
            <v>N</v>
          </cell>
          <cell r="Q256" t="str">
            <v>N</v>
          </cell>
          <cell r="R256">
            <v>1</v>
          </cell>
        </row>
        <row r="257">
          <cell r="A257" t="str">
            <v>E2236X</v>
          </cell>
          <cell r="B257" t="str">
            <v xml:space="preserve">Gravesham Borough Council                         </v>
          </cell>
          <cell r="C257" t="str">
            <v>2236GP</v>
          </cell>
          <cell r="D257" t="str">
            <v>T</v>
          </cell>
          <cell r="E257" t="str">
            <v xml:space="preserve">GP - Gravesham Borough Council                    </v>
          </cell>
          <cell r="F257" t="str">
            <v>Y</v>
          </cell>
          <cell r="G257" t="str">
            <v>N</v>
          </cell>
          <cell r="H257" t="str">
            <v>N</v>
          </cell>
          <cell r="I257" t="str">
            <v>N</v>
          </cell>
          <cell r="J257" t="str">
            <v>Y</v>
          </cell>
          <cell r="K257" t="str">
            <v>N</v>
          </cell>
          <cell r="L257" t="str">
            <v>N</v>
          </cell>
          <cell r="M257" t="str">
            <v>N</v>
          </cell>
          <cell r="N257" t="str">
            <v>N</v>
          </cell>
          <cell r="O257" t="str">
            <v>N</v>
          </cell>
          <cell r="P257" t="str">
            <v>N</v>
          </cell>
          <cell r="Q257" t="str">
            <v>N</v>
          </cell>
          <cell r="R257">
            <v>1</v>
          </cell>
        </row>
        <row r="258">
          <cell r="A258" t="str">
            <v>E2237X</v>
          </cell>
          <cell r="B258" t="str">
            <v xml:space="preserve">Maidstone Borough Council                         </v>
          </cell>
          <cell r="C258" t="str">
            <v>2237GP</v>
          </cell>
          <cell r="D258" t="str">
            <v>T</v>
          </cell>
          <cell r="E258" t="str">
            <v xml:space="preserve">GP - Maidstone Borough Council                    </v>
          </cell>
          <cell r="F258" t="str">
            <v>Y</v>
          </cell>
          <cell r="G258" t="str">
            <v>N</v>
          </cell>
          <cell r="H258" t="str">
            <v>N</v>
          </cell>
          <cell r="I258" t="str">
            <v>N</v>
          </cell>
          <cell r="J258" t="str">
            <v>Y</v>
          </cell>
          <cell r="K258" t="str">
            <v>N</v>
          </cell>
          <cell r="L258" t="str">
            <v>N</v>
          </cell>
          <cell r="M258" t="str">
            <v>N</v>
          </cell>
          <cell r="N258" t="str">
            <v>N</v>
          </cell>
          <cell r="O258" t="str">
            <v>N</v>
          </cell>
          <cell r="P258" t="str">
            <v>N</v>
          </cell>
          <cell r="Q258" t="str">
            <v>N</v>
          </cell>
          <cell r="R258">
            <v>1</v>
          </cell>
        </row>
        <row r="259">
          <cell r="A259" t="str">
            <v>E2239X</v>
          </cell>
          <cell r="B259" t="str">
            <v xml:space="preserve">Sevenoaks District Council                        </v>
          </cell>
          <cell r="C259" t="str">
            <v>2239GP</v>
          </cell>
          <cell r="D259" t="str">
            <v>T</v>
          </cell>
          <cell r="E259" t="str">
            <v xml:space="preserve">GP - Sevenoaks District Council                   </v>
          </cell>
          <cell r="F259" t="str">
            <v>Y</v>
          </cell>
          <cell r="G259" t="str">
            <v>N</v>
          </cell>
          <cell r="H259" t="str">
            <v>N</v>
          </cell>
          <cell r="I259" t="str">
            <v>N</v>
          </cell>
          <cell r="J259" t="str">
            <v>Y</v>
          </cell>
          <cell r="K259" t="str">
            <v>N</v>
          </cell>
          <cell r="L259" t="str">
            <v>N</v>
          </cell>
          <cell r="M259" t="str">
            <v>N</v>
          </cell>
          <cell r="N259" t="str">
            <v>N</v>
          </cell>
          <cell r="O259" t="str">
            <v>N</v>
          </cell>
          <cell r="P259" t="str">
            <v>N</v>
          </cell>
          <cell r="Q259" t="str">
            <v>N</v>
          </cell>
          <cell r="R259">
            <v>1</v>
          </cell>
        </row>
        <row r="260">
          <cell r="A260" t="str">
            <v>E2240X</v>
          </cell>
          <cell r="B260" t="str">
            <v xml:space="preserve">Shepway District Council                          </v>
          </cell>
          <cell r="C260" t="str">
            <v>2240GP</v>
          </cell>
          <cell r="D260" t="str">
            <v>T</v>
          </cell>
          <cell r="E260" t="str">
            <v xml:space="preserve">GP - Shepway District Council                     </v>
          </cell>
          <cell r="F260" t="str">
            <v>Y</v>
          </cell>
          <cell r="G260" t="str">
            <v>N</v>
          </cell>
          <cell r="H260" t="str">
            <v>N</v>
          </cell>
          <cell r="I260" t="str">
            <v>N</v>
          </cell>
          <cell r="J260" t="str">
            <v>Y</v>
          </cell>
          <cell r="K260" t="str">
            <v>N</v>
          </cell>
          <cell r="L260" t="str">
            <v>N</v>
          </cell>
          <cell r="M260" t="str">
            <v>N</v>
          </cell>
          <cell r="N260" t="str">
            <v>N</v>
          </cell>
          <cell r="O260" t="str">
            <v>N</v>
          </cell>
          <cell r="P260" t="str">
            <v>N</v>
          </cell>
          <cell r="Q260" t="str">
            <v>N</v>
          </cell>
          <cell r="R260">
            <v>1</v>
          </cell>
        </row>
        <row r="261">
          <cell r="A261" t="str">
            <v>E2241X</v>
          </cell>
          <cell r="B261" t="str">
            <v xml:space="preserve">Swale Borough Council                             </v>
          </cell>
          <cell r="C261" t="str">
            <v>2241GP</v>
          </cell>
          <cell r="D261" t="str">
            <v>T</v>
          </cell>
          <cell r="E261" t="str">
            <v xml:space="preserve">GP - Swale Borough Council                        </v>
          </cell>
          <cell r="F261" t="str">
            <v>Y</v>
          </cell>
          <cell r="G261" t="str">
            <v>N</v>
          </cell>
          <cell r="H261" t="str">
            <v>N</v>
          </cell>
          <cell r="I261" t="str">
            <v>N</v>
          </cell>
          <cell r="J261" t="str">
            <v>Y</v>
          </cell>
          <cell r="K261" t="str">
            <v>N</v>
          </cell>
          <cell r="L261" t="str">
            <v>N</v>
          </cell>
          <cell r="M261" t="str">
            <v>N</v>
          </cell>
          <cell r="N261" t="str">
            <v>N</v>
          </cell>
          <cell r="O261" t="str">
            <v>N</v>
          </cell>
          <cell r="P261" t="str">
            <v>N</v>
          </cell>
          <cell r="Q261" t="str">
            <v>N</v>
          </cell>
          <cell r="R261">
            <v>1</v>
          </cell>
        </row>
        <row r="262">
          <cell r="A262" t="str">
            <v>E2242X</v>
          </cell>
          <cell r="B262" t="str">
            <v xml:space="preserve">Thanet District Council                           </v>
          </cell>
          <cell r="C262" t="str">
            <v>2242GP</v>
          </cell>
          <cell r="D262" t="str">
            <v>T</v>
          </cell>
          <cell r="E262" t="str">
            <v xml:space="preserve">GP - Thanet District Council                      </v>
          </cell>
          <cell r="F262" t="str">
            <v>Y</v>
          </cell>
          <cell r="G262" t="str">
            <v>N</v>
          </cell>
          <cell r="H262" t="str">
            <v>N</v>
          </cell>
          <cell r="I262" t="str">
            <v>N</v>
          </cell>
          <cell r="J262" t="str">
            <v>Y</v>
          </cell>
          <cell r="K262" t="str">
            <v>N</v>
          </cell>
          <cell r="L262" t="str">
            <v>N</v>
          </cell>
          <cell r="M262" t="str">
            <v>N</v>
          </cell>
          <cell r="N262" t="str">
            <v>N</v>
          </cell>
          <cell r="O262" t="str">
            <v>N</v>
          </cell>
          <cell r="P262" t="str">
            <v>N</v>
          </cell>
          <cell r="Q262" t="str">
            <v>N</v>
          </cell>
          <cell r="R262">
            <v>1</v>
          </cell>
        </row>
        <row r="263">
          <cell r="A263" t="str">
            <v>E2243X</v>
          </cell>
          <cell r="B263" t="str">
            <v xml:space="preserve">Tonbridge and Malling Borough Council             </v>
          </cell>
          <cell r="C263" t="str">
            <v>2243GP</v>
          </cell>
          <cell r="D263" t="str">
            <v>T</v>
          </cell>
          <cell r="E263" t="str">
            <v xml:space="preserve">GP - Tonbridge and Malling Borough Council        </v>
          </cell>
          <cell r="F263" t="str">
            <v>Y</v>
          </cell>
          <cell r="G263" t="str">
            <v>N</v>
          </cell>
          <cell r="H263" t="str">
            <v>N</v>
          </cell>
          <cell r="I263" t="str">
            <v>N</v>
          </cell>
          <cell r="J263" t="str">
            <v>Y</v>
          </cell>
          <cell r="K263" t="str">
            <v>N</v>
          </cell>
          <cell r="L263" t="str">
            <v>N</v>
          </cell>
          <cell r="M263" t="str">
            <v>N</v>
          </cell>
          <cell r="N263" t="str">
            <v>N</v>
          </cell>
          <cell r="O263" t="str">
            <v>N</v>
          </cell>
          <cell r="P263" t="str">
            <v>N</v>
          </cell>
          <cell r="Q263" t="str">
            <v>N</v>
          </cell>
          <cell r="R263">
            <v>1</v>
          </cell>
        </row>
        <row r="264">
          <cell r="A264" t="str">
            <v>E2244X</v>
          </cell>
          <cell r="B264" t="str">
            <v xml:space="preserve">Tunbridge Wells Borough Council                   </v>
          </cell>
          <cell r="C264" t="str">
            <v>2244GP</v>
          </cell>
          <cell r="D264" t="str">
            <v>T</v>
          </cell>
          <cell r="E264" t="str">
            <v xml:space="preserve">GP - Tunbridge Wells Borough Council              </v>
          </cell>
          <cell r="F264" t="str">
            <v>Y</v>
          </cell>
          <cell r="G264" t="str">
            <v>N</v>
          </cell>
          <cell r="H264" t="str">
            <v>N</v>
          </cell>
          <cell r="I264" t="str">
            <v>N</v>
          </cell>
          <cell r="J264" t="str">
            <v>Y</v>
          </cell>
          <cell r="K264" t="str">
            <v>N</v>
          </cell>
          <cell r="L264" t="str">
            <v>N</v>
          </cell>
          <cell r="M264" t="str">
            <v>N</v>
          </cell>
          <cell r="N264" t="str">
            <v>N</v>
          </cell>
          <cell r="O264" t="str">
            <v>N</v>
          </cell>
          <cell r="P264" t="str">
            <v>N</v>
          </cell>
          <cell r="Q264" t="str">
            <v>N</v>
          </cell>
          <cell r="R264">
            <v>1</v>
          </cell>
        </row>
        <row r="265">
          <cell r="A265" t="str">
            <v>E2301X</v>
          </cell>
          <cell r="B265" t="str">
            <v xml:space="preserve">Blackburn with Darwen Borough Council             </v>
          </cell>
          <cell r="C265" t="str">
            <v>2301GP</v>
          </cell>
          <cell r="D265" t="str">
            <v>T</v>
          </cell>
          <cell r="E265" t="str">
            <v xml:space="preserve">GP - Blackburn with Darwen Borough Council        </v>
          </cell>
          <cell r="F265" t="str">
            <v>Y</v>
          </cell>
          <cell r="G265" t="str">
            <v>N</v>
          </cell>
          <cell r="H265" t="str">
            <v>N</v>
          </cell>
          <cell r="I265" t="str">
            <v>N</v>
          </cell>
          <cell r="J265" t="str">
            <v>Y</v>
          </cell>
          <cell r="K265" t="str">
            <v>N</v>
          </cell>
          <cell r="L265" t="str">
            <v>N</v>
          </cell>
          <cell r="M265" t="str">
            <v>N</v>
          </cell>
          <cell r="N265" t="str">
            <v>N</v>
          </cell>
          <cell r="O265" t="str">
            <v>N</v>
          </cell>
          <cell r="P265" t="str">
            <v>N</v>
          </cell>
          <cell r="Q265" t="str">
            <v>N</v>
          </cell>
          <cell r="R265">
            <v>1</v>
          </cell>
        </row>
        <row r="266">
          <cell r="A266" t="str">
            <v>E2302X</v>
          </cell>
          <cell r="B266" t="str">
            <v xml:space="preserve">Blackpool Borough Council                         </v>
          </cell>
          <cell r="C266" t="str">
            <v>2302GP</v>
          </cell>
          <cell r="D266" t="str">
            <v>T</v>
          </cell>
          <cell r="E266" t="str">
            <v xml:space="preserve">GP - Blackpool Borough Council                    </v>
          </cell>
          <cell r="F266" t="str">
            <v>Y</v>
          </cell>
          <cell r="G266" t="str">
            <v>N</v>
          </cell>
          <cell r="H266" t="str">
            <v>N</v>
          </cell>
          <cell r="I266" t="str">
            <v>N</v>
          </cell>
          <cell r="J266" t="str">
            <v>Y</v>
          </cell>
          <cell r="K266" t="str">
            <v>N</v>
          </cell>
          <cell r="L266" t="str">
            <v>N</v>
          </cell>
          <cell r="M266" t="str">
            <v>N</v>
          </cell>
          <cell r="N266" t="str">
            <v>N</v>
          </cell>
          <cell r="O266" t="str">
            <v>N</v>
          </cell>
          <cell r="P266" t="str">
            <v>N</v>
          </cell>
          <cell r="Q266" t="str">
            <v>N</v>
          </cell>
          <cell r="R266">
            <v>1</v>
          </cell>
        </row>
        <row r="267">
          <cell r="A267" t="str">
            <v>E2321X</v>
          </cell>
          <cell r="B267" t="str">
            <v xml:space="preserve">Lancashire County Council                         </v>
          </cell>
          <cell r="C267" t="str">
            <v>2321GP</v>
          </cell>
          <cell r="D267" t="str">
            <v>T</v>
          </cell>
          <cell r="E267" t="str">
            <v xml:space="preserve">GP - Lancashire County Council                    </v>
          </cell>
          <cell r="F267" t="str">
            <v>Y</v>
          </cell>
          <cell r="G267" t="str">
            <v>N</v>
          </cell>
          <cell r="H267" t="str">
            <v>N</v>
          </cell>
          <cell r="I267" t="str">
            <v>N</v>
          </cell>
          <cell r="J267" t="str">
            <v>Y</v>
          </cell>
          <cell r="K267" t="str">
            <v>N</v>
          </cell>
          <cell r="L267" t="str">
            <v>N</v>
          </cell>
          <cell r="M267" t="str">
            <v>N</v>
          </cell>
          <cell r="N267" t="str">
            <v>N</v>
          </cell>
          <cell r="O267" t="str">
            <v>N</v>
          </cell>
          <cell r="P267" t="str">
            <v>N</v>
          </cell>
          <cell r="Q267" t="str">
            <v>N</v>
          </cell>
          <cell r="R267">
            <v>1</v>
          </cell>
        </row>
        <row r="268">
          <cell r="A268" t="str">
            <v>E2333X</v>
          </cell>
          <cell r="B268" t="str">
            <v xml:space="preserve">Burnley Borough Council                           </v>
          </cell>
          <cell r="C268" t="str">
            <v>2333GP</v>
          </cell>
          <cell r="D268" t="str">
            <v>T</v>
          </cell>
          <cell r="E268" t="str">
            <v xml:space="preserve">GP - Burnley Borough Council                      </v>
          </cell>
          <cell r="F268" t="str">
            <v>Y</v>
          </cell>
          <cell r="G268" t="str">
            <v>N</v>
          </cell>
          <cell r="H268" t="str">
            <v>N</v>
          </cell>
          <cell r="I268" t="str">
            <v>N</v>
          </cell>
          <cell r="J268" t="str">
            <v>Y</v>
          </cell>
          <cell r="K268" t="str">
            <v>N</v>
          </cell>
          <cell r="L268" t="str">
            <v>N</v>
          </cell>
          <cell r="M268" t="str">
            <v>N</v>
          </cell>
          <cell r="N268" t="str">
            <v>N</v>
          </cell>
          <cell r="O268" t="str">
            <v>N</v>
          </cell>
          <cell r="P268" t="str">
            <v>N</v>
          </cell>
          <cell r="Q268" t="str">
            <v>N</v>
          </cell>
          <cell r="R268">
            <v>1</v>
          </cell>
        </row>
        <row r="269">
          <cell r="A269" t="str">
            <v>E2334X</v>
          </cell>
          <cell r="B269" t="str">
            <v xml:space="preserve">Chorley Borough Council                           </v>
          </cell>
          <cell r="C269" t="str">
            <v>2334GP</v>
          </cell>
          <cell r="D269" t="str">
            <v>T</v>
          </cell>
          <cell r="E269" t="str">
            <v xml:space="preserve">GP - Chorley Borough Council                      </v>
          </cell>
          <cell r="F269" t="str">
            <v>Y</v>
          </cell>
          <cell r="G269" t="str">
            <v>N</v>
          </cell>
          <cell r="H269" t="str">
            <v>N</v>
          </cell>
          <cell r="I269" t="str">
            <v>N</v>
          </cell>
          <cell r="J269" t="str">
            <v>Y</v>
          </cell>
          <cell r="K269" t="str">
            <v>N</v>
          </cell>
          <cell r="L269" t="str">
            <v>N</v>
          </cell>
          <cell r="M269" t="str">
            <v>N</v>
          </cell>
          <cell r="N269" t="str">
            <v>N</v>
          </cell>
          <cell r="O269" t="str">
            <v>N</v>
          </cell>
          <cell r="P269" t="str">
            <v>N</v>
          </cell>
          <cell r="Q269" t="str">
            <v>N</v>
          </cell>
          <cell r="R269">
            <v>1</v>
          </cell>
        </row>
        <row r="270">
          <cell r="A270" t="str">
            <v>E2335X</v>
          </cell>
          <cell r="B270" t="str">
            <v xml:space="preserve">Fylde Borough Council                             </v>
          </cell>
          <cell r="C270" t="str">
            <v>2335GP</v>
          </cell>
          <cell r="D270" t="str">
            <v>T</v>
          </cell>
          <cell r="E270" t="str">
            <v xml:space="preserve">GP - Fylde Borough Council                        </v>
          </cell>
          <cell r="F270" t="str">
            <v>Y</v>
          </cell>
          <cell r="G270" t="str">
            <v>N</v>
          </cell>
          <cell r="H270" t="str">
            <v>N</v>
          </cell>
          <cell r="I270" t="str">
            <v>N</v>
          </cell>
          <cell r="J270" t="str">
            <v>Y</v>
          </cell>
          <cell r="K270" t="str">
            <v>N</v>
          </cell>
          <cell r="L270" t="str">
            <v>N</v>
          </cell>
          <cell r="M270" t="str">
            <v>N</v>
          </cell>
          <cell r="N270" t="str">
            <v>N</v>
          </cell>
          <cell r="O270" t="str">
            <v>N</v>
          </cell>
          <cell r="P270" t="str">
            <v>N</v>
          </cell>
          <cell r="Q270" t="str">
            <v>N</v>
          </cell>
          <cell r="R270">
            <v>1</v>
          </cell>
        </row>
        <row r="271">
          <cell r="A271" t="str">
            <v>E2336X</v>
          </cell>
          <cell r="B271" t="str">
            <v xml:space="preserve">Hyndburn Borough Council                          </v>
          </cell>
          <cell r="C271" t="str">
            <v>2336GP</v>
          </cell>
          <cell r="D271" t="str">
            <v>T</v>
          </cell>
          <cell r="E271" t="str">
            <v xml:space="preserve">GP - Hyndburn Borough Council                     </v>
          </cell>
          <cell r="F271" t="str">
            <v>Y</v>
          </cell>
          <cell r="G271" t="str">
            <v>N</v>
          </cell>
          <cell r="H271" t="str">
            <v>N</v>
          </cell>
          <cell r="I271" t="str">
            <v>N</v>
          </cell>
          <cell r="J271" t="str">
            <v>Y</v>
          </cell>
          <cell r="K271" t="str">
            <v>N</v>
          </cell>
          <cell r="L271" t="str">
            <v>N</v>
          </cell>
          <cell r="M271" t="str">
            <v>N</v>
          </cell>
          <cell r="N271" t="str">
            <v>N</v>
          </cell>
          <cell r="O271" t="str">
            <v>N</v>
          </cell>
          <cell r="P271" t="str">
            <v>N</v>
          </cell>
          <cell r="Q271" t="str">
            <v>N</v>
          </cell>
          <cell r="R271">
            <v>1</v>
          </cell>
        </row>
        <row r="272">
          <cell r="A272" t="str">
            <v>E2337X</v>
          </cell>
          <cell r="B272" t="str">
            <v xml:space="preserve">Lancaster City Council                            </v>
          </cell>
          <cell r="C272" t="str">
            <v>2337GP</v>
          </cell>
          <cell r="D272" t="str">
            <v>T</v>
          </cell>
          <cell r="E272" t="str">
            <v xml:space="preserve">GP - Lancaster City Council                       </v>
          </cell>
          <cell r="F272" t="str">
            <v>Y</v>
          </cell>
          <cell r="G272" t="str">
            <v>N</v>
          </cell>
          <cell r="H272" t="str">
            <v>N</v>
          </cell>
          <cell r="I272" t="str">
            <v>N</v>
          </cell>
          <cell r="J272" t="str">
            <v>Y</v>
          </cell>
          <cell r="K272" t="str">
            <v>N</v>
          </cell>
          <cell r="L272" t="str">
            <v>N</v>
          </cell>
          <cell r="M272" t="str">
            <v>N</v>
          </cell>
          <cell r="N272" t="str">
            <v>N</v>
          </cell>
          <cell r="O272" t="str">
            <v>N</v>
          </cell>
          <cell r="P272" t="str">
            <v>N</v>
          </cell>
          <cell r="Q272" t="str">
            <v>N</v>
          </cell>
          <cell r="R272">
            <v>1</v>
          </cell>
        </row>
        <row r="273">
          <cell r="A273" t="str">
            <v>E2338X</v>
          </cell>
          <cell r="B273" t="str">
            <v xml:space="preserve">Pendle Borough Council                            </v>
          </cell>
          <cell r="C273" t="str">
            <v>2338GP</v>
          </cell>
          <cell r="D273" t="str">
            <v>T</v>
          </cell>
          <cell r="E273" t="str">
            <v xml:space="preserve">GP - Pendle Borough Council                       </v>
          </cell>
          <cell r="F273" t="str">
            <v>Y</v>
          </cell>
          <cell r="G273" t="str">
            <v>N</v>
          </cell>
          <cell r="H273" t="str">
            <v>N</v>
          </cell>
          <cell r="I273" t="str">
            <v>N</v>
          </cell>
          <cell r="J273" t="str">
            <v>Y</v>
          </cell>
          <cell r="K273" t="str">
            <v>N</v>
          </cell>
          <cell r="L273" t="str">
            <v>N</v>
          </cell>
          <cell r="M273" t="str">
            <v>N</v>
          </cell>
          <cell r="N273" t="str">
            <v>N</v>
          </cell>
          <cell r="O273" t="str">
            <v>N</v>
          </cell>
          <cell r="P273" t="str">
            <v>N</v>
          </cell>
          <cell r="Q273" t="str">
            <v>N</v>
          </cell>
          <cell r="R273">
            <v>1</v>
          </cell>
        </row>
        <row r="274">
          <cell r="A274" t="str">
            <v>E2339X</v>
          </cell>
          <cell r="B274" t="str">
            <v xml:space="preserve">Preston City Council                              </v>
          </cell>
          <cell r="C274" t="str">
            <v>2339GP</v>
          </cell>
          <cell r="D274" t="str">
            <v>T</v>
          </cell>
          <cell r="E274" t="str">
            <v xml:space="preserve">GP - Preston City Council                         </v>
          </cell>
          <cell r="F274" t="str">
            <v>Y</v>
          </cell>
          <cell r="G274" t="str">
            <v>N</v>
          </cell>
          <cell r="H274" t="str">
            <v>N</v>
          </cell>
          <cell r="I274" t="str">
            <v>N</v>
          </cell>
          <cell r="J274" t="str">
            <v>Y</v>
          </cell>
          <cell r="K274" t="str">
            <v>N</v>
          </cell>
          <cell r="L274" t="str">
            <v>N</v>
          </cell>
          <cell r="M274" t="str">
            <v>N</v>
          </cell>
          <cell r="N274" t="str">
            <v>N</v>
          </cell>
          <cell r="O274" t="str">
            <v>N</v>
          </cell>
          <cell r="P274" t="str">
            <v>N</v>
          </cell>
          <cell r="Q274" t="str">
            <v>N</v>
          </cell>
          <cell r="R274">
            <v>1</v>
          </cell>
        </row>
        <row r="275">
          <cell r="A275" t="str">
            <v>E2340X</v>
          </cell>
          <cell r="B275" t="str">
            <v xml:space="preserve">Ribble Valley Borough Council                     </v>
          </cell>
          <cell r="C275" t="str">
            <v>2340GP</v>
          </cell>
          <cell r="D275" t="str">
            <v>T</v>
          </cell>
          <cell r="E275" t="str">
            <v xml:space="preserve">GP - Ribble Valley Borough Council                </v>
          </cell>
          <cell r="F275" t="str">
            <v>Y</v>
          </cell>
          <cell r="G275" t="str">
            <v>N</v>
          </cell>
          <cell r="H275" t="str">
            <v>N</v>
          </cell>
          <cell r="I275" t="str">
            <v>N</v>
          </cell>
          <cell r="J275" t="str">
            <v>Y</v>
          </cell>
          <cell r="K275" t="str">
            <v>N</v>
          </cell>
          <cell r="L275" t="str">
            <v>N</v>
          </cell>
          <cell r="M275" t="str">
            <v>N</v>
          </cell>
          <cell r="N275" t="str">
            <v>N</v>
          </cell>
          <cell r="O275" t="str">
            <v>N</v>
          </cell>
          <cell r="P275" t="str">
            <v>N</v>
          </cell>
          <cell r="Q275" t="str">
            <v>N</v>
          </cell>
          <cell r="R275">
            <v>1</v>
          </cell>
        </row>
        <row r="276">
          <cell r="A276" t="str">
            <v>E2341X</v>
          </cell>
          <cell r="B276" t="str">
            <v xml:space="preserve">Rossendale Borough Council                        </v>
          </cell>
          <cell r="C276" t="str">
            <v>2341GP</v>
          </cell>
          <cell r="D276" t="str">
            <v>T</v>
          </cell>
          <cell r="E276" t="str">
            <v xml:space="preserve">GP - Rossendale Borough Council                   </v>
          </cell>
          <cell r="F276" t="str">
            <v>Y</v>
          </cell>
          <cell r="G276" t="str">
            <v>N</v>
          </cell>
          <cell r="H276" t="str">
            <v>N</v>
          </cell>
          <cell r="I276" t="str">
            <v>N</v>
          </cell>
          <cell r="J276" t="str">
            <v>Y</v>
          </cell>
          <cell r="K276" t="str">
            <v>N</v>
          </cell>
          <cell r="L276" t="str">
            <v>N</v>
          </cell>
          <cell r="M276" t="str">
            <v>N</v>
          </cell>
          <cell r="N276" t="str">
            <v>N</v>
          </cell>
          <cell r="O276" t="str">
            <v>N</v>
          </cell>
          <cell r="P276" t="str">
            <v>N</v>
          </cell>
          <cell r="Q276" t="str">
            <v>N</v>
          </cell>
          <cell r="R276">
            <v>1</v>
          </cell>
        </row>
        <row r="277">
          <cell r="A277" t="str">
            <v>E2342X</v>
          </cell>
          <cell r="B277" t="str">
            <v xml:space="preserve">South Ribble Borough Council                      </v>
          </cell>
          <cell r="C277" t="str">
            <v>2342GP</v>
          </cell>
          <cell r="D277" t="str">
            <v>T</v>
          </cell>
          <cell r="E277" t="str">
            <v xml:space="preserve">GP - South Ribble Borough Council                 </v>
          </cell>
          <cell r="F277" t="str">
            <v>Y</v>
          </cell>
          <cell r="G277" t="str">
            <v>N</v>
          </cell>
          <cell r="H277" t="str">
            <v>N</v>
          </cell>
          <cell r="I277" t="str">
            <v>N</v>
          </cell>
          <cell r="J277" t="str">
            <v>Y</v>
          </cell>
          <cell r="K277" t="str">
            <v>N</v>
          </cell>
          <cell r="L277" t="str">
            <v>N</v>
          </cell>
          <cell r="M277" t="str">
            <v>N</v>
          </cell>
          <cell r="N277" t="str">
            <v>N</v>
          </cell>
          <cell r="O277" t="str">
            <v>N</v>
          </cell>
          <cell r="P277" t="str">
            <v>N</v>
          </cell>
          <cell r="Q277" t="str">
            <v>N</v>
          </cell>
          <cell r="R277">
            <v>1</v>
          </cell>
        </row>
        <row r="278">
          <cell r="A278" t="str">
            <v>E2343X</v>
          </cell>
          <cell r="B278" t="str">
            <v xml:space="preserve">West Lancashire District Council                  </v>
          </cell>
          <cell r="C278" t="str">
            <v>2343GP</v>
          </cell>
          <cell r="D278" t="str">
            <v>T</v>
          </cell>
          <cell r="E278" t="str">
            <v xml:space="preserve">GP - West Lancashire District Council             </v>
          </cell>
          <cell r="F278" t="str">
            <v>Y</v>
          </cell>
          <cell r="G278" t="str">
            <v>N</v>
          </cell>
          <cell r="H278" t="str">
            <v>N</v>
          </cell>
          <cell r="I278" t="str">
            <v>N</v>
          </cell>
          <cell r="J278" t="str">
            <v>Y</v>
          </cell>
          <cell r="K278" t="str">
            <v>N</v>
          </cell>
          <cell r="L278" t="str">
            <v>N</v>
          </cell>
          <cell r="M278" t="str">
            <v>N</v>
          </cell>
          <cell r="N278" t="str">
            <v>N</v>
          </cell>
          <cell r="O278" t="str">
            <v>N</v>
          </cell>
          <cell r="P278" t="str">
            <v>N</v>
          </cell>
          <cell r="Q278" t="str">
            <v>N</v>
          </cell>
          <cell r="R278">
            <v>1</v>
          </cell>
        </row>
        <row r="279">
          <cell r="A279" t="str">
            <v>E2344X</v>
          </cell>
          <cell r="B279" t="str">
            <v xml:space="preserve">Wyre Borough Council                              </v>
          </cell>
          <cell r="C279" t="str">
            <v>2344GP</v>
          </cell>
          <cell r="D279" t="str">
            <v>T</v>
          </cell>
          <cell r="E279" t="str">
            <v xml:space="preserve">GP - Wyre Borough Council                         </v>
          </cell>
          <cell r="F279" t="str">
            <v>Y</v>
          </cell>
          <cell r="G279" t="str">
            <v>N</v>
          </cell>
          <cell r="H279" t="str">
            <v>N</v>
          </cell>
          <cell r="I279" t="str">
            <v>N</v>
          </cell>
          <cell r="J279" t="str">
            <v>Y</v>
          </cell>
          <cell r="K279" t="str">
            <v>N</v>
          </cell>
          <cell r="L279" t="str">
            <v>N</v>
          </cell>
          <cell r="M279" t="str">
            <v>N</v>
          </cell>
          <cell r="N279" t="str">
            <v>N</v>
          </cell>
          <cell r="O279" t="str">
            <v>N</v>
          </cell>
          <cell r="P279" t="str">
            <v>N</v>
          </cell>
          <cell r="Q279" t="str">
            <v>N</v>
          </cell>
          <cell r="R279">
            <v>1</v>
          </cell>
        </row>
        <row r="280">
          <cell r="A280" t="str">
            <v>E2401X</v>
          </cell>
          <cell r="B280" t="str">
            <v xml:space="preserve">Leicester City Council                            </v>
          </cell>
          <cell r="C280" t="str">
            <v>2401GP</v>
          </cell>
          <cell r="D280" t="str">
            <v>T</v>
          </cell>
          <cell r="E280" t="str">
            <v xml:space="preserve">GP - Leicester City Council                       </v>
          </cell>
          <cell r="F280" t="str">
            <v>Y</v>
          </cell>
          <cell r="G280" t="str">
            <v>N</v>
          </cell>
          <cell r="H280" t="str">
            <v>N</v>
          </cell>
          <cell r="I280" t="str">
            <v>N</v>
          </cell>
          <cell r="J280" t="str">
            <v>Y</v>
          </cell>
          <cell r="K280" t="str">
            <v>N</v>
          </cell>
          <cell r="L280" t="str">
            <v>N</v>
          </cell>
          <cell r="M280" t="str">
            <v>N</v>
          </cell>
          <cell r="N280" t="str">
            <v>N</v>
          </cell>
          <cell r="O280" t="str">
            <v>N</v>
          </cell>
          <cell r="P280" t="str">
            <v>N</v>
          </cell>
          <cell r="Q280" t="str">
            <v>N</v>
          </cell>
          <cell r="R280">
            <v>1</v>
          </cell>
        </row>
        <row r="281">
          <cell r="A281" t="str">
            <v>E2402X</v>
          </cell>
          <cell r="B281" t="str">
            <v xml:space="preserve">Rutland County Council                            </v>
          </cell>
          <cell r="C281" t="str">
            <v>2402GP</v>
          </cell>
          <cell r="D281" t="str">
            <v>T</v>
          </cell>
          <cell r="E281" t="str">
            <v xml:space="preserve">GP - Rutland County Council                       </v>
          </cell>
          <cell r="F281" t="str">
            <v>Y</v>
          </cell>
          <cell r="G281" t="str">
            <v>N</v>
          </cell>
          <cell r="H281" t="str">
            <v>N</v>
          </cell>
          <cell r="I281" t="str">
            <v>N</v>
          </cell>
          <cell r="J281" t="str">
            <v>Y</v>
          </cell>
          <cell r="K281" t="str">
            <v>N</v>
          </cell>
          <cell r="L281" t="str">
            <v>N</v>
          </cell>
          <cell r="M281" t="str">
            <v>N</v>
          </cell>
          <cell r="N281" t="str">
            <v>N</v>
          </cell>
          <cell r="O281" t="str">
            <v>N</v>
          </cell>
          <cell r="P281" t="str">
            <v>N</v>
          </cell>
          <cell r="Q281" t="str">
            <v>N</v>
          </cell>
          <cell r="R281">
            <v>1</v>
          </cell>
        </row>
        <row r="282">
          <cell r="A282" t="str">
            <v>E2421X</v>
          </cell>
          <cell r="B282" t="str">
            <v xml:space="preserve">Leicestershire County Council                     </v>
          </cell>
          <cell r="C282" t="str">
            <v>2421GP</v>
          </cell>
          <cell r="D282" t="str">
            <v>T</v>
          </cell>
          <cell r="E282" t="str">
            <v xml:space="preserve">GP - Leicestershire County Council                </v>
          </cell>
          <cell r="F282" t="str">
            <v>Y</v>
          </cell>
          <cell r="G282" t="str">
            <v>N</v>
          </cell>
          <cell r="H282" t="str">
            <v>N</v>
          </cell>
          <cell r="I282" t="str">
            <v>N</v>
          </cell>
          <cell r="J282" t="str">
            <v>Y</v>
          </cell>
          <cell r="K282" t="str">
            <v>N</v>
          </cell>
          <cell r="L282" t="str">
            <v>N</v>
          </cell>
          <cell r="M282" t="str">
            <v>N</v>
          </cell>
          <cell r="N282" t="str">
            <v>N</v>
          </cell>
          <cell r="O282" t="str">
            <v>N</v>
          </cell>
          <cell r="P282" t="str">
            <v>N</v>
          </cell>
          <cell r="Q282" t="str">
            <v>N</v>
          </cell>
          <cell r="R282">
            <v>1</v>
          </cell>
        </row>
        <row r="283">
          <cell r="A283" t="str">
            <v>E2431X</v>
          </cell>
          <cell r="B283" t="str">
            <v xml:space="preserve">Blaby District Council                            </v>
          </cell>
          <cell r="C283" t="str">
            <v>2431GP</v>
          </cell>
          <cell r="D283" t="str">
            <v>T</v>
          </cell>
          <cell r="E283" t="str">
            <v xml:space="preserve">GP - Blaby District Council                       </v>
          </cell>
          <cell r="F283" t="str">
            <v>Y</v>
          </cell>
          <cell r="G283" t="str">
            <v>N</v>
          </cell>
          <cell r="H283" t="str">
            <v>N</v>
          </cell>
          <cell r="I283" t="str">
            <v>N</v>
          </cell>
          <cell r="J283" t="str">
            <v>Y</v>
          </cell>
          <cell r="K283" t="str">
            <v>N</v>
          </cell>
          <cell r="L283" t="str">
            <v>N</v>
          </cell>
          <cell r="M283" t="str">
            <v>N</v>
          </cell>
          <cell r="N283" t="str">
            <v>N</v>
          </cell>
          <cell r="O283" t="str">
            <v>N</v>
          </cell>
          <cell r="P283" t="str">
            <v>N</v>
          </cell>
          <cell r="Q283" t="str">
            <v>N</v>
          </cell>
          <cell r="R283">
            <v>1</v>
          </cell>
        </row>
        <row r="284">
          <cell r="A284" t="str">
            <v>E2432X</v>
          </cell>
          <cell r="B284" t="str">
            <v xml:space="preserve">Charnwood Borough Council                         </v>
          </cell>
          <cell r="C284" t="str">
            <v>2432GP</v>
          </cell>
          <cell r="D284" t="str">
            <v>T</v>
          </cell>
          <cell r="E284" t="str">
            <v xml:space="preserve">GP - Charnwood Borough Council                    </v>
          </cell>
          <cell r="F284" t="str">
            <v>Y</v>
          </cell>
          <cell r="G284" t="str">
            <v>N</v>
          </cell>
          <cell r="H284" t="str">
            <v>N</v>
          </cell>
          <cell r="I284" t="str">
            <v>N</v>
          </cell>
          <cell r="J284" t="str">
            <v>Y</v>
          </cell>
          <cell r="K284" t="str">
            <v>N</v>
          </cell>
          <cell r="L284" t="str">
            <v>N</v>
          </cell>
          <cell r="M284" t="str">
            <v>N</v>
          </cell>
          <cell r="N284" t="str">
            <v>N</v>
          </cell>
          <cell r="O284" t="str">
            <v>N</v>
          </cell>
          <cell r="P284" t="str">
            <v>N</v>
          </cell>
          <cell r="Q284" t="str">
            <v>N</v>
          </cell>
          <cell r="R284">
            <v>1</v>
          </cell>
        </row>
        <row r="285">
          <cell r="A285" t="str">
            <v>E2433X</v>
          </cell>
          <cell r="B285" t="str">
            <v xml:space="preserve">Harborough District Council                       </v>
          </cell>
          <cell r="C285" t="str">
            <v>2433GP</v>
          </cell>
          <cell r="D285" t="str">
            <v>T</v>
          </cell>
          <cell r="E285" t="str">
            <v xml:space="preserve">GP - Harborough District Council                  </v>
          </cell>
          <cell r="F285" t="str">
            <v>Y</v>
          </cell>
          <cell r="G285" t="str">
            <v>N</v>
          </cell>
          <cell r="H285" t="str">
            <v>N</v>
          </cell>
          <cell r="I285" t="str">
            <v>N</v>
          </cell>
          <cell r="J285" t="str">
            <v>Y</v>
          </cell>
          <cell r="K285" t="str">
            <v>N</v>
          </cell>
          <cell r="L285" t="str">
            <v>N</v>
          </cell>
          <cell r="M285" t="str">
            <v>N</v>
          </cell>
          <cell r="N285" t="str">
            <v>N</v>
          </cell>
          <cell r="O285" t="str">
            <v>N</v>
          </cell>
          <cell r="P285" t="str">
            <v>N</v>
          </cell>
          <cell r="Q285" t="str">
            <v>N</v>
          </cell>
          <cell r="R285">
            <v>1</v>
          </cell>
        </row>
        <row r="286">
          <cell r="A286" t="str">
            <v>E2434X</v>
          </cell>
          <cell r="B286" t="str">
            <v xml:space="preserve">Hinckley and Bosworth Borough Council             </v>
          </cell>
          <cell r="C286" t="str">
            <v>2434GP</v>
          </cell>
          <cell r="D286" t="str">
            <v>T</v>
          </cell>
          <cell r="E286" t="str">
            <v xml:space="preserve">GP - Hinckley and Bosworth Borough Council        </v>
          </cell>
          <cell r="F286" t="str">
            <v>Y</v>
          </cell>
          <cell r="G286" t="str">
            <v>N</v>
          </cell>
          <cell r="H286" t="str">
            <v>N</v>
          </cell>
          <cell r="I286" t="str">
            <v>N</v>
          </cell>
          <cell r="J286" t="str">
            <v>Y</v>
          </cell>
          <cell r="K286" t="str">
            <v>N</v>
          </cell>
          <cell r="L286" t="str">
            <v>N</v>
          </cell>
          <cell r="M286" t="str">
            <v>N</v>
          </cell>
          <cell r="N286" t="str">
            <v>N</v>
          </cell>
          <cell r="O286" t="str">
            <v>N</v>
          </cell>
          <cell r="P286" t="str">
            <v>N</v>
          </cell>
          <cell r="Q286" t="str">
            <v>N</v>
          </cell>
          <cell r="R286">
            <v>1</v>
          </cell>
        </row>
        <row r="287">
          <cell r="A287" t="str">
            <v>E2436X</v>
          </cell>
          <cell r="B287" t="str">
            <v xml:space="preserve">Melton Borough Council                            </v>
          </cell>
          <cell r="C287" t="str">
            <v>2436GP</v>
          </cell>
          <cell r="D287" t="str">
            <v>T</v>
          </cell>
          <cell r="E287" t="str">
            <v xml:space="preserve">GP - Melton Borough Council                       </v>
          </cell>
          <cell r="F287" t="str">
            <v>Y</v>
          </cell>
          <cell r="G287" t="str">
            <v>N</v>
          </cell>
          <cell r="H287" t="str">
            <v>N</v>
          </cell>
          <cell r="I287" t="str">
            <v>N</v>
          </cell>
          <cell r="J287" t="str">
            <v>Y</v>
          </cell>
          <cell r="K287" t="str">
            <v>N</v>
          </cell>
          <cell r="L287" t="str">
            <v>N</v>
          </cell>
          <cell r="M287" t="str">
            <v>N</v>
          </cell>
          <cell r="N287" t="str">
            <v>N</v>
          </cell>
          <cell r="O287" t="str">
            <v>N</v>
          </cell>
          <cell r="P287" t="str">
            <v>N</v>
          </cell>
          <cell r="Q287" t="str">
            <v>N</v>
          </cell>
          <cell r="R287">
            <v>1</v>
          </cell>
        </row>
        <row r="288">
          <cell r="A288" t="str">
            <v>E2437X</v>
          </cell>
          <cell r="B288" t="str">
            <v xml:space="preserve">North West Leicestershire District Council        </v>
          </cell>
          <cell r="C288" t="str">
            <v>2437GP</v>
          </cell>
          <cell r="D288" t="str">
            <v>T</v>
          </cell>
          <cell r="E288" t="str">
            <v xml:space="preserve">GP - North West Leicestershire District Council   </v>
          </cell>
          <cell r="F288" t="str">
            <v>Y</v>
          </cell>
          <cell r="G288" t="str">
            <v>N</v>
          </cell>
          <cell r="H288" t="str">
            <v>N</v>
          </cell>
          <cell r="I288" t="str">
            <v>N</v>
          </cell>
          <cell r="J288" t="str">
            <v>Y</v>
          </cell>
          <cell r="K288" t="str">
            <v>N</v>
          </cell>
          <cell r="L288" t="str">
            <v>N</v>
          </cell>
          <cell r="M288" t="str">
            <v>N</v>
          </cell>
          <cell r="N288" t="str">
            <v>N</v>
          </cell>
          <cell r="O288" t="str">
            <v>N</v>
          </cell>
          <cell r="P288" t="str">
            <v>N</v>
          </cell>
          <cell r="Q288" t="str">
            <v>N</v>
          </cell>
          <cell r="R288">
            <v>1</v>
          </cell>
        </row>
        <row r="289">
          <cell r="A289" t="str">
            <v>E2438X</v>
          </cell>
          <cell r="B289" t="str">
            <v xml:space="preserve">Oadby and Wigston Borough Council                 </v>
          </cell>
          <cell r="C289" t="str">
            <v>2438GP</v>
          </cell>
          <cell r="D289" t="str">
            <v>T</v>
          </cell>
          <cell r="E289" t="str">
            <v xml:space="preserve">GP - Oadby and Wigston Borough Council            </v>
          </cell>
          <cell r="F289" t="str">
            <v>Y</v>
          </cell>
          <cell r="G289" t="str">
            <v>N</v>
          </cell>
          <cell r="H289" t="str">
            <v>N</v>
          </cell>
          <cell r="I289" t="str">
            <v>N</v>
          </cell>
          <cell r="J289" t="str">
            <v>Y</v>
          </cell>
          <cell r="K289" t="str">
            <v>N</v>
          </cell>
          <cell r="L289" t="str">
            <v>N</v>
          </cell>
          <cell r="M289" t="str">
            <v>N</v>
          </cell>
          <cell r="N289" t="str">
            <v>N</v>
          </cell>
          <cell r="O289" t="str">
            <v>N</v>
          </cell>
          <cell r="P289" t="str">
            <v>N</v>
          </cell>
          <cell r="Q289" t="str">
            <v>N</v>
          </cell>
          <cell r="R289">
            <v>1</v>
          </cell>
        </row>
        <row r="290">
          <cell r="A290" t="str">
            <v>E2520X</v>
          </cell>
          <cell r="B290" t="str">
            <v xml:space="preserve">Lincolnshire County Council                       </v>
          </cell>
          <cell r="C290" t="str">
            <v>2520GP</v>
          </cell>
          <cell r="D290" t="str">
            <v>T</v>
          </cell>
          <cell r="E290" t="str">
            <v xml:space="preserve">GP - Lincolnshire County Council                  </v>
          </cell>
          <cell r="F290" t="str">
            <v>Y</v>
          </cell>
          <cell r="G290" t="str">
            <v>N</v>
          </cell>
          <cell r="H290" t="str">
            <v>N</v>
          </cell>
          <cell r="I290" t="str">
            <v>N</v>
          </cell>
          <cell r="J290" t="str">
            <v>Y</v>
          </cell>
          <cell r="K290" t="str">
            <v>N</v>
          </cell>
          <cell r="L290" t="str">
            <v>N</v>
          </cell>
          <cell r="M290" t="str">
            <v>N</v>
          </cell>
          <cell r="N290" t="str">
            <v>N</v>
          </cell>
          <cell r="O290" t="str">
            <v>N</v>
          </cell>
          <cell r="P290" t="str">
            <v>N</v>
          </cell>
          <cell r="Q290" t="str">
            <v>N</v>
          </cell>
          <cell r="R290">
            <v>1</v>
          </cell>
        </row>
        <row r="291">
          <cell r="A291" t="str">
            <v>E2531X</v>
          </cell>
          <cell r="B291" t="str">
            <v xml:space="preserve">Boston Borough Council                            </v>
          </cell>
          <cell r="C291" t="str">
            <v>2531GP</v>
          </cell>
          <cell r="D291" t="str">
            <v>T</v>
          </cell>
          <cell r="E291" t="str">
            <v xml:space="preserve">GP - Boston Borough Council                       </v>
          </cell>
          <cell r="F291" t="str">
            <v>Y</v>
          </cell>
          <cell r="G291" t="str">
            <v>N</v>
          </cell>
          <cell r="H291" t="str">
            <v>N</v>
          </cell>
          <cell r="I291" t="str">
            <v>N</v>
          </cell>
          <cell r="J291" t="str">
            <v>Y</v>
          </cell>
          <cell r="K291" t="str">
            <v>N</v>
          </cell>
          <cell r="L291" t="str">
            <v>N</v>
          </cell>
          <cell r="M291" t="str">
            <v>N</v>
          </cell>
          <cell r="N291" t="str">
            <v>N</v>
          </cell>
          <cell r="O291" t="str">
            <v>N</v>
          </cell>
          <cell r="P291" t="str">
            <v>N</v>
          </cell>
          <cell r="Q291" t="str">
            <v>N</v>
          </cell>
          <cell r="R291">
            <v>1</v>
          </cell>
        </row>
        <row r="292">
          <cell r="A292" t="str">
            <v>E2532X</v>
          </cell>
          <cell r="B292" t="str">
            <v xml:space="preserve">East Lindsey District Council                     </v>
          </cell>
          <cell r="C292" t="str">
            <v>2532GP</v>
          </cell>
          <cell r="D292" t="str">
            <v>T</v>
          </cell>
          <cell r="E292" t="str">
            <v xml:space="preserve">GP - East Lindsey District Council                </v>
          </cell>
          <cell r="F292" t="str">
            <v>Y</v>
          </cell>
          <cell r="G292" t="str">
            <v>N</v>
          </cell>
          <cell r="H292" t="str">
            <v>N</v>
          </cell>
          <cell r="I292" t="str">
            <v>N</v>
          </cell>
          <cell r="J292" t="str">
            <v>Y</v>
          </cell>
          <cell r="K292" t="str">
            <v>N</v>
          </cell>
          <cell r="L292" t="str">
            <v>N</v>
          </cell>
          <cell r="M292" t="str">
            <v>N</v>
          </cell>
          <cell r="N292" t="str">
            <v>N</v>
          </cell>
          <cell r="O292" t="str">
            <v>N</v>
          </cell>
          <cell r="P292" t="str">
            <v>N</v>
          </cell>
          <cell r="Q292" t="str">
            <v>N</v>
          </cell>
          <cell r="R292">
            <v>1</v>
          </cell>
        </row>
        <row r="293">
          <cell r="A293" t="str">
            <v>E2533X</v>
          </cell>
          <cell r="B293" t="str">
            <v xml:space="preserve">Lincoln City Council                              </v>
          </cell>
          <cell r="C293" t="str">
            <v>2533GP</v>
          </cell>
          <cell r="D293" t="str">
            <v>T</v>
          </cell>
          <cell r="E293" t="str">
            <v xml:space="preserve">GP - Lincoln City Council                         </v>
          </cell>
          <cell r="F293" t="str">
            <v>Y</v>
          </cell>
          <cell r="G293" t="str">
            <v>N</v>
          </cell>
          <cell r="H293" t="str">
            <v>N</v>
          </cell>
          <cell r="I293" t="str">
            <v>N</v>
          </cell>
          <cell r="J293" t="str">
            <v>Y</v>
          </cell>
          <cell r="K293" t="str">
            <v>N</v>
          </cell>
          <cell r="L293" t="str">
            <v>N</v>
          </cell>
          <cell r="M293" t="str">
            <v>N</v>
          </cell>
          <cell r="N293" t="str">
            <v>N</v>
          </cell>
          <cell r="O293" t="str">
            <v>N</v>
          </cell>
          <cell r="P293" t="str">
            <v>N</v>
          </cell>
          <cell r="Q293" t="str">
            <v>N</v>
          </cell>
          <cell r="R293">
            <v>1</v>
          </cell>
        </row>
        <row r="294">
          <cell r="A294" t="str">
            <v>E2534X</v>
          </cell>
          <cell r="B294" t="str">
            <v xml:space="preserve">North Kesteven District Council                   </v>
          </cell>
          <cell r="C294" t="str">
            <v>2534GP</v>
          </cell>
          <cell r="D294" t="str">
            <v>T</v>
          </cell>
          <cell r="E294" t="str">
            <v xml:space="preserve">GP - North Kesteven District Council              </v>
          </cell>
          <cell r="F294" t="str">
            <v>Y</v>
          </cell>
          <cell r="G294" t="str">
            <v>N</v>
          </cell>
          <cell r="H294" t="str">
            <v>N</v>
          </cell>
          <cell r="I294" t="str">
            <v>N</v>
          </cell>
          <cell r="J294" t="str">
            <v>Y</v>
          </cell>
          <cell r="K294" t="str">
            <v>N</v>
          </cell>
          <cell r="L294" t="str">
            <v>N</v>
          </cell>
          <cell r="M294" t="str">
            <v>N</v>
          </cell>
          <cell r="N294" t="str">
            <v>N</v>
          </cell>
          <cell r="O294" t="str">
            <v>N</v>
          </cell>
          <cell r="P294" t="str">
            <v>N</v>
          </cell>
          <cell r="Q294" t="str">
            <v>N</v>
          </cell>
          <cell r="R294">
            <v>1</v>
          </cell>
        </row>
        <row r="295">
          <cell r="A295" t="str">
            <v>E2535X</v>
          </cell>
          <cell r="B295" t="str">
            <v xml:space="preserve">South Holland District Council                    </v>
          </cell>
          <cell r="C295" t="str">
            <v>2535GP</v>
          </cell>
          <cell r="D295" t="str">
            <v>T</v>
          </cell>
          <cell r="E295" t="str">
            <v xml:space="preserve">GP - South Holland District Council               </v>
          </cell>
          <cell r="F295" t="str">
            <v>Y</v>
          </cell>
          <cell r="G295" t="str">
            <v>N</v>
          </cell>
          <cell r="H295" t="str">
            <v>N</v>
          </cell>
          <cell r="I295" t="str">
            <v>N</v>
          </cell>
          <cell r="J295" t="str">
            <v>Y</v>
          </cell>
          <cell r="K295" t="str">
            <v>N</v>
          </cell>
          <cell r="L295" t="str">
            <v>N</v>
          </cell>
          <cell r="M295" t="str">
            <v>N</v>
          </cell>
          <cell r="N295" t="str">
            <v>N</v>
          </cell>
          <cell r="O295" t="str">
            <v>N</v>
          </cell>
          <cell r="P295" t="str">
            <v>N</v>
          </cell>
          <cell r="Q295" t="str">
            <v>N</v>
          </cell>
          <cell r="R295">
            <v>1</v>
          </cell>
        </row>
        <row r="296">
          <cell r="A296" t="str">
            <v>E2536X</v>
          </cell>
          <cell r="B296" t="str">
            <v xml:space="preserve">South Kesteven District Council                   </v>
          </cell>
          <cell r="C296" t="str">
            <v>2536GP</v>
          </cell>
          <cell r="D296" t="str">
            <v>T</v>
          </cell>
          <cell r="E296" t="str">
            <v xml:space="preserve">GP - South Kesteven District Council              </v>
          </cell>
          <cell r="F296" t="str">
            <v>Y</v>
          </cell>
          <cell r="G296" t="str">
            <v>N</v>
          </cell>
          <cell r="H296" t="str">
            <v>N</v>
          </cell>
          <cell r="I296" t="str">
            <v>N</v>
          </cell>
          <cell r="J296" t="str">
            <v>Y</v>
          </cell>
          <cell r="K296" t="str">
            <v>N</v>
          </cell>
          <cell r="L296" t="str">
            <v>N</v>
          </cell>
          <cell r="M296" t="str">
            <v>N</v>
          </cell>
          <cell r="N296" t="str">
            <v>N</v>
          </cell>
          <cell r="O296" t="str">
            <v>N</v>
          </cell>
          <cell r="P296" t="str">
            <v>N</v>
          </cell>
          <cell r="Q296" t="str">
            <v>N</v>
          </cell>
          <cell r="R296">
            <v>1</v>
          </cell>
        </row>
        <row r="297">
          <cell r="A297" t="str">
            <v>E2537X</v>
          </cell>
          <cell r="B297" t="str">
            <v xml:space="preserve">West Lindsey District Council                     </v>
          </cell>
          <cell r="C297" t="str">
            <v>2537GP</v>
          </cell>
          <cell r="D297" t="str">
            <v>T</v>
          </cell>
          <cell r="E297" t="str">
            <v xml:space="preserve">GP - West Lindsey District Council                </v>
          </cell>
          <cell r="F297" t="str">
            <v>Y</v>
          </cell>
          <cell r="G297" t="str">
            <v>N</v>
          </cell>
          <cell r="H297" t="str">
            <v>N</v>
          </cell>
          <cell r="I297" t="str">
            <v>N</v>
          </cell>
          <cell r="J297" t="str">
            <v>Y</v>
          </cell>
          <cell r="K297" t="str">
            <v>N</v>
          </cell>
          <cell r="L297" t="str">
            <v>N</v>
          </cell>
          <cell r="M297" t="str">
            <v>N</v>
          </cell>
          <cell r="N297" t="str">
            <v>N</v>
          </cell>
          <cell r="O297" t="str">
            <v>N</v>
          </cell>
          <cell r="P297" t="str">
            <v>N</v>
          </cell>
          <cell r="Q297" t="str">
            <v>N</v>
          </cell>
          <cell r="R297">
            <v>1</v>
          </cell>
        </row>
        <row r="298">
          <cell r="A298" t="str">
            <v>E2620X</v>
          </cell>
          <cell r="B298" t="str">
            <v xml:space="preserve">Norfolk County Council                            </v>
          </cell>
          <cell r="C298" t="str">
            <v>2620GP</v>
          </cell>
          <cell r="D298" t="str">
            <v>T</v>
          </cell>
          <cell r="E298" t="str">
            <v xml:space="preserve">GP - Norfolk County Council                       </v>
          </cell>
          <cell r="F298" t="str">
            <v>Y</v>
          </cell>
          <cell r="G298" t="str">
            <v>N</v>
          </cell>
          <cell r="H298" t="str">
            <v>N</v>
          </cell>
          <cell r="I298" t="str">
            <v>N</v>
          </cell>
          <cell r="J298" t="str">
            <v>Y</v>
          </cell>
          <cell r="K298" t="str">
            <v>N</v>
          </cell>
          <cell r="L298" t="str">
            <v>N</v>
          </cell>
          <cell r="M298" t="str">
            <v>N</v>
          </cell>
          <cell r="N298" t="str">
            <v>N</v>
          </cell>
          <cell r="O298" t="str">
            <v>N</v>
          </cell>
          <cell r="P298" t="str">
            <v>N</v>
          </cell>
          <cell r="Q298" t="str">
            <v>N</v>
          </cell>
          <cell r="R298">
            <v>1</v>
          </cell>
        </row>
        <row r="299">
          <cell r="A299" t="str">
            <v>E2631X</v>
          </cell>
          <cell r="B299" t="str">
            <v xml:space="preserve">Breckland District Council                        </v>
          </cell>
          <cell r="C299" t="str">
            <v>2631GP</v>
          </cell>
          <cell r="D299" t="str">
            <v>T</v>
          </cell>
          <cell r="E299" t="str">
            <v xml:space="preserve">GP - Breckland District Council                   </v>
          </cell>
          <cell r="F299" t="str">
            <v>Y</v>
          </cell>
          <cell r="G299" t="str">
            <v>N</v>
          </cell>
          <cell r="H299" t="str">
            <v>N</v>
          </cell>
          <cell r="I299" t="str">
            <v>N</v>
          </cell>
          <cell r="J299" t="str">
            <v>Y</v>
          </cell>
          <cell r="K299" t="str">
            <v>N</v>
          </cell>
          <cell r="L299" t="str">
            <v>N</v>
          </cell>
          <cell r="M299" t="str">
            <v>N</v>
          </cell>
          <cell r="N299" t="str">
            <v>N</v>
          </cell>
          <cell r="O299" t="str">
            <v>N</v>
          </cell>
          <cell r="P299" t="str">
            <v>N</v>
          </cell>
          <cell r="Q299" t="str">
            <v>N</v>
          </cell>
          <cell r="R299">
            <v>1</v>
          </cell>
        </row>
        <row r="300">
          <cell r="A300" t="str">
            <v>E2632X</v>
          </cell>
          <cell r="B300" t="str">
            <v xml:space="preserve">Broadland District Council                        </v>
          </cell>
          <cell r="C300" t="str">
            <v>2632GP</v>
          </cell>
          <cell r="D300" t="str">
            <v>T</v>
          </cell>
          <cell r="E300" t="str">
            <v xml:space="preserve">GP - Broadland District Council                   </v>
          </cell>
          <cell r="F300" t="str">
            <v>Y</v>
          </cell>
          <cell r="G300" t="str">
            <v>N</v>
          </cell>
          <cell r="H300" t="str">
            <v>N</v>
          </cell>
          <cell r="I300" t="str">
            <v>N</v>
          </cell>
          <cell r="J300" t="str">
            <v>Y</v>
          </cell>
          <cell r="K300" t="str">
            <v>N</v>
          </cell>
          <cell r="L300" t="str">
            <v>N</v>
          </cell>
          <cell r="M300" t="str">
            <v>N</v>
          </cell>
          <cell r="N300" t="str">
            <v>N</v>
          </cell>
          <cell r="O300" t="str">
            <v>N</v>
          </cell>
          <cell r="P300" t="str">
            <v>N</v>
          </cell>
          <cell r="Q300" t="str">
            <v>N</v>
          </cell>
          <cell r="R300">
            <v>1</v>
          </cell>
        </row>
        <row r="301">
          <cell r="A301" t="str">
            <v>E2633X</v>
          </cell>
          <cell r="B301" t="str">
            <v xml:space="preserve">Great Yarmouth Borough Council                    </v>
          </cell>
          <cell r="C301" t="str">
            <v>2633GP</v>
          </cell>
          <cell r="D301" t="str">
            <v>T</v>
          </cell>
          <cell r="E301" t="str">
            <v xml:space="preserve">GP - Great Yarmouth Borough Council               </v>
          </cell>
          <cell r="F301" t="str">
            <v>Y</v>
          </cell>
          <cell r="G301" t="str">
            <v>N</v>
          </cell>
          <cell r="H301" t="str">
            <v>N</v>
          </cell>
          <cell r="I301" t="str">
            <v>N</v>
          </cell>
          <cell r="J301" t="str">
            <v>Y</v>
          </cell>
          <cell r="K301" t="str">
            <v>N</v>
          </cell>
          <cell r="L301" t="str">
            <v>N</v>
          </cell>
          <cell r="M301" t="str">
            <v>N</v>
          </cell>
          <cell r="N301" t="str">
            <v>N</v>
          </cell>
          <cell r="O301" t="str">
            <v>N</v>
          </cell>
          <cell r="P301" t="str">
            <v>N</v>
          </cell>
          <cell r="Q301" t="str">
            <v>N</v>
          </cell>
          <cell r="R301">
            <v>1</v>
          </cell>
        </row>
        <row r="302">
          <cell r="A302" t="str">
            <v>E2634X</v>
          </cell>
          <cell r="B302" t="str">
            <v xml:space="preserve">Kings Lynn and West Norfolk Borough Council       </v>
          </cell>
          <cell r="C302" t="str">
            <v>2634GP</v>
          </cell>
          <cell r="D302" t="str">
            <v>T</v>
          </cell>
          <cell r="E302" t="str">
            <v xml:space="preserve">GP - Kings Lynn and West Norfolk Borough Council  </v>
          </cell>
          <cell r="F302" t="str">
            <v>Y</v>
          </cell>
          <cell r="G302" t="str">
            <v>N</v>
          </cell>
          <cell r="H302" t="str">
            <v>N</v>
          </cell>
          <cell r="I302" t="str">
            <v>N</v>
          </cell>
          <cell r="J302" t="str">
            <v>Y</v>
          </cell>
          <cell r="K302" t="str">
            <v>N</v>
          </cell>
          <cell r="L302" t="str">
            <v>N</v>
          </cell>
          <cell r="M302" t="str">
            <v>N</v>
          </cell>
          <cell r="N302" t="str">
            <v>N</v>
          </cell>
          <cell r="O302" t="str">
            <v>N</v>
          </cell>
          <cell r="P302" t="str">
            <v>N</v>
          </cell>
          <cell r="Q302" t="str">
            <v>N</v>
          </cell>
          <cell r="R302">
            <v>1</v>
          </cell>
        </row>
        <row r="303">
          <cell r="A303" t="str">
            <v>E2635X</v>
          </cell>
          <cell r="B303" t="str">
            <v xml:space="preserve">North Norfolk District Council                    </v>
          </cell>
          <cell r="C303" t="str">
            <v>2635GP</v>
          </cell>
          <cell r="D303" t="str">
            <v>T</v>
          </cell>
          <cell r="E303" t="str">
            <v xml:space="preserve">GP - North Norfolk District Council               </v>
          </cell>
          <cell r="F303" t="str">
            <v>Y</v>
          </cell>
          <cell r="G303" t="str">
            <v>N</v>
          </cell>
          <cell r="H303" t="str">
            <v>N</v>
          </cell>
          <cell r="I303" t="str">
            <v>N</v>
          </cell>
          <cell r="J303" t="str">
            <v>Y</v>
          </cell>
          <cell r="K303" t="str">
            <v>N</v>
          </cell>
          <cell r="L303" t="str">
            <v>N</v>
          </cell>
          <cell r="M303" t="str">
            <v>N</v>
          </cell>
          <cell r="N303" t="str">
            <v>N</v>
          </cell>
          <cell r="O303" t="str">
            <v>N</v>
          </cell>
          <cell r="P303" t="str">
            <v>N</v>
          </cell>
          <cell r="Q303" t="str">
            <v>N</v>
          </cell>
          <cell r="R303">
            <v>1</v>
          </cell>
        </row>
        <row r="304">
          <cell r="A304" t="str">
            <v>E2636X</v>
          </cell>
          <cell r="B304" t="str">
            <v xml:space="preserve">Norwich City Council                              </v>
          </cell>
          <cell r="C304" t="str">
            <v>2636GP</v>
          </cell>
          <cell r="D304" t="str">
            <v>T</v>
          </cell>
          <cell r="E304" t="str">
            <v xml:space="preserve">GP - Norwich City Council                         </v>
          </cell>
          <cell r="F304" t="str">
            <v>Y</v>
          </cell>
          <cell r="G304" t="str">
            <v>N</v>
          </cell>
          <cell r="H304" t="str">
            <v>N</v>
          </cell>
          <cell r="I304" t="str">
            <v>N</v>
          </cell>
          <cell r="J304" t="str">
            <v>Y</v>
          </cell>
          <cell r="K304" t="str">
            <v>N</v>
          </cell>
          <cell r="L304" t="str">
            <v>N</v>
          </cell>
          <cell r="M304" t="str">
            <v>N</v>
          </cell>
          <cell r="N304" t="str">
            <v>N</v>
          </cell>
          <cell r="O304" t="str">
            <v>N</v>
          </cell>
          <cell r="P304" t="str">
            <v>N</v>
          </cell>
          <cell r="Q304" t="str">
            <v>N</v>
          </cell>
          <cell r="R304">
            <v>1</v>
          </cell>
        </row>
        <row r="305">
          <cell r="A305" t="str">
            <v>E2637X</v>
          </cell>
          <cell r="B305" t="str">
            <v xml:space="preserve">South Norfolk District Council                    </v>
          </cell>
          <cell r="C305" t="str">
            <v>2637GP</v>
          </cell>
          <cell r="D305" t="str">
            <v>T</v>
          </cell>
          <cell r="E305" t="str">
            <v xml:space="preserve">GP - South Norfolk District Council               </v>
          </cell>
          <cell r="F305" t="str">
            <v>Y</v>
          </cell>
          <cell r="G305" t="str">
            <v>N</v>
          </cell>
          <cell r="H305" t="str">
            <v>N</v>
          </cell>
          <cell r="I305" t="str">
            <v>N</v>
          </cell>
          <cell r="J305" t="str">
            <v>Y</v>
          </cell>
          <cell r="K305" t="str">
            <v>N</v>
          </cell>
          <cell r="L305" t="str">
            <v>N</v>
          </cell>
          <cell r="M305" t="str">
            <v>N</v>
          </cell>
          <cell r="N305" t="str">
            <v>N</v>
          </cell>
          <cell r="O305" t="str">
            <v>N</v>
          </cell>
          <cell r="P305" t="str">
            <v>N</v>
          </cell>
          <cell r="Q305" t="str">
            <v>N</v>
          </cell>
          <cell r="R305">
            <v>1</v>
          </cell>
        </row>
        <row r="306">
          <cell r="A306" t="str">
            <v>E2701X</v>
          </cell>
          <cell r="B306" t="str">
            <v xml:space="preserve">City of York Council                              </v>
          </cell>
          <cell r="C306" t="str">
            <v>2701GP</v>
          </cell>
          <cell r="D306" t="str">
            <v>T</v>
          </cell>
          <cell r="E306" t="str">
            <v xml:space="preserve">GP - City of York Council                         </v>
          </cell>
          <cell r="F306" t="str">
            <v>Y</v>
          </cell>
          <cell r="G306" t="str">
            <v>N</v>
          </cell>
          <cell r="H306" t="str">
            <v>N</v>
          </cell>
          <cell r="I306" t="str">
            <v>N</v>
          </cell>
          <cell r="J306" t="str">
            <v>Y</v>
          </cell>
          <cell r="K306" t="str">
            <v>N</v>
          </cell>
          <cell r="L306" t="str">
            <v>N</v>
          </cell>
          <cell r="M306" t="str">
            <v>N</v>
          </cell>
          <cell r="N306" t="str">
            <v>N</v>
          </cell>
          <cell r="O306" t="str">
            <v>N</v>
          </cell>
          <cell r="P306" t="str">
            <v>N</v>
          </cell>
          <cell r="Q306" t="str">
            <v>N</v>
          </cell>
          <cell r="R306">
            <v>1</v>
          </cell>
        </row>
        <row r="307">
          <cell r="A307" t="str">
            <v>E2721X</v>
          </cell>
          <cell r="B307" t="str">
            <v xml:space="preserve">North Yorkshire County Council                    </v>
          </cell>
          <cell r="C307" t="str">
            <v>2721GP</v>
          </cell>
          <cell r="D307" t="str">
            <v>T</v>
          </cell>
          <cell r="E307" t="str">
            <v xml:space="preserve">GP - North Yorkshire County Council               </v>
          </cell>
          <cell r="F307" t="str">
            <v>Y</v>
          </cell>
          <cell r="G307" t="str">
            <v>N</v>
          </cell>
          <cell r="H307" t="str">
            <v>N</v>
          </cell>
          <cell r="I307" t="str">
            <v>N</v>
          </cell>
          <cell r="J307" t="str">
            <v>Y</v>
          </cell>
          <cell r="K307" t="str">
            <v>N</v>
          </cell>
          <cell r="L307" t="str">
            <v>N</v>
          </cell>
          <cell r="M307" t="str">
            <v>N</v>
          </cell>
          <cell r="N307" t="str">
            <v>N</v>
          </cell>
          <cell r="O307" t="str">
            <v>N</v>
          </cell>
          <cell r="P307" t="str">
            <v>N</v>
          </cell>
          <cell r="Q307" t="str">
            <v>N</v>
          </cell>
          <cell r="R307">
            <v>1</v>
          </cell>
        </row>
        <row r="308">
          <cell r="A308" t="str">
            <v>E2731X</v>
          </cell>
          <cell r="B308" t="str">
            <v xml:space="preserve">Craven District Council                           </v>
          </cell>
          <cell r="C308" t="str">
            <v>2731GP</v>
          </cell>
          <cell r="D308" t="str">
            <v>T</v>
          </cell>
          <cell r="E308" t="str">
            <v xml:space="preserve">GP - Craven District Council                      </v>
          </cell>
          <cell r="F308" t="str">
            <v>Y</v>
          </cell>
          <cell r="G308" t="str">
            <v>N</v>
          </cell>
          <cell r="H308" t="str">
            <v>N</v>
          </cell>
          <cell r="I308" t="str">
            <v>N</v>
          </cell>
          <cell r="J308" t="str">
            <v>Y</v>
          </cell>
          <cell r="K308" t="str">
            <v>N</v>
          </cell>
          <cell r="L308" t="str">
            <v>N</v>
          </cell>
          <cell r="M308" t="str">
            <v>N</v>
          </cell>
          <cell r="N308" t="str">
            <v>N</v>
          </cell>
          <cell r="O308" t="str">
            <v>N</v>
          </cell>
          <cell r="P308" t="str">
            <v>N</v>
          </cell>
          <cell r="Q308" t="str">
            <v>N</v>
          </cell>
          <cell r="R308">
            <v>1</v>
          </cell>
        </row>
        <row r="309">
          <cell r="A309" t="str">
            <v>E2732X</v>
          </cell>
          <cell r="B309" t="str">
            <v xml:space="preserve">Hambleton District Council                        </v>
          </cell>
          <cell r="C309" t="str">
            <v>2732GP</v>
          </cell>
          <cell r="D309" t="str">
            <v>T</v>
          </cell>
          <cell r="E309" t="str">
            <v xml:space="preserve">GP - Hambleton District Council                   </v>
          </cell>
          <cell r="F309" t="str">
            <v>Y</v>
          </cell>
          <cell r="G309" t="str">
            <v>N</v>
          </cell>
          <cell r="H309" t="str">
            <v>N</v>
          </cell>
          <cell r="I309" t="str">
            <v>N</v>
          </cell>
          <cell r="J309" t="str">
            <v>Y</v>
          </cell>
          <cell r="K309" t="str">
            <v>N</v>
          </cell>
          <cell r="L309" t="str">
            <v>N</v>
          </cell>
          <cell r="M309" t="str">
            <v>N</v>
          </cell>
          <cell r="N309" t="str">
            <v>N</v>
          </cell>
          <cell r="O309" t="str">
            <v>N</v>
          </cell>
          <cell r="P309" t="str">
            <v>N</v>
          </cell>
          <cell r="Q309" t="str">
            <v>N</v>
          </cell>
          <cell r="R309">
            <v>1</v>
          </cell>
        </row>
        <row r="310">
          <cell r="A310" t="str">
            <v>E2734X</v>
          </cell>
          <cell r="B310" t="str">
            <v xml:space="preserve">Richmondshire District Council                    </v>
          </cell>
          <cell r="C310" t="str">
            <v>2734GP</v>
          </cell>
          <cell r="D310" t="str">
            <v>T</v>
          </cell>
          <cell r="E310" t="str">
            <v xml:space="preserve">GP - Richmondshire District Council               </v>
          </cell>
          <cell r="F310" t="str">
            <v>Y</v>
          </cell>
          <cell r="G310" t="str">
            <v>N</v>
          </cell>
          <cell r="H310" t="str">
            <v>N</v>
          </cell>
          <cell r="I310" t="str">
            <v>N</v>
          </cell>
          <cell r="J310" t="str">
            <v>Y</v>
          </cell>
          <cell r="K310" t="str">
            <v>N</v>
          </cell>
          <cell r="L310" t="str">
            <v>N</v>
          </cell>
          <cell r="M310" t="str">
            <v>N</v>
          </cell>
          <cell r="N310" t="str">
            <v>N</v>
          </cell>
          <cell r="O310" t="str">
            <v>N</v>
          </cell>
          <cell r="P310" t="str">
            <v>N</v>
          </cell>
          <cell r="Q310" t="str">
            <v>N</v>
          </cell>
          <cell r="R310">
            <v>1</v>
          </cell>
        </row>
        <row r="311">
          <cell r="A311" t="str">
            <v>E2736X</v>
          </cell>
          <cell r="B311" t="str">
            <v xml:space="preserve">Scarborough Borough Council                       </v>
          </cell>
          <cell r="C311" t="str">
            <v>2736GP</v>
          </cell>
          <cell r="D311" t="str">
            <v>T</v>
          </cell>
          <cell r="E311" t="str">
            <v xml:space="preserve">GP - Scarborough Borough Council                  </v>
          </cell>
          <cell r="F311" t="str">
            <v>Y</v>
          </cell>
          <cell r="G311" t="str">
            <v>N</v>
          </cell>
          <cell r="H311" t="str">
            <v>N</v>
          </cell>
          <cell r="I311" t="str">
            <v>N</v>
          </cell>
          <cell r="J311" t="str">
            <v>Y</v>
          </cell>
          <cell r="K311" t="str">
            <v>N</v>
          </cell>
          <cell r="L311" t="str">
            <v>N</v>
          </cell>
          <cell r="M311" t="str">
            <v>N</v>
          </cell>
          <cell r="N311" t="str">
            <v>N</v>
          </cell>
          <cell r="O311" t="str">
            <v>N</v>
          </cell>
          <cell r="P311" t="str">
            <v>N</v>
          </cell>
          <cell r="Q311" t="str">
            <v>N</v>
          </cell>
          <cell r="R311">
            <v>1</v>
          </cell>
        </row>
        <row r="312">
          <cell r="A312" t="str">
            <v>E2753X</v>
          </cell>
          <cell r="B312" t="str">
            <v xml:space="preserve">Harrogate Borough Council                         </v>
          </cell>
          <cell r="C312" t="str">
            <v>2753GP</v>
          </cell>
          <cell r="D312" t="str">
            <v>T</v>
          </cell>
          <cell r="E312" t="str">
            <v xml:space="preserve">GP - Harrogate Borough Council                    </v>
          </cell>
          <cell r="F312" t="str">
            <v>Y</v>
          </cell>
          <cell r="G312" t="str">
            <v>N</v>
          </cell>
          <cell r="H312" t="str">
            <v>N</v>
          </cell>
          <cell r="I312" t="str">
            <v>N</v>
          </cell>
          <cell r="J312" t="str">
            <v>Y</v>
          </cell>
          <cell r="K312" t="str">
            <v>N</v>
          </cell>
          <cell r="L312" t="str">
            <v>N</v>
          </cell>
          <cell r="M312" t="str">
            <v>N</v>
          </cell>
          <cell r="N312" t="str">
            <v>N</v>
          </cell>
          <cell r="O312" t="str">
            <v>N</v>
          </cell>
          <cell r="P312" t="str">
            <v>N</v>
          </cell>
          <cell r="Q312" t="str">
            <v>N</v>
          </cell>
          <cell r="R312">
            <v>1</v>
          </cell>
        </row>
        <row r="313">
          <cell r="A313" t="str">
            <v>E2755X</v>
          </cell>
          <cell r="B313" t="str">
            <v xml:space="preserve">Ryedale District Council                          </v>
          </cell>
          <cell r="C313" t="str">
            <v>2755GP</v>
          </cell>
          <cell r="D313" t="str">
            <v>T</v>
          </cell>
          <cell r="E313" t="str">
            <v xml:space="preserve">GP - Ryedale District Council                     </v>
          </cell>
          <cell r="F313" t="str">
            <v>Y</v>
          </cell>
          <cell r="G313" t="str">
            <v>N</v>
          </cell>
          <cell r="H313" t="str">
            <v>N</v>
          </cell>
          <cell r="I313" t="str">
            <v>N</v>
          </cell>
          <cell r="J313" t="str">
            <v>Y</v>
          </cell>
          <cell r="K313" t="str">
            <v>N</v>
          </cell>
          <cell r="L313" t="str">
            <v>N</v>
          </cell>
          <cell r="M313" t="str">
            <v>N</v>
          </cell>
          <cell r="N313" t="str">
            <v>N</v>
          </cell>
          <cell r="O313" t="str">
            <v>N</v>
          </cell>
          <cell r="P313" t="str">
            <v>N</v>
          </cell>
          <cell r="Q313" t="str">
            <v>N</v>
          </cell>
          <cell r="R313">
            <v>1</v>
          </cell>
        </row>
        <row r="314">
          <cell r="A314" t="str">
            <v>E2757X</v>
          </cell>
          <cell r="B314" t="str">
            <v xml:space="preserve">Selby District Council                            </v>
          </cell>
          <cell r="C314" t="str">
            <v>2757GP</v>
          </cell>
          <cell r="D314" t="str">
            <v>T</v>
          </cell>
          <cell r="E314" t="str">
            <v xml:space="preserve">GP - Selby District Council                       </v>
          </cell>
          <cell r="F314" t="str">
            <v>Y</v>
          </cell>
          <cell r="G314" t="str">
            <v>N</v>
          </cell>
          <cell r="H314" t="str">
            <v>N</v>
          </cell>
          <cell r="I314" t="str">
            <v>N</v>
          </cell>
          <cell r="J314" t="str">
            <v>Y</v>
          </cell>
          <cell r="K314" t="str">
            <v>N</v>
          </cell>
          <cell r="L314" t="str">
            <v>N</v>
          </cell>
          <cell r="M314" t="str">
            <v>N</v>
          </cell>
          <cell r="N314" t="str">
            <v>N</v>
          </cell>
          <cell r="O314" t="str">
            <v>N</v>
          </cell>
          <cell r="P314" t="str">
            <v>N</v>
          </cell>
          <cell r="Q314" t="str">
            <v>N</v>
          </cell>
          <cell r="R314">
            <v>1</v>
          </cell>
        </row>
        <row r="315">
          <cell r="A315" t="str">
            <v>E2820X</v>
          </cell>
          <cell r="B315" t="str">
            <v xml:space="preserve">Northamptonshire County Council                   </v>
          </cell>
          <cell r="C315" t="str">
            <v>2820GP</v>
          </cell>
          <cell r="D315" t="str">
            <v>T</v>
          </cell>
          <cell r="E315" t="str">
            <v xml:space="preserve">GP - Northamptonshire County Council              </v>
          </cell>
          <cell r="F315" t="str">
            <v>Y</v>
          </cell>
          <cell r="G315" t="str">
            <v>N</v>
          </cell>
          <cell r="H315" t="str">
            <v>N</v>
          </cell>
          <cell r="I315" t="str">
            <v>N</v>
          </cell>
          <cell r="J315" t="str">
            <v>Y</v>
          </cell>
          <cell r="K315" t="str">
            <v>N</v>
          </cell>
          <cell r="L315" t="str">
            <v>N</v>
          </cell>
          <cell r="M315" t="str">
            <v>N</v>
          </cell>
          <cell r="N315" t="str">
            <v>N</v>
          </cell>
          <cell r="O315" t="str">
            <v>N</v>
          </cell>
          <cell r="P315" t="str">
            <v>N</v>
          </cell>
          <cell r="Q315" t="str">
            <v>N</v>
          </cell>
          <cell r="R315">
            <v>1</v>
          </cell>
        </row>
        <row r="316">
          <cell r="A316" t="str">
            <v>E2831X</v>
          </cell>
          <cell r="B316" t="str">
            <v xml:space="preserve">Corby Borough Council                             </v>
          </cell>
          <cell r="C316" t="str">
            <v>2831GP</v>
          </cell>
          <cell r="D316" t="str">
            <v>T</v>
          </cell>
          <cell r="E316" t="str">
            <v xml:space="preserve">GP - Corby Borough Council                        </v>
          </cell>
          <cell r="F316" t="str">
            <v>Y</v>
          </cell>
          <cell r="G316" t="str">
            <v>N</v>
          </cell>
          <cell r="H316" t="str">
            <v>N</v>
          </cell>
          <cell r="I316" t="str">
            <v>N</v>
          </cell>
          <cell r="J316" t="str">
            <v>Y</v>
          </cell>
          <cell r="K316" t="str">
            <v>N</v>
          </cell>
          <cell r="L316" t="str">
            <v>N</v>
          </cell>
          <cell r="M316" t="str">
            <v>N</v>
          </cell>
          <cell r="N316" t="str">
            <v>N</v>
          </cell>
          <cell r="O316" t="str">
            <v>N</v>
          </cell>
          <cell r="P316" t="str">
            <v>N</v>
          </cell>
          <cell r="Q316" t="str">
            <v>N</v>
          </cell>
          <cell r="R316">
            <v>1</v>
          </cell>
        </row>
        <row r="317">
          <cell r="A317" t="str">
            <v>E2832X</v>
          </cell>
          <cell r="B317" t="str">
            <v xml:space="preserve">Daventry District Council                         </v>
          </cell>
          <cell r="C317" t="str">
            <v>2832GP</v>
          </cell>
          <cell r="D317" t="str">
            <v>T</v>
          </cell>
          <cell r="E317" t="str">
            <v xml:space="preserve">GP - Daventry District Council                    </v>
          </cell>
          <cell r="F317" t="str">
            <v>Y</v>
          </cell>
          <cell r="G317" t="str">
            <v>N</v>
          </cell>
          <cell r="H317" t="str">
            <v>N</v>
          </cell>
          <cell r="I317" t="str">
            <v>N</v>
          </cell>
          <cell r="J317" t="str">
            <v>Y</v>
          </cell>
          <cell r="K317" t="str">
            <v>N</v>
          </cell>
          <cell r="L317" t="str">
            <v>N</v>
          </cell>
          <cell r="M317" t="str">
            <v>N</v>
          </cell>
          <cell r="N317" t="str">
            <v>N</v>
          </cell>
          <cell r="O317" t="str">
            <v>N</v>
          </cell>
          <cell r="P317" t="str">
            <v>N</v>
          </cell>
          <cell r="Q317" t="str">
            <v>N</v>
          </cell>
          <cell r="R317">
            <v>1</v>
          </cell>
        </row>
        <row r="318">
          <cell r="A318" t="str">
            <v>E2833X</v>
          </cell>
          <cell r="B318" t="str">
            <v xml:space="preserve">East Northamptonshire District Council            </v>
          </cell>
          <cell r="C318" t="str">
            <v>2833GP</v>
          </cell>
          <cell r="D318" t="str">
            <v>T</v>
          </cell>
          <cell r="E318" t="str">
            <v xml:space="preserve">GP - East Northamptonshire District Council       </v>
          </cell>
          <cell r="F318" t="str">
            <v>Y</v>
          </cell>
          <cell r="G318" t="str">
            <v>N</v>
          </cell>
          <cell r="H318" t="str">
            <v>N</v>
          </cell>
          <cell r="I318" t="str">
            <v>N</v>
          </cell>
          <cell r="J318" t="str">
            <v>Y</v>
          </cell>
          <cell r="K318" t="str">
            <v>N</v>
          </cell>
          <cell r="L318" t="str">
            <v>N</v>
          </cell>
          <cell r="M318" t="str">
            <v>N</v>
          </cell>
          <cell r="N318" t="str">
            <v>N</v>
          </cell>
          <cell r="O318" t="str">
            <v>N</v>
          </cell>
          <cell r="P318" t="str">
            <v>N</v>
          </cell>
          <cell r="Q318" t="str">
            <v>N</v>
          </cell>
          <cell r="R318">
            <v>1</v>
          </cell>
        </row>
        <row r="319">
          <cell r="A319" t="str">
            <v>E2834X</v>
          </cell>
          <cell r="B319" t="str">
            <v xml:space="preserve">Kettering Borough Council                         </v>
          </cell>
          <cell r="C319" t="str">
            <v>2834GP</v>
          </cell>
          <cell r="D319" t="str">
            <v>T</v>
          </cell>
          <cell r="E319" t="str">
            <v xml:space="preserve">GP - Kettering Borough Council                    </v>
          </cell>
          <cell r="F319" t="str">
            <v>Y</v>
          </cell>
          <cell r="G319" t="str">
            <v>N</v>
          </cell>
          <cell r="H319" t="str">
            <v>N</v>
          </cell>
          <cell r="I319" t="str">
            <v>N</v>
          </cell>
          <cell r="J319" t="str">
            <v>Y</v>
          </cell>
          <cell r="K319" t="str">
            <v>N</v>
          </cell>
          <cell r="L319" t="str">
            <v>N</v>
          </cell>
          <cell r="M319" t="str">
            <v>N</v>
          </cell>
          <cell r="N319" t="str">
            <v>N</v>
          </cell>
          <cell r="O319" t="str">
            <v>N</v>
          </cell>
          <cell r="P319" t="str">
            <v>N</v>
          </cell>
          <cell r="Q319" t="str">
            <v>N</v>
          </cell>
          <cell r="R319">
            <v>1</v>
          </cell>
        </row>
        <row r="320">
          <cell r="A320" t="str">
            <v>E2835X</v>
          </cell>
          <cell r="B320" t="str">
            <v xml:space="preserve">Northampton Borough Council                       </v>
          </cell>
          <cell r="C320" t="str">
            <v>2835GP</v>
          </cell>
          <cell r="D320" t="str">
            <v>T</v>
          </cell>
          <cell r="E320" t="str">
            <v xml:space="preserve">GP - Northampton Borough Council                  </v>
          </cell>
          <cell r="F320" t="str">
            <v>Y</v>
          </cell>
          <cell r="G320" t="str">
            <v>N</v>
          </cell>
          <cell r="H320" t="str">
            <v>N</v>
          </cell>
          <cell r="I320" t="str">
            <v>N</v>
          </cell>
          <cell r="J320" t="str">
            <v>Y</v>
          </cell>
          <cell r="K320" t="str">
            <v>N</v>
          </cell>
          <cell r="L320" t="str">
            <v>N</v>
          </cell>
          <cell r="M320" t="str">
            <v>N</v>
          </cell>
          <cell r="N320" t="str">
            <v>N</v>
          </cell>
          <cell r="O320" t="str">
            <v>N</v>
          </cell>
          <cell r="P320" t="str">
            <v>N</v>
          </cell>
          <cell r="Q320" t="str">
            <v>N</v>
          </cell>
          <cell r="R320">
            <v>1</v>
          </cell>
        </row>
        <row r="321">
          <cell r="A321" t="str">
            <v>E2836X</v>
          </cell>
          <cell r="B321" t="str">
            <v xml:space="preserve">South Northamptonshire Council                    </v>
          </cell>
          <cell r="C321" t="str">
            <v>2836GP</v>
          </cell>
          <cell r="D321" t="str">
            <v>T</v>
          </cell>
          <cell r="E321" t="str">
            <v xml:space="preserve">GP - South Northamptonshire Council               </v>
          </cell>
          <cell r="F321" t="str">
            <v>Y</v>
          </cell>
          <cell r="G321" t="str">
            <v>N</v>
          </cell>
          <cell r="H321" t="str">
            <v>N</v>
          </cell>
          <cell r="I321" t="str">
            <v>N</v>
          </cell>
          <cell r="J321" t="str">
            <v>Y</v>
          </cell>
          <cell r="K321" t="str">
            <v>N</v>
          </cell>
          <cell r="L321" t="str">
            <v>N</v>
          </cell>
          <cell r="M321" t="str">
            <v>N</v>
          </cell>
          <cell r="N321" t="str">
            <v>N</v>
          </cell>
          <cell r="O321" t="str">
            <v>N</v>
          </cell>
          <cell r="P321" t="str">
            <v>N</v>
          </cell>
          <cell r="Q321" t="str">
            <v>N</v>
          </cell>
          <cell r="R321">
            <v>1</v>
          </cell>
        </row>
        <row r="322">
          <cell r="A322" t="str">
            <v>E2837X</v>
          </cell>
          <cell r="B322" t="str">
            <v xml:space="preserve">Wellingborough Borough Council                    </v>
          </cell>
          <cell r="C322" t="str">
            <v>2837GP</v>
          </cell>
          <cell r="D322" t="str">
            <v>T</v>
          </cell>
          <cell r="E322" t="str">
            <v xml:space="preserve">GP - Wellingborough Borough Council               </v>
          </cell>
          <cell r="F322" t="str">
            <v>Y</v>
          </cell>
          <cell r="G322" t="str">
            <v>N</v>
          </cell>
          <cell r="H322" t="str">
            <v>N</v>
          </cell>
          <cell r="I322" t="str">
            <v>N</v>
          </cell>
          <cell r="J322" t="str">
            <v>Y</v>
          </cell>
          <cell r="K322" t="str">
            <v>N</v>
          </cell>
          <cell r="L322" t="str">
            <v>N</v>
          </cell>
          <cell r="M322" t="str">
            <v>N</v>
          </cell>
          <cell r="N322" t="str">
            <v>N</v>
          </cell>
          <cell r="O322" t="str">
            <v>N</v>
          </cell>
          <cell r="P322" t="str">
            <v>N</v>
          </cell>
          <cell r="Q322" t="str">
            <v>N</v>
          </cell>
          <cell r="R322">
            <v>1</v>
          </cell>
        </row>
        <row r="323">
          <cell r="A323" t="str">
            <v>E2901X</v>
          </cell>
          <cell r="B323" t="str">
            <v xml:space="preserve">Northumberland Unitary Authority                  </v>
          </cell>
          <cell r="C323" t="str">
            <v>2901GP</v>
          </cell>
          <cell r="D323" t="str">
            <v>T</v>
          </cell>
          <cell r="E323" t="str">
            <v xml:space="preserve">GP - Northumberland Unitary Authority             </v>
          </cell>
          <cell r="F323" t="str">
            <v>Y</v>
          </cell>
          <cell r="G323" t="str">
            <v>N</v>
          </cell>
          <cell r="H323" t="str">
            <v>N</v>
          </cell>
          <cell r="I323" t="str">
            <v>N</v>
          </cell>
          <cell r="J323" t="str">
            <v>Y</v>
          </cell>
          <cell r="K323" t="str">
            <v>N</v>
          </cell>
          <cell r="L323" t="str">
            <v>N</v>
          </cell>
          <cell r="M323" t="str">
            <v>N</v>
          </cell>
          <cell r="N323" t="str">
            <v>N</v>
          </cell>
          <cell r="O323" t="str">
            <v>N</v>
          </cell>
          <cell r="P323" t="str">
            <v>N</v>
          </cell>
          <cell r="Q323" t="str">
            <v>N</v>
          </cell>
          <cell r="R323">
            <v>1</v>
          </cell>
        </row>
        <row r="324">
          <cell r="A324" t="str">
            <v>E3001X</v>
          </cell>
          <cell r="B324" t="str">
            <v xml:space="preserve">Nottingham City Council                           </v>
          </cell>
          <cell r="C324" t="str">
            <v>3001GP</v>
          </cell>
          <cell r="D324" t="str">
            <v>T</v>
          </cell>
          <cell r="E324" t="str">
            <v xml:space="preserve">GP - Nottingham City Council                      </v>
          </cell>
          <cell r="F324" t="str">
            <v>Y</v>
          </cell>
          <cell r="G324" t="str">
            <v>N</v>
          </cell>
          <cell r="H324" t="str">
            <v>N</v>
          </cell>
          <cell r="I324" t="str">
            <v>N</v>
          </cell>
          <cell r="J324" t="str">
            <v>Y</v>
          </cell>
          <cell r="K324" t="str">
            <v>N</v>
          </cell>
          <cell r="L324" t="str">
            <v>N</v>
          </cell>
          <cell r="M324" t="str">
            <v>N</v>
          </cell>
          <cell r="N324" t="str">
            <v>N</v>
          </cell>
          <cell r="O324" t="str">
            <v>N</v>
          </cell>
          <cell r="P324" t="str">
            <v>N</v>
          </cell>
          <cell r="Q324" t="str">
            <v>N</v>
          </cell>
          <cell r="R324">
            <v>1</v>
          </cell>
        </row>
        <row r="325">
          <cell r="A325" t="str">
            <v>E3021X</v>
          </cell>
          <cell r="B325" t="str">
            <v xml:space="preserve">Nottinghamshire County Council                    </v>
          </cell>
          <cell r="C325" t="str">
            <v>3021GP</v>
          </cell>
          <cell r="D325" t="str">
            <v>T</v>
          </cell>
          <cell r="E325" t="str">
            <v xml:space="preserve">GP - Nottinghamshire County Council               </v>
          </cell>
          <cell r="F325" t="str">
            <v>Y</v>
          </cell>
          <cell r="G325" t="str">
            <v>N</v>
          </cell>
          <cell r="H325" t="str">
            <v>N</v>
          </cell>
          <cell r="I325" t="str">
            <v>N</v>
          </cell>
          <cell r="J325" t="str">
            <v>Y</v>
          </cell>
          <cell r="K325" t="str">
            <v>N</v>
          </cell>
          <cell r="L325" t="str">
            <v>N</v>
          </cell>
          <cell r="M325" t="str">
            <v>N</v>
          </cell>
          <cell r="N325" t="str">
            <v>N</v>
          </cell>
          <cell r="O325" t="str">
            <v>N</v>
          </cell>
          <cell r="P325" t="str">
            <v>N</v>
          </cell>
          <cell r="Q325" t="str">
            <v>N</v>
          </cell>
          <cell r="R325">
            <v>1</v>
          </cell>
        </row>
        <row r="326">
          <cell r="A326" t="str">
            <v>E3031X</v>
          </cell>
          <cell r="B326" t="str">
            <v xml:space="preserve">Ashfield District Council                         </v>
          </cell>
          <cell r="C326" t="str">
            <v>3031GP</v>
          </cell>
          <cell r="D326" t="str">
            <v>T</v>
          </cell>
          <cell r="E326" t="str">
            <v xml:space="preserve">GP - Ashfield District Council                    </v>
          </cell>
          <cell r="F326" t="str">
            <v>Y</v>
          </cell>
          <cell r="G326" t="str">
            <v>N</v>
          </cell>
          <cell r="H326" t="str">
            <v>N</v>
          </cell>
          <cell r="I326" t="str">
            <v>N</v>
          </cell>
          <cell r="J326" t="str">
            <v>Y</v>
          </cell>
          <cell r="K326" t="str">
            <v>N</v>
          </cell>
          <cell r="L326" t="str">
            <v>N</v>
          </cell>
          <cell r="M326" t="str">
            <v>N</v>
          </cell>
          <cell r="N326" t="str">
            <v>N</v>
          </cell>
          <cell r="O326" t="str">
            <v>N</v>
          </cell>
          <cell r="P326" t="str">
            <v>N</v>
          </cell>
          <cell r="Q326" t="str">
            <v>N</v>
          </cell>
          <cell r="R326">
            <v>1</v>
          </cell>
        </row>
        <row r="327">
          <cell r="A327" t="str">
            <v>E3032X</v>
          </cell>
          <cell r="B327" t="str">
            <v xml:space="preserve">Bassetlaw District Council                        </v>
          </cell>
          <cell r="C327" t="str">
            <v>3032GP</v>
          </cell>
          <cell r="D327" t="str">
            <v>T</v>
          </cell>
          <cell r="E327" t="str">
            <v xml:space="preserve">GP - Bassetlaw District Council                   </v>
          </cell>
          <cell r="F327" t="str">
            <v>Y</v>
          </cell>
          <cell r="G327" t="str">
            <v>N</v>
          </cell>
          <cell r="H327" t="str">
            <v>N</v>
          </cell>
          <cell r="I327" t="str">
            <v>N</v>
          </cell>
          <cell r="J327" t="str">
            <v>Y</v>
          </cell>
          <cell r="K327" t="str">
            <v>N</v>
          </cell>
          <cell r="L327" t="str">
            <v>N</v>
          </cell>
          <cell r="M327" t="str">
            <v>N</v>
          </cell>
          <cell r="N327" t="str">
            <v>N</v>
          </cell>
          <cell r="O327" t="str">
            <v>N</v>
          </cell>
          <cell r="P327" t="str">
            <v>N</v>
          </cell>
          <cell r="Q327" t="str">
            <v>N</v>
          </cell>
          <cell r="R327">
            <v>1</v>
          </cell>
        </row>
        <row r="328">
          <cell r="A328" t="str">
            <v>E3033X</v>
          </cell>
          <cell r="B328" t="str">
            <v xml:space="preserve">Broxtowe Borough Council                          </v>
          </cell>
          <cell r="C328" t="str">
            <v>3033GP</v>
          </cell>
          <cell r="D328" t="str">
            <v>T</v>
          </cell>
          <cell r="E328" t="str">
            <v xml:space="preserve">GP - Broxtowe Borough Council                     </v>
          </cell>
          <cell r="F328" t="str">
            <v>Y</v>
          </cell>
          <cell r="G328" t="str">
            <v>N</v>
          </cell>
          <cell r="H328" t="str">
            <v>N</v>
          </cell>
          <cell r="I328" t="str">
            <v>N</v>
          </cell>
          <cell r="J328" t="str">
            <v>Y</v>
          </cell>
          <cell r="K328" t="str">
            <v>N</v>
          </cell>
          <cell r="L328" t="str">
            <v>N</v>
          </cell>
          <cell r="M328" t="str">
            <v>N</v>
          </cell>
          <cell r="N328" t="str">
            <v>N</v>
          </cell>
          <cell r="O328" t="str">
            <v>N</v>
          </cell>
          <cell r="P328" t="str">
            <v>N</v>
          </cell>
          <cell r="Q328" t="str">
            <v>N</v>
          </cell>
          <cell r="R328">
            <v>1</v>
          </cell>
        </row>
        <row r="329">
          <cell r="A329" t="str">
            <v>E3034X</v>
          </cell>
          <cell r="B329" t="str">
            <v xml:space="preserve">Gedling Borough Council                           </v>
          </cell>
          <cell r="C329" t="str">
            <v>3034GP</v>
          </cell>
          <cell r="D329" t="str">
            <v>T</v>
          </cell>
          <cell r="E329" t="str">
            <v xml:space="preserve">GP - Gedling Borough Council                      </v>
          </cell>
          <cell r="F329" t="str">
            <v>Y</v>
          </cell>
          <cell r="G329" t="str">
            <v>N</v>
          </cell>
          <cell r="H329" t="str">
            <v>N</v>
          </cell>
          <cell r="I329" t="str">
            <v>N</v>
          </cell>
          <cell r="J329" t="str">
            <v>Y</v>
          </cell>
          <cell r="K329" t="str">
            <v>N</v>
          </cell>
          <cell r="L329" t="str">
            <v>N</v>
          </cell>
          <cell r="M329" t="str">
            <v>N</v>
          </cell>
          <cell r="N329" t="str">
            <v>N</v>
          </cell>
          <cell r="O329" t="str">
            <v>N</v>
          </cell>
          <cell r="P329" t="str">
            <v>N</v>
          </cell>
          <cell r="Q329" t="str">
            <v>N</v>
          </cell>
          <cell r="R329">
            <v>1</v>
          </cell>
        </row>
        <row r="330">
          <cell r="A330" t="str">
            <v>E3035X</v>
          </cell>
          <cell r="B330" t="str">
            <v xml:space="preserve">Mansfield District Council                        </v>
          </cell>
          <cell r="C330" t="str">
            <v>3035GP</v>
          </cell>
          <cell r="D330" t="str">
            <v>T</v>
          </cell>
          <cell r="E330" t="str">
            <v xml:space="preserve">GP - Mansfield District Council                   </v>
          </cell>
          <cell r="F330" t="str">
            <v>Y</v>
          </cell>
          <cell r="G330" t="str">
            <v>N</v>
          </cell>
          <cell r="H330" t="str">
            <v>N</v>
          </cell>
          <cell r="I330" t="str">
            <v>N</v>
          </cell>
          <cell r="J330" t="str">
            <v>Y</v>
          </cell>
          <cell r="K330" t="str">
            <v>N</v>
          </cell>
          <cell r="L330" t="str">
            <v>N</v>
          </cell>
          <cell r="M330" t="str">
            <v>N</v>
          </cell>
          <cell r="N330" t="str">
            <v>N</v>
          </cell>
          <cell r="O330" t="str">
            <v>N</v>
          </cell>
          <cell r="P330" t="str">
            <v>N</v>
          </cell>
          <cell r="Q330" t="str">
            <v>N</v>
          </cell>
          <cell r="R330">
            <v>1</v>
          </cell>
        </row>
        <row r="331">
          <cell r="A331" t="str">
            <v>E3036X</v>
          </cell>
          <cell r="B331" t="str">
            <v xml:space="preserve">Newark and Sherwood District Council              </v>
          </cell>
          <cell r="C331" t="str">
            <v>3036GP</v>
          </cell>
          <cell r="D331" t="str">
            <v>T</v>
          </cell>
          <cell r="E331" t="str">
            <v xml:space="preserve">GP - Newark and Sherwood District Council         </v>
          </cell>
          <cell r="F331" t="str">
            <v>Y</v>
          </cell>
          <cell r="G331" t="str">
            <v>N</v>
          </cell>
          <cell r="H331" t="str">
            <v>N</v>
          </cell>
          <cell r="I331" t="str">
            <v>N</v>
          </cell>
          <cell r="J331" t="str">
            <v>Y</v>
          </cell>
          <cell r="K331" t="str">
            <v>N</v>
          </cell>
          <cell r="L331" t="str">
            <v>N</v>
          </cell>
          <cell r="M331" t="str">
            <v>N</v>
          </cell>
          <cell r="N331" t="str">
            <v>N</v>
          </cell>
          <cell r="O331" t="str">
            <v>N</v>
          </cell>
          <cell r="P331" t="str">
            <v>N</v>
          </cell>
          <cell r="Q331" t="str">
            <v>N</v>
          </cell>
          <cell r="R331">
            <v>1</v>
          </cell>
        </row>
        <row r="332">
          <cell r="A332" t="str">
            <v>E3038X</v>
          </cell>
          <cell r="B332" t="str">
            <v xml:space="preserve">Rushcliffe Borough Council                        </v>
          </cell>
          <cell r="C332" t="str">
            <v>3038GP</v>
          </cell>
          <cell r="D332" t="str">
            <v>T</v>
          </cell>
          <cell r="E332" t="str">
            <v xml:space="preserve">GP - Rushcliffe Borough Council                   </v>
          </cell>
          <cell r="F332" t="str">
            <v>Y</v>
          </cell>
          <cell r="G332" t="str">
            <v>N</v>
          </cell>
          <cell r="H332" t="str">
            <v>N</v>
          </cell>
          <cell r="I332" t="str">
            <v>N</v>
          </cell>
          <cell r="J332" t="str">
            <v>Y</v>
          </cell>
          <cell r="K332" t="str">
            <v>N</v>
          </cell>
          <cell r="L332" t="str">
            <v>N</v>
          </cell>
          <cell r="M332" t="str">
            <v>N</v>
          </cell>
          <cell r="N332" t="str">
            <v>N</v>
          </cell>
          <cell r="O332" t="str">
            <v>N</v>
          </cell>
          <cell r="P332" t="str">
            <v>N</v>
          </cell>
          <cell r="Q332" t="str">
            <v>N</v>
          </cell>
          <cell r="R332">
            <v>1</v>
          </cell>
        </row>
        <row r="333">
          <cell r="A333" t="str">
            <v>E3120X</v>
          </cell>
          <cell r="B333" t="str">
            <v xml:space="preserve">Oxfordshire County Council                        </v>
          </cell>
          <cell r="C333" t="str">
            <v>3120GP</v>
          </cell>
          <cell r="D333" t="str">
            <v>T</v>
          </cell>
          <cell r="E333" t="str">
            <v xml:space="preserve">GP - Oxfordshire County Council                   </v>
          </cell>
          <cell r="F333" t="str">
            <v>Y</v>
          </cell>
          <cell r="G333" t="str">
            <v>N</v>
          </cell>
          <cell r="H333" t="str">
            <v>N</v>
          </cell>
          <cell r="I333" t="str">
            <v>N</v>
          </cell>
          <cell r="J333" t="str">
            <v>Y</v>
          </cell>
          <cell r="K333" t="str">
            <v>N</v>
          </cell>
          <cell r="L333" t="str">
            <v>N</v>
          </cell>
          <cell r="M333" t="str">
            <v>N</v>
          </cell>
          <cell r="N333" t="str">
            <v>N</v>
          </cell>
          <cell r="O333" t="str">
            <v>N</v>
          </cell>
          <cell r="P333" t="str">
            <v>N</v>
          </cell>
          <cell r="Q333" t="str">
            <v>N</v>
          </cell>
          <cell r="R333">
            <v>1</v>
          </cell>
        </row>
        <row r="334">
          <cell r="A334" t="str">
            <v>E3131X</v>
          </cell>
          <cell r="B334" t="str">
            <v xml:space="preserve">Cherwell District Council                         </v>
          </cell>
          <cell r="C334" t="str">
            <v>3131GP</v>
          </cell>
          <cell r="D334" t="str">
            <v>T</v>
          </cell>
          <cell r="E334" t="str">
            <v xml:space="preserve">GP - Cherwell District Council                    </v>
          </cell>
          <cell r="F334" t="str">
            <v>Y</v>
          </cell>
          <cell r="G334" t="str">
            <v>N</v>
          </cell>
          <cell r="H334" t="str">
            <v>N</v>
          </cell>
          <cell r="I334" t="str">
            <v>N</v>
          </cell>
          <cell r="J334" t="str">
            <v>Y</v>
          </cell>
          <cell r="K334" t="str">
            <v>N</v>
          </cell>
          <cell r="L334" t="str">
            <v>N</v>
          </cell>
          <cell r="M334" t="str">
            <v>N</v>
          </cell>
          <cell r="N334" t="str">
            <v>N</v>
          </cell>
          <cell r="O334" t="str">
            <v>N</v>
          </cell>
          <cell r="P334" t="str">
            <v>N</v>
          </cell>
          <cell r="Q334" t="str">
            <v>N</v>
          </cell>
          <cell r="R334">
            <v>1</v>
          </cell>
        </row>
        <row r="335">
          <cell r="A335" t="str">
            <v>E3132X</v>
          </cell>
          <cell r="B335" t="str">
            <v xml:space="preserve">Oxford City Council                               </v>
          </cell>
          <cell r="C335" t="str">
            <v>3132GP</v>
          </cell>
          <cell r="D335" t="str">
            <v>T</v>
          </cell>
          <cell r="E335" t="str">
            <v xml:space="preserve">GP - Oxford City Council                          </v>
          </cell>
          <cell r="F335" t="str">
            <v>Y</v>
          </cell>
          <cell r="G335" t="str">
            <v>N</v>
          </cell>
          <cell r="H335" t="str">
            <v>N</v>
          </cell>
          <cell r="I335" t="str">
            <v>N</v>
          </cell>
          <cell r="J335" t="str">
            <v>Y</v>
          </cell>
          <cell r="K335" t="str">
            <v>N</v>
          </cell>
          <cell r="L335" t="str">
            <v>N</v>
          </cell>
          <cell r="M335" t="str">
            <v>N</v>
          </cell>
          <cell r="N335" t="str">
            <v>N</v>
          </cell>
          <cell r="O335" t="str">
            <v>N</v>
          </cell>
          <cell r="P335" t="str">
            <v>N</v>
          </cell>
          <cell r="Q335" t="str">
            <v>N</v>
          </cell>
          <cell r="R335">
            <v>1</v>
          </cell>
        </row>
        <row r="336">
          <cell r="A336" t="str">
            <v>E3133X</v>
          </cell>
          <cell r="B336" t="str">
            <v xml:space="preserve">South Oxfordshire District Council                </v>
          </cell>
          <cell r="C336" t="str">
            <v>3133GP</v>
          </cell>
          <cell r="D336" t="str">
            <v>T</v>
          </cell>
          <cell r="E336" t="str">
            <v xml:space="preserve">GP - South Oxfordshire District Council           </v>
          </cell>
          <cell r="F336" t="str">
            <v>Y</v>
          </cell>
          <cell r="G336" t="str">
            <v>N</v>
          </cell>
          <cell r="H336" t="str">
            <v>N</v>
          </cell>
          <cell r="I336" t="str">
            <v>N</v>
          </cell>
          <cell r="J336" t="str">
            <v>Y</v>
          </cell>
          <cell r="K336" t="str">
            <v>N</v>
          </cell>
          <cell r="L336" t="str">
            <v>N</v>
          </cell>
          <cell r="M336" t="str">
            <v>N</v>
          </cell>
          <cell r="N336" t="str">
            <v>N</v>
          </cell>
          <cell r="O336" t="str">
            <v>N</v>
          </cell>
          <cell r="P336" t="str">
            <v>N</v>
          </cell>
          <cell r="Q336" t="str">
            <v>N</v>
          </cell>
          <cell r="R336">
            <v>1</v>
          </cell>
        </row>
        <row r="337">
          <cell r="A337" t="str">
            <v>E3134X</v>
          </cell>
          <cell r="B337" t="str">
            <v xml:space="preserve">Vale of White Horse District Council              </v>
          </cell>
          <cell r="C337" t="str">
            <v>3134GP</v>
          </cell>
          <cell r="D337" t="str">
            <v>T</v>
          </cell>
          <cell r="E337" t="str">
            <v xml:space="preserve">GP - Vale of White Horse District Council         </v>
          </cell>
          <cell r="F337" t="str">
            <v>Y</v>
          </cell>
          <cell r="G337" t="str">
            <v>N</v>
          </cell>
          <cell r="H337" t="str">
            <v>N</v>
          </cell>
          <cell r="I337" t="str">
            <v>N</v>
          </cell>
          <cell r="J337" t="str">
            <v>Y</v>
          </cell>
          <cell r="K337" t="str">
            <v>N</v>
          </cell>
          <cell r="L337" t="str">
            <v>N</v>
          </cell>
          <cell r="M337" t="str">
            <v>N</v>
          </cell>
          <cell r="N337" t="str">
            <v>N</v>
          </cell>
          <cell r="O337" t="str">
            <v>N</v>
          </cell>
          <cell r="P337" t="str">
            <v>N</v>
          </cell>
          <cell r="Q337" t="str">
            <v>N</v>
          </cell>
          <cell r="R337">
            <v>1</v>
          </cell>
        </row>
        <row r="338">
          <cell r="A338" t="str">
            <v>E3135X</v>
          </cell>
          <cell r="B338" t="str">
            <v xml:space="preserve">West Oxfordshire District Council                 </v>
          </cell>
          <cell r="C338" t="str">
            <v>3135GP</v>
          </cell>
          <cell r="D338" t="str">
            <v>T</v>
          </cell>
          <cell r="E338" t="str">
            <v xml:space="preserve">GP - West Oxfordshire District Council            </v>
          </cell>
          <cell r="F338" t="str">
            <v>Y</v>
          </cell>
          <cell r="G338" t="str">
            <v>N</v>
          </cell>
          <cell r="H338" t="str">
            <v>N</v>
          </cell>
          <cell r="I338" t="str">
            <v>N</v>
          </cell>
          <cell r="J338" t="str">
            <v>Y</v>
          </cell>
          <cell r="K338" t="str">
            <v>N</v>
          </cell>
          <cell r="L338" t="str">
            <v>N</v>
          </cell>
          <cell r="M338" t="str">
            <v>N</v>
          </cell>
          <cell r="N338" t="str">
            <v>N</v>
          </cell>
          <cell r="O338" t="str">
            <v>N</v>
          </cell>
          <cell r="P338" t="str">
            <v>N</v>
          </cell>
          <cell r="Q338" t="str">
            <v>N</v>
          </cell>
          <cell r="R338">
            <v>1</v>
          </cell>
        </row>
        <row r="339">
          <cell r="A339" t="str">
            <v>E3201X</v>
          </cell>
          <cell r="B339" t="str">
            <v xml:space="preserve">Telford and Wrekin (Borough of)                   </v>
          </cell>
          <cell r="C339" t="str">
            <v>3201GP</v>
          </cell>
          <cell r="D339" t="str">
            <v>T</v>
          </cell>
          <cell r="E339" t="str">
            <v xml:space="preserve">GP - Telford and Wrekin (Borough of)              </v>
          </cell>
          <cell r="F339" t="str">
            <v>Y</v>
          </cell>
          <cell r="G339" t="str">
            <v>N</v>
          </cell>
          <cell r="H339" t="str">
            <v>N</v>
          </cell>
          <cell r="I339" t="str">
            <v>N</v>
          </cell>
          <cell r="J339" t="str">
            <v>Y</v>
          </cell>
          <cell r="K339" t="str">
            <v>N</v>
          </cell>
          <cell r="L339" t="str">
            <v>N</v>
          </cell>
          <cell r="M339" t="str">
            <v>N</v>
          </cell>
          <cell r="N339" t="str">
            <v>N</v>
          </cell>
          <cell r="O339" t="str">
            <v>N</v>
          </cell>
          <cell r="P339" t="str">
            <v>N</v>
          </cell>
          <cell r="Q339" t="str">
            <v>N</v>
          </cell>
          <cell r="R339">
            <v>1</v>
          </cell>
        </row>
        <row r="340">
          <cell r="A340" t="str">
            <v>E3202X</v>
          </cell>
          <cell r="B340" t="str">
            <v xml:space="preserve">Shropshire Unitary Authority                      </v>
          </cell>
          <cell r="C340" t="str">
            <v>3202GP</v>
          </cell>
          <cell r="D340" t="str">
            <v>T</v>
          </cell>
          <cell r="E340" t="str">
            <v xml:space="preserve">GP - Shropshire Unitary Authority                 </v>
          </cell>
          <cell r="F340" t="str">
            <v>Y</v>
          </cell>
          <cell r="G340" t="str">
            <v>N</v>
          </cell>
          <cell r="H340" t="str">
            <v>N</v>
          </cell>
          <cell r="I340" t="str">
            <v>N</v>
          </cell>
          <cell r="J340" t="str">
            <v>Y</v>
          </cell>
          <cell r="K340" t="str">
            <v>N</v>
          </cell>
          <cell r="L340" t="str">
            <v>N</v>
          </cell>
          <cell r="M340" t="str">
            <v>N</v>
          </cell>
          <cell r="N340" t="str">
            <v>N</v>
          </cell>
          <cell r="O340" t="str">
            <v>N</v>
          </cell>
          <cell r="P340" t="str">
            <v>N</v>
          </cell>
          <cell r="Q340" t="str">
            <v>N</v>
          </cell>
          <cell r="R340">
            <v>1</v>
          </cell>
        </row>
        <row r="341">
          <cell r="A341" t="str">
            <v>E3320X</v>
          </cell>
          <cell r="B341" t="str">
            <v xml:space="preserve">Somerset County Council                           </v>
          </cell>
          <cell r="C341" t="str">
            <v>3320GP</v>
          </cell>
          <cell r="D341" t="str">
            <v>T</v>
          </cell>
          <cell r="E341" t="str">
            <v xml:space="preserve">GP - Somerset County Council                      </v>
          </cell>
          <cell r="F341" t="str">
            <v>Y</v>
          </cell>
          <cell r="G341" t="str">
            <v>N</v>
          </cell>
          <cell r="H341" t="str">
            <v>N</v>
          </cell>
          <cell r="I341" t="str">
            <v>N</v>
          </cell>
          <cell r="J341" t="str">
            <v>Y</v>
          </cell>
          <cell r="K341" t="str">
            <v>N</v>
          </cell>
          <cell r="L341" t="str">
            <v>N</v>
          </cell>
          <cell r="M341" t="str">
            <v>N</v>
          </cell>
          <cell r="N341" t="str">
            <v>N</v>
          </cell>
          <cell r="O341" t="str">
            <v>N</v>
          </cell>
          <cell r="P341" t="str">
            <v>N</v>
          </cell>
          <cell r="Q341" t="str">
            <v>N</v>
          </cell>
          <cell r="R341">
            <v>1</v>
          </cell>
        </row>
        <row r="342">
          <cell r="A342" t="str">
            <v>E3331X</v>
          </cell>
          <cell r="B342" t="str">
            <v xml:space="preserve">Mendip District Council                           </v>
          </cell>
          <cell r="C342" t="str">
            <v>3331GP</v>
          </cell>
          <cell r="D342" t="str">
            <v>T</v>
          </cell>
          <cell r="E342" t="str">
            <v xml:space="preserve">GP - Mendip District Council                      </v>
          </cell>
          <cell r="F342" t="str">
            <v>Y</v>
          </cell>
          <cell r="G342" t="str">
            <v>N</v>
          </cell>
          <cell r="H342" t="str">
            <v>N</v>
          </cell>
          <cell r="I342" t="str">
            <v>N</v>
          </cell>
          <cell r="J342" t="str">
            <v>Y</v>
          </cell>
          <cell r="K342" t="str">
            <v>N</v>
          </cell>
          <cell r="L342" t="str">
            <v>N</v>
          </cell>
          <cell r="M342" t="str">
            <v>N</v>
          </cell>
          <cell r="N342" t="str">
            <v>N</v>
          </cell>
          <cell r="O342" t="str">
            <v>N</v>
          </cell>
          <cell r="P342" t="str">
            <v>N</v>
          </cell>
          <cell r="Q342" t="str">
            <v>N</v>
          </cell>
          <cell r="R342">
            <v>1</v>
          </cell>
        </row>
        <row r="343">
          <cell r="A343" t="str">
            <v>E3332X</v>
          </cell>
          <cell r="B343" t="str">
            <v xml:space="preserve">Sedgemoor District Council                        </v>
          </cell>
          <cell r="C343" t="str">
            <v>3332GP</v>
          </cell>
          <cell r="D343" t="str">
            <v>T</v>
          </cell>
          <cell r="E343" t="str">
            <v xml:space="preserve">GP - Sedgemoor District Council                   </v>
          </cell>
          <cell r="F343" t="str">
            <v>Y</v>
          </cell>
          <cell r="G343" t="str">
            <v>N</v>
          </cell>
          <cell r="H343" t="str">
            <v>N</v>
          </cell>
          <cell r="I343" t="str">
            <v>N</v>
          </cell>
          <cell r="J343" t="str">
            <v>Y</v>
          </cell>
          <cell r="K343" t="str">
            <v>N</v>
          </cell>
          <cell r="L343" t="str">
            <v>N</v>
          </cell>
          <cell r="M343" t="str">
            <v>N</v>
          </cell>
          <cell r="N343" t="str">
            <v>N</v>
          </cell>
          <cell r="O343" t="str">
            <v>N</v>
          </cell>
          <cell r="P343" t="str">
            <v>N</v>
          </cell>
          <cell r="Q343" t="str">
            <v>N</v>
          </cell>
          <cell r="R343">
            <v>1</v>
          </cell>
        </row>
        <row r="344">
          <cell r="A344" t="str">
            <v>E3333X</v>
          </cell>
          <cell r="B344" t="str">
            <v xml:space="preserve">Taunton Deane Borough Council                     </v>
          </cell>
          <cell r="C344" t="str">
            <v>3333GP</v>
          </cell>
          <cell r="D344" t="str">
            <v>T</v>
          </cell>
          <cell r="E344" t="str">
            <v xml:space="preserve">GP - Taunton Deane Borough Council                </v>
          </cell>
          <cell r="F344" t="str">
            <v>Y</v>
          </cell>
          <cell r="G344" t="str">
            <v>N</v>
          </cell>
          <cell r="H344" t="str">
            <v>N</v>
          </cell>
          <cell r="I344" t="str">
            <v>N</v>
          </cell>
          <cell r="J344" t="str">
            <v>Y</v>
          </cell>
          <cell r="K344" t="str">
            <v>N</v>
          </cell>
          <cell r="L344" t="str">
            <v>N</v>
          </cell>
          <cell r="M344" t="str">
            <v>N</v>
          </cell>
          <cell r="N344" t="str">
            <v>N</v>
          </cell>
          <cell r="O344" t="str">
            <v>N</v>
          </cell>
          <cell r="P344" t="str">
            <v>N</v>
          </cell>
          <cell r="Q344" t="str">
            <v>N</v>
          </cell>
          <cell r="R344">
            <v>1</v>
          </cell>
        </row>
        <row r="345">
          <cell r="A345" t="str">
            <v>E3334X</v>
          </cell>
          <cell r="B345" t="str">
            <v xml:space="preserve">South Somerset District Council                   </v>
          </cell>
          <cell r="C345" t="str">
            <v>3334GP</v>
          </cell>
          <cell r="D345" t="str">
            <v>T</v>
          </cell>
          <cell r="E345" t="str">
            <v xml:space="preserve">GP - South Somerset District Council              </v>
          </cell>
          <cell r="F345" t="str">
            <v>Y</v>
          </cell>
          <cell r="G345" t="str">
            <v>N</v>
          </cell>
          <cell r="H345" t="str">
            <v>N</v>
          </cell>
          <cell r="I345" t="str">
            <v>N</v>
          </cell>
          <cell r="J345" t="str">
            <v>Y</v>
          </cell>
          <cell r="K345" t="str">
            <v>N</v>
          </cell>
          <cell r="L345" t="str">
            <v>N</v>
          </cell>
          <cell r="M345" t="str">
            <v>N</v>
          </cell>
          <cell r="N345" t="str">
            <v>N</v>
          </cell>
          <cell r="O345" t="str">
            <v>N</v>
          </cell>
          <cell r="P345" t="str">
            <v>N</v>
          </cell>
          <cell r="Q345" t="str">
            <v>N</v>
          </cell>
          <cell r="R345">
            <v>1</v>
          </cell>
        </row>
        <row r="346">
          <cell r="A346" t="str">
            <v>E3335X</v>
          </cell>
          <cell r="B346" t="str">
            <v xml:space="preserve">West Somerset District Council                    </v>
          </cell>
          <cell r="C346" t="str">
            <v>3335GP</v>
          </cell>
          <cell r="D346" t="str">
            <v>T</v>
          </cell>
          <cell r="E346" t="str">
            <v xml:space="preserve">GP - West Somerset District Council               </v>
          </cell>
          <cell r="F346" t="str">
            <v>Y</v>
          </cell>
          <cell r="G346" t="str">
            <v>N</v>
          </cell>
          <cell r="H346" t="str">
            <v>N</v>
          </cell>
          <cell r="I346" t="str">
            <v>N</v>
          </cell>
          <cell r="J346" t="str">
            <v>Y</v>
          </cell>
          <cell r="K346" t="str">
            <v>N</v>
          </cell>
          <cell r="L346" t="str">
            <v>N</v>
          </cell>
          <cell r="M346" t="str">
            <v>N</v>
          </cell>
          <cell r="N346" t="str">
            <v>N</v>
          </cell>
          <cell r="O346" t="str">
            <v>N</v>
          </cell>
          <cell r="P346" t="str">
            <v>N</v>
          </cell>
          <cell r="Q346" t="str">
            <v>N</v>
          </cell>
          <cell r="R346">
            <v>1</v>
          </cell>
        </row>
        <row r="347">
          <cell r="A347" t="str">
            <v>E3401X</v>
          </cell>
          <cell r="B347" t="str">
            <v xml:space="preserve">Stoke-on-Trent City Council                       </v>
          </cell>
          <cell r="C347" t="str">
            <v>3401GP</v>
          </cell>
          <cell r="D347" t="str">
            <v>T</v>
          </cell>
          <cell r="E347" t="str">
            <v xml:space="preserve">GP - Stoke-on-Trent City Council                  </v>
          </cell>
          <cell r="F347" t="str">
            <v>Y</v>
          </cell>
          <cell r="G347" t="str">
            <v>N</v>
          </cell>
          <cell r="H347" t="str">
            <v>N</v>
          </cell>
          <cell r="I347" t="str">
            <v>N</v>
          </cell>
          <cell r="J347" t="str">
            <v>Y</v>
          </cell>
          <cell r="K347" t="str">
            <v>N</v>
          </cell>
          <cell r="L347" t="str">
            <v>N</v>
          </cell>
          <cell r="M347" t="str">
            <v>N</v>
          </cell>
          <cell r="N347" t="str">
            <v>N</v>
          </cell>
          <cell r="O347" t="str">
            <v>N</v>
          </cell>
          <cell r="P347" t="str">
            <v>N</v>
          </cell>
          <cell r="Q347" t="str">
            <v>N</v>
          </cell>
          <cell r="R347">
            <v>1</v>
          </cell>
        </row>
        <row r="348">
          <cell r="A348" t="str">
            <v>E3421X</v>
          </cell>
          <cell r="B348" t="str">
            <v xml:space="preserve">Staffordshire County Council                      </v>
          </cell>
          <cell r="C348" t="str">
            <v>3421GP</v>
          </cell>
          <cell r="D348" t="str">
            <v>T</v>
          </cell>
          <cell r="E348" t="str">
            <v xml:space="preserve">GP - Staffordshire County Council                 </v>
          </cell>
          <cell r="F348" t="str">
            <v>Y</v>
          </cell>
          <cell r="G348" t="str">
            <v>N</v>
          </cell>
          <cell r="H348" t="str">
            <v>N</v>
          </cell>
          <cell r="I348" t="str">
            <v>N</v>
          </cell>
          <cell r="J348" t="str">
            <v>Y</v>
          </cell>
          <cell r="K348" t="str">
            <v>N</v>
          </cell>
          <cell r="L348" t="str">
            <v>N</v>
          </cell>
          <cell r="M348" t="str">
            <v>N</v>
          </cell>
          <cell r="N348" t="str">
            <v>N</v>
          </cell>
          <cell r="O348" t="str">
            <v>N</v>
          </cell>
          <cell r="P348" t="str">
            <v>N</v>
          </cell>
          <cell r="Q348" t="str">
            <v>N</v>
          </cell>
          <cell r="R348">
            <v>1</v>
          </cell>
        </row>
        <row r="349">
          <cell r="A349" t="str">
            <v>E3431X</v>
          </cell>
          <cell r="B349" t="str">
            <v xml:space="preserve">Cannock Chase District Council                    </v>
          </cell>
          <cell r="C349" t="str">
            <v>3431GP</v>
          </cell>
          <cell r="D349" t="str">
            <v>T</v>
          </cell>
          <cell r="E349" t="str">
            <v xml:space="preserve">GP - Cannock Chase District Council               </v>
          </cell>
          <cell r="F349" t="str">
            <v>Y</v>
          </cell>
          <cell r="G349" t="str">
            <v>N</v>
          </cell>
          <cell r="H349" t="str">
            <v>N</v>
          </cell>
          <cell r="I349" t="str">
            <v>N</v>
          </cell>
          <cell r="J349" t="str">
            <v>Y</v>
          </cell>
          <cell r="K349" t="str">
            <v>N</v>
          </cell>
          <cell r="L349" t="str">
            <v>N</v>
          </cell>
          <cell r="M349" t="str">
            <v>N</v>
          </cell>
          <cell r="N349" t="str">
            <v>N</v>
          </cell>
          <cell r="O349" t="str">
            <v>N</v>
          </cell>
          <cell r="P349" t="str">
            <v>N</v>
          </cell>
          <cell r="Q349" t="str">
            <v>N</v>
          </cell>
          <cell r="R349">
            <v>1</v>
          </cell>
        </row>
        <row r="350">
          <cell r="A350" t="str">
            <v>E3432X</v>
          </cell>
          <cell r="B350" t="str">
            <v xml:space="preserve">East Staffordshire Borough Council                </v>
          </cell>
          <cell r="C350" t="str">
            <v>3432GP</v>
          </cell>
          <cell r="D350" t="str">
            <v>T</v>
          </cell>
          <cell r="E350" t="str">
            <v xml:space="preserve">GP - East Staffordshire Borough Council           </v>
          </cell>
          <cell r="F350" t="str">
            <v>Y</v>
          </cell>
          <cell r="G350" t="str">
            <v>N</v>
          </cell>
          <cell r="H350" t="str">
            <v>N</v>
          </cell>
          <cell r="I350" t="str">
            <v>N</v>
          </cell>
          <cell r="J350" t="str">
            <v>Y</v>
          </cell>
          <cell r="K350" t="str">
            <v>N</v>
          </cell>
          <cell r="L350" t="str">
            <v>N</v>
          </cell>
          <cell r="M350" t="str">
            <v>N</v>
          </cell>
          <cell r="N350" t="str">
            <v>N</v>
          </cell>
          <cell r="O350" t="str">
            <v>N</v>
          </cell>
          <cell r="P350" t="str">
            <v>N</v>
          </cell>
          <cell r="Q350" t="str">
            <v>N</v>
          </cell>
          <cell r="R350">
            <v>1</v>
          </cell>
        </row>
        <row r="351">
          <cell r="A351" t="str">
            <v>E3433X</v>
          </cell>
          <cell r="B351" t="str">
            <v xml:space="preserve">Lichfield District Council                        </v>
          </cell>
          <cell r="C351" t="str">
            <v>3433GP</v>
          </cell>
          <cell r="D351" t="str">
            <v>T</v>
          </cell>
          <cell r="E351" t="str">
            <v xml:space="preserve">GP - Lichfield District Council                   </v>
          </cell>
          <cell r="F351" t="str">
            <v>Y</v>
          </cell>
          <cell r="G351" t="str">
            <v>N</v>
          </cell>
          <cell r="H351" t="str">
            <v>N</v>
          </cell>
          <cell r="I351" t="str">
            <v>N</v>
          </cell>
          <cell r="J351" t="str">
            <v>Y</v>
          </cell>
          <cell r="K351" t="str">
            <v>N</v>
          </cell>
          <cell r="L351" t="str">
            <v>N</v>
          </cell>
          <cell r="M351" t="str">
            <v>N</v>
          </cell>
          <cell r="N351" t="str">
            <v>N</v>
          </cell>
          <cell r="O351" t="str">
            <v>N</v>
          </cell>
          <cell r="P351" t="str">
            <v>N</v>
          </cell>
          <cell r="Q351" t="str">
            <v>N</v>
          </cell>
          <cell r="R351">
            <v>1</v>
          </cell>
        </row>
        <row r="352">
          <cell r="A352" t="str">
            <v>E3434X</v>
          </cell>
          <cell r="B352" t="str">
            <v xml:space="preserve">Newcastle-under-Lyme Borough Council              </v>
          </cell>
          <cell r="C352" t="str">
            <v>3434GP</v>
          </cell>
          <cell r="D352" t="str">
            <v>T</v>
          </cell>
          <cell r="E352" t="str">
            <v xml:space="preserve">GP - Newcastle-under-Lyme Borough Council         </v>
          </cell>
          <cell r="F352" t="str">
            <v>Y</v>
          </cell>
          <cell r="G352" t="str">
            <v>N</v>
          </cell>
          <cell r="H352" t="str">
            <v>N</v>
          </cell>
          <cell r="I352" t="str">
            <v>N</v>
          </cell>
          <cell r="J352" t="str">
            <v>Y</v>
          </cell>
          <cell r="K352" t="str">
            <v>N</v>
          </cell>
          <cell r="L352" t="str">
            <v>N</v>
          </cell>
          <cell r="M352" t="str">
            <v>N</v>
          </cell>
          <cell r="N352" t="str">
            <v>N</v>
          </cell>
          <cell r="O352" t="str">
            <v>N</v>
          </cell>
          <cell r="P352" t="str">
            <v>N</v>
          </cell>
          <cell r="Q352" t="str">
            <v>N</v>
          </cell>
          <cell r="R352">
            <v>1</v>
          </cell>
        </row>
        <row r="353">
          <cell r="A353" t="str">
            <v>E3435X</v>
          </cell>
          <cell r="B353" t="str">
            <v xml:space="preserve">South Staffordshire District Council              </v>
          </cell>
          <cell r="C353" t="str">
            <v>3435GP</v>
          </cell>
          <cell r="D353" t="str">
            <v>T</v>
          </cell>
          <cell r="E353" t="str">
            <v xml:space="preserve">GP - South Staffordshire District Council         </v>
          </cell>
          <cell r="F353" t="str">
            <v>Y</v>
          </cell>
          <cell r="G353" t="str">
            <v>N</v>
          </cell>
          <cell r="H353" t="str">
            <v>N</v>
          </cell>
          <cell r="I353" t="str">
            <v>N</v>
          </cell>
          <cell r="J353" t="str">
            <v>Y</v>
          </cell>
          <cell r="K353" t="str">
            <v>N</v>
          </cell>
          <cell r="L353" t="str">
            <v>N</v>
          </cell>
          <cell r="M353" t="str">
            <v>N</v>
          </cell>
          <cell r="N353" t="str">
            <v>N</v>
          </cell>
          <cell r="O353" t="str">
            <v>N</v>
          </cell>
          <cell r="P353" t="str">
            <v>N</v>
          </cell>
          <cell r="Q353" t="str">
            <v>N</v>
          </cell>
          <cell r="R353">
            <v>1</v>
          </cell>
        </row>
        <row r="354">
          <cell r="A354" t="str">
            <v>E3436X</v>
          </cell>
          <cell r="B354" t="str">
            <v xml:space="preserve">Stafford Borough Council                          </v>
          </cell>
          <cell r="C354" t="str">
            <v>3436GP</v>
          </cell>
          <cell r="D354" t="str">
            <v>T</v>
          </cell>
          <cell r="E354" t="str">
            <v xml:space="preserve">GP - Stafford Borough Council                     </v>
          </cell>
          <cell r="F354" t="str">
            <v>Y</v>
          </cell>
          <cell r="G354" t="str">
            <v>N</v>
          </cell>
          <cell r="H354" t="str">
            <v>N</v>
          </cell>
          <cell r="I354" t="str">
            <v>N</v>
          </cell>
          <cell r="J354" t="str">
            <v>Y</v>
          </cell>
          <cell r="K354" t="str">
            <v>N</v>
          </cell>
          <cell r="L354" t="str">
            <v>N</v>
          </cell>
          <cell r="M354" t="str">
            <v>N</v>
          </cell>
          <cell r="N354" t="str">
            <v>N</v>
          </cell>
          <cell r="O354" t="str">
            <v>N</v>
          </cell>
          <cell r="P354" t="str">
            <v>N</v>
          </cell>
          <cell r="Q354" t="str">
            <v>N</v>
          </cell>
          <cell r="R354">
            <v>1</v>
          </cell>
        </row>
        <row r="355">
          <cell r="A355" t="str">
            <v>E3437X</v>
          </cell>
          <cell r="B355" t="str">
            <v xml:space="preserve">Staffordshire Moorlands District Council          </v>
          </cell>
          <cell r="C355" t="str">
            <v>3437GP</v>
          </cell>
          <cell r="D355" t="str">
            <v>T</v>
          </cell>
          <cell r="E355" t="str">
            <v xml:space="preserve">GP - Staffordshire Moorlands District Council     </v>
          </cell>
          <cell r="F355" t="str">
            <v>Y</v>
          </cell>
          <cell r="G355" t="str">
            <v>N</v>
          </cell>
          <cell r="H355" t="str">
            <v>N</v>
          </cell>
          <cell r="I355" t="str">
            <v>N</v>
          </cell>
          <cell r="J355" t="str">
            <v>Y</v>
          </cell>
          <cell r="K355" t="str">
            <v>N</v>
          </cell>
          <cell r="L355" t="str">
            <v>N</v>
          </cell>
          <cell r="M355" t="str">
            <v>N</v>
          </cell>
          <cell r="N355" t="str">
            <v>N</v>
          </cell>
          <cell r="O355" t="str">
            <v>N</v>
          </cell>
          <cell r="P355" t="str">
            <v>N</v>
          </cell>
          <cell r="Q355" t="str">
            <v>N</v>
          </cell>
          <cell r="R355">
            <v>1</v>
          </cell>
        </row>
        <row r="356">
          <cell r="A356" t="str">
            <v>E3439X</v>
          </cell>
          <cell r="B356" t="str">
            <v xml:space="preserve">Tamworth Borough Council                          </v>
          </cell>
          <cell r="C356" t="str">
            <v>3439GP</v>
          </cell>
          <cell r="D356" t="str">
            <v>T</v>
          </cell>
          <cell r="E356" t="str">
            <v xml:space="preserve">GP - Tamworth Borough Council                     </v>
          </cell>
          <cell r="F356" t="str">
            <v>Y</v>
          </cell>
          <cell r="G356" t="str">
            <v>N</v>
          </cell>
          <cell r="H356" t="str">
            <v>N</v>
          </cell>
          <cell r="I356" t="str">
            <v>N</v>
          </cell>
          <cell r="J356" t="str">
            <v>Y</v>
          </cell>
          <cell r="K356" t="str">
            <v>N</v>
          </cell>
          <cell r="L356" t="str">
            <v>N</v>
          </cell>
          <cell r="M356" t="str">
            <v>N</v>
          </cell>
          <cell r="N356" t="str">
            <v>N</v>
          </cell>
          <cell r="O356" t="str">
            <v>N</v>
          </cell>
          <cell r="P356" t="str">
            <v>N</v>
          </cell>
          <cell r="Q356" t="str">
            <v>N</v>
          </cell>
          <cell r="R356">
            <v>1</v>
          </cell>
        </row>
        <row r="357">
          <cell r="A357" t="str">
            <v>E3520X</v>
          </cell>
          <cell r="B357" t="str">
            <v xml:space="preserve">Suffolk County Council                            </v>
          </cell>
          <cell r="C357" t="str">
            <v>3520GP</v>
          </cell>
          <cell r="D357" t="str">
            <v>T</v>
          </cell>
          <cell r="E357" t="str">
            <v xml:space="preserve">GP - Suffolk County Council                       </v>
          </cell>
          <cell r="F357" t="str">
            <v>Y</v>
          </cell>
          <cell r="G357" t="str">
            <v>N</v>
          </cell>
          <cell r="H357" t="str">
            <v>N</v>
          </cell>
          <cell r="I357" t="str">
            <v>N</v>
          </cell>
          <cell r="J357" t="str">
            <v>Y</v>
          </cell>
          <cell r="K357" t="str">
            <v>N</v>
          </cell>
          <cell r="L357" t="str">
            <v>N</v>
          </cell>
          <cell r="M357" t="str">
            <v>N</v>
          </cell>
          <cell r="N357" t="str">
            <v>N</v>
          </cell>
          <cell r="O357" t="str">
            <v>N</v>
          </cell>
          <cell r="P357" t="str">
            <v>N</v>
          </cell>
          <cell r="Q357" t="str">
            <v>N</v>
          </cell>
          <cell r="R357">
            <v>1</v>
          </cell>
        </row>
        <row r="358">
          <cell r="A358" t="str">
            <v>E3531X</v>
          </cell>
          <cell r="B358" t="str">
            <v xml:space="preserve">Babergh District Council                          </v>
          </cell>
          <cell r="C358" t="str">
            <v>3531GP</v>
          </cell>
          <cell r="D358" t="str">
            <v>T</v>
          </cell>
          <cell r="E358" t="str">
            <v xml:space="preserve">GP - Babergh District Council                     </v>
          </cell>
          <cell r="F358" t="str">
            <v>Y</v>
          </cell>
          <cell r="G358" t="str">
            <v>N</v>
          </cell>
          <cell r="H358" t="str">
            <v>N</v>
          </cell>
          <cell r="I358" t="str">
            <v>N</v>
          </cell>
          <cell r="J358" t="str">
            <v>Y</v>
          </cell>
          <cell r="K358" t="str">
            <v>N</v>
          </cell>
          <cell r="L358" t="str">
            <v>N</v>
          </cell>
          <cell r="M358" t="str">
            <v>N</v>
          </cell>
          <cell r="N358" t="str">
            <v>N</v>
          </cell>
          <cell r="O358" t="str">
            <v>N</v>
          </cell>
          <cell r="P358" t="str">
            <v>N</v>
          </cell>
          <cell r="Q358" t="str">
            <v>N</v>
          </cell>
          <cell r="R358">
            <v>1</v>
          </cell>
        </row>
        <row r="359">
          <cell r="A359" t="str">
            <v>E3532X</v>
          </cell>
          <cell r="B359" t="str">
            <v xml:space="preserve">Forest Heath District Council                     </v>
          </cell>
          <cell r="C359" t="str">
            <v>3532GP</v>
          </cell>
          <cell r="D359" t="str">
            <v>T</v>
          </cell>
          <cell r="E359" t="str">
            <v xml:space="preserve">GP - Forest Heath District Council                </v>
          </cell>
          <cell r="F359" t="str">
            <v>Y</v>
          </cell>
          <cell r="G359" t="str">
            <v>N</v>
          </cell>
          <cell r="H359" t="str">
            <v>N</v>
          </cell>
          <cell r="I359" t="str">
            <v>N</v>
          </cell>
          <cell r="J359" t="str">
            <v>Y</v>
          </cell>
          <cell r="K359" t="str">
            <v>N</v>
          </cell>
          <cell r="L359" t="str">
            <v>N</v>
          </cell>
          <cell r="M359" t="str">
            <v>N</v>
          </cell>
          <cell r="N359" t="str">
            <v>N</v>
          </cell>
          <cell r="O359" t="str">
            <v>N</v>
          </cell>
          <cell r="P359" t="str">
            <v>N</v>
          </cell>
          <cell r="Q359" t="str">
            <v>N</v>
          </cell>
          <cell r="R359">
            <v>1</v>
          </cell>
        </row>
        <row r="360">
          <cell r="A360" t="str">
            <v>E3533X</v>
          </cell>
          <cell r="B360" t="str">
            <v xml:space="preserve">Ipswich Borough Council                           </v>
          </cell>
          <cell r="C360" t="str">
            <v>3533GP</v>
          </cell>
          <cell r="D360" t="str">
            <v>T</v>
          </cell>
          <cell r="E360" t="str">
            <v xml:space="preserve">GP - Ipswich Borough Council                      </v>
          </cell>
          <cell r="F360" t="str">
            <v>Y</v>
          </cell>
          <cell r="G360" t="str">
            <v>N</v>
          </cell>
          <cell r="H360" t="str">
            <v>N</v>
          </cell>
          <cell r="I360" t="str">
            <v>N</v>
          </cell>
          <cell r="J360" t="str">
            <v>Y</v>
          </cell>
          <cell r="K360" t="str">
            <v>N</v>
          </cell>
          <cell r="L360" t="str">
            <v>N</v>
          </cell>
          <cell r="M360" t="str">
            <v>N</v>
          </cell>
          <cell r="N360" t="str">
            <v>N</v>
          </cell>
          <cell r="O360" t="str">
            <v>N</v>
          </cell>
          <cell r="P360" t="str">
            <v>N</v>
          </cell>
          <cell r="Q360" t="str">
            <v>N</v>
          </cell>
          <cell r="R360">
            <v>1</v>
          </cell>
        </row>
        <row r="361">
          <cell r="A361" t="str">
            <v>E3534X</v>
          </cell>
          <cell r="B361" t="str">
            <v xml:space="preserve">Mid Suffolk District Council                      </v>
          </cell>
          <cell r="C361" t="str">
            <v>3534GP</v>
          </cell>
          <cell r="D361" t="str">
            <v>T</v>
          </cell>
          <cell r="E361" t="str">
            <v xml:space="preserve">GP - Mid Suffolk District Council                 </v>
          </cell>
          <cell r="F361" t="str">
            <v>Y</v>
          </cell>
          <cell r="G361" t="str">
            <v>N</v>
          </cell>
          <cell r="H361" t="str">
            <v>N</v>
          </cell>
          <cell r="I361" t="str">
            <v>N</v>
          </cell>
          <cell r="J361" t="str">
            <v>Y</v>
          </cell>
          <cell r="K361" t="str">
            <v>N</v>
          </cell>
          <cell r="L361" t="str">
            <v>N</v>
          </cell>
          <cell r="M361" t="str">
            <v>N</v>
          </cell>
          <cell r="N361" t="str">
            <v>N</v>
          </cell>
          <cell r="O361" t="str">
            <v>N</v>
          </cell>
          <cell r="P361" t="str">
            <v>N</v>
          </cell>
          <cell r="Q361" t="str">
            <v>N</v>
          </cell>
          <cell r="R361">
            <v>1</v>
          </cell>
        </row>
        <row r="362">
          <cell r="A362" t="str">
            <v>E3535X</v>
          </cell>
          <cell r="B362" t="str">
            <v xml:space="preserve">St Edmundsbury Borough Council                    </v>
          </cell>
          <cell r="C362" t="str">
            <v>3535GP</v>
          </cell>
          <cell r="D362" t="str">
            <v>T</v>
          </cell>
          <cell r="E362" t="str">
            <v xml:space="preserve">GP - St Edmundsbury Borough Council               </v>
          </cell>
          <cell r="F362" t="str">
            <v>Y</v>
          </cell>
          <cell r="G362" t="str">
            <v>N</v>
          </cell>
          <cell r="H362" t="str">
            <v>N</v>
          </cell>
          <cell r="I362" t="str">
            <v>N</v>
          </cell>
          <cell r="J362" t="str">
            <v>Y</v>
          </cell>
          <cell r="K362" t="str">
            <v>N</v>
          </cell>
          <cell r="L362" t="str">
            <v>N</v>
          </cell>
          <cell r="M362" t="str">
            <v>N</v>
          </cell>
          <cell r="N362" t="str">
            <v>N</v>
          </cell>
          <cell r="O362" t="str">
            <v>N</v>
          </cell>
          <cell r="P362" t="str">
            <v>N</v>
          </cell>
          <cell r="Q362" t="str">
            <v>N</v>
          </cell>
          <cell r="R362">
            <v>1</v>
          </cell>
        </row>
        <row r="363">
          <cell r="A363" t="str">
            <v>E3536X</v>
          </cell>
          <cell r="B363" t="str">
            <v xml:space="preserve">Suffolk Coastal District Council                  </v>
          </cell>
          <cell r="C363" t="str">
            <v>3536GP</v>
          </cell>
          <cell r="D363" t="str">
            <v>T</v>
          </cell>
          <cell r="E363" t="str">
            <v xml:space="preserve">GP - Suffolk Coastal District Council             </v>
          </cell>
          <cell r="F363" t="str">
            <v>Y</v>
          </cell>
          <cell r="G363" t="str">
            <v>N</v>
          </cell>
          <cell r="H363" t="str">
            <v>N</v>
          </cell>
          <cell r="I363" t="str">
            <v>N</v>
          </cell>
          <cell r="J363" t="str">
            <v>Y</v>
          </cell>
          <cell r="K363" t="str">
            <v>N</v>
          </cell>
          <cell r="L363" t="str">
            <v>N</v>
          </cell>
          <cell r="M363" t="str">
            <v>N</v>
          </cell>
          <cell r="N363" t="str">
            <v>N</v>
          </cell>
          <cell r="O363" t="str">
            <v>N</v>
          </cell>
          <cell r="P363" t="str">
            <v>N</v>
          </cell>
          <cell r="Q363" t="str">
            <v>N</v>
          </cell>
          <cell r="R363">
            <v>1</v>
          </cell>
        </row>
        <row r="364">
          <cell r="A364" t="str">
            <v>E3537X</v>
          </cell>
          <cell r="B364" t="str">
            <v xml:space="preserve">Waveney District Council                          </v>
          </cell>
          <cell r="C364" t="str">
            <v>3537GP</v>
          </cell>
          <cell r="D364" t="str">
            <v>T</v>
          </cell>
          <cell r="E364" t="str">
            <v xml:space="preserve">GP - Waveney District Council                     </v>
          </cell>
          <cell r="F364" t="str">
            <v>Y</v>
          </cell>
          <cell r="G364" t="str">
            <v>N</v>
          </cell>
          <cell r="H364" t="str">
            <v>N</v>
          </cell>
          <cell r="I364" t="str">
            <v>N</v>
          </cell>
          <cell r="J364" t="str">
            <v>Y</v>
          </cell>
          <cell r="K364" t="str">
            <v>N</v>
          </cell>
          <cell r="L364" t="str">
            <v>N</v>
          </cell>
          <cell r="M364" t="str">
            <v>N</v>
          </cell>
          <cell r="N364" t="str">
            <v>N</v>
          </cell>
          <cell r="O364" t="str">
            <v>N</v>
          </cell>
          <cell r="P364" t="str">
            <v>N</v>
          </cell>
          <cell r="Q364" t="str">
            <v>N</v>
          </cell>
          <cell r="R364">
            <v>1</v>
          </cell>
        </row>
        <row r="365">
          <cell r="A365" t="str">
            <v>E3620X</v>
          </cell>
          <cell r="B365" t="str">
            <v xml:space="preserve">Surrey County Council                             </v>
          </cell>
          <cell r="C365" t="str">
            <v>3620GP</v>
          </cell>
          <cell r="D365" t="str">
            <v>T</v>
          </cell>
          <cell r="E365" t="str">
            <v xml:space="preserve">GP - Surrey County Council                        </v>
          </cell>
          <cell r="F365" t="str">
            <v>Y</v>
          </cell>
          <cell r="G365" t="str">
            <v>N</v>
          </cell>
          <cell r="H365" t="str">
            <v>N</v>
          </cell>
          <cell r="I365" t="str">
            <v>N</v>
          </cell>
          <cell r="J365" t="str">
            <v>Y</v>
          </cell>
          <cell r="K365" t="str">
            <v>N</v>
          </cell>
          <cell r="L365" t="str">
            <v>N</v>
          </cell>
          <cell r="M365" t="str">
            <v>N</v>
          </cell>
          <cell r="N365" t="str">
            <v>N</v>
          </cell>
          <cell r="O365" t="str">
            <v>N</v>
          </cell>
          <cell r="P365" t="str">
            <v>N</v>
          </cell>
          <cell r="Q365" t="str">
            <v>N</v>
          </cell>
          <cell r="R365">
            <v>1</v>
          </cell>
        </row>
        <row r="366">
          <cell r="A366" t="str">
            <v>E3631X</v>
          </cell>
          <cell r="B366" t="str">
            <v xml:space="preserve">Elmbridge Borough Council                         </v>
          </cell>
          <cell r="C366" t="str">
            <v>3631GP</v>
          </cell>
          <cell r="D366" t="str">
            <v>T</v>
          </cell>
          <cell r="E366" t="str">
            <v xml:space="preserve">GP - Elmbridge Borough Council                    </v>
          </cell>
          <cell r="F366" t="str">
            <v>Y</v>
          </cell>
          <cell r="G366" t="str">
            <v>N</v>
          </cell>
          <cell r="H366" t="str">
            <v>N</v>
          </cell>
          <cell r="I366" t="str">
            <v>N</v>
          </cell>
          <cell r="J366" t="str">
            <v>Y</v>
          </cell>
          <cell r="K366" t="str">
            <v>N</v>
          </cell>
          <cell r="L366" t="str">
            <v>N</v>
          </cell>
          <cell r="M366" t="str">
            <v>N</v>
          </cell>
          <cell r="N366" t="str">
            <v>N</v>
          </cell>
          <cell r="O366" t="str">
            <v>N</v>
          </cell>
          <cell r="P366" t="str">
            <v>N</v>
          </cell>
          <cell r="Q366" t="str">
            <v>N</v>
          </cell>
          <cell r="R366">
            <v>1</v>
          </cell>
        </row>
        <row r="367">
          <cell r="A367" t="str">
            <v>E3632X</v>
          </cell>
          <cell r="B367" t="str">
            <v xml:space="preserve">Epsom and Ewell Borough Council                   </v>
          </cell>
          <cell r="C367" t="str">
            <v>3632GP</v>
          </cell>
          <cell r="D367" t="str">
            <v>T</v>
          </cell>
          <cell r="E367" t="str">
            <v xml:space="preserve">GP - Epsom and Ewell Borough Council              </v>
          </cell>
          <cell r="F367" t="str">
            <v>Y</v>
          </cell>
          <cell r="G367" t="str">
            <v>N</v>
          </cell>
          <cell r="H367" t="str">
            <v>N</v>
          </cell>
          <cell r="I367" t="str">
            <v>N</v>
          </cell>
          <cell r="J367" t="str">
            <v>Y</v>
          </cell>
          <cell r="K367" t="str">
            <v>N</v>
          </cell>
          <cell r="L367" t="str">
            <v>N</v>
          </cell>
          <cell r="M367" t="str">
            <v>N</v>
          </cell>
          <cell r="N367" t="str">
            <v>N</v>
          </cell>
          <cell r="O367" t="str">
            <v>N</v>
          </cell>
          <cell r="P367" t="str">
            <v>N</v>
          </cell>
          <cell r="Q367" t="str">
            <v>N</v>
          </cell>
          <cell r="R367">
            <v>1</v>
          </cell>
        </row>
        <row r="368">
          <cell r="A368" t="str">
            <v>E3633X</v>
          </cell>
          <cell r="B368" t="str">
            <v xml:space="preserve">Guildford Borough Council                         </v>
          </cell>
          <cell r="C368" t="str">
            <v>3633GP</v>
          </cell>
          <cell r="D368" t="str">
            <v>T</v>
          </cell>
          <cell r="E368" t="str">
            <v xml:space="preserve">GP - Guildford Borough Council                    </v>
          </cell>
          <cell r="F368" t="str">
            <v>Y</v>
          </cell>
          <cell r="G368" t="str">
            <v>N</v>
          </cell>
          <cell r="H368" t="str">
            <v>N</v>
          </cell>
          <cell r="I368" t="str">
            <v>N</v>
          </cell>
          <cell r="J368" t="str">
            <v>Y</v>
          </cell>
          <cell r="K368" t="str">
            <v>N</v>
          </cell>
          <cell r="L368" t="str">
            <v>N</v>
          </cell>
          <cell r="M368" t="str">
            <v>N</v>
          </cell>
          <cell r="N368" t="str">
            <v>N</v>
          </cell>
          <cell r="O368" t="str">
            <v>N</v>
          </cell>
          <cell r="P368" t="str">
            <v>N</v>
          </cell>
          <cell r="Q368" t="str">
            <v>N</v>
          </cell>
          <cell r="R368">
            <v>1</v>
          </cell>
        </row>
        <row r="369">
          <cell r="A369" t="str">
            <v>E3634X</v>
          </cell>
          <cell r="B369" t="str">
            <v xml:space="preserve">Mole Valley District Council                      </v>
          </cell>
          <cell r="C369" t="str">
            <v>3634GP</v>
          </cell>
          <cell r="D369" t="str">
            <v>T</v>
          </cell>
          <cell r="E369" t="str">
            <v xml:space="preserve">GP - Mole Valley District Council                 </v>
          </cell>
          <cell r="F369" t="str">
            <v>Y</v>
          </cell>
          <cell r="G369" t="str">
            <v>N</v>
          </cell>
          <cell r="H369" t="str">
            <v>N</v>
          </cell>
          <cell r="I369" t="str">
            <v>N</v>
          </cell>
          <cell r="J369" t="str">
            <v>Y</v>
          </cell>
          <cell r="K369" t="str">
            <v>N</v>
          </cell>
          <cell r="L369" t="str">
            <v>N</v>
          </cell>
          <cell r="M369" t="str">
            <v>N</v>
          </cell>
          <cell r="N369" t="str">
            <v>N</v>
          </cell>
          <cell r="O369" t="str">
            <v>N</v>
          </cell>
          <cell r="P369" t="str">
            <v>N</v>
          </cell>
          <cell r="Q369" t="str">
            <v>N</v>
          </cell>
          <cell r="R369">
            <v>1</v>
          </cell>
        </row>
        <row r="370">
          <cell r="A370" t="str">
            <v>E3635X</v>
          </cell>
          <cell r="B370" t="str">
            <v xml:space="preserve">Reigate and Banstead Borough Council              </v>
          </cell>
          <cell r="C370" t="str">
            <v>3635GP</v>
          </cell>
          <cell r="D370" t="str">
            <v>T</v>
          </cell>
          <cell r="E370" t="str">
            <v xml:space="preserve">GP - Reigate and Banstead Borough Council         </v>
          </cell>
          <cell r="F370" t="str">
            <v>Y</v>
          </cell>
          <cell r="G370" t="str">
            <v>N</v>
          </cell>
          <cell r="H370" t="str">
            <v>N</v>
          </cell>
          <cell r="I370" t="str">
            <v>N</v>
          </cell>
          <cell r="J370" t="str">
            <v>Y</v>
          </cell>
          <cell r="K370" t="str">
            <v>N</v>
          </cell>
          <cell r="L370" t="str">
            <v>N</v>
          </cell>
          <cell r="M370" t="str">
            <v>N</v>
          </cell>
          <cell r="N370" t="str">
            <v>N</v>
          </cell>
          <cell r="O370" t="str">
            <v>N</v>
          </cell>
          <cell r="P370" t="str">
            <v>N</v>
          </cell>
          <cell r="Q370" t="str">
            <v>N</v>
          </cell>
          <cell r="R370">
            <v>1</v>
          </cell>
        </row>
        <row r="371">
          <cell r="A371" t="str">
            <v>E3636X</v>
          </cell>
          <cell r="B371" t="str">
            <v xml:space="preserve">Runnymede Borough Council                         </v>
          </cell>
          <cell r="C371" t="str">
            <v>3636GP</v>
          </cell>
          <cell r="D371" t="str">
            <v>T</v>
          </cell>
          <cell r="E371" t="str">
            <v xml:space="preserve">GP - Runnymede Borough Council                    </v>
          </cell>
          <cell r="F371" t="str">
            <v>Y</v>
          </cell>
          <cell r="G371" t="str">
            <v>N</v>
          </cell>
          <cell r="H371" t="str">
            <v>N</v>
          </cell>
          <cell r="I371" t="str">
            <v>N</v>
          </cell>
          <cell r="J371" t="str">
            <v>Y</v>
          </cell>
          <cell r="K371" t="str">
            <v>N</v>
          </cell>
          <cell r="L371" t="str">
            <v>N</v>
          </cell>
          <cell r="M371" t="str">
            <v>N</v>
          </cell>
          <cell r="N371" t="str">
            <v>N</v>
          </cell>
          <cell r="O371" t="str">
            <v>N</v>
          </cell>
          <cell r="P371" t="str">
            <v>N</v>
          </cell>
          <cell r="Q371" t="str">
            <v>N</v>
          </cell>
          <cell r="R371">
            <v>1</v>
          </cell>
        </row>
        <row r="372">
          <cell r="A372" t="str">
            <v>E3637X</v>
          </cell>
          <cell r="B372" t="str">
            <v xml:space="preserve">Spelthorne Borough Council                        </v>
          </cell>
          <cell r="C372" t="str">
            <v>3637GP</v>
          </cell>
          <cell r="D372" t="str">
            <v>T</v>
          </cell>
          <cell r="E372" t="str">
            <v xml:space="preserve">GP - Spelthorne Borough Council                   </v>
          </cell>
          <cell r="F372" t="str">
            <v>Y</v>
          </cell>
          <cell r="G372" t="str">
            <v>N</v>
          </cell>
          <cell r="H372" t="str">
            <v>N</v>
          </cell>
          <cell r="I372" t="str">
            <v>N</v>
          </cell>
          <cell r="J372" t="str">
            <v>Y</v>
          </cell>
          <cell r="K372" t="str">
            <v>N</v>
          </cell>
          <cell r="L372" t="str">
            <v>N</v>
          </cell>
          <cell r="M372" t="str">
            <v>N</v>
          </cell>
          <cell r="N372" t="str">
            <v>N</v>
          </cell>
          <cell r="O372" t="str">
            <v>N</v>
          </cell>
          <cell r="P372" t="str">
            <v>N</v>
          </cell>
          <cell r="Q372" t="str">
            <v>N</v>
          </cell>
          <cell r="R372">
            <v>1</v>
          </cell>
        </row>
        <row r="373">
          <cell r="A373" t="str">
            <v>E3638X</v>
          </cell>
          <cell r="B373" t="str">
            <v xml:space="preserve">Surrey Heath Borough Council                      </v>
          </cell>
          <cell r="C373" t="str">
            <v>3638GP</v>
          </cell>
          <cell r="D373" t="str">
            <v>T</v>
          </cell>
          <cell r="E373" t="str">
            <v xml:space="preserve">GP - Surrey Heath Borough Council                 </v>
          </cell>
          <cell r="F373" t="str">
            <v>Y</v>
          </cell>
          <cell r="G373" t="str">
            <v>N</v>
          </cell>
          <cell r="H373" t="str">
            <v>N</v>
          </cell>
          <cell r="I373" t="str">
            <v>N</v>
          </cell>
          <cell r="J373" t="str">
            <v>Y</v>
          </cell>
          <cell r="K373" t="str">
            <v>N</v>
          </cell>
          <cell r="L373" t="str">
            <v>N</v>
          </cell>
          <cell r="M373" t="str">
            <v>N</v>
          </cell>
          <cell r="N373" t="str">
            <v>N</v>
          </cell>
          <cell r="O373" t="str">
            <v>N</v>
          </cell>
          <cell r="P373" t="str">
            <v>N</v>
          </cell>
          <cell r="Q373" t="str">
            <v>N</v>
          </cell>
          <cell r="R373">
            <v>1</v>
          </cell>
        </row>
        <row r="374">
          <cell r="A374" t="str">
            <v>E3639X</v>
          </cell>
          <cell r="B374" t="str">
            <v xml:space="preserve">Tandridge District Council                        </v>
          </cell>
          <cell r="C374" t="str">
            <v>3639GP</v>
          </cell>
          <cell r="D374" t="str">
            <v>T</v>
          </cell>
          <cell r="E374" t="str">
            <v xml:space="preserve">GP - Tandridge District Council                   </v>
          </cell>
          <cell r="F374" t="str">
            <v>Y</v>
          </cell>
          <cell r="G374" t="str">
            <v>N</v>
          </cell>
          <cell r="H374" t="str">
            <v>N</v>
          </cell>
          <cell r="I374" t="str">
            <v>N</v>
          </cell>
          <cell r="J374" t="str">
            <v>Y</v>
          </cell>
          <cell r="K374" t="str">
            <v>N</v>
          </cell>
          <cell r="L374" t="str">
            <v>N</v>
          </cell>
          <cell r="M374" t="str">
            <v>N</v>
          </cell>
          <cell r="N374" t="str">
            <v>N</v>
          </cell>
          <cell r="O374" t="str">
            <v>N</v>
          </cell>
          <cell r="P374" t="str">
            <v>N</v>
          </cell>
          <cell r="Q374" t="str">
            <v>N</v>
          </cell>
          <cell r="R374">
            <v>1</v>
          </cell>
        </row>
        <row r="375">
          <cell r="A375" t="str">
            <v>E3640X</v>
          </cell>
          <cell r="B375" t="str">
            <v xml:space="preserve">Waverley Borough Council                          </v>
          </cell>
          <cell r="C375" t="str">
            <v>3640GP</v>
          </cell>
          <cell r="D375" t="str">
            <v>T</v>
          </cell>
          <cell r="E375" t="str">
            <v xml:space="preserve">GP - Waverley Borough Council                     </v>
          </cell>
          <cell r="F375" t="str">
            <v>Y</v>
          </cell>
          <cell r="G375" t="str">
            <v>N</v>
          </cell>
          <cell r="H375" t="str">
            <v>N</v>
          </cell>
          <cell r="I375" t="str">
            <v>N</v>
          </cell>
          <cell r="J375" t="str">
            <v>Y</v>
          </cell>
          <cell r="K375" t="str">
            <v>N</v>
          </cell>
          <cell r="L375" t="str">
            <v>N</v>
          </cell>
          <cell r="M375" t="str">
            <v>N</v>
          </cell>
          <cell r="N375" t="str">
            <v>N</v>
          </cell>
          <cell r="O375" t="str">
            <v>N</v>
          </cell>
          <cell r="P375" t="str">
            <v>N</v>
          </cell>
          <cell r="Q375" t="str">
            <v>N</v>
          </cell>
          <cell r="R375">
            <v>1</v>
          </cell>
        </row>
        <row r="376">
          <cell r="A376" t="str">
            <v>E3641X</v>
          </cell>
          <cell r="B376" t="str">
            <v xml:space="preserve">Woking Borough Council                            </v>
          </cell>
          <cell r="C376" t="str">
            <v>3641GP</v>
          </cell>
          <cell r="D376" t="str">
            <v>T</v>
          </cell>
          <cell r="E376" t="str">
            <v xml:space="preserve">GP - Woking Borough Council                       </v>
          </cell>
          <cell r="F376" t="str">
            <v>Y</v>
          </cell>
          <cell r="G376" t="str">
            <v>N</v>
          </cell>
          <cell r="H376" t="str">
            <v>N</v>
          </cell>
          <cell r="I376" t="str">
            <v>N</v>
          </cell>
          <cell r="J376" t="str">
            <v>Y</v>
          </cell>
          <cell r="K376" t="str">
            <v>N</v>
          </cell>
          <cell r="L376" t="str">
            <v>N</v>
          </cell>
          <cell r="M376" t="str">
            <v>N</v>
          </cell>
          <cell r="N376" t="str">
            <v>N</v>
          </cell>
          <cell r="O376" t="str">
            <v>N</v>
          </cell>
          <cell r="P376" t="str">
            <v>N</v>
          </cell>
          <cell r="Q376" t="str">
            <v>N</v>
          </cell>
          <cell r="R376">
            <v>1</v>
          </cell>
        </row>
        <row r="377">
          <cell r="A377" t="str">
            <v>E3720X</v>
          </cell>
          <cell r="B377" t="str">
            <v xml:space="preserve">Warwickshire County Council                       </v>
          </cell>
          <cell r="C377" t="str">
            <v>3720GP</v>
          </cell>
          <cell r="D377" t="str">
            <v>T</v>
          </cell>
          <cell r="E377" t="str">
            <v xml:space="preserve">GP - Warwickshire County Council                  </v>
          </cell>
          <cell r="F377" t="str">
            <v>Y</v>
          </cell>
          <cell r="G377" t="str">
            <v>N</v>
          </cell>
          <cell r="H377" t="str">
            <v>N</v>
          </cell>
          <cell r="I377" t="str">
            <v>N</v>
          </cell>
          <cell r="J377" t="str">
            <v>Y</v>
          </cell>
          <cell r="K377" t="str">
            <v>N</v>
          </cell>
          <cell r="L377" t="str">
            <v>N</v>
          </cell>
          <cell r="M377" t="str">
            <v>N</v>
          </cell>
          <cell r="N377" t="str">
            <v>N</v>
          </cell>
          <cell r="O377" t="str">
            <v>N</v>
          </cell>
          <cell r="P377" t="str">
            <v>N</v>
          </cell>
          <cell r="Q377" t="str">
            <v>N</v>
          </cell>
          <cell r="R377">
            <v>1</v>
          </cell>
        </row>
        <row r="378">
          <cell r="A378" t="str">
            <v>E3731X</v>
          </cell>
          <cell r="B378" t="str">
            <v xml:space="preserve">North Warwickshire Borough Council                </v>
          </cell>
          <cell r="C378" t="str">
            <v>3731GP</v>
          </cell>
          <cell r="D378" t="str">
            <v>T</v>
          </cell>
          <cell r="E378" t="str">
            <v xml:space="preserve">GP - North Warwickshire Borough Council           </v>
          </cell>
          <cell r="F378" t="str">
            <v>Y</v>
          </cell>
          <cell r="G378" t="str">
            <v>N</v>
          </cell>
          <cell r="H378" t="str">
            <v>N</v>
          </cell>
          <cell r="I378" t="str">
            <v>N</v>
          </cell>
          <cell r="J378" t="str">
            <v>Y</v>
          </cell>
          <cell r="K378" t="str">
            <v>N</v>
          </cell>
          <cell r="L378" t="str">
            <v>N</v>
          </cell>
          <cell r="M378" t="str">
            <v>N</v>
          </cell>
          <cell r="N378" t="str">
            <v>N</v>
          </cell>
          <cell r="O378" t="str">
            <v>N</v>
          </cell>
          <cell r="P378" t="str">
            <v>N</v>
          </cell>
          <cell r="Q378" t="str">
            <v>N</v>
          </cell>
          <cell r="R378">
            <v>1</v>
          </cell>
        </row>
        <row r="379">
          <cell r="A379" t="str">
            <v>E3732X</v>
          </cell>
          <cell r="B379" t="str">
            <v xml:space="preserve">Nuneaton and Bedworth Borough Council             </v>
          </cell>
          <cell r="C379" t="str">
            <v>3732GP</v>
          </cell>
          <cell r="D379" t="str">
            <v>T</v>
          </cell>
          <cell r="E379" t="str">
            <v xml:space="preserve">GP - Nuneaton and Bedworth Borough Council        </v>
          </cell>
          <cell r="F379" t="str">
            <v>Y</v>
          </cell>
          <cell r="G379" t="str">
            <v>N</v>
          </cell>
          <cell r="H379" t="str">
            <v>N</v>
          </cell>
          <cell r="I379" t="str">
            <v>N</v>
          </cell>
          <cell r="J379" t="str">
            <v>Y</v>
          </cell>
          <cell r="K379" t="str">
            <v>N</v>
          </cell>
          <cell r="L379" t="str">
            <v>N</v>
          </cell>
          <cell r="M379" t="str">
            <v>N</v>
          </cell>
          <cell r="N379" t="str">
            <v>N</v>
          </cell>
          <cell r="O379" t="str">
            <v>N</v>
          </cell>
          <cell r="P379" t="str">
            <v>N</v>
          </cell>
          <cell r="Q379" t="str">
            <v>N</v>
          </cell>
          <cell r="R379">
            <v>1</v>
          </cell>
        </row>
        <row r="380">
          <cell r="A380" t="str">
            <v>E3733X</v>
          </cell>
          <cell r="B380" t="str">
            <v xml:space="preserve">Rugby Borough Council                             </v>
          </cell>
          <cell r="C380" t="str">
            <v>3733GP</v>
          </cell>
          <cell r="D380" t="str">
            <v>T</v>
          </cell>
          <cell r="E380" t="str">
            <v xml:space="preserve">GP - Rugby Borough Council                        </v>
          </cell>
          <cell r="F380" t="str">
            <v>Y</v>
          </cell>
          <cell r="G380" t="str">
            <v>N</v>
          </cell>
          <cell r="H380" t="str">
            <v>N</v>
          </cell>
          <cell r="I380" t="str">
            <v>N</v>
          </cell>
          <cell r="J380" t="str">
            <v>Y</v>
          </cell>
          <cell r="K380" t="str">
            <v>N</v>
          </cell>
          <cell r="L380" t="str">
            <v>N</v>
          </cell>
          <cell r="M380" t="str">
            <v>N</v>
          </cell>
          <cell r="N380" t="str">
            <v>N</v>
          </cell>
          <cell r="O380" t="str">
            <v>N</v>
          </cell>
          <cell r="P380" t="str">
            <v>N</v>
          </cell>
          <cell r="Q380" t="str">
            <v>N</v>
          </cell>
          <cell r="R380">
            <v>1</v>
          </cell>
        </row>
        <row r="381">
          <cell r="A381" t="str">
            <v>E3734X</v>
          </cell>
          <cell r="B381" t="str">
            <v xml:space="preserve">Stratford-on-Avon District Council                </v>
          </cell>
          <cell r="C381" t="str">
            <v>3734GP</v>
          </cell>
          <cell r="D381" t="str">
            <v>T</v>
          </cell>
          <cell r="E381" t="str">
            <v xml:space="preserve">GP - Stratford-on-Avon District Council           </v>
          </cell>
          <cell r="F381" t="str">
            <v>Y</v>
          </cell>
          <cell r="G381" t="str">
            <v>N</v>
          </cell>
          <cell r="H381" t="str">
            <v>N</v>
          </cell>
          <cell r="I381" t="str">
            <v>N</v>
          </cell>
          <cell r="J381" t="str">
            <v>Y</v>
          </cell>
          <cell r="K381" t="str">
            <v>N</v>
          </cell>
          <cell r="L381" t="str">
            <v>N</v>
          </cell>
          <cell r="M381" t="str">
            <v>N</v>
          </cell>
          <cell r="N381" t="str">
            <v>N</v>
          </cell>
          <cell r="O381" t="str">
            <v>N</v>
          </cell>
          <cell r="P381" t="str">
            <v>N</v>
          </cell>
          <cell r="Q381" t="str">
            <v>N</v>
          </cell>
          <cell r="R381">
            <v>1</v>
          </cell>
        </row>
        <row r="382">
          <cell r="A382" t="str">
            <v>E3735X</v>
          </cell>
          <cell r="B382" t="str">
            <v xml:space="preserve">Warwick District Council                          </v>
          </cell>
          <cell r="C382" t="str">
            <v>3735GP</v>
          </cell>
          <cell r="D382" t="str">
            <v>T</v>
          </cell>
          <cell r="E382" t="str">
            <v xml:space="preserve">GP - Warwick District Council                     </v>
          </cell>
          <cell r="F382" t="str">
            <v>Y</v>
          </cell>
          <cell r="G382" t="str">
            <v>N</v>
          </cell>
          <cell r="H382" t="str">
            <v>N</v>
          </cell>
          <cell r="I382" t="str">
            <v>N</v>
          </cell>
          <cell r="J382" t="str">
            <v>Y</v>
          </cell>
          <cell r="K382" t="str">
            <v>N</v>
          </cell>
          <cell r="L382" t="str">
            <v>N</v>
          </cell>
          <cell r="M382" t="str">
            <v>N</v>
          </cell>
          <cell r="N382" t="str">
            <v>N</v>
          </cell>
          <cell r="O382" t="str">
            <v>N</v>
          </cell>
          <cell r="P382" t="str">
            <v>N</v>
          </cell>
          <cell r="Q382" t="str">
            <v>N</v>
          </cell>
          <cell r="R382">
            <v>1</v>
          </cell>
        </row>
        <row r="383">
          <cell r="A383" t="str">
            <v>E3820X</v>
          </cell>
          <cell r="B383" t="str">
            <v xml:space="preserve">West Sussex County Council                        </v>
          </cell>
          <cell r="C383" t="str">
            <v>3820GP</v>
          </cell>
          <cell r="D383" t="str">
            <v>T</v>
          </cell>
          <cell r="E383" t="str">
            <v xml:space="preserve">GP - West Sussex County Council                   </v>
          </cell>
          <cell r="F383" t="str">
            <v>Y</v>
          </cell>
          <cell r="G383" t="str">
            <v>N</v>
          </cell>
          <cell r="H383" t="str">
            <v>N</v>
          </cell>
          <cell r="I383" t="str">
            <v>N</v>
          </cell>
          <cell r="J383" t="str">
            <v>Y</v>
          </cell>
          <cell r="K383" t="str">
            <v>N</v>
          </cell>
          <cell r="L383" t="str">
            <v>N</v>
          </cell>
          <cell r="M383" t="str">
            <v>N</v>
          </cell>
          <cell r="N383" t="str">
            <v>N</v>
          </cell>
          <cell r="O383" t="str">
            <v>N</v>
          </cell>
          <cell r="P383" t="str">
            <v>N</v>
          </cell>
          <cell r="Q383" t="str">
            <v>N</v>
          </cell>
          <cell r="R383">
            <v>1</v>
          </cell>
        </row>
        <row r="384">
          <cell r="A384" t="str">
            <v>E3831X</v>
          </cell>
          <cell r="B384" t="str">
            <v xml:space="preserve">Adur District Council                             </v>
          </cell>
          <cell r="C384" t="str">
            <v>3831GP</v>
          </cell>
          <cell r="D384" t="str">
            <v>T</v>
          </cell>
          <cell r="E384" t="str">
            <v xml:space="preserve">GP - Adur District Council                        </v>
          </cell>
          <cell r="F384" t="str">
            <v>Y</v>
          </cell>
          <cell r="G384" t="str">
            <v>N</v>
          </cell>
          <cell r="H384" t="str">
            <v>N</v>
          </cell>
          <cell r="I384" t="str">
            <v>N</v>
          </cell>
          <cell r="J384" t="str">
            <v>Y</v>
          </cell>
          <cell r="K384" t="str">
            <v>N</v>
          </cell>
          <cell r="L384" t="str">
            <v>N</v>
          </cell>
          <cell r="M384" t="str">
            <v>N</v>
          </cell>
          <cell r="N384" t="str">
            <v>N</v>
          </cell>
          <cell r="O384" t="str">
            <v>N</v>
          </cell>
          <cell r="P384" t="str">
            <v>N</v>
          </cell>
          <cell r="Q384" t="str">
            <v>N</v>
          </cell>
          <cell r="R384">
            <v>1</v>
          </cell>
        </row>
        <row r="385">
          <cell r="A385" t="str">
            <v>E3832X</v>
          </cell>
          <cell r="B385" t="str">
            <v xml:space="preserve">Arun District Council                             </v>
          </cell>
          <cell r="C385" t="str">
            <v>3832GP</v>
          </cell>
          <cell r="D385" t="str">
            <v>T</v>
          </cell>
          <cell r="E385" t="str">
            <v xml:space="preserve">GP - Arun District Council                        </v>
          </cell>
          <cell r="F385" t="str">
            <v>Y</v>
          </cell>
          <cell r="G385" t="str">
            <v>N</v>
          </cell>
          <cell r="H385" t="str">
            <v>N</v>
          </cell>
          <cell r="I385" t="str">
            <v>N</v>
          </cell>
          <cell r="J385" t="str">
            <v>Y</v>
          </cell>
          <cell r="K385" t="str">
            <v>N</v>
          </cell>
          <cell r="L385" t="str">
            <v>N</v>
          </cell>
          <cell r="M385" t="str">
            <v>N</v>
          </cell>
          <cell r="N385" t="str">
            <v>N</v>
          </cell>
          <cell r="O385" t="str">
            <v>N</v>
          </cell>
          <cell r="P385" t="str">
            <v>N</v>
          </cell>
          <cell r="Q385" t="str">
            <v>N</v>
          </cell>
          <cell r="R385">
            <v>1</v>
          </cell>
        </row>
        <row r="386">
          <cell r="A386" t="str">
            <v>E3833X</v>
          </cell>
          <cell r="B386" t="str">
            <v xml:space="preserve">Chichester District Council                       </v>
          </cell>
          <cell r="C386" t="str">
            <v>3833GP</v>
          </cell>
          <cell r="D386" t="str">
            <v>T</v>
          </cell>
          <cell r="E386" t="str">
            <v xml:space="preserve">GP - Chichester District Council                  </v>
          </cell>
          <cell r="F386" t="str">
            <v>Y</v>
          </cell>
          <cell r="G386" t="str">
            <v>N</v>
          </cell>
          <cell r="H386" t="str">
            <v>N</v>
          </cell>
          <cell r="I386" t="str">
            <v>N</v>
          </cell>
          <cell r="J386" t="str">
            <v>Y</v>
          </cell>
          <cell r="K386" t="str">
            <v>N</v>
          </cell>
          <cell r="L386" t="str">
            <v>N</v>
          </cell>
          <cell r="M386" t="str">
            <v>N</v>
          </cell>
          <cell r="N386" t="str">
            <v>N</v>
          </cell>
          <cell r="O386" t="str">
            <v>N</v>
          </cell>
          <cell r="P386" t="str">
            <v>N</v>
          </cell>
          <cell r="Q386" t="str">
            <v>N</v>
          </cell>
          <cell r="R386">
            <v>1</v>
          </cell>
        </row>
        <row r="387">
          <cell r="A387" t="str">
            <v>E3834X</v>
          </cell>
          <cell r="B387" t="str">
            <v xml:space="preserve">Crawley Borough Council                           </v>
          </cell>
          <cell r="C387" t="str">
            <v>3834GP</v>
          </cell>
          <cell r="D387" t="str">
            <v>T</v>
          </cell>
          <cell r="E387" t="str">
            <v xml:space="preserve">GP - Crawley Borough Council                      </v>
          </cell>
          <cell r="F387" t="str">
            <v>Y</v>
          </cell>
          <cell r="G387" t="str">
            <v>N</v>
          </cell>
          <cell r="H387" t="str">
            <v>N</v>
          </cell>
          <cell r="I387" t="str">
            <v>N</v>
          </cell>
          <cell r="J387" t="str">
            <v>Y</v>
          </cell>
          <cell r="K387" t="str">
            <v>N</v>
          </cell>
          <cell r="L387" t="str">
            <v>N</v>
          </cell>
          <cell r="M387" t="str">
            <v>N</v>
          </cell>
          <cell r="N387" t="str">
            <v>N</v>
          </cell>
          <cell r="O387" t="str">
            <v>N</v>
          </cell>
          <cell r="P387" t="str">
            <v>N</v>
          </cell>
          <cell r="Q387" t="str">
            <v>N</v>
          </cell>
          <cell r="R387">
            <v>1</v>
          </cell>
        </row>
        <row r="388">
          <cell r="A388" t="str">
            <v>E3835X</v>
          </cell>
          <cell r="B388" t="str">
            <v xml:space="preserve">Horsham District Council                          </v>
          </cell>
          <cell r="C388" t="str">
            <v>3835GP</v>
          </cell>
          <cell r="D388" t="str">
            <v>T</v>
          </cell>
          <cell r="E388" t="str">
            <v xml:space="preserve">GP - Horsham District Council                     </v>
          </cell>
          <cell r="F388" t="str">
            <v>Y</v>
          </cell>
          <cell r="G388" t="str">
            <v>N</v>
          </cell>
          <cell r="H388" t="str">
            <v>N</v>
          </cell>
          <cell r="I388" t="str">
            <v>N</v>
          </cell>
          <cell r="J388" t="str">
            <v>Y</v>
          </cell>
          <cell r="K388" t="str">
            <v>N</v>
          </cell>
          <cell r="L388" t="str">
            <v>N</v>
          </cell>
          <cell r="M388" t="str">
            <v>N</v>
          </cell>
          <cell r="N388" t="str">
            <v>N</v>
          </cell>
          <cell r="O388" t="str">
            <v>N</v>
          </cell>
          <cell r="P388" t="str">
            <v>N</v>
          </cell>
          <cell r="Q388" t="str">
            <v>N</v>
          </cell>
          <cell r="R388">
            <v>1</v>
          </cell>
        </row>
        <row r="389">
          <cell r="A389" t="str">
            <v>E3836X</v>
          </cell>
          <cell r="B389" t="str">
            <v xml:space="preserve">Mid Sussex District Council                       </v>
          </cell>
          <cell r="C389" t="str">
            <v>3836GP</v>
          </cell>
          <cell r="D389" t="str">
            <v>T</v>
          </cell>
          <cell r="E389" t="str">
            <v xml:space="preserve">GP - Mid Sussex District Council                  </v>
          </cell>
          <cell r="F389" t="str">
            <v>Y</v>
          </cell>
          <cell r="G389" t="str">
            <v>N</v>
          </cell>
          <cell r="H389" t="str">
            <v>N</v>
          </cell>
          <cell r="I389" t="str">
            <v>N</v>
          </cell>
          <cell r="J389" t="str">
            <v>Y</v>
          </cell>
          <cell r="K389" t="str">
            <v>N</v>
          </cell>
          <cell r="L389" t="str">
            <v>N</v>
          </cell>
          <cell r="M389" t="str">
            <v>N</v>
          </cell>
          <cell r="N389" t="str">
            <v>N</v>
          </cell>
          <cell r="O389" t="str">
            <v>N</v>
          </cell>
          <cell r="P389" t="str">
            <v>N</v>
          </cell>
          <cell r="Q389" t="str">
            <v>N</v>
          </cell>
          <cell r="R389">
            <v>1</v>
          </cell>
        </row>
        <row r="390">
          <cell r="A390" t="str">
            <v>E3837X</v>
          </cell>
          <cell r="B390" t="str">
            <v xml:space="preserve">Worthing Borough Council                          </v>
          </cell>
          <cell r="C390" t="str">
            <v>3837GP</v>
          </cell>
          <cell r="D390" t="str">
            <v>T</v>
          </cell>
          <cell r="E390" t="str">
            <v xml:space="preserve">GP - Worthing Borough Council                     </v>
          </cell>
          <cell r="F390" t="str">
            <v>Y</v>
          </cell>
          <cell r="G390" t="str">
            <v>N</v>
          </cell>
          <cell r="H390" t="str">
            <v>N</v>
          </cell>
          <cell r="I390" t="str">
            <v>N</v>
          </cell>
          <cell r="J390" t="str">
            <v>Y</v>
          </cell>
          <cell r="K390" t="str">
            <v>N</v>
          </cell>
          <cell r="L390" t="str">
            <v>N</v>
          </cell>
          <cell r="M390" t="str">
            <v>N</v>
          </cell>
          <cell r="N390" t="str">
            <v>N</v>
          </cell>
          <cell r="O390" t="str">
            <v>N</v>
          </cell>
          <cell r="P390" t="str">
            <v>N</v>
          </cell>
          <cell r="Q390" t="str">
            <v>N</v>
          </cell>
          <cell r="R390">
            <v>1</v>
          </cell>
        </row>
        <row r="391">
          <cell r="A391" t="str">
            <v>E3901X</v>
          </cell>
          <cell r="B391" t="str">
            <v xml:space="preserve">Swindon Borough Council                           </v>
          </cell>
          <cell r="C391" t="str">
            <v>3901GP</v>
          </cell>
          <cell r="D391" t="str">
            <v>T</v>
          </cell>
          <cell r="E391" t="str">
            <v xml:space="preserve">GP - Swindon Borough Council                      </v>
          </cell>
          <cell r="F391" t="str">
            <v>Y</v>
          </cell>
          <cell r="G391" t="str">
            <v>N</v>
          </cell>
          <cell r="H391" t="str">
            <v>N</v>
          </cell>
          <cell r="I391" t="str">
            <v>N</v>
          </cell>
          <cell r="J391" t="str">
            <v>Y</v>
          </cell>
          <cell r="K391" t="str">
            <v>N</v>
          </cell>
          <cell r="L391" t="str">
            <v>N</v>
          </cell>
          <cell r="M391" t="str">
            <v>N</v>
          </cell>
          <cell r="N391" t="str">
            <v>N</v>
          </cell>
          <cell r="O391" t="str">
            <v>N</v>
          </cell>
          <cell r="P391" t="str">
            <v>N</v>
          </cell>
          <cell r="Q391" t="str">
            <v>N</v>
          </cell>
          <cell r="R391">
            <v>1</v>
          </cell>
        </row>
        <row r="392">
          <cell r="A392" t="str">
            <v>E3902X</v>
          </cell>
          <cell r="B392" t="str">
            <v xml:space="preserve">Wiltshire Unitary Authority                       </v>
          </cell>
          <cell r="C392" t="str">
            <v>3902GP</v>
          </cell>
          <cell r="D392" t="str">
            <v>T</v>
          </cell>
          <cell r="E392" t="str">
            <v xml:space="preserve">GP - Wiltshire Unitary Authority                  </v>
          </cell>
          <cell r="F392" t="str">
            <v>Y</v>
          </cell>
          <cell r="G392" t="str">
            <v>N</v>
          </cell>
          <cell r="H392" t="str">
            <v>N</v>
          </cell>
          <cell r="I392" t="str">
            <v>N</v>
          </cell>
          <cell r="J392" t="str">
            <v>Y</v>
          </cell>
          <cell r="K392" t="str">
            <v>N</v>
          </cell>
          <cell r="L392" t="str">
            <v>N</v>
          </cell>
          <cell r="M392" t="str">
            <v>N</v>
          </cell>
          <cell r="N392" t="str">
            <v>N</v>
          </cell>
          <cell r="O392" t="str">
            <v>N</v>
          </cell>
          <cell r="P392" t="str">
            <v>N</v>
          </cell>
          <cell r="Q392" t="str">
            <v>N</v>
          </cell>
          <cell r="R392">
            <v>1</v>
          </cell>
        </row>
        <row r="393">
          <cell r="A393" t="str">
            <v>E4001X</v>
          </cell>
          <cell r="B393" t="str">
            <v xml:space="preserve">Isles of Scilly (Council of the)                  </v>
          </cell>
          <cell r="C393" t="str">
            <v>4001GP</v>
          </cell>
          <cell r="D393" t="str">
            <v>T</v>
          </cell>
          <cell r="E393" t="str">
            <v xml:space="preserve">GP - Isles of Scilly (Council of the)             </v>
          </cell>
          <cell r="F393" t="str">
            <v>Y</v>
          </cell>
          <cell r="G393" t="str">
            <v>N</v>
          </cell>
          <cell r="H393" t="str">
            <v>N</v>
          </cell>
          <cell r="I393" t="str">
            <v>N</v>
          </cell>
          <cell r="J393" t="str">
            <v>Y</v>
          </cell>
          <cell r="K393" t="str">
            <v>N</v>
          </cell>
          <cell r="L393" t="str">
            <v>N</v>
          </cell>
          <cell r="M393" t="str">
            <v>N</v>
          </cell>
          <cell r="N393" t="str">
            <v>N</v>
          </cell>
          <cell r="O393" t="str">
            <v>N</v>
          </cell>
          <cell r="P393" t="str">
            <v>N</v>
          </cell>
          <cell r="Q393" t="str">
            <v>N</v>
          </cell>
          <cell r="R393">
            <v>1</v>
          </cell>
        </row>
        <row r="394">
          <cell r="A394" t="str">
            <v>E4201X</v>
          </cell>
          <cell r="B394" t="str">
            <v xml:space="preserve">Bolton Metropolitan Borough Council               </v>
          </cell>
          <cell r="C394" t="str">
            <v>4201GP</v>
          </cell>
          <cell r="D394" t="str">
            <v>T</v>
          </cell>
          <cell r="E394" t="str">
            <v xml:space="preserve">GP - Bolton Metropolitan Borough Council          </v>
          </cell>
          <cell r="F394" t="str">
            <v>Y</v>
          </cell>
          <cell r="G394" t="str">
            <v>N</v>
          </cell>
          <cell r="H394" t="str">
            <v>N</v>
          </cell>
          <cell r="I394" t="str">
            <v>N</v>
          </cell>
          <cell r="J394" t="str">
            <v>Y</v>
          </cell>
          <cell r="K394" t="str">
            <v>N</v>
          </cell>
          <cell r="L394" t="str">
            <v>N</v>
          </cell>
          <cell r="M394" t="str">
            <v>N</v>
          </cell>
          <cell r="N394" t="str">
            <v>N</v>
          </cell>
          <cell r="O394" t="str">
            <v>N</v>
          </cell>
          <cell r="P394" t="str">
            <v>N</v>
          </cell>
          <cell r="Q394" t="str">
            <v>N</v>
          </cell>
          <cell r="R394">
            <v>1</v>
          </cell>
        </row>
        <row r="395">
          <cell r="A395" t="str">
            <v>E4202X</v>
          </cell>
          <cell r="B395" t="str">
            <v xml:space="preserve">Bury Metropolitan Borough Council                 </v>
          </cell>
          <cell r="C395" t="str">
            <v>4202GP</v>
          </cell>
          <cell r="D395" t="str">
            <v>T</v>
          </cell>
          <cell r="E395" t="str">
            <v xml:space="preserve">GP - Bury Metropolitan Borough Council            </v>
          </cell>
          <cell r="F395" t="str">
            <v>Y</v>
          </cell>
          <cell r="G395" t="str">
            <v>N</v>
          </cell>
          <cell r="H395" t="str">
            <v>N</v>
          </cell>
          <cell r="I395" t="str">
            <v>N</v>
          </cell>
          <cell r="J395" t="str">
            <v>Y</v>
          </cell>
          <cell r="K395" t="str">
            <v>N</v>
          </cell>
          <cell r="L395" t="str">
            <v>N</v>
          </cell>
          <cell r="M395" t="str">
            <v>N</v>
          </cell>
          <cell r="N395" t="str">
            <v>N</v>
          </cell>
          <cell r="O395" t="str">
            <v>N</v>
          </cell>
          <cell r="P395" t="str">
            <v>N</v>
          </cell>
          <cell r="Q395" t="str">
            <v>N</v>
          </cell>
          <cell r="R395">
            <v>1</v>
          </cell>
        </row>
        <row r="396">
          <cell r="A396" t="str">
            <v>E4203X</v>
          </cell>
          <cell r="B396" t="str">
            <v xml:space="preserve">Manchester City Council                           </v>
          </cell>
          <cell r="C396" t="str">
            <v>4203GP</v>
          </cell>
          <cell r="D396" t="str">
            <v>T</v>
          </cell>
          <cell r="E396" t="str">
            <v xml:space="preserve">GP - Manchester City Council                      </v>
          </cell>
          <cell r="F396" t="str">
            <v>Y</v>
          </cell>
          <cell r="G396" t="str">
            <v>N</v>
          </cell>
          <cell r="H396" t="str">
            <v>N</v>
          </cell>
          <cell r="I396" t="str">
            <v>N</v>
          </cell>
          <cell r="J396" t="str">
            <v>Y</v>
          </cell>
          <cell r="K396" t="str">
            <v>N</v>
          </cell>
          <cell r="L396" t="str">
            <v>N</v>
          </cell>
          <cell r="M396" t="str">
            <v>N</v>
          </cell>
          <cell r="N396" t="str">
            <v>N</v>
          </cell>
          <cell r="O396" t="str">
            <v>N</v>
          </cell>
          <cell r="P396" t="str">
            <v>N</v>
          </cell>
          <cell r="Q396" t="str">
            <v>N</v>
          </cell>
          <cell r="R396">
            <v>1</v>
          </cell>
        </row>
        <row r="397">
          <cell r="A397" t="str">
            <v>E4204X</v>
          </cell>
          <cell r="B397" t="str">
            <v xml:space="preserve">Oldham Metropolitan Borough Council               </v>
          </cell>
          <cell r="C397" t="str">
            <v>4204GP</v>
          </cell>
          <cell r="D397" t="str">
            <v>T</v>
          </cell>
          <cell r="E397" t="str">
            <v xml:space="preserve">GP - Oldham Metropolitan Borough Council          </v>
          </cell>
          <cell r="F397" t="str">
            <v>Y</v>
          </cell>
          <cell r="G397" t="str">
            <v>N</v>
          </cell>
          <cell r="H397" t="str">
            <v>N</v>
          </cell>
          <cell r="I397" t="str">
            <v>N</v>
          </cell>
          <cell r="J397" t="str">
            <v>Y</v>
          </cell>
          <cell r="K397" t="str">
            <v>N</v>
          </cell>
          <cell r="L397" t="str">
            <v>N</v>
          </cell>
          <cell r="M397" t="str">
            <v>N</v>
          </cell>
          <cell r="N397" t="str">
            <v>N</v>
          </cell>
          <cell r="O397" t="str">
            <v>N</v>
          </cell>
          <cell r="P397" t="str">
            <v>N</v>
          </cell>
          <cell r="Q397" t="str">
            <v>N</v>
          </cell>
          <cell r="R397">
            <v>1</v>
          </cell>
        </row>
        <row r="398">
          <cell r="A398" t="str">
            <v>E4205X</v>
          </cell>
          <cell r="B398" t="str">
            <v xml:space="preserve">Rochdale Borough Council                          </v>
          </cell>
          <cell r="C398" t="str">
            <v>4205GP</v>
          </cell>
          <cell r="D398" t="str">
            <v>T</v>
          </cell>
          <cell r="E398" t="str">
            <v xml:space="preserve">GP - Rochdale Borough Council                     </v>
          </cell>
          <cell r="F398" t="str">
            <v>Y</v>
          </cell>
          <cell r="G398" t="str">
            <v>N</v>
          </cell>
          <cell r="H398" t="str">
            <v>N</v>
          </cell>
          <cell r="I398" t="str">
            <v>N</v>
          </cell>
          <cell r="J398" t="str">
            <v>Y</v>
          </cell>
          <cell r="K398" t="str">
            <v>N</v>
          </cell>
          <cell r="L398" t="str">
            <v>N</v>
          </cell>
          <cell r="M398" t="str">
            <v>N</v>
          </cell>
          <cell r="N398" t="str">
            <v>N</v>
          </cell>
          <cell r="O398" t="str">
            <v>N</v>
          </cell>
          <cell r="P398" t="str">
            <v>N</v>
          </cell>
          <cell r="Q398" t="str">
            <v>N</v>
          </cell>
          <cell r="R398">
            <v>1</v>
          </cell>
        </row>
        <row r="399">
          <cell r="A399" t="str">
            <v>E4206X</v>
          </cell>
          <cell r="B399" t="str">
            <v xml:space="preserve">Salford City Council                              </v>
          </cell>
          <cell r="C399" t="str">
            <v>4206GP</v>
          </cell>
          <cell r="D399" t="str">
            <v>T</v>
          </cell>
          <cell r="E399" t="str">
            <v xml:space="preserve">GP - Salford City Council                         </v>
          </cell>
          <cell r="F399" t="str">
            <v>Y</v>
          </cell>
          <cell r="G399" t="str">
            <v>N</v>
          </cell>
          <cell r="H399" t="str">
            <v>N</v>
          </cell>
          <cell r="I399" t="str">
            <v>N</v>
          </cell>
          <cell r="J399" t="str">
            <v>Y</v>
          </cell>
          <cell r="K399" t="str">
            <v>N</v>
          </cell>
          <cell r="L399" t="str">
            <v>N</v>
          </cell>
          <cell r="M399" t="str">
            <v>N</v>
          </cell>
          <cell r="N399" t="str">
            <v>N</v>
          </cell>
          <cell r="O399" t="str">
            <v>N</v>
          </cell>
          <cell r="P399" t="str">
            <v>N</v>
          </cell>
          <cell r="Q399" t="str">
            <v>N</v>
          </cell>
          <cell r="R399">
            <v>1</v>
          </cell>
        </row>
        <row r="400">
          <cell r="A400" t="str">
            <v>E4207X</v>
          </cell>
          <cell r="B400" t="str">
            <v xml:space="preserve">Stockport Metropolitan Borough Council            </v>
          </cell>
          <cell r="C400" t="str">
            <v>4207GP</v>
          </cell>
          <cell r="D400" t="str">
            <v>T</v>
          </cell>
          <cell r="E400" t="str">
            <v xml:space="preserve">GP - Stockport Metropolitan Borough Council       </v>
          </cell>
          <cell r="F400" t="str">
            <v>Y</v>
          </cell>
          <cell r="G400" t="str">
            <v>N</v>
          </cell>
          <cell r="H400" t="str">
            <v>N</v>
          </cell>
          <cell r="I400" t="str">
            <v>N</v>
          </cell>
          <cell r="J400" t="str">
            <v>Y</v>
          </cell>
          <cell r="K400" t="str">
            <v>N</v>
          </cell>
          <cell r="L400" t="str">
            <v>N</v>
          </cell>
          <cell r="M400" t="str">
            <v>N</v>
          </cell>
          <cell r="N400" t="str">
            <v>N</v>
          </cell>
          <cell r="O400" t="str">
            <v>N</v>
          </cell>
          <cell r="P400" t="str">
            <v>N</v>
          </cell>
          <cell r="Q400" t="str">
            <v>N</v>
          </cell>
          <cell r="R400">
            <v>1</v>
          </cell>
        </row>
        <row r="401">
          <cell r="A401" t="str">
            <v>E4208X</v>
          </cell>
          <cell r="B401" t="str">
            <v xml:space="preserve">Tameside Metropolitan Borough Council             </v>
          </cell>
          <cell r="C401" t="str">
            <v>4208GP</v>
          </cell>
          <cell r="D401" t="str">
            <v>T</v>
          </cell>
          <cell r="E401" t="str">
            <v xml:space="preserve">GP - Tameside Metropolitan Borough Council        </v>
          </cell>
          <cell r="F401" t="str">
            <v>Y</v>
          </cell>
          <cell r="G401" t="str">
            <v>N</v>
          </cell>
          <cell r="H401" t="str">
            <v>N</v>
          </cell>
          <cell r="I401" t="str">
            <v>N</v>
          </cell>
          <cell r="J401" t="str">
            <v>Y</v>
          </cell>
          <cell r="K401" t="str">
            <v>N</v>
          </cell>
          <cell r="L401" t="str">
            <v>N</v>
          </cell>
          <cell r="M401" t="str">
            <v>N</v>
          </cell>
          <cell r="N401" t="str">
            <v>N</v>
          </cell>
          <cell r="O401" t="str">
            <v>N</v>
          </cell>
          <cell r="P401" t="str">
            <v>N</v>
          </cell>
          <cell r="Q401" t="str">
            <v>N</v>
          </cell>
          <cell r="R401">
            <v>1</v>
          </cell>
        </row>
        <row r="402">
          <cell r="A402" t="str">
            <v>E4209X</v>
          </cell>
          <cell r="B402" t="str">
            <v xml:space="preserve">Trafford Metropolitan Borough Council             </v>
          </cell>
          <cell r="C402" t="str">
            <v>4209GP</v>
          </cell>
          <cell r="D402" t="str">
            <v>T</v>
          </cell>
          <cell r="E402" t="str">
            <v xml:space="preserve">GP - Trafford Metropolitan Borough Council        </v>
          </cell>
          <cell r="F402" t="str">
            <v>Y</v>
          </cell>
          <cell r="G402" t="str">
            <v>N</v>
          </cell>
          <cell r="H402" t="str">
            <v>N</v>
          </cell>
          <cell r="I402" t="str">
            <v>N</v>
          </cell>
          <cell r="J402" t="str">
            <v>Y</v>
          </cell>
          <cell r="K402" t="str">
            <v>N</v>
          </cell>
          <cell r="L402" t="str">
            <v>N</v>
          </cell>
          <cell r="M402" t="str">
            <v>N</v>
          </cell>
          <cell r="N402" t="str">
            <v>N</v>
          </cell>
          <cell r="O402" t="str">
            <v>N</v>
          </cell>
          <cell r="P402" t="str">
            <v>N</v>
          </cell>
          <cell r="Q402" t="str">
            <v>N</v>
          </cell>
          <cell r="R402">
            <v>1</v>
          </cell>
        </row>
        <row r="403">
          <cell r="A403" t="str">
            <v>E4210X</v>
          </cell>
          <cell r="B403" t="str">
            <v xml:space="preserve">Wigan Metropolitan Borough Council                </v>
          </cell>
          <cell r="C403" t="str">
            <v>4210GP</v>
          </cell>
          <cell r="D403" t="str">
            <v>T</v>
          </cell>
          <cell r="E403" t="str">
            <v xml:space="preserve">GP - Wigan Metropolitan Borough Council           </v>
          </cell>
          <cell r="F403" t="str">
            <v>Y</v>
          </cell>
          <cell r="G403" t="str">
            <v>N</v>
          </cell>
          <cell r="H403" t="str">
            <v>N</v>
          </cell>
          <cell r="I403" t="str">
            <v>N</v>
          </cell>
          <cell r="J403" t="str">
            <v>Y</v>
          </cell>
          <cell r="K403" t="str">
            <v>N</v>
          </cell>
          <cell r="L403" t="str">
            <v>N</v>
          </cell>
          <cell r="M403" t="str">
            <v>N</v>
          </cell>
          <cell r="N403" t="str">
            <v>N</v>
          </cell>
          <cell r="O403" t="str">
            <v>N</v>
          </cell>
          <cell r="P403" t="str">
            <v>N</v>
          </cell>
          <cell r="Q403" t="str">
            <v>N</v>
          </cell>
          <cell r="R403">
            <v>1</v>
          </cell>
        </row>
        <row r="404">
          <cell r="A404" t="str">
            <v>E4301X</v>
          </cell>
          <cell r="B404" t="str">
            <v xml:space="preserve">Knowsley Metropolitan Borough Council             </v>
          </cell>
          <cell r="C404" t="str">
            <v>4301GP</v>
          </cell>
          <cell r="D404" t="str">
            <v>T</v>
          </cell>
          <cell r="E404" t="str">
            <v xml:space="preserve">GP - Knowsley Metropolitan Borough Council        </v>
          </cell>
          <cell r="F404" t="str">
            <v>Y</v>
          </cell>
          <cell r="G404" t="str">
            <v>N</v>
          </cell>
          <cell r="H404" t="str">
            <v>N</v>
          </cell>
          <cell r="I404" t="str">
            <v>N</v>
          </cell>
          <cell r="J404" t="str">
            <v>Y</v>
          </cell>
          <cell r="K404" t="str">
            <v>N</v>
          </cell>
          <cell r="L404" t="str">
            <v>N</v>
          </cell>
          <cell r="M404" t="str">
            <v>N</v>
          </cell>
          <cell r="N404" t="str">
            <v>N</v>
          </cell>
          <cell r="O404" t="str">
            <v>N</v>
          </cell>
          <cell r="P404" t="str">
            <v>N</v>
          </cell>
          <cell r="Q404" t="str">
            <v>N</v>
          </cell>
          <cell r="R404">
            <v>1</v>
          </cell>
        </row>
        <row r="405">
          <cell r="A405" t="str">
            <v>E4302X</v>
          </cell>
          <cell r="B405" t="str">
            <v xml:space="preserve">Liverpool City Council                            </v>
          </cell>
          <cell r="C405" t="str">
            <v>4302GP</v>
          </cell>
          <cell r="D405" t="str">
            <v>T</v>
          </cell>
          <cell r="E405" t="str">
            <v xml:space="preserve">GP - Liverpool City Council                       </v>
          </cell>
          <cell r="F405" t="str">
            <v>Y</v>
          </cell>
          <cell r="G405" t="str">
            <v>N</v>
          </cell>
          <cell r="H405" t="str">
            <v>N</v>
          </cell>
          <cell r="I405" t="str">
            <v>N</v>
          </cell>
          <cell r="J405" t="str">
            <v>Y</v>
          </cell>
          <cell r="K405" t="str">
            <v>N</v>
          </cell>
          <cell r="L405" t="str">
            <v>N</v>
          </cell>
          <cell r="M405" t="str">
            <v>N</v>
          </cell>
          <cell r="N405" t="str">
            <v>N</v>
          </cell>
          <cell r="O405" t="str">
            <v>N</v>
          </cell>
          <cell r="P405" t="str">
            <v>N</v>
          </cell>
          <cell r="Q405" t="str">
            <v>N</v>
          </cell>
          <cell r="R405">
            <v>1</v>
          </cell>
        </row>
        <row r="406">
          <cell r="A406" t="str">
            <v>E4303X</v>
          </cell>
          <cell r="B406" t="str">
            <v xml:space="preserve">St Helens Metropolitan Borough Council            </v>
          </cell>
          <cell r="C406" t="str">
            <v>4303GP</v>
          </cell>
          <cell r="D406" t="str">
            <v>T</v>
          </cell>
          <cell r="E406" t="str">
            <v xml:space="preserve">GP - St Helens Metropolitan Borough Council       </v>
          </cell>
          <cell r="F406" t="str">
            <v>Y</v>
          </cell>
          <cell r="G406" t="str">
            <v>N</v>
          </cell>
          <cell r="H406" t="str">
            <v>N</v>
          </cell>
          <cell r="I406" t="str">
            <v>N</v>
          </cell>
          <cell r="J406" t="str">
            <v>Y</v>
          </cell>
          <cell r="K406" t="str">
            <v>N</v>
          </cell>
          <cell r="L406" t="str">
            <v>N</v>
          </cell>
          <cell r="M406" t="str">
            <v>N</v>
          </cell>
          <cell r="N406" t="str">
            <v>N</v>
          </cell>
          <cell r="O406" t="str">
            <v>N</v>
          </cell>
          <cell r="P406" t="str">
            <v>N</v>
          </cell>
          <cell r="Q406" t="str">
            <v>N</v>
          </cell>
          <cell r="R406">
            <v>1</v>
          </cell>
        </row>
        <row r="407">
          <cell r="A407" t="str">
            <v>E4304X</v>
          </cell>
          <cell r="B407" t="str">
            <v xml:space="preserve">Sefton Metropolitan Borough Council               </v>
          </cell>
          <cell r="C407" t="str">
            <v>4304GP</v>
          </cell>
          <cell r="D407" t="str">
            <v>T</v>
          </cell>
          <cell r="E407" t="str">
            <v xml:space="preserve">GP - Sefton Metropolitan Borough Council          </v>
          </cell>
          <cell r="F407" t="str">
            <v>Y</v>
          </cell>
          <cell r="G407" t="str">
            <v>N</v>
          </cell>
          <cell r="H407" t="str">
            <v>N</v>
          </cell>
          <cell r="I407" t="str">
            <v>N</v>
          </cell>
          <cell r="J407" t="str">
            <v>Y</v>
          </cell>
          <cell r="K407" t="str">
            <v>N</v>
          </cell>
          <cell r="L407" t="str">
            <v>N</v>
          </cell>
          <cell r="M407" t="str">
            <v>N</v>
          </cell>
          <cell r="N407" t="str">
            <v>N</v>
          </cell>
          <cell r="O407" t="str">
            <v>N</v>
          </cell>
          <cell r="P407" t="str">
            <v>N</v>
          </cell>
          <cell r="Q407" t="str">
            <v>N</v>
          </cell>
          <cell r="R407">
            <v>1</v>
          </cell>
        </row>
        <row r="408">
          <cell r="A408" t="str">
            <v>E4305X</v>
          </cell>
          <cell r="B408" t="str">
            <v xml:space="preserve">Wirral Metropolitan Borough Council               </v>
          </cell>
          <cell r="C408" t="str">
            <v>4305GP</v>
          </cell>
          <cell r="D408" t="str">
            <v>T</v>
          </cell>
          <cell r="E408" t="str">
            <v xml:space="preserve">GP - Wirral Metropolitan Borough Council          </v>
          </cell>
          <cell r="F408" t="str">
            <v>Y</v>
          </cell>
          <cell r="G408" t="str">
            <v>N</v>
          </cell>
          <cell r="H408" t="str">
            <v>N</v>
          </cell>
          <cell r="I408" t="str">
            <v>N</v>
          </cell>
          <cell r="J408" t="str">
            <v>Y</v>
          </cell>
          <cell r="K408" t="str">
            <v>N</v>
          </cell>
          <cell r="L408" t="str">
            <v>N</v>
          </cell>
          <cell r="M408" t="str">
            <v>N</v>
          </cell>
          <cell r="N408" t="str">
            <v>N</v>
          </cell>
          <cell r="O408" t="str">
            <v>N</v>
          </cell>
          <cell r="P408" t="str">
            <v>N</v>
          </cell>
          <cell r="Q408" t="str">
            <v>N</v>
          </cell>
          <cell r="R408">
            <v>1</v>
          </cell>
        </row>
        <row r="409">
          <cell r="A409" t="str">
            <v>E4401X</v>
          </cell>
          <cell r="B409" t="str">
            <v xml:space="preserve">Barnsley Metropolitan Borough Council             </v>
          </cell>
          <cell r="C409" t="str">
            <v>4401GP</v>
          </cell>
          <cell r="D409" t="str">
            <v>T</v>
          </cell>
          <cell r="E409" t="str">
            <v xml:space="preserve">GP - Barnsley Metropolitan Borough Council        </v>
          </cell>
          <cell r="F409" t="str">
            <v>Y</v>
          </cell>
          <cell r="G409" t="str">
            <v>N</v>
          </cell>
          <cell r="H409" t="str">
            <v>N</v>
          </cell>
          <cell r="I409" t="str">
            <v>N</v>
          </cell>
          <cell r="J409" t="str">
            <v>Y</v>
          </cell>
          <cell r="K409" t="str">
            <v>N</v>
          </cell>
          <cell r="L409" t="str">
            <v>N</v>
          </cell>
          <cell r="M409" t="str">
            <v>N</v>
          </cell>
          <cell r="N409" t="str">
            <v>N</v>
          </cell>
          <cell r="O409" t="str">
            <v>N</v>
          </cell>
          <cell r="P409" t="str">
            <v>N</v>
          </cell>
          <cell r="Q409" t="str">
            <v>N</v>
          </cell>
          <cell r="R409">
            <v>1</v>
          </cell>
        </row>
        <row r="410">
          <cell r="A410" t="str">
            <v>E4402X</v>
          </cell>
          <cell r="B410" t="str">
            <v xml:space="preserve">Doncaster Metropolitan Borough Council            </v>
          </cell>
          <cell r="C410" t="str">
            <v>4402GP</v>
          </cell>
          <cell r="D410" t="str">
            <v>T</v>
          </cell>
          <cell r="E410" t="str">
            <v xml:space="preserve">GP - Doncaster Metropolitan Borough Council       </v>
          </cell>
          <cell r="F410" t="str">
            <v>Y</v>
          </cell>
          <cell r="G410" t="str">
            <v>N</v>
          </cell>
          <cell r="H410" t="str">
            <v>N</v>
          </cell>
          <cell r="I410" t="str">
            <v>N</v>
          </cell>
          <cell r="J410" t="str">
            <v>Y</v>
          </cell>
          <cell r="K410" t="str">
            <v>N</v>
          </cell>
          <cell r="L410" t="str">
            <v>N</v>
          </cell>
          <cell r="M410" t="str">
            <v>N</v>
          </cell>
          <cell r="N410" t="str">
            <v>N</v>
          </cell>
          <cell r="O410" t="str">
            <v>N</v>
          </cell>
          <cell r="P410" t="str">
            <v>N</v>
          </cell>
          <cell r="Q410" t="str">
            <v>N</v>
          </cell>
          <cell r="R410">
            <v>1</v>
          </cell>
        </row>
        <row r="411">
          <cell r="A411" t="str">
            <v>E4403X</v>
          </cell>
          <cell r="B411" t="str">
            <v xml:space="preserve">Rotherham Borough Council                         </v>
          </cell>
          <cell r="C411" t="str">
            <v>4403GP</v>
          </cell>
          <cell r="D411" t="str">
            <v>T</v>
          </cell>
          <cell r="E411" t="str">
            <v xml:space="preserve">GP - Rotherham Borough Council                    </v>
          </cell>
          <cell r="F411" t="str">
            <v>Y</v>
          </cell>
          <cell r="G411" t="str">
            <v>N</v>
          </cell>
          <cell r="H411" t="str">
            <v>N</v>
          </cell>
          <cell r="I411" t="str">
            <v>N</v>
          </cell>
          <cell r="J411" t="str">
            <v>Y</v>
          </cell>
          <cell r="K411" t="str">
            <v>N</v>
          </cell>
          <cell r="L411" t="str">
            <v>N</v>
          </cell>
          <cell r="M411" t="str">
            <v>N</v>
          </cell>
          <cell r="N411" t="str">
            <v>N</v>
          </cell>
          <cell r="O411" t="str">
            <v>N</v>
          </cell>
          <cell r="P411" t="str">
            <v>N</v>
          </cell>
          <cell r="Q411" t="str">
            <v>N</v>
          </cell>
          <cell r="R411">
            <v>1</v>
          </cell>
        </row>
        <row r="412">
          <cell r="A412" t="str">
            <v>E4404X</v>
          </cell>
          <cell r="B412" t="str">
            <v xml:space="preserve">Sheffield City Council                            </v>
          </cell>
          <cell r="C412" t="str">
            <v>4404GP</v>
          </cell>
          <cell r="D412" t="str">
            <v>T</v>
          </cell>
          <cell r="E412" t="str">
            <v xml:space="preserve">GP - Sheffield City Council                       </v>
          </cell>
          <cell r="F412" t="str">
            <v>Y</v>
          </cell>
          <cell r="G412" t="str">
            <v>N</v>
          </cell>
          <cell r="H412" t="str">
            <v>N</v>
          </cell>
          <cell r="I412" t="str">
            <v>N</v>
          </cell>
          <cell r="J412" t="str">
            <v>Y</v>
          </cell>
          <cell r="K412" t="str">
            <v>N</v>
          </cell>
          <cell r="L412" t="str">
            <v>N</v>
          </cell>
          <cell r="M412" t="str">
            <v>N</v>
          </cell>
          <cell r="N412" t="str">
            <v>N</v>
          </cell>
          <cell r="O412" t="str">
            <v>N</v>
          </cell>
          <cell r="P412" t="str">
            <v>N</v>
          </cell>
          <cell r="Q412" t="str">
            <v>N</v>
          </cell>
          <cell r="R412">
            <v>1</v>
          </cell>
        </row>
        <row r="413">
          <cell r="A413" t="str">
            <v>E4501X</v>
          </cell>
          <cell r="B413" t="str">
            <v xml:space="preserve">Gateshead Council                                 </v>
          </cell>
          <cell r="C413" t="str">
            <v>4501GP</v>
          </cell>
          <cell r="D413" t="str">
            <v>T</v>
          </cell>
          <cell r="E413" t="str">
            <v xml:space="preserve">GP - Gateshead Council                            </v>
          </cell>
          <cell r="F413" t="str">
            <v>Y</v>
          </cell>
          <cell r="G413" t="str">
            <v>N</v>
          </cell>
          <cell r="H413" t="str">
            <v>N</v>
          </cell>
          <cell r="I413" t="str">
            <v>N</v>
          </cell>
          <cell r="J413" t="str">
            <v>Y</v>
          </cell>
          <cell r="K413" t="str">
            <v>N</v>
          </cell>
          <cell r="L413" t="str">
            <v>N</v>
          </cell>
          <cell r="M413" t="str">
            <v>N</v>
          </cell>
          <cell r="N413" t="str">
            <v>N</v>
          </cell>
          <cell r="O413" t="str">
            <v>N</v>
          </cell>
          <cell r="P413" t="str">
            <v>N</v>
          </cell>
          <cell r="Q413" t="str">
            <v>N</v>
          </cell>
          <cell r="R413">
            <v>1</v>
          </cell>
        </row>
        <row r="414">
          <cell r="A414" t="str">
            <v>E4502X</v>
          </cell>
          <cell r="B414" t="str">
            <v xml:space="preserve">Newcastle upon Tyne City Council                  </v>
          </cell>
          <cell r="C414" t="str">
            <v>4502GP</v>
          </cell>
          <cell r="D414" t="str">
            <v>T</v>
          </cell>
          <cell r="E414" t="str">
            <v xml:space="preserve">GP - Newcastle upon Tyne City Council             </v>
          </cell>
          <cell r="F414" t="str">
            <v>Y</v>
          </cell>
          <cell r="G414" t="str">
            <v>N</v>
          </cell>
          <cell r="H414" t="str">
            <v>N</v>
          </cell>
          <cell r="I414" t="str">
            <v>N</v>
          </cell>
          <cell r="J414" t="str">
            <v>Y</v>
          </cell>
          <cell r="K414" t="str">
            <v>N</v>
          </cell>
          <cell r="L414" t="str">
            <v>N</v>
          </cell>
          <cell r="M414" t="str">
            <v>N</v>
          </cell>
          <cell r="N414" t="str">
            <v>N</v>
          </cell>
          <cell r="O414" t="str">
            <v>N</v>
          </cell>
          <cell r="P414" t="str">
            <v>N</v>
          </cell>
          <cell r="Q414" t="str">
            <v>N</v>
          </cell>
          <cell r="R414">
            <v>1</v>
          </cell>
        </row>
        <row r="415">
          <cell r="A415" t="str">
            <v>E4503X</v>
          </cell>
          <cell r="B415" t="str">
            <v xml:space="preserve">North Tyneside Metropolitan Borough Council       </v>
          </cell>
          <cell r="C415" t="str">
            <v>4503GP</v>
          </cell>
          <cell r="D415" t="str">
            <v>T</v>
          </cell>
          <cell r="E415" t="str">
            <v xml:space="preserve">GP - North Tyneside Metropolitan Borough Council  </v>
          </cell>
          <cell r="F415" t="str">
            <v>Y</v>
          </cell>
          <cell r="G415" t="str">
            <v>N</v>
          </cell>
          <cell r="H415" t="str">
            <v>N</v>
          </cell>
          <cell r="I415" t="str">
            <v>N</v>
          </cell>
          <cell r="J415" t="str">
            <v>Y</v>
          </cell>
          <cell r="K415" t="str">
            <v>N</v>
          </cell>
          <cell r="L415" t="str">
            <v>N</v>
          </cell>
          <cell r="M415" t="str">
            <v>N</v>
          </cell>
          <cell r="N415" t="str">
            <v>N</v>
          </cell>
          <cell r="O415" t="str">
            <v>N</v>
          </cell>
          <cell r="P415" t="str">
            <v>N</v>
          </cell>
          <cell r="Q415" t="str">
            <v>N</v>
          </cell>
          <cell r="R415">
            <v>1</v>
          </cell>
        </row>
        <row r="416">
          <cell r="A416" t="str">
            <v>E4504X</v>
          </cell>
          <cell r="B416" t="str">
            <v xml:space="preserve">South Tyneside Council                            </v>
          </cell>
          <cell r="C416" t="str">
            <v>4504GP</v>
          </cell>
          <cell r="D416" t="str">
            <v>T</v>
          </cell>
          <cell r="E416" t="str">
            <v xml:space="preserve">GP - South Tyneside Council                       </v>
          </cell>
          <cell r="F416" t="str">
            <v>Y</v>
          </cell>
          <cell r="G416" t="str">
            <v>N</v>
          </cell>
          <cell r="H416" t="str">
            <v>N</v>
          </cell>
          <cell r="I416" t="str">
            <v>N</v>
          </cell>
          <cell r="J416" t="str">
            <v>Y</v>
          </cell>
          <cell r="K416" t="str">
            <v>N</v>
          </cell>
          <cell r="L416" t="str">
            <v>N</v>
          </cell>
          <cell r="M416" t="str">
            <v>N</v>
          </cell>
          <cell r="N416" t="str">
            <v>N</v>
          </cell>
          <cell r="O416" t="str">
            <v>N</v>
          </cell>
          <cell r="P416" t="str">
            <v>N</v>
          </cell>
          <cell r="Q416" t="str">
            <v>N</v>
          </cell>
          <cell r="R416">
            <v>1</v>
          </cell>
        </row>
        <row r="417">
          <cell r="A417" t="str">
            <v>E4505X</v>
          </cell>
          <cell r="B417" t="str">
            <v xml:space="preserve">Sunderland City Metropolitan Borough Council      </v>
          </cell>
          <cell r="C417" t="str">
            <v>4505GP</v>
          </cell>
          <cell r="D417" t="str">
            <v>T</v>
          </cell>
          <cell r="E417" t="str">
            <v xml:space="preserve">GP - Sunderland City Metropolitan Borough Council </v>
          </cell>
          <cell r="F417" t="str">
            <v>Y</v>
          </cell>
          <cell r="G417" t="str">
            <v>N</v>
          </cell>
          <cell r="H417" t="str">
            <v>N</v>
          </cell>
          <cell r="I417" t="str">
            <v>N</v>
          </cell>
          <cell r="J417" t="str">
            <v>Y</v>
          </cell>
          <cell r="K417" t="str">
            <v>N</v>
          </cell>
          <cell r="L417" t="str">
            <v>N</v>
          </cell>
          <cell r="M417" t="str">
            <v>N</v>
          </cell>
          <cell r="N417" t="str">
            <v>N</v>
          </cell>
          <cell r="O417" t="str">
            <v>N</v>
          </cell>
          <cell r="P417" t="str">
            <v>N</v>
          </cell>
          <cell r="Q417" t="str">
            <v>N</v>
          </cell>
          <cell r="R417">
            <v>1</v>
          </cell>
        </row>
        <row r="418">
          <cell r="A418" t="str">
            <v>E4601X</v>
          </cell>
          <cell r="B418" t="str">
            <v xml:space="preserve">Birmingham City Council                           </v>
          </cell>
          <cell r="C418" t="str">
            <v>4601GP</v>
          </cell>
          <cell r="D418" t="str">
            <v>T</v>
          </cell>
          <cell r="E418" t="str">
            <v xml:space="preserve">GP - Birmingham City Council                      </v>
          </cell>
          <cell r="F418" t="str">
            <v>Y</v>
          </cell>
          <cell r="G418" t="str">
            <v>N</v>
          </cell>
          <cell r="H418" t="str">
            <v>N</v>
          </cell>
          <cell r="I418" t="str">
            <v>N</v>
          </cell>
          <cell r="J418" t="str">
            <v>Y</v>
          </cell>
          <cell r="K418" t="str">
            <v>N</v>
          </cell>
          <cell r="L418" t="str">
            <v>N</v>
          </cell>
          <cell r="M418" t="str">
            <v>N</v>
          </cell>
          <cell r="N418" t="str">
            <v>N</v>
          </cell>
          <cell r="O418" t="str">
            <v>N</v>
          </cell>
          <cell r="P418" t="str">
            <v>N</v>
          </cell>
          <cell r="Q418" t="str">
            <v>N</v>
          </cell>
          <cell r="R418">
            <v>1</v>
          </cell>
        </row>
        <row r="419">
          <cell r="A419" t="str">
            <v>E4602X</v>
          </cell>
          <cell r="B419" t="str">
            <v xml:space="preserve">Coventry City Council                             </v>
          </cell>
          <cell r="C419" t="str">
            <v>4602GP</v>
          </cell>
          <cell r="D419" t="str">
            <v>T</v>
          </cell>
          <cell r="E419" t="str">
            <v xml:space="preserve">GP - Coventry City Council                        </v>
          </cell>
          <cell r="F419" t="str">
            <v>Y</v>
          </cell>
          <cell r="G419" t="str">
            <v>N</v>
          </cell>
          <cell r="H419" t="str">
            <v>N</v>
          </cell>
          <cell r="I419" t="str">
            <v>N</v>
          </cell>
          <cell r="J419" t="str">
            <v>Y</v>
          </cell>
          <cell r="K419" t="str">
            <v>N</v>
          </cell>
          <cell r="L419" t="str">
            <v>N</v>
          </cell>
          <cell r="M419" t="str">
            <v>N</v>
          </cell>
          <cell r="N419" t="str">
            <v>N</v>
          </cell>
          <cell r="O419" t="str">
            <v>N</v>
          </cell>
          <cell r="P419" t="str">
            <v>N</v>
          </cell>
          <cell r="Q419" t="str">
            <v>N</v>
          </cell>
          <cell r="R419">
            <v>1</v>
          </cell>
        </row>
        <row r="420">
          <cell r="A420" t="str">
            <v>E4603X</v>
          </cell>
          <cell r="B420" t="str">
            <v xml:space="preserve">Dudley Metropolitan Borough Council               </v>
          </cell>
          <cell r="C420" t="str">
            <v>4603GP</v>
          </cell>
          <cell r="D420" t="str">
            <v>T</v>
          </cell>
          <cell r="E420" t="str">
            <v xml:space="preserve">GP - Dudley Metropolitan Borough Council          </v>
          </cell>
          <cell r="F420" t="str">
            <v>Y</v>
          </cell>
          <cell r="G420" t="str">
            <v>N</v>
          </cell>
          <cell r="H420" t="str">
            <v>N</v>
          </cell>
          <cell r="I420" t="str">
            <v>N</v>
          </cell>
          <cell r="J420" t="str">
            <v>Y</v>
          </cell>
          <cell r="K420" t="str">
            <v>N</v>
          </cell>
          <cell r="L420" t="str">
            <v>N</v>
          </cell>
          <cell r="M420" t="str">
            <v>N</v>
          </cell>
          <cell r="N420" t="str">
            <v>N</v>
          </cell>
          <cell r="O420" t="str">
            <v>N</v>
          </cell>
          <cell r="P420" t="str">
            <v>N</v>
          </cell>
          <cell r="Q420" t="str">
            <v>N</v>
          </cell>
          <cell r="R420">
            <v>1</v>
          </cell>
        </row>
        <row r="421">
          <cell r="A421" t="str">
            <v>E4604X</v>
          </cell>
          <cell r="B421" t="str">
            <v xml:space="preserve">Sandwell Metropolitan Borough Council             </v>
          </cell>
          <cell r="C421" t="str">
            <v>4604GP</v>
          </cell>
          <cell r="D421" t="str">
            <v>T</v>
          </cell>
          <cell r="E421" t="str">
            <v xml:space="preserve">GP - Sandwell Metropolitan Borough Council        </v>
          </cell>
          <cell r="F421" t="str">
            <v>Y</v>
          </cell>
          <cell r="G421" t="str">
            <v>N</v>
          </cell>
          <cell r="H421" t="str">
            <v>N</v>
          </cell>
          <cell r="I421" t="str">
            <v>N</v>
          </cell>
          <cell r="J421" t="str">
            <v>Y</v>
          </cell>
          <cell r="K421" t="str">
            <v>N</v>
          </cell>
          <cell r="L421" t="str">
            <v>N</v>
          </cell>
          <cell r="M421" t="str">
            <v>N</v>
          </cell>
          <cell r="N421" t="str">
            <v>N</v>
          </cell>
          <cell r="O421" t="str">
            <v>N</v>
          </cell>
          <cell r="P421" t="str">
            <v>N</v>
          </cell>
          <cell r="Q421" t="str">
            <v>N</v>
          </cell>
          <cell r="R421">
            <v>1</v>
          </cell>
        </row>
        <row r="422">
          <cell r="A422" t="str">
            <v>E4605X</v>
          </cell>
          <cell r="B422" t="str">
            <v xml:space="preserve">Solihull Metropolitan Borough Council             </v>
          </cell>
          <cell r="C422" t="str">
            <v>4605GP</v>
          </cell>
          <cell r="D422" t="str">
            <v>T</v>
          </cell>
          <cell r="E422" t="str">
            <v xml:space="preserve">GP - Solihull Metropolitan Borough Council        </v>
          </cell>
          <cell r="F422" t="str">
            <v>Y</v>
          </cell>
          <cell r="G422" t="str">
            <v>N</v>
          </cell>
          <cell r="H422" t="str">
            <v>N</v>
          </cell>
          <cell r="I422" t="str">
            <v>N</v>
          </cell>
          <cell r="J422" t="str">
            <v>Y</v>
          </cell>
          <cell r="K422" t="str">
            <v>N</v>
          </cell>
          <cell r="L422" t="str">
            <v>N</v>
          </cell>
          <cell r="M422" t="str">
            <v>N</v>
          </cell>
          <cell r="N422" t="str">
            <v>N</v>
          </cell>
          <cell r="O422" t="str">
            <v>N</v>
          </cell>
          <cell r="P422" t="str">
            <v>N</v>
          </cell>
          <cell r="Q422" t="str">
            <v>N</v>
          </cell>
          <cell r="R422">
            <v>1</v>
          </cell>
        </row>
        <row r="423">
          <cell r="A423" t="str">
            <v>E4606X</v>
          </cell>
          <cell r="B423" t="str">
            <v xml:space="preserve">Walsall Metropolitan Borough Council              </v>
          </cell>
          <cell r="C423" t="str">
            <v>4606GP</v>
          </cell>
          <cell r="D423" t="str">
            <v>T</v>
          </cell>
          <cell r="E423" t="str">
            <v xml:space="preserve">GP - Walsall Metropolitan Borough Council         </v>
          </cell>
          <cell r="F423" t="str">
            <v>Y</v>
          </cell>
          <cell r="G423" t="str">
            <v>N</v>
          </cell>
          <cell r="H423" t="str">
            <v>N</v>
          </cell>
          <cell r="I423" t="str">
            <v>N</v>
          </cell>
          <cell r="J423" t="str">
            <v>Y</v>
          </cell>
          <cell r="K423" t="str">
            <v>N</v>
          </cell>
          <cell r="L423" t="str">
            <v>N</v>
          </cell>
          <cell r="M423" t="str">
            <v>N</v>
          </cell>
          <cell r="N423" t="str">
            <v>N</v>
          </cell>
          <cell r="O423" t="str">
            <v>N</v>
          </cell>
          <cell r="P423" t="str">
            <v>N</v>
          </cell>
          <cell r="Q423" t="str">
            <v>N</v>
          </cell>
          <cell r="R423">
            <v>1</v>
          </cell>
        </row>
        <row r="424">
          <cell r="A424" t="str">
            <v>E4607X</v>
          </cell>
          <cell r="B424" t="str">
            <v xml:space="preserve">Wolverhampton City Council                        </v>
          </cell>
          <cell r="C424" t="str">
            <v>4607GP</v>
          </cell>
          <cell r="D424" t="str">
            <v>T</v>
          </cell>
          <cell r="E424" t="str">
            <v xml:space="preserve">GP - Wolverhampton City Council                   </v>
          </cell>
          <cell r="F424" t="str">
            <v>Y</v>
          </cell>
          <cell r="G424" t="str">
            <v>N</v>
          </cell>
          <cell r="H424" t="str">
            <v>N</v>
          </cell>
          <cell r="I424" t="str">
            <v>N</v>
          </cell>
          <cell r="J424" t="str">
            <v>Y</v>
          </cell>
          <cell r="K424" t="str">
            <v>N</v>
          </cell>
          <cell r="L424" t="str">
            <v>N</v>
          </cell>
          <cell r="M424" t="str">
            <v>N</v>
          </cell>
          <cell r="N424" t="str">
            <v>N</v>
          </cell>
          <cell r="O424" t="str">
            <v>N</v>
          </cell>
          <cell r="P424" t="str">
            <v>N</v>
          </cell>
          <cell r="Q424" t="str">
            <v>N</v>
          </cell>
          <cell r="R424">
            <v>1</v>
          </cell>
        </row>
        <row r="425">
          <cell r="A425" t="str">
            <v>E4701X</v>
          </cell>
          <cell r="B425" t="str">
            <v xml:space="preserve">Bradford City Council                             </v>
          </cell>
          <cell r="C425" t="str">
            <v>4701GP</v>
          </cell>
          <cell r="D425" t="str">
            <v>T</v>
          </cell>
          <cell r="E425" t="str">
            <v xml:space="preserve">GP - Bradford City Council                        </v>
          </cell>
          <cell r="F425" t="str">
            <v>Y</v>
          </cell>
          <cell r="G425" t="str">
            <v>N</v>
          </cell>
          <cell r="H425" t="str">
            <v>N</v>
          </cell>
          <cell r="I425" t="str">
            <v>N</v>
          </cell>
          <cell r="J425" t="str">
            <v>Y</v>
          </cell>
          <cell r="K425" t="str">
            <v>N</v>
          </cell>
          <cell r="L425" t="str">
            <v>N</v>
          </cell>
          <cell r="M425" t="str">
            <v>N</v>
          </cell>
          <cell r="N425" t="str">
            <v>N</v>
          </cell>
          <cell r="O425" t="str">
            <v>N</v>
          </cell>
          <cell r="P425" t="str">
            <v>N</v>
          </cell>
          <cell r="Q425" t="str">
            <v>N</v>
          </cell>
          <cell r="R425">
            <v>1</v>
          </cell>
        </row>
        <row r="426">
          <cell r="A426" t="str">
            <v>E4702X</v>
          </cell>
          <cell r="B426" t="str">
            <v xml:space="preserve">Calderdale Metropolitan Borough Council           </v>
          </cell>
          <cell r="C426" t="str">
            <v>4702GP</v>
          </cell>
          <cell r="D426" t="str">
            <v>T</v>
          </cell>
          <cell r="E426" t="str">
            <v xml:space="preserve">GP - Calderdale Metropolitan Borough Council      </v>
          </cell>
          <cell r="F426" t="str">
            <v>Y</v>
          </cell>
          <cell r="G426" t="str">
            <v>N</v>
          </cell>
          <cell r="H426" t="str">
            <v>N</v>
          </cell>
          <cell r="I426" t="str">
            <v>N</v>
          </cell>
          <cell r="J426" t="str">
            <v>Y</v>
          </cell>
          <cell r="K426" t="str">
            <v>N</v>
          </cell>
          <cell r="L426" t="str">
            <v>N</v>
          </cell>
          <cell r="M426" t="str">
            <v>N</v>
          </cell>
          <cell r="N426" t="str">
            <v>N</v>
          </cell>
          <cell r="O426" t="str">
            <v>N</v>
          </cell>
          <cell r="P426" t="str">
            <v>N</v>
          </cell>
          <cell r="Q426" t="str">
            <v>N</v>
          </cell>
          <cell r="R426">
            <v>1</v>
          </cell>
        </row>
        <row r="427">
          <cell r="A427" t="str">
            <v>E4703X</v>
          </cell>
          <cell r="B427" t="str">
            <v xml:space="preserve">Kirklees Metropolitan Council                     </v>
          </cell>
          <cell r="C427" t="str">
            <v>4703GP</v>
          </cell>
          <cell r="D427" t="str">
            <v>T</v>
          </cell>
          <cell r="E427" t="str">
            <v xml:space="preserve">GP - Kirklees Metropolitan Council                </v>
          </cell>
          <cell r="F427" t="str">
            <v>Y</v>
          </cell>
          <cell r="G427" t="str">
            <v>N</v>
          </cell>
          <cell r="H427" t="str">
            <v>N</v>
          </cell>
          <cell r="I427" t="str">
            <v>N</v>
          </cell>
          <cell r="J427" t="str">
            <v>Y</v>
          </cell>
          <cell r="K427" t="str">
            <v>N</v>
          </cell>
          <cell r="L427" t="str">
            <v>N</v>
          </cell>
          <cell r="M427" t="str">
            <v>N</v>
          </cell>
          <cell r="N427" t="str">
            <v>N</v>
          </cell>
          <cell r="O427" t="str">
            <v>N</v>
          </cell>
          <cell r="P427" t="str">
            <v>N</v>
          </cell>
          <cell r="Q427" t="str">
            <v>N</v>
          </cell>
          <cell r="R427">
            <v>1</v>
          </cell>
        </row>
        <row r="428">
          <cell r="A428" t="str">
            <v>E4704X</v>
          </cell>
          <cell r="B428" t="str">
            <v xml:space="preserve">Leeds City Council                                </v>
          </cell>
          <cell r="C428" t="str">
            <v>4704GP</v>
          </cell>
          <cell r="D428" t="str">
            <v>T</v>
          </cell>
          <cell r="E428" t="str">
            <v xml:space="preserve">GP - Leeds City Council                           </v>
          </cell>
          <cell r="F428" t="str">
            <v>Y</v>
          </cell>
          <cell r="G428" t="str">
            <v>N</v>
          </cell>
          <cell r="H428" t="str">
            <v>N</v>
          </cell>
          <cell r="I428" t="str">
            <v>N</v>
          </cell>
          <cell r="J428" t="str">
            <v>Y</v>
          </cell>
          <cell r="K428" t="str">
            <v>N</v>
          </cell>
          <cell r="L428" t="str">
            <v>N</v>
          </cell>
          <cell r="M428" t="str">
            <v>N</v>
          </cell>
          <cell r="N428" t="str">
            <v>N</v>
          </cell>
          <cell r="O428" t="str">
            <v>N</v>
          </cell>
          <cell r="P428" t="str">
            <v>N</v>
          </cell>
          <cell r="Q428" t="str">
            <v>N</v>
          </cell>
          <cell r="R428">
            <v>1</v>
          </cell>
        </row>
        <row r="429">
          <cell r="A429" t="str">
            <v>E4705X</v>
          </cell>
          <cell r="B429" t="str">
            <v xml:space="preserve">Wakefield City Council                            </v>
          </cell>
          <cell r="C429" t="str">
            <v>4705GP</v>
          </cell>
          <cell r="D429" t="str">
            <v>T</v>
          </cell>
          <cell r="E429" t="str">
            <v xml:space="preserve">GP - Wakefield City Council                       </v>
          </cell>
          <cell r="F429" t="str">
            <v>Y</v>
          </cell>
          <cell r="G429" t="str">
            <v>N</v>
          </cell>
          <cell r="H429" t="str">
            <v>N</v>
          </cell>
          <cell r="I429" t="str">
            <v>N</v>
          </cell>
          <cell r="J429" t="str">
            <v>Y</v>
          </cell>
          <cell r="K429" t="str">
            <v>N</v>
          </cell>
          <cell r="L429" t="str">
            <v>N</v>
          </cell>
          <cell r="M429" t="str">
            <v>N</v>
          </cell>
          <cell r="N429" t="str">
            <v>N</v>
          </cell>
          <cell r="O429" t="str">
            <v>N</v>
          </cell>
          <cell r="P429" t="str">
            <v>N</v>
          </cell>
          <cell r="Q429" t="str">
            <v>N</v>
          </cell>
          <cell r="R429">
            <v>1</v>
          </cell>
        </row>
        <row r="430">
          <cell r="A430" t="str">
            <v>E5010X</v>
          </cell>
          <cell r="B430" t="str">
            <v xml:space="preserve">Common Council of the City of London              </v>
          </cell>
          <cell r="C430" t="str">
            <v>5010GP</v>
          </cell>
          <cell r="D430" t="str">
            <v>T</v>
          </cell>
          <cell r="E430" t="str">
            <v xml:space="preserve">GP - Common Council of the City of London         </v>
          </cell>
          <cell r="F430" t="str">
            <v>Y</v>
          </cell>
          <cell r="G430" t="str">
            <v>N</v>
          </cell>
          <cell r="H430" t="str">
            <v>N</v>
          </cell>
          <cell r="I430" t="str">
            <v>N</v>
          </cell>
          <cell r="J430" t="str">
            <v>Y</v>
          </cell>
          <cell r="K430" t="str">
            <v>N</v>
          </cell>
          <cell r="L430" t="str">
            <v>N</v>
          </cell>
          <cell r="M430" t="str">
            <v>N</v>
          </cell>
          <cell r="N430" t="str">
            <v>N</v>
          </cell>
          <cell r="O430" t="str">
            <v>N</v>
          </cell>
          <cell r="P430" t="str">
            <v>N</v>
          </cell>
          <cell r="Q430" t="str">
            <v>N</v>
          </cell>
          <cell r="R430">
            <v>1</v>
          </cell>
        </row>
        <row r="431">
          <cell r="A431" t="str">
            <v>E5011X</v>
          </cell>
          <cell r="B431" t="str">
            <v xml:space="preserve">Camden London Borough Council                     </v>
          </cell>
          <cell r="C431" t="str">
            <v>5011GP</v>
          </cell>
          <cell r="D431" t="str">
            <v>T</v>
          </cell>
          <cell r="E431" t="str">
            <v xml:space="preserve">GP - Camden London Borough Council                </v>
          </cell>
          <cell r="F431" t="str">
            <v>Y</v>
          </cell>
          <cell r="G431" t="str">
            <v>N</v>
          </cell>
          <cell r="H431" t="str">
            <v>N</v>
          </cell>
          <cell r="I431" t="str">
            <v>N</v>
          </cell>
          <cell r="J431" t="str">
            <v>Y</v>
          </cell>
          <cell r="K431" t="str">
            <v>N</v>
          </cell>
          <cell r="L431" t="str">
            <v>N</v>
          </cell>
          <cell r="M431" t="str">
            <v>N</v>
          </cell>
          <cell r="N431" t="str">
            <v>N</v>
          </cell>
          <cell r="O431" t="str">
            <v>N</v>
          </cell>
          <cell r="P431" t="str">
            <v>N</v>
          </cell>
          <cell r="Q431" t="str">
            <v>N</v>
          </cell>
          <cell r="R431">
            <v>1</v>
          </cell>
        </row>
        <row r="432">
          <cell r="A432" t="str">
            <v>E5012X</v>
          </cell>
          <cell r="B432" t="str">
            <v xml:space="preserve">Greenwich London Borough Council                  </v>
          </cell>
          <cell r="C432" t="str">
            <v>5012GP</v>
          </cell>
          <cell r="D432" t="str">
            <v>T</v>
          </cell>
          <cell r="E432" t="str">
            <v xml:space="preserve">GP - Greenwich London Borough Council             </v>
          </cell>
          <cell r="F432" t="str">
            <v>Y</v>
          </cell>
          <cell r="G432" t="str">
            <v>N</v>
          </cell>
          <cell r="H432" t="str">
            <v>N</v>
          </cell>
          <cell r="I432" t="str">
            <v>N</v>
          </cell>
          <cell r="J432" t="str">
            <v>Y</v>
          </cell>
          <cell r="K432" t="str">
            <v>N</v>
          </cell>
          <cell r="L432" t="str">
            <v>N</v>
          </cell>
          <cell r="M432" t="str">
            <v>N</v>
          </cell>
          <cell r="N432" t="str">
            <v>N</v>
          </cell>
          <cell r="O432" t="str">
            <v>N</v>
          </cell>
          <cell r="P432" t="str">
            <v>N</v>
          </cell>
          <cell r="Q432" t="str">
            <v>N</v>
          </cell>
          <cell r="R432">
            <v>1</v>
          </cell>
        </row>
        <row r="433">
          <cell r="A433" t="str">
            <v>E5013X</v>
          </cell>
          <cell r="B433" t="str">
            <v xml:space="preserve">Hackney London Borough Council                    </v>
          </cell>
          <cell r="C433" t="str">
            <v>5013GP</v>
          </cell>
          <cell r="D433" t="str">
            <v>T</v>
          </cell>
          <cell r="E433" t="str">
            <v xml:space="preserve">GP - Hackney London Borough Council               </v>
          </cell>
          <cell r="F433" t="str">
            <v>Y</v>
          </cell>
          <cell r="G433" t="str">
            <v>N</v>
          </cell>
          <cell r="H433" t="str">
            <v>N</v>
          </cell>
          <cell r="I433" t="str">
            <v>N</v>
          </cell>
          <cell r="J433" t="str">
            <v>Y</v>
          </cell>
          <cell r="K433" t="str">
            <v>N</v>
          </cell>
          <cell r="L433" t="str">
            <v>N</v>
          </cell>
          <cell r="M433" t="str">
            <v>N</v>
          </cell>
          <cell r="N433" t="str">
            <v>N</v>
          </cell>
          <cell r="O433" t="str">
            <v>N</v>
          </cell>
          <cell r="P433" t="str">
            <v>N</v>
          </cell>
          <cell r="Q433" t="str">
            <v>N</v>
          </cell>
          <cell r="R433">
            <v>1</v>
          </cell>
        </row>
        <row r="434">
          <cell r="A434" t="str">
            <v>E5014X</v>
          </cell>
          <cell r="B434" t="str">
            <v xml:space="preserve">Hammersmith and Fulham London Borough Council     </v>
          </cell>
          <cell r="C434" t="str">
            <v>5014GP</v>
          </cell>
          <cell r="D434" t="str">
            <v>T</v>
          </cell>
          <cell r="E434" t="str">
            <v>GP - Hammersmith and Fulham London Borough Council</v>
          </cell>
          <cell r="F434" t="str">
            <v>Y</v>
          </cell>
          <cell r="G434" t="str">
            <v>N</v>
          </cell>
          <cell r="H434" t="str">
            <v>N</v>
          </cell>
          <cell r="I434" t="str">
            <v>N</v>
          </cell>
          <cell r="J434" t="str">
            <v>Y</v>
          </cell>
          <cell r="K434" t="str">
            <v>N</v>
          </cell>
          <cell r="L434" t="str">
            <v>N</v>
          </cell>
          <cell r="M434" t="str">
            <v>N</v>
          </cell>
          <cell r="N434" t="str">
            <v>N</v>
          </cell>
          <cell r="O434" t="str">
            <v>N</v>
          </cell>
          <cell r="P434" t="str">
            <v>N</v>
          </cell>
          <cell r="Q434" t="str">
            <v>N</v>
          </cell>
          <cell r="R434">
            <v>1</v>
          </cell>
        </row>
        <row r="435">
          <cell r="A435" t="str">
            <v>E5015X</v>
          </cell>
          <cell r="B435" t="str">
            <v xml:space="preserve">Islington London Borough Council                  </v>
          </cell>
          <cell r="C435" t="str">
            <v>5015GP</v>
          </cell>
          <cell r="D435" t="str">
            <v>T</v>
          </cell>
          <cell r="E435" t="str">
            <v xml:space="preserve">GP - Islington London Borough Council             </v>
          </cell>
          <cell r="F435" t="str">
            <v>Y</v>
          </cell>
          <cell r="G435" t="str">
            <v>N</v>
          </cell>
          <cell r="H435" t="str">
            <v>N</v>
          </cell>
          <cell r="I435" t="str">
            <v>N</v>
          </cell>
          <cell r="J435" t="str">
            <v>Y</v>
          </cell>
          <cell r="K435" t="str">
            <v>N</v>
          </cell>
          <cell r="L435" t="str">
            <v>N</v>
          </cell>
          <cell r="M435" t="str">
            <v>N</v>
          </cell>
          <cell r="N435" t="str">
            <v>N</v>
          </cell>
          <cell r="O435" t="str">
            <v>N</v>
          </cell>
          <cell r="P435" t="str">
            <v>N</v>
          </cell>
          <cell r="Q435" t="str">
            <v>N</v>
          </cell>
          <cell r="R435">
            <v>1</v>
          </cell>
        </row>
        <row r="436">
          <cell r="A436" t="str">
            <v>E5016X</v>
          </cell>
          <cell r="B436" t="str">
            <v xml:space="preserve">Kensington and Chelsea Council (Royal Borough of) </v>
          </cell>
          <cell r="C436" t="str">
            <v>5016GP</v>
          </cell>
          <cell r="D436" t="str">
            <v>T</v>
          </cell>
          <cell r="E436" t="str">
            <v>GP - Kensington and Chelsea Council (Royal Borough</v>
          </cell>
          <cell r="F436" t="str">
            <v>Y</v>
          </cell>
          <cell r="G436" t="str">
            <v>N</v>
          </cell>
          <cell r="H436" t="str">
            <v>N</v>
          </cell>
          <cell r="I436" t="str">
            <v>N</v>
          </cell>
          <cell r="J436" t="str">
            <v>Y</v>
          </cell>
          <cell r="K436" t="str">
            <v>N</v>
          </cell>
          <cell r="L436" t="str">
            <v>N</v>
          </cell>
          <cell r="M436" t="str">
            <v>N</v>
          </cell>
          <cell r="N436" t="str">
            <v>N</v>
          </cell>
          <cell r="O436" t="str">
            <v>N</v>
          </cell>
          <cell r="P436" t="str">
            <v>N</v>
          </cell>
          <cell r="Q436" t="str">
            <v>N</v>
          </cell>
          <cell r="R436">
            <v>1</v>
          </cell>
        </row>
        <row r="437">
          <cell r="A437" t="str">
            <v>E5017X</v>
          </cell>
          <cell r="B437" t="str">
            <v xml:space="preserve">Lambeth London Borough Council                    </v>
          </cell>
          <cell r="C437" t="str">
            <v>5017GP</v>
          </cell>
          <cell r="D437" t="str">
            <v>T</v>
          </cell>
          <cell r="E437" t="str">
            <v xml:space="preserve">GP - Lambeth London Borough Council               </v>
          </cell>
          <cell r="F437" t="str">
            <v>Y</v>
          </cell>
          <cell r="G437" t="str">
            <v>N</v>
          </cell>
          <cell r="H437" t="str">
            <v>N</v>
          </cell>
          <cell r="I437" t="str">
            <v>N</v>
          </cell>
          <cell r="J437" t="str">
            <v>Y</v>
          </cell>
          <cell r="K437" t="str">
            <v>N</v>
          </cell>
          <cell r="L437" t="str">
            <v>N</v>
          </cell>
          <cell r="M437" t="str">
            <v>N</v>
          </cell>
          <cell r="N437" t="str">
            <v>N</v>
          </cell>
          <cell r="O437" t="str">
            <v>N</v>
          </cell>
          <cell r="P437" t="str">
            <v>N</v>
          </cell>
          <cell r="Q437" t="str">
            <v>N</v>
          </cell>
          <cell r="R437">
            <v>1</v>
          </cell>
        </row>
        <row r="438">
          <cell r="A438" t="str">
            <v>E5018X</v>
          </cell>
          <cell r="B438" t="str">
            <v xml:space="preserve">Lewisham London Borough Council                   </v>
          </cell>
          <cell r="C438" t="str">
            <v>5018GP</v>
          </cell>
          <cell r="D438" t="str">
            <v>T</v>
          </cell>
          <cell r="E438" t="str">
            <v xml:space="preserve">GP - Lewisham London Borough Council              </v>
          </cell>
          <cell r="F438" t="str">
            <v>Y</v>
          </cell>
          <cell r="G438" t="str">
            <v>N</v>
          </cell>
          <cell r="H438" t="str">
            <v>N</v>
          </cell>
          <cell r="I438" t="str">
            <v>N</v>
          </cell>
          <cell r="J438" t="str">
            <v>Y</v>
          </cell>
          <cell r="K438" t="str">
            <v>N</v>
          </cell>
          <cell r="L438" t="str">
            <v>N</v>
          </cell>
          <cell r="M438" t="str">
            <v>N</v>
          </cell>
          <cell r="N438" t="str">
            <v>N</v>
          </cell>
          <cell r="O438" t="str">
            <v>N</v>
          </cell>
          <cell r="P438" t="str">
            <v>N</v>
          </cell>
          <cell r="Q438" t="str">
            <v>N</v>
          </cell>
          <cell r="R438">
            <v>1</v>
          </cell>
        </row>
        <row r="439">
          <cell r="A439" t="str">
            <v>E5019X</v>
          </cell>
          <cell r="B439" t="str">
            <v xml:space="preserve">Southwark London Borough Council                  </v>
          </cell>
          <cell r="C439" t="str">
            <v>5019GP</v>
          </cell>
          <cell r="D439" t="str">
            <v>T</v>
          </cell>
          <cell r="E439" t="str">
            <v xml:space="preserve">GP - Southwark London Borough Council             </v>
          </cell>
          <cell r="F439" t="str">
            <v>Y</v>
          </cell>
          <cell r="G439" t="str">
            <v>N</v>
          </cell>
          <cell r="H439" t="str">
            <v>N</v>
          </cell>
          <cell r="I439" t="str">
            <v>N</v>
          </cell>
          <cell r="J439" t="str">
            <v>Y</v>
          </cell>
          <cell r="K439" t="str">
            <v>N</v>
          </cell>
          <cell r="L439" t="str">
            <v>N</v>
          </cell>
          <cell r="M439" t="str">
            <v>N</v>
          </cell>
          <cell r="N439" t="str">
            <v>N</v>
          </cell>
          <cell r="O439" t="str">
            <v>N</v>
          </cell>
          <cell r="P439" t="str">
            <v>N</v>
          </cell>
          <cell r="Q439" t="str">
            <v>N</v>
          </cell>
          <cell r="R439">
            <v>1</v>
          </cell>
        </row>
        <row r="440">
          <cell r="A440" t="str">
            <v>E5020X</v>
          </cell>
          <cell r="B440" t="str">
            <v xml:space="preserve">Tower Hamlets London Borough Council              </v>
          </cell>
          <cell r="C440" t="str">
            <v>5020GP</v>
          </cell>
          <cell r="D440" t="str">
            <v>T</v>
          </cell>
          <cell r="E440" t="str">
            <v xml:space="preserve">GP - Tower Hamlets London Borough Council         </v>
          </cell>
          <cell r="F440" t="str">
            <v>Y</v>
          </cell>
          <cell r="G440" t="str">
            <v>N</v>
          </cell>
          <cell r="H440" t="str">
            <v>N</v>
          </cell>
          <cell r="I440" t="str">
            <v>N</v>
          </cell>
          <cell r="J440" t="str">
            <v>Y</v>
          </cell>
          <cell r="K440" t="str">
            <v>N</v>
          </cell>
          <cell r="L440" t="str">
            <v>N</v>
          </cell>
          <cell r="M440" t="str">
            <v>N</v>
          </cell>
          <cell r="N440" t="str">
            <v>N</v>
          </cell>
          <cell r="O440" t="str">
            <v>N</v>
          </cell>
          <cell r="P440" t="str">
            <v>N</v>
          </cell>
          <cell r="Q440" t="str">
            <v>N</v>
          </cell>
          <cell r="R440">
            <v>1</v>
          </cell>
        </row>
        <row r="441">
          <cell r="A441" t="str">
            <v>E5021X</v>
          </cell>
          <cell r="B441" t="str">
            <v xml:space="preserve">Wandsworth London Borough Council                 </v>
          </cell>
          <cell r="C441" t="str">
            <v>5021GP</v>
          </cell>
          <cell r="D441" t="str">
            <v>T</v>
          </cell>
          <cell r="E441" t="str">
            <v xml:space="preserve">GP - Wandsworth London Borough Council            </v>
          </cell>
          <cell r="F441" t="str">
            <v>Y</v>
          </cell>
          <cell r="G441" t="str">
            <v>N</v>
          </cell>
          <cell r="H441" t="str">
            <v>N</v>
          </cell>
          <cell r="I441" t="str">
            <v>N</v>
          </cell>
          <cell r="J441" t="str">
            <v>Y</v>
          </cell>
          <cell r="K441" t="str">
            <v>N</v>
          </cell>
          <cell r="L441" t="str">
            <v>N</v>
          </cell>
          <cell r="M441" t="str">
            <v>N</v>
          </cell>
          <cell r="N441" t="str">
            <v>N</v>
          </cell>
          <cell r="O441" t="str">
            <v>N</v>
          </cell>
          <cell r="P441" t="str">
            <v>N</v>
          </cell>
          <cell r="Q441" t="str">
            <v>N</v>
          </cell>
          <cell r="R441">
            <v>1</v>
          </cell>
        </row>
        <row r="442">
          <cell r="A442" t="str">
            <v>E5022X</v>
          </cell>
          <cell r="B442" t="str">
            <v xml:space="preserve">Westminster City Council                          </v>
          </cell>
          <cell r="C442" t="str">
            <v>5022GP</v>
          </cell>
          <cell r="D442" t="str">
            <v>T</v>
          </cell>
          <cell r="E442" t="str">
            <v xml:space="preserve">GP - Westminster City Council                     </v>
          </cell>
          <cell r="F442" t="str">
            <v>Y</v>
          </cell>
          <cell r="G442" t="str">
            <v>N</v>
          </cell>
          <cell r="H442" t="str">
            <v>N</v>
          </cell>
          <cell r="I442" t="str">
            <v>N</v>
          </cell>
          <cell r="J442" t="str">
            <v>Y</v>
          </cell>
          <cell r="K442" t="str">
            <v>N</v>
          </cell>
          <cell r="L442" t="str">
            <v>N</v>
          </cell>
          <cell r="M442" t="str">
            <v>N</v>
          </cell>
          <cell r="N442" t="str">
            <v>N</v>
          </cell>
          <cell r="O442" t="str">
            <v>N</v>
          </cell>
          <cell r="P442" t="str">
            <v>N</v>
          </cell>
          <cell r="Q442" t="str">
            <v>N</v>
          </cell>
          <cell r="R442">
            <v>1</v>
          </cell>
        </row>
        <row r="443">
          <cell r="A443" t="str">
            <v>E5030X</v>
          </cell>
          <cell r="B443" t="str">
            <v xml:space="preserve">Barking &amp; Dagenham London Borough Council         </v>
          </cell>
          <cell r="C443" t="str">
            <v>5030GP</v>
          </cell>
          <cell r="D443" t="str">
            <v>T</v>
          </cell>
          <cell r="E443" t="str">
            <v xml:space="preserve">GP - Barking &amp; Dagenham London Borough Council    </v>
          </cell>
          <cell r="F443" t="str">
            <v>Y</v>
          </cell>
          <cell r="G443" t="str">
            <v>N</v>
          </cell>
          <cell r="H443" t="str">
            <v>N</v>
          </cell>
          <cell r="I443" t="str">
            <v>N</v>
          </cell>
          <cell r="J443" t="str">
            <v>Y</v>
          </cell>
          <cell r="K443" t="str">
            <v>N</v>
          </cell>
          <cell r="L443" t="str">
            <v>N</v>
          </cell>
          <cell r="M443" t="str">
            <v>N</v>
          </cell>
          <cell r="N443" t="str">
            <v>N</v>
          </cell>
          <cell r="O443" t="str">
            <v>N</v>
          </cell>
          <cell r="P443" t="str">
            <v>N</v>
          </cell>
          <cell r="Q443" t="str">
            <v>N</v>
          </cell>
          <cell r="R443">
            <v>1</v>
          </cell>
        </row>
        <row r="444">
          <cell r="A444" t="str">
            <v>E5031X</v>
          </cell>
          <cell r="B444" t="str">
            <v xml:space="preserve">Barnet London Borough Council                     </v>
          </cell>
          <cell r="C444" t="str">
            <v>5031GP</v>
          </cell>
          <cell r="D444" t="str">
            <v>T</v>
          </cell>
          <cell r="E444" t="str">
            <v xml:space="preserve">GP - Barnet London Borough Council                </v>
          </cell>
          <cell r="F444" t="str">
            <v>Y</v>
          </cell>
          <cell r="G444" t="str">
            <v>N</v>
          </cell>
          <cell r="H444" t="str">
            <v>N</v>
          </cell>
          <cell r="I444" t="str">
            <v>N</v>
          </cell>
          <cell r="J444" t="str">
            <v>Y</v>
          </cell>
          <cell r="K444" t="str">
            <v>N</v>
          </cell>
          <cell r="L444" t="str">
            <v>N</v>
          </cell>
          <cell r="M444" t="str">
            <v>N</v>
          </cell>
          <cell r="N444" t="str">
            <v>N</v>
          </cell>
          <cell r="O444" t="str">
            <v>N</v>
          </cell>
          <cell r="P444" t="str">
            <v>N</v>
          </cell>
          <cell r="Q444" t="str">
            <v>N</v>
          </cell>
          <cell r="R444">
            <v>1</v>
          </cell>
        </row>
        <row r="445">
          <cell r="A445" t="str">
            <v>E5032X</v>
          </cell>
          <cell r="B445" t="str">
            <v xml:space="preserve">Bexley London Borough Council                     </v>
          </cell>
          <cell r="C445" t="str">
            <v>5032GP</v>
          </cell>
          <cell r="D445" t="str">
            <v>T</v>
          </cell>
          <cell r="E445" t="str">
            <v xml:space="preserve">GP - Bexley London Borough Council                </v>
          </cell>
          <cell r="F445" t="str">
            <v>Y</v>
          </cell>
          <cell r="G445" t="str">
            <v>N</v>
          </cell>
          <cell r="H445" t="str">
            <v>N</v>
          </cell>
          <cell r="I445" t="str">
            <v>N</v>
          </cell>
          <cell r="J445" t="str">
            <v>Y</v>
          </cell>
          <cell r="K445" t="str">
            <v>N</v>
          </cell>
          <cell r="L445" t="str">
            <v>N</v>
          </cell>
          <cell r="M445" t="str">
            <v>N</v>
          </cell>
          <cell r="N445" t="str">
            <v>N</v>
          </cell>
          <cell r="O445" t="str">
            <v>N</v>
          </cell>
          <cell r="P445" t="str">
            <v>N</v>
          </cell>
          <cell r="Q445" t="str">
            <v>N</v>
          </cell>
          <cell r="R445">
            <v>1</v>
          </cell>
        </row>
        <row r="446">
          <cell r="A446" t="str">
            <v>E5033X</v>
          </cell>
          <cell r="B446" t="str">
            <v xml:space="preserve">Brent London Borough Council                      </v>
          </cell>
          <cell r="C446" t="str">
            <v>5033GP</v>
          </cell>
          <cell r="D446" t="str">
            <v>T</v>
          </cell>
          <cell r="E446" t="str">
            <v xml:space="preserve">GP - Brent London Borough Council                 </v>
          </cell>
          <cell r="F446" t="str">
            <v>Y</v>
          </cell>
          <cell r="G446" t="str">
            <v>N</v>
          </cell>
          <cell r="H446" t="str">
            <v>N</v>
          </cell>
          <cell r="I446" t="str">
            <v>N</v>
          </cell>
          <cell r="J446" t="str">
            <v>Y</v>
          </cell>
          <cell r="K446" t="str">
            <v>N</v>
          </cell>
          <cell r="L446" t="str">
            <v>N</v>
          </cell>
          <cell r="M446" t="str">
            <v>N</v>
          </cell>
          <cell r="N446" t="str">
            <v>N</v>
          </cell>
          <cell r="O446" t="str">
            <v>N</v>
          </cell>
          <cell r="P446" t="str">
            <v>N</v>
          </cell>
          <cell r="Q446" t="str">
            <v>N</v>
          </cell>
          <cell r="R446">
            <v>1</v>
          </cell>
        </row>
        <row r="447">
          <cell r="A447" t="str">
            <v>E5034X</v>
          </cell>
          <cell r="B447" t="str">
            <v xml:space="preserve">Bromley London Borough Council                    </v>
          </cell>
          <cell r="C447" t="str">
            <v>5034GP</v>
          </cell>
          <cell r="D447" t="str">
            <v>T</v>
          </cell>
          <cell r="E447" t="str">
            <v xml:space="preserve">GP - Bromley London Borough Council               </v>
          </cell>
          <cell r="F447" t="str">
            <v>Y</v>
          </cell>
          <cell r="G447" t="str">
            <v>N</v>
          </cell>
          <cell r="H447" t="str">
            <v>N</v>
          </cell>
          <cell r="I447" t="str">
            <v>N</v>
          </cell>
          <cell r="J447" t="str">
            <v>Y</v>
          </cell>
          <cell r="K447" t="str">
            <v>N</v>
          </cell>
          <cell r="L447" t="str">
            <v>N</v>
          </cell>
          <cell r="M447" t="str">
            <v>N</v>
          </cell>
          <cell r="N447" t="str">
            <v>N</v>
          </cell>
          <cell r="O447" t="str">
            <v>N</v>
          </cell>
          <cell r="P447" t="str">
            <v>N</v>
          </cell>
          <cell r="Q447" t="str">
            <v>N</v>
          </cell>
          <cell r="R447">
            <v>1</v>
          </cell>
        </row>
        <row r="448">
          <cell r="A448" t="str">
            <v>E5035X</v>
          </cell>
          <cell r="B448" t="str">
            <v xml:space="preserve">Croydon London Borough Council                    </v>
          </cell>
          <cell r="C448" t="str">
            <v>5035GP</v>
          </cell>
          <cell r="D448" t="str">
            <v>T</v>
          </cell>
          <cell r="E448" t="str">
            <v xml:space="preserve">GP - Croydon London Borough Council               </v>
          </cell>
          <cell r="F448" t="str">
            <v>Y</v>
          </cell>
          <cell r="G448" t="str">
            <v>N</v>
          </cell>
          <cell r="H448" t="str">
            <v>N</v>
          </cell>
          <cell r="I448" t="str">
            <v>N</v>
          </cell>
          <cell r="J448" t="str">
            <v>Y</v>
          </cell>
          <cell r="K448" t="str">
            <v>N</v>
          </cell>
          <cell r="L448" t="str">
            <v>N</v>
          </cell>
          <cell r="M448" t="str">
            <v>N</v>
          </cell>
          <cell r="N448" t="str">
            <v>N</v>
          </cell>
          <cell r="O448" t="str">
            <v>N</v>
          </cell>
          <cell r="P448" t="str">
            <v>N</v>
          </cell>
          <cell r="Q448" t="str">
            <v>N</v>
          </cell>
          <cell r="R448">
            <v>1</v>
          </cell>
        </row>
        <row r="449">
          <cell r="A449" t="str">
            <v>E5036X</v>
          </cell>
          <cell r="B449" t="str">
            <v xml:space="preserve">Ealing London Borough Council                     </v>
          </cell>
          <cell r="C449" t="str">
            <v>5036GP</v>
          </cell>
          <cell r="D449" t="str">
            <v>T</v>
          </cell>
          <cell r="E449" t="str">
            <v xml:space="preserve">GP - Ealing London Borough Council                </v>
          </cell>
          <cell r="F449" t="str">
            <v>Y</v>
          </cell>
          <cell r="G449" t="str">
            <v>N</v>
          </cell>
          <cell r="H449" t="str">
            <v>N</v>
          </cell>
          <cell r="I449" t="str">
            <v>N</v>
          </cell>
          <cell r="J449" t="str">
            <v>Y</v>
          </cell>
          <cell r="K449" t="str">
            <v>N</v>
          </cell>
          <cell r="L449" t="str">
            <v>N</v>
          </cell>
          <cell r="M449" t="str">
            <v>N</v>
          </cell>
          <cell r="N449" t="str">
            <v>N</v>
          </cell>
          <cell r="O449" t="str">
            <v>N</v>
          </cell>
          <cell r="P449" t="str">
            <v>N</v>
          </cell>
          <cell r="Q449" t="str">
            <v>N</v>
          </cell>
          <cell r="R449">
            <v>1</v>
          </cell>
        </row>
        <row r="450">
          <cell r="A450" t="str">
            <v>E5037X</v>
          </cell>
          <cell r="B450" t="str">
            <v xml:space="preserve">Enfield London Borough Council                    </v>
          </cell>
          <cell r="C450" t="str">
            <v>5037GP</v>
          </cell>
          <cell r="D450" t="str">
            <v>T</v>
          </cell>
          <cell r="E450" t="str">
            <v xml:space="preserve">GP - Enfield London Borough Council               </v>
          </cell>
          <cell r="F450" t="str">
            <v>Y</v>
          </cell>
          <cell r="G450" t="str">
            <v>N</v>
          </cell>
          <cell r="H450" t="str">
            <v>N</v>
          </cell>
          <cell r="I450" t="str">
            <v>N</v>
          </cell>
          <cell r="J450" t="str">
            <v>Y</v>
          </cell>
          <cell r="K450" t="str">
            <v>N</v>
          </cell>
          <cell r="L450" t="str">
            <v>N</v>
          </cell>
          <cell r="M450" t="str">
            <v>N</v>
          </cell>
          <cell r="N450" t="str">
            <v>N</v>
          </cell>
          <cell r="O450" t="str">
            <v>N</v>
          </cell>
          <cell r="P450" t="str">
            <v>N</v>
          </cell>
          <cell r="Q450" t="str">
            <v>N</v>
          </cell>
          <cell r="R450">
            <v>1</v>
          </cell>
        </row>
        <row r="451">
          <cell r="A451" t="str">
            <v>E5038X</v>
          </cell>
          <cell r="B451" t="str">
            <v xml:space="preserve">Haringey London Borough Council                   </v>
          </cell>
          <cell r="C451" t="str">
            <v>5038GP</v>
          </cell>
          <cell r="D451" t="str">
            <v>T</v>
          </cell>
          <cell r="E451" t="str">
            <v xml:space="preserve">GP - Haringey London Borough Council              </v>
          </cell>
          <cell r="F451" t="str">
            <v>Y</v>
          </cell>
          <cell r="G451" t="str">
            <v>N</v>
          </cell>
          <cell r="H451" t="str">
            <v>N</v>
          </cell>
          <cell r="I451" t="str">
            <v>N</v>
          </cell>
          <cell r="J451" t="str">
            <v>Y</v>
          </cell>
          <cell r="K451" t="str">
            <v>N</v>
          </cell>
          <cell r="L451" t="str">
            <v>N</v>
          </cell>
          <cell r="M451" t="str">
            <v>N</v>
          </cell>
          <cell r="N451" t="str">
            <v>N</v>
          </cell>
          <cell r="O451" t="str">
            <v>N</v>
          </cell>
          <cell r="P451" t="str">
            <v>N</v>
          </cell>
          <cell r="Q451" t="str">
            <v>N</v>
          </cell>
          <cell r="R451">
            <v>1</v>
          </cell>
        </row>
        <row r="452">
          <cell r="A452" t="str">
            <v>E5039X</v>
          </cell>
          <cell r="B452" t="str">
            <v xml:space="preserve">Harrow London Borough Council                     </v>
          </cell>
          <cell r="C452" t="str">
            <v>5039GP</v>
          </cell>
          <cell r="D452" t="str">
            <v>T</v>
          </cell>
          <cell r="E452" t="str">
            <v xml:space="preserve">GP - Harrow London Borough Council                </v>
          </cell>
          <cell r="F452" t="str">
            <v>Y</v>
          </cell>
          <cell r="G452" t="str">
            <v>N</v>
          </cell>
          <cell r="H452" t="str">
            <v>N</v>
          </cell>
          <cell r="I452" t="str">
            <v>N</v>
          </cell>
          <cell r="J452" t="str">
            <v>Y</v>
          </cell>
          <cell r="K452" t="str">
            <v>N</v>
          </cell>
          <cell r="L452" t="str">
            <v>N</v>
          </cell>
          <cell r="M452" t="str">
            <v>N</v>
          </cell>
          <cell r="N452" t="str">
            <v>N</v>
          </cell>
          <cell r="O452" t="str">
            <v>N</v>
          </cell>
          <cell r="P452" t="str">
            <v>N</v>
          </cell>
          <cell r="Q452" t="str">
            <v>N</v>
          </cell>
          <cell r="R452">
            <v>1</v>
          </cell>
        </row>
        <row r="453">
          <cell r="A453" t="str">
            <v>E5040X</v>
          </cell>
          <cell r="B453" t="str">
            <v xml:space="preserve">Havering London Borough Council                   </v>
          </cell>
          <cell r="C453" t="str">
            <v>5040GP</v>
          </cell>
          <cell r="D453" t="str">
            <v>T</v>
          </cell>
          <cell r="E453" t="str">
            <v xml:space="preserve">GP - Havering London Borough Council              </v>
          </cell>
          <cell r="F453" t="str">
            <v>Y</v>
          </cell>
          <cell r="G453" t="str">
            <v>N</v>
          </cell>
          <cell r="H453" t="str">
            <v>N</v>
          </cell>
          <cell r="I453" t="str">
            <v>N</v>
          </cell>
          <cell r="J453" t="str">
            <v>Y</v>
          </cell>
          <cell r="K453" t="str">
            <v>N</v>
          </cell>
          <cell r="L453" t="str">
            <v>N</v>
          </cell>
          <cell r="M453" t="str">
            <v>N</v>
          </cell>
          <cell r="N453" t="str">
            <v>N</v>
          </cell>
          <cell r="O453" t="str">
            <v>N</v>
          </cell>
          <cell r="P453" t="str">
            <v>N</v>
          </cell>
          <cell r="Q453" t="str">
            <v>N</v>
          </cell>
          <cell r="R453">
            <v>1</v>
          </cell>
        </row>
        <row r="454">
          <cell r="A454" t="str">
            <v>E5041X</v>
          </cell>
          <cell r="B454" t="str">
            <v xml:space="preserve">Hillingdon London Borough Council                 </v>
          </cell>
          <cell r="C454" t="str">
            <v>5041GP</v>
          </cell>
          <cell r="D454" t="str">
            <v>T</v>
          </cell>
          <cell r="E454" t="str">
            <v xml:space="preserve">GP - Hillingdon London Borough Council            </v>
          </cell>
          <cell r="F454" t="str">
            <v>Y</v>
          </cell>
          <cell r="G454" t="str">
            <v>N</v>
          </cell>
          <cell r="H454" t="str">
            <v>N</v>
          </cell>
          <cell r="I454" t="str">
            <v>N</v>
          </cell>
          <cell r="J454" t="str">
            <v>Y</v>
          </cell>
          <cell r="K454" t="str">
            <v>N</v>
          </cell>
          <cell r="L454" t="str">
            <v>N</v>
          </cell>
          <cell r="M454" t="str">
            <v>N</v>
          </cell>
          <cell r="N454" t="str">
            <v>N</v>
          </cell>
          <cell r="O454" t="str">
            <v>N</v>
          </cell>
          <cell r="P454" t="str">
            <v>N</v>
          </cell>
          <cell r="Q454" t="str">
            <v>N</v>
          </cell>
          <cell r="R454">
            <v>1</v>
          </cell>
        </row>
        <row r="455">
          <cell r="A455" t="str">
            <v>E5042X</v>
          </cell>
          <cell r="B455" t="str">
            <v xml:space="preserve">Hounslow London Borough Council                   </v>
          </cell>
          <cell r="C455" t="str">
            <v>5042GP</v>
          </cell>
          <cell r="D455" t="str">
            <v>T</v>
          </cell>
          <cell r="E455" t="str">
            <v xml:space="preserve">GP - Hounslow London Borough Council              </v>
          </cell>
          <cell r="F455" t="str">
            <v>Y</v>
          </cell>
          <cell r="G455" t="str">
            <v>N</v>
          </cell>
          <cell r="H455" t="str">
            <v>N</v>
          </cell>
          <cell r="I455" t="str">
            <v>N</v>
          </cell>
          <cell r="J455" t="str">
            <v>Y</v>
          </cell>
          <cell r="K455" t="str">
            <v>N</v>
          </cell>
          <cell r="L455" t="str">
            <v>N</v>
          </cell>
          <cell r="M455" t="str">
            <v>N</v>
          </cell>
          <cell r="N455" t="str">
            <v>N</v>
          </cell>
          <cell r="O455" t="str">
            <v>N</v>
          </cell>
          <cell r="P455" t="str">
            <v>N</v>
          </cell>
          <cell r="Q455" t="str">
            <v>N</v>
          </cell>
          <cell r="R455">
            <v>1</v>
          </cell>
        </row>
        <row r="456">
          <cell r="A456" t="str">
            <v>E5043X</v>
          </cell>
          <cell r="B456" t="str">
            <v xml:space="preserve">Kingston upon Thames Council (Royal Borough of)   </v>
          </cell>
          <cell r="C456" t="str">
            <v>5043GP</v>
          </cell>
          <cell r="D456" t="str">
            <v>T</v>
          </cell>
          <cell r="E456" t="str">
            <v>GP - Kingston upon Thames Council (Royal Borough o</v>
          </cell>
          <cell r="F456" t="str">
            <v>Y</v>
          </cell>
          <cell r="G456" t="str">
            <v>N</v>
          </cell>
          <cell r="H456" t="str">
            <v>N</v>
          </cell>
          <cell r="I456" t="str">
            <v>N</v>
          </cell>
          <cell r="J456" t="str">
            <v>Y</v>
          </cell>
          <cell r="K456" t="str">
            <v>N</v>
          </cell>
          <cell r="L456" t="str">
            <v>N</v>
          </cell>
          <cell r="M456" t="str">
            <v>N</v>
          </cell>
          <cell r="N456" t="str">
            <v>N</v>
          </cell>
          <cell r="O456" t="str">
            <v>N</v>
          </cell>
          <cell r="P456" t="str">
            <v>N</v>
          </cell>
          <cell r="Q456" t="str">
            <v>N</v>
          </cell>
          <cell r="R456">
            <v>1</v>
          </cell>
        </row>
        <row r="457">
          <cell r="A457" t="str">
            <v>E5044X</v>
          </cell>
          <cell r="B457" t="str">
            <v xml:space="preserve">Merton Borough Council                            </v>
          </cell>
          <cell r="C457" t="str">
            <v>5044GP</v>
          </cell>
          <cell r="D457" t="str">
            <v>T</v>
          </cell>
          <cell r="E457" t="str">
            <v xml:space="preserve">GP - Merton Borough Council                       </v>
          </cell>
          <cell r="F457" t="str">
            <v>Y</v>
          </cell>
          <cell r="G457" t="str">
            <v>N</v>
          </cell>
          <cell r="H457" t="str">
            <v>N</v>
          </cell>
          <cell r="I457" t="str">
            <v>N</v>
          </cell>
          <cell r="J457" t="str">
            <v>Y</v>
          </cell>
          <cell r="K457" t="str">
            <v>N</v>
          </cell>
          <cell r="L457" t="str">
            <v>N</v>
          </cell>
          <cell r="M457" t="str">
            <v>N</v>
          </cell>
          <cell r="N457" t="str">
            <v>N</v>
          </cell>
          <cell r="O457" t="str">
            <v>N</v>
          </cell>
          <cell r="P457" t="str">
            <v>N</v>
          </cell>
          <cell r="Q457" t="str">
            <v>N</v>
          </cell>
          <cell r="R457">
            <v>1</v>
          </cell>
        </row>
        <row r="458">
          <cell r="A458" t="str">
            <v>E5045X</v>
          </cell>
          <cell r="B458" t="str">
            <v xml:space="preserve">Newham London Borough Council                     </v>
          </cell>
          <cell r="C458" t="str">
            <v>5045GP</v>
          </cell>
          <cell r="D458" t="str">
            <v>T</v>
          </cell>
          <cell r="E458" t="str">
            <v xml:space="preserve">GP - Newham London Borough Council                </v>
          </cell>
          <cell r="F458" t="str">
            <v>Y</v>
          </cell>
          <cell r="G458" t="str">
            <v>N</v>
          </cell>
          <cell r="H458" t="str">
            <v>N</v>
          </cell>
          <cell r="I458" t="str">
            <v>N</v>
          </cell>
          <cell r="J458" t="str">
            <v>Y</v>
          </cell>
          <cell r="K458" t="str">
            <v>N</v>
          </cell>
          <cell r="L458" t="str">
            <v>N</v>
          </cell>
          <cell r="M458" t="str">
            <v>N</v>
          </cell>
          <cell r="N458" t="str">
            <v>N</v>
          </cell>
          <cell r="O458" t="str">
            <v>N</v>
          </cell>
          <cell r="P458" t="str">
            <v>N</v>
          </cell>
          <cell r="Q458" t="str">
            <v>N</v>
          </cell>
          <cell r="R458">
            <v>1</v>
          </cell>
        </row>
        <row r="459">
          <cell r="A459" t="str">
            <v>E5046X</v>
          </cell>
          <cell r="B459" t="str">
            <v xml:space="preserve">Redbridge London Borough Council                  </v>
          </cell>
          <cell r="C459" t="str">
            <v>5046GP</v>
          </cell>
          <cell r="D459" t="str">
            <v>T</v>
          </cell>
          <cell r="E459" t="str">
            <v xml:space="preserve">GP - Redbridge London Borough Council             </v>
          </cell>
          <cell r="F459" t="str">
            <v>Y</v>
          </cell>
          <cell r="G459" t="str">
            <v>N</v>
          </cell>
          <cell r="H459" t="str">
            <v>N</v>
          </cell>
          <cell r="I459" t="str">
            <v>N</v>
          </cell>
          <cell r="J459" t="str">
            <v>Y</v>
          </cell>
          <cell r="K459" t="str">
            <v>N</v>
          </cell>
          <cell r="L459" t="str">
            <v>N</v>
          </cell>
          <cell r="M459" t="str">
            <v>N</v>
          </cell>
          <cell r="N459" t="str">
            <v>N</v>
          </cell>
          <cell r="O459" t="str">
            <v>N</v>
          </cell>
          <cell r="P459" t="str">
            <v>N</v>
          </cell>
          <cell r="Q459" t="str">
            <v>N</v>
          </cell>
          <cell r="R459">
            <v>1</v>
          </cell>
        </row>
        <row r="460">
          <cell r="A460" t="str">
            <v>E5047X</v>
          </cell>
          <cell r="B460" t="str">
            <v xml:space="preserve">Richmond upon Thames Borough Council              </v>
          </cell>
          <cell r="C460" t="str">
            <v>5047GP</v>
          </cell>
          <cell r="D460" t="str">
            <v>T</v>
          </cell>
          <cell r="E460" t="str">
            <v xml:space="preserve">GP - Richmond upon Thames Borough Council         </v>
          </cell>
          <cell r="F460" t="str">
            <v>Y</v>
          </cell>
          <cell r="G460" t="str">
            <v>N</v>
          </cell>
          <cell r="H460" t="str">
            <v>N</v>
          </cell>
          <cell r="I460" t="str">
            <v>N</v>
          </cell>
          <cell r="J460" t="str">
            <v>Y</v>
          </cell>
          <cell r="K460" t="str">
            <v>N</v>
          </cell>
          <cell r="L460" t="str">
            <v>N</v>
          </cell>
          <cell r="M460" t="str">
            <v>N</v>
          </cell>
          <cell r="N460" t="str">
            <v>N</v>
          </cell>
          <cell r="O460" t="str">
            <v>N</v>
          </cell>
          <cell r="P460" t="str">
            <v>N</v>
          </cell>
          <cell r="Q460" t="str">
            <v>N</v>
          </cell>
          <cell r="R460">
            <v>1</v>
          </cell>
        </row>
        <row r="461">
          <cell r="A461" t="str">
            <v>E5048X</v>
          </cell>
          <cell r="B461" t="str">
            <v xml:space="preserve">Sutton London Borough Council                     </v>
          </cell>
          <cell r="C461" t="str">
            <v>5048GP</v>
          </cell>
          <cell r="D461" t="str">
            <v>T</v>
          </cell>
          <cell r="E461" t="str">
            <v xml:space="preserve">GP - Sutton London Borough Council                </v>
          </cell>
          <cell r="F461" t="str">
            <v>Y</v>
          </cell>
          <cell r="G461" t="str">
            <v>N</v>
          </cell>
          <cell r="H461" t="str">
            <v>N</v>
          </cell>
          <cell r="I461" t="str">
            <v>N</v>
          </cell>
          <cell r="J461" t="str">
            <v>Y</v>
          </cell>
          <cell r="K461" t="str">
            <v>N</v>
          </cell>
          <cell r="L461" t="str">
            <v>N</v>
          </cell>
          <cell r="M461" t="str">
            <v>N</v>
          </cell>
          <cell r="N461" t="str">
            <v>N</v>
          </cell>
          <cell r="O461" t="str">
            <v>N</v>
          </cell>
          <cell r="P461" t="str">
            <v>N</v>
          </cell>
          <cell r="Q461" t="str">
            <v>N</v>
          </cell>
          <cell r="R461">
            <v>1</v>
          </cell>
        </row>
        <row r="462">
          <cell r="A462" t="str">
            <v>E5049X</v>
          </cell>
          <cell r="B462" t="str">
            <v xml:space="preserve">Waltham Forest London Borough Council             </v>
          </cell>
          <cell r="C462" t="str">
            <v>5049GP</v>
          </cell>
          <cell r="D462" t="str">
            <v>T</v>
          </cell>
          <cell r="E462" t="str">
            <v xml:space="preserve">GP - Waltham Forest London Borough Council        </v>
          </cell>
          <cell r="F462" t="str">
            <v>Y</v>
          </cell>
          <cell r="G462" t="str">
            <v>N</v>
          </cell>
          <cell r="H462" t="str">
            <v>N</v>
          </cell>
          <cell r="I462" t="str">
            <v>N</v>
          </cell>
          <cell r="J462" t="str">
            <v>Y</v>
          </cell>
          <cell r="K462" t="str">
            <v>N</v>
          </cell>
          <cell r="L462" t="str">
            <v>N</v>
          </cell>
          <cell r="M462" t="str">
            <v>N</v>
          </cell>
          <cell r="N462" t="str">
            <v>N</v>
          </cell>
          <cell r="O462" t="str">
            <v>N</v>
          </cell>
          <cell r="P462" t="str">
            <v>N</v>
          </cell>
          <cell r="Q462" t="str">
            <v>N</v>
          </cell>
          <cell r="R462">
            <v>1</v>
          </cell>
        </row>
        <row r="463">
          <cell r="A463" t="str">
            <v>E5100X</v>
          </cell>
          <cell r="B463" t="str">
            <v xml:space="preserve">Greater London Authority                          </v>
          </cell>
          <cell r="C463" t="str">
            <v>5100GP</v>
          </cell>
          <cell r="D463" t="str">
            <v>T</v>
          </cell>
          <cell r="E463" t="str">
            <v xml:space="preserve">GP - Greater London Authority                     </v>
          </cell>
          <cell r="F463" t="str">
            <v>Y</v>
          </cell>
          <cell r="G463" t="str">
            <v>N</v>
          </cell>
          <cell r="H463" t="str">
            <v>N</v>
          </cell>
          <cell r="I463" t="str">
            <v>N</v>
          </cell>
          <cell r="J463" t="str">
            <v>Y</v>
          </cell>
          <cell r="K463" t="str">
            <v>N</v>
          </cell>
          <cell r="L463" t="str">
            <v>N</v>
          </cell>
          <cell r="M463" t="str">
            <v>N</v>
          </cell>
          <cell r="N463" t="str">
            <v>N</v>
          </cell>
          <cell r="O463" t="str">
            <v>N</v>
          </cell>
          <cell r="P463" t="str">
            <v>N</v>
          </cell>
          <cell r="Q463" t="str">
            <v>N</v>
          </cell>
          <cell r="R463">
            <v>1</v>
          </cell>
        </row>
        <row r="464">
          <cell r="A464" t="str">
            <v>E5101X</v>
          </cell>
          <cell r="B464" t="str">
            <v xml:space="preserve">London Development Agency                         </v>
          </cell>
          <cell r="C464" t="str">
            <v>5101GP</v>
          </cell>
          <cell r="D464" t="str">
            <v>T</v>
          </cell>
          <cell r="E464" t="str">
            <v xml:space="preserve">GP - London Development Agency                    </v>
          </cell>
          <cell r="F464" t="str">
            <v>Y</v>
          </cell>
          <cell r="G464" t="str">
            <v>N</v>
          </cell>
          <cell r="H464" t="str">
            <v>N</v>
          </cell>
          <cell r="I464" t="str">
            <v>N</v>
          </cell>
          <cell r="J464" t="str">
            <v>Y</v>
          </cell>
          <cell r="K464" t="str">
            <v>N</v>
          </cell>
          <cell r="L464" t="str">
            <v>N</v>
          </cell>
          <cell r="M464" t="str">
            <v>N</v>
          </cell>
          <cell r="N464" t="str">
            <v>N</v>
          </cell>
          <cell r="O464" t="str">
            <v>N</v>
          </cell>
          <cell r="P464" t="str">
            <v>N</v>
          </cell>
          <cell r="Q464" t="str">
            <v>N</v>
          </cell>
          <cell r="R464">
            <v>1</v>
          </cell>
        </row>
        <row r="465">
          <cell r="A465" t="str">
            <v>E5102X</v>
          </cell>
          <cell r="B465" t="str">
            <v xml:space="preserve">London Fire and Emergency Planning Authority      </v>
          </cell>
          <cell r="C465" t="str">
            <v>5102GP</v>
          </cell>
          <cell r="D465" t="str">
            <v>T</v>
          </cell>
          <cell r="E465" t="str">
            <v xml:space="preserve">GP - London Fire and Emergency Planning Authority </v>
          </cell>
          <cell r="F465" t="str">
            <v>Y</v>
          </cell>
          <cell r="G465" t="str">
            <v>N</v>
          </cell>
          <cell r="H465" t="str">
            <v>N</v>
          </cell>
          <cell r="I465" t="str">
            <v>N</v>
          </cell>
          <cell r="J465" t="str">
            <v>Y</v>
          </cell>
          <cell r="K465" t="str">
            <v>N</v>
          </cell>
          <cell r="L465" t="str">
            <v>N</v>
          </cell>
          <cell r="M465" t="str">
            <v>N</v>
          </cell>
          <cell r="N465" t="str">
            <v>N</v>
          </cell>
          <cell r="O465" t="str">
            <v>N</v>
          </cell>
          <cell r="P465" t="str">
            <v>N</v>
          </cell>
          <cell r="Q465" t="str">
            <v>N</v>
          </cell>
          <cell r="R465">
            <v>1</v>
          </cell>
        </row>
        <row r="466">
          <cell r="A466" t="str">
            <v>E5103X</v>
          </cell>
          <cell r="B466" t="str">
            <v xml:space="preserve">Metropolitan Police Authority                     </v>
          </cell>
          <cell r="C466" t="str">
            <v>5103GP</v>
          </cell>
          <cell r="D466" t="str">
            <v>T</v>
          </cell>
          <cell r="E466" t="str">
            <v xml:space="preserve">GP - Metropolitan Police Authority                </v>
          </cell>
          <cell r="F466" t="str">
            <v>Y</v>
          </cell>
          <cell r="G466" t="str">
            <v>N</v>
          </cell>
          <cell r="H466" t="str">
            <v>N</v>
          </cell>
          <cell r="I466" t="str">
            <v>N</v>
          </cell>
          <cell r="J466" t="str">
            <v>Y</v>
          </cell>
          <cell r="K466" t="str">
            <v>N</v>
          </cell>
          <cell r="L466" t="str">
            <v>N</v>
          </cell>
          <cell r="M466" t="str">
            <v>N</v>
          </cell>
          <cell r="N466" t="str">
            <v>N</v>
          </cell>
          <cell r="O466" t="str">
            <v>N</v>
          </cell>
          <cell r="P466" t="str">
            <v>N</v>
          </cell>
          <cell r="Q466" t="str">
            <v>N</v>
          </cell>
          <cell r="R466">
            <v>1</v>
          </cell>
        </row>
        <row r="467">
          <cell r="A467" t="str">
            <v>E5104X</v>
          </cell>
          <cell r="B467" t="str">
            <v xml:space="preserve">Transport for London                              </v>
          </cell>
          <cell r="C467" t="str">
            <v>5104GP</v>
          </cell>
          <cell r="D467" t="str">
            <v>T</v>
          </cell>
          <cell r="E467" t="str">
            <v xml:space="preserve">GP - Transport for London                         </v>
          </cell>
          <cell r="F467" t="str">
            <v>Y</v>
          </cell>
          <cell r="G467" t="str">
            <v>N</v>
          </cell>
          <cell r="H467" t="str">
            <v>N</v>
          </cell>
          <cell r="I467" t="str">
            <v>N</v>
          </cell>
          <cell r="J467" t="str">
            <v>Y</v>
          </cell>
          <cell r="K467" t="str">
            <v>N</v>
          </cell>
          <cell r="L467" t="str">
            <v>N</v>
          </cell>
          <cell r="M467" t="str">
            <v>N</v>
          </cell>
          <cell r="N467" t="str">
            <v>N</v>
          </cell>
          <cell r="O467" t="str">
            <v>N</v>
          </cell>
          <cell r="P467" t="str">
            <v>N</v>
          </cell>
          <cell r="Q467" t="str">
            <v>N</v>
          </cell>
          <cell r="R467">
            <v>1</v>
          </cell>
        </row>
        <row r="468">
          <cell r="A468" t="str">
            <v>E5105X</v>
          </cell>
          <cell r="B468" t="str">
            <v xml:space="preserve">Museum of London                                  </v>
          </cell>
          <cell r="C468" t="str">
            <v>5105GP</v>
          </cell>
          <cell r="D468" t="str">
            <v>T</v>
          </cell>
          <cell r="E468" t="str">
            <v xml:space="preserve">GP - Museum of London                             </v>
          </cell>
          <cell r="F468" t="str">
            <v>Y</v>
          </cell>
          <cell r="G468" t="str">
            <v>N</v>
          </cell>
          <cell r="H468" t="str">
            <v>Y</v>
          </cell>
          <cell r="I468" t="str">
            <v>N</v>
          </cell>
          <cell r="J468" t="str">
            <v>N</v>
          </cell>
          <cell r="K468" t="str">
            <v>N</v>
          </cell>
          <cell r="L468" t="str">
            <v>N</v>
          </cell>
          <cell r="M468" t="str">
            <v>N</v>
          </cell>
          <cell r="N468" t="str">
            <v>N</v>
          </cell>
          <cell r="O468" t="str">
            <v>N</v>
          </cell>
          <cell r="P468" t="str">
            <v>N</v>
          </cell>
          <cell r="Q468" t="str">
            <v>N</v>
          </cell>
          <cell r="R468">
            <v>0</v>
          </cell>
        </row>
        <row r="469">
          <cell r="A469" t="str">
            <v>E5106X</v>
          </cell>
          <cell r="B469" t="str">
            <v xml:space="preserve">London Legacy Development Corporation             </v>
          </cell>
          <cell r="C469" t="str">
            <v>5106GP</v>
          </cell>
          <cell r="D469" t="str">
            <v>T</v>
          </cell>
          <cell r="E469" t="str">
            <v xml:space="preserve">GP - London Legacy Development Corporation        </v>
          </cell>
          <cell r="F469" t="str">
            <v>Y</v>
          </cell>
          <cell r="G469" t="str">
            <v>N</v>
          </cell>
          <cell r="H469" t="str">
            <v>N</v>
          </cell>
          <cell r="I469" t="str">
            <v>N</v>
          </cell>
          <cell r="J469" t="str">
            <v>Y</v>
          </cell>
          <cell r="K469" t="str">
            <v>N</v>
          </cell>
          <cell r="L469" t="str">
            <v>N</v>
          </cell>
          <cell r="M469" t="str">
            <v>N</v>
          </cell>
          <cell r="N469" t="str">
            <v>N</v>
          </cell>
          <cell r="O469" t="str">
            <v>N</v>
          </cell>
          <cell r="P469" t="str">
            <v>N</v>
          </cell>
          <cell r="Q469" t="str">
            <v>N</v>
          </cell>
          <cell r="R469">
            <v>1</v>
          </cell>
        </row>
        <row r="470">
          <cell r="A470" t="str">
            <v>E6101X</v>
          </cell>
          <cell r="B470" t="str">
            <v xml:space="preserve">Avon Fire Authority                               </v>
          </cell>
          <cell r="C470" t="str">
            <v>6101GP</v>
          </cell>
          <cell r="D470" t="str">
            <v>T</v>
          </cell>
          <cell r="E470" t="str">
            <v xml:space="preserve">GP - Avon Fire Authority                          </v>
          </cell>
          <cell r="F470" t="str">
            <v>Y</v>
          </cell>
          <cell r="G470" t="str">
            <v>N</v>
          </cell>
          <cell r="H470" t="str">
            <v>N</v>
          </cell>
          <cell r="I470" t="str">
            <v>N</v>
          </cell>
          <cell r="J470" t="str">
            <v>Y</v>
          </cell>
          <cell r="K470" t="str">
            <v>N</v>
          </cell>
          <cell r="L470" t="str">
            <v>N</v>
          </cell>
          <cell r="M470" t="str">
            <v>N</v>
          </cell>
          <cell r="N470" t="str">
            <v>N</v>
          </cell>
          <cell r="O470" t="str">
            <v>N</v>
          </cell>
          <cell r="P470" t="str">
            <v>N</v>
          </cell>
          <cell r="Q470" t="str">
            <v>N</v>
          </cell>
          <cell r="R470">
            <v>1</v>
          </cell>
        </row>
        <row r="471">
          <cell r="A471" t="str">
            <v>E6102X</v>
          </cell>
          <cell r="B471" t="str">
            <v xml:space="preserve">Bedfordshire and Luton Fire Authority             </v>
          </cell>
          <cell r="C471" t="str">
            <v>6102GP</v>
          </cell>
          <cell r="D471" t="str">
            <v>T</v>
          </cell>
          <cell r="E471" t="str">
            <v xml:space="preserve">GP - Bedfordshire and Luton Fire Authority        </v>
          </cell>
          <cell r="F471" t="str">
            <v>Y</v>
          </cell>
          <cell r="G471" t="str">
            <v>N</v>
          </cell>
          <cell r="H471" t="str">
            <v>N</v>
          </cell>
          <cell r="I471" t="str">
            <v>N</v>
          </cell>
          <cell r="J471" t="str">
            <v>Y</v>
          </cell>
          <cell r="K471" t="str">
            <v>N</v>
          </cell>
          <cell r="L471" t="str">
            <v>N</v>
          </cell>
          <cell r="M471" t="str">
            <v>N</v>
          </cell>
          <cell r="N471" t="str">
            <v>N</v>
          </cell>
          <cell r="O471" t="str">
            <v>N</v>
          </cell>
          <cell r="P471" t="str">
            <v>N</v>
          </cell>
          <cell r="Q471" t="str">
            <v>N</v>
          </cell>
          <cell r="R471">
            <v>1</v>
          </cell>
        </row>
        <row r="472">
          <cell r="A472" t="str">
            <v>E6103X</v>
          </cell>
          <cell r="B472" t="str">
            <v xml:space="preserve">Royal Berkshire Fire Authority                    </v>
          </cell>
          <cell r="C472" t="str">
            <v>6103GP</v>
          </cell>
          <cell r="D472" t="str">
            <v>T</v>
          </cell>
          <cell r="E472" t="str">
            <v xml:space="preserve">GP - Royal Berkshire Fire Authority               </v>
          </cell>
          <cell r="F472" t="str">
            <v>Y</v>
          </cell>
          <cell r="G472" t="str">
            <v>N</v>
          </cell>
          <cell r="H472" t="str">
            <v>N</v>
          </cell>
          <cell r="I472" t="str">
            <v>N</v>
          </cell>
          <cell r="J472" t="str">
            <v>Y</v>
          </cell>
          <cell r="K472" t="str">
            <v>N</v>
          </cell>
          <cell r="L472" t="str">
            <v>N</v>
          </cell>
          <cell r="M472" t="str">
            <v>N</v>
          </cell>
          <cell r="N472" t="str">
            <v>N</v>
          </cell>
          <cell r="O472" t="str">
            <v>N</v>
          </cell>
          <cell r="P472" t="str">
            <v>N</v>
          </cell>
          <cell r="Q472" t="str">
            <v>N</v>
          </cell>
          <cell r="R472">
            <v>1</v>
          </cell>
        </row>
        <row r="473">
          <cell r="A473" t="str">
            <v>E6104X</v>
          </cell>
          <cell r="B473" t="str">
            <v xml:space="preserve">Buckinghamshire and Milton Keynes Fire Authority  </v>
          </cell>
          <cell r="C473" t="str">
            <v>6104GP</v>
          </cell>
          <cell r="D473" t="str">
            <v>T</v>
          </cell>
          <cell r="E473" t="str">
            <v>GP - Buckinghamshire and Milton Keynes Fire Author</v>
          </cell>
          <cell r="F473" t="str">
            <v>Y</v>
          </cell>
          <cell r="G473" t="str">
            <v>N</v>
          </cell>
          <cell r="H473" t="str">
            <v>N</v>
          </cell>
          <cell r="I473" t="str">
            <v>N</v>
          </cell>
          <cell r="J473" t="str">
            <v>Y</v>
          </cell>
          <cell r="K473" t="str">
            <v>N</v>
          </cell>
          <cell r="L473" t="str">
            <v>N</v>
          </cell>
          <cell r="M473" t="str">
            <v>N</v>
          </cell>
          <cell r="N473" t="str">
            <v>N</v>
          </cell>
          <cell r="O473" t="str">
            <v>N</v>
          </cell>
          <cell r="P473" t="str">
            <v>N</v>
          </cell>
          <cell r="Q473" t="str">
            <v>N</v>
          </cell>
          <cell r="R473">
            <v>1</v>
          </cell>
        </row>
        <row r="474">
          <cell r="A474" t="str">
            <v>E6105X</v>
          </cell>
          <cell r="B474" t="str">
            <v xml:space="preserve">Cambridgeshire and Peterborough Fire Authority    </v>
          </cell>
          <cell r="C474" t="str">
            <v>6105GP</v>
          </cell>
          <cell r="D474" t="str">
            <v>T</v>
          </cell>
          <cell r="E474" t="str">
            <v>GP - Cambridgeshire and Peterborough Fire Authorit</v>
          </cell>
          <cell r="F474" t="str">
            <v>Y</v>
          </cell>
          <cell r="G474" t="str">
            <v>N</v>
          </cell>
          <cell r="H474" t="str">
            <v>N</v>
          </cell>
          <cell r="I474" t="str">
            <v>N</v>
          </cell>
          <cell r="J474" t="str">
            <v>Y</v>
          </cell>
          <cell r="K474" t="str">
            <v>N</v>
          </cell>
          <cell r="L474" t="str">
            <v>N</v>
          </cell>
          <cell r="M474" t="str">
            <v>N</v>
          </cell>
          <cell r="N474" t="str">
            <v>N</v>
          </cell>
          <cell r="O474" t="str">
            <v>N</v>
          </cell>
          <cell r="P474" t="str">
            <v>N</v>
          </cell>
          <cell r="Q474" t="str">
            <v>N</v>
          </cell>
          <cell r="R474">
            <v>1</v>
          </cell>
        </row>
        <row r="475">
          <cell r="A475" t="str">
            <v>E6106X</v>
          </cell>
          <cell r="B475" t="str">
            <v xml:space="preserve">Cheshire Fire Authority                           </v>
          </cell>
          <cell r="C475" t="str">
            <v>6106GP</v>
          </cell>
          <cell r="D475" t="str">
            <v>T</v>
          </cell>
          <cell r="E475" t="str">
            <v xml:space="preserve">GP - Cheshire Fire Authority                      </v>
          </cell>
          <cell r="F475" t="str">
            <v>Y</v>
          </cell>
          <cell r="G475" t="str">
            <v>N</v>
          </cell>
          <cell r="H475" t="str">
            <v>N</v>
          </cell>
          <cell r="I475" t="str">
            <v>N</v>
          </cell>
          <cell r="J475" t="str">
            <v>Y</v>
          </cell>
          <cell r="K475" t="str">
            <v>N</v>
          </cell>
          <cell r="L475" t="str">
            <v>N</v>
          </cell>
          <cell r="M475" t="str">
            <v>N</v>
          </cell>
          <cell r="N475" t="str">
            <v>N</v>
          </cell>
          <cell r="O475" t="str">
            <v>N</v>
          </cell>
          <cell r="P475" t="str">
            <v>N</v>
          </cell>
          <cell r="Q475" t="str">
            <v>N</v>
          </cell>
          <cell r="R475">
            <v>1</v>
          </cell>
        </row>
        <row r="476">
          <cell r="A476" t="str">
            <v>E6107X</v>
          </cell>
          <cell r="B476" t="str">
            <v xml:space="preserve">Cleveland Fire Authority                          </v>
          </cell>
          <cell r="C476" t="str">
            <v>6107GP</v>
          </cell>
          <cell r="D476" t="str">
            <v>T</v>
          </cell>
          <cell r="E476" t="str">
            <v xml:space="preserve">GP - Cleveland Fire Authority                     </v>
          </cell>
          <cell r="F476" t="str">
            <v>Y</v>
          </cell>
          <cell r="G476" t="str">
            <v>N</v>
          </cell>
          <cell r="H476" t="str">
            <v>N</v>
          </cell>
          <cell r="I476" t="str">
            <v>N</v>
          </cell>
          <cell r="J476" t="str">
            <v>Y</v>
          </cell>
          <cell r="K476" t="str">
            <v>N</v>
          </cell>
          <cell r="L476" t="str">
            <v>N</v>
          </cell>
          <cell r="M476" t="str">
            <v>N</v>
          </cell>
          <cell r="N476" t="str">
            <v>N</v>
          </cell>
          <cell r="O476" t="str">
            <v>N</v>
          </cell>
          <cell r="P476" t="str">
            <v>N</v>
          </cell>
          <cell r="Q476" t="str">
            <v>N</v>
          </cell>
          <cell r="R476">
            <v>1</v>
          </cell>
        </row>
        <row r="477">
          <cell r="A477" t="str">
            <v>E6110X</v>
          </cell>
          <cell r="B477" t="str">
            <v xml:space="preserve">Derbyshire Fire Authority                         </v>
          </cell>
          <cell r="C477" t="str">
            <v>6110GP</v>
          </cell>
          <cell r="D477" t="str">
            <v>T</v>
          </cell>
          <cell r="E477" t="str">
            <v xml:space="preserve">GP - Derbyshire Fire Authority                    </v>
          </cell>
          <cell r="F477" t="str">
            <v>Y</v>
          </cell>
          <cell r="G477" t="str">
            <v>N</v>
          </cell>
          <cell r="H477" t="str">
            <v>N</v>
          </cell>
          <cell r="I477" t="str">
            <v>N</v>
          </cell>
          <cell r="J477" t="str">
            <v>Y</v>
          </cell>
          <cell r="K477" t="str">
            <v>N</v>
          </cell>
          <cell r="L477" t="str">
            <v>N</v>
          </cell>
          <cell r="M477" t="str">
            <v>N</v>
          </cell>
          <cell r="N477" t="str">
            <v>N</v>
          </cell>
          <cell r="O477" t="str">
            <v>N</v>
          </cell>
          <cell r="P477" t="str">
            <v>N</v>
          </cell>
          <cell r="Q477" t="str">
            <v>N</v>
          </cell>
          <cell r="R477">
            <v>1</v>
          </cell>
        </row>
        <row r="478">
          <cell r="A478" t="str">
            <v>E6112X</v>
          </cell>
          <cell r="B478" t="str">
            <v xml:space="preserve">Dorset Fire Authority                             </v>
          </cell>
          <cell r="C478" t="str">
            <v>6112GP</v>
          </cell>
          <cell r="D478" t="str">
            <v>T</v>
          </cell>
          <cell r="E478" t="str">
            <v xml:space="preserve">GP - Dorset Fire Authority                        </v>
          </cell>
          <cell r="F478" t="str">
            <v>Y</v>
          </cell>
          <cell r="G478" t="str">
            <v>N</v>
          </cell>
          <cell r="H478" t="str">
            <v>N</v>
          </cell>
          <cell r="I478" t="str">
            <v>N</v>
          </cell>
          <cell r="J478" t="str">
            <v>Y</v>
          </cell>
          <cell r="K478" t="str">
            <v>N</v>
          </cell>
          <cell r="L478" t="str">
            <v>N</v>
          </cell>
          <cell r="M478" t="str">
            <v>N</v>
          </cell>
          <cell r="N478" t="str">
            <v>N</v>
          </cell>
          <cell r="O478" t="str">
            <v>N</v>
          </cell>
          <cell r="P478" t="str">
            <v>N</v>
          </cell>
          <cell r="Q478" t="str">
            <v>N</v>
          </cell>
          <cell r="R478">
            <v>1</v>
          </cell>
        </row>
        <row r="479">
          <cell r="A479" t="str">
            <v>E6113X</v>
          </cell>
          <cell r="B479" t="str">
            <v>County Durham &amp; Darlington Fire &amp; Rescue Authority</v>
          </cell>
          <cell r="C479" t="str">
            <v>6113GP</v>
          </cell>
          <cell r="D479" t="str">
            <v>T</v>
          </cell>
          <cell r="E479" t="str">
            <v>GP - County Durham &amp; Darlington Fire &amp; Rescue Auth</v>
          </cell>
          <cell r="F479" t="str">
            <v>Y</v>
          </cell>
          <cell r="G479" t="str">
            <v>N</v>
          </cell>
          <cell r="H479" t="str">
            <v>N</v>
          </cell>
          <cell r="I479" t="str">
            <v>N</v>
          </cell>
          <cell r="J479" t="str">
            <v>Y</v>
          </cell>
          <cell r="K479" t="str">
            <v>N</v>
          </cell>
          <cell r="L479" t="str">
            <v>N</v>
          </cell>
          <cell r="M479" t="str">
            <v>N</v>
          </cell>
          <cell r="N479" t="str">
            <v>N</v>
          </cell>
          <cell r="O479" t="str">
            <v>N</v>
          </cell>
          <cell r="P479" t="str">
            <v>N</v>
          </cell>
          <cell r="Q479" t="str">
            <v>N</v>
          </cell>
          <cell r="R479">
            <v>1</v>
          </cell>
        </row>
        <row r="480">
          <cell r="A480" t="str">
            <v>E6114X</v>
          </cell>
          <cell r="B480" t="str">
            <v xml:space="preserve">East Sussex Fire Authority                        </v>
          </cell>
          <cell r="C480" t="str">
            <v>6114GP</v>
          </cell>
          <cell r="D480" t="str">
            <v>T</v>
          </cell>
          <cell r="E480" t="str">
            <v xml:space="preserve">GP - East Sussex Fire Authority                   </v>
          </cell>
          <cell r="F480" t="str">
            <v>Y</v>
          </cell>
          <cell r="G480" t="str">
            <v>N</v>
          </cell>
          <cell r="H480" t="str">
            <v>N</v>
          </cell>
          <cell r="I480" t="str">
            <v>N</v>
          </cell>
          <cell r="J480" t="str">
            <v>Y</v>
          </cell>
          <cell r="K480" t="str">
            <v>N</v>
          </cell>
          <cell r="L480" t="str">
            <v>N</v>
          </cell>
          <cell r="M480" t="str">
            <v>N</v>
          </cell>
          <cell r="N480" t="str">
            <v>N</v>
          </cell>
          <cell r="O480" t="str">
            <v>N</v>
          </cell>
          <cell r="P480" t="str">
            <v>N</v>
          </cell>
          <cell r="Q480" t="str">
            <v>N</v>
          </cell>
          <cell r="R480">
            <v>1</v>
          </cell>
        </row>
        <row r="481">
          <cell r="A481" t="str">
            <v>E6115X</v>
          </cell>
          <cell r="B481" t="str">
            <v xml:space="preserve">Essex Fire Authority                              </v>
          </cell>
          <cell r="C481" t="str">
            <v>6115GP</v>
          </cell>
          <cell r="D481" t="str">
            <v>T</v>
          </cell>
          <cell r="E481" t="str">
            <v xml:space="preserve">GP - Essex Fire Authority                         </v>
          </cell>
          <cell r="F481" t="str">
            <v>Y</v>
          </cell>
          <cell r="G481" t="str">
            <v>N</v>
          </cell>
          <cell r="H481" t="str">
            <v>N</v>
          </cell>
          <cell r="I481" t="str">
            <v>N</v>
          </cell>
          <cell r="J481" t="str">
            <v>Y</v>
          </cell>
          <cell r="K481" t="str">
            <v>N</v>
          </cell>
          <cell r="L481" t="str">
            <v>N</v>
          </cell>
          <cell r="M481" t="str">
            <v>N</v>
          </cell>
          <cell r="N481" t="str">
            <v>N</v>
          </cell>
          <cell r="O481" t="str">
            <v>N</v>
          </cell>
          <cell r="P481" t="str">
            <v>N</v>
          </cell>
          <cell r="Q481" t="str">
            <v>N</v>
          </cell>
          <cell r="R481">
            <v>1</v>
          </cell>
        </row>
        <row r="482">
          <cell r="A482" t="str">
            <v>E6117X</v>
          </cell>
          <cell r="B482" t="str">
            <v xml:space="preserve">Hampshire Fire and Rescue Authority               </v>
          </cell>
          <cell r="C482" t="str">
            <v>6117GP</v>
          </cell>
          <cell r="D482" t="str">
            <v>T</v>
          </cell>
          <cell r="E482" t="str">
            <v xml:space="preserve">GP - Hampshire Fire and Rescue Authority          </v>
          </cell>
          <cell r="F482" t="str">
            <v>Y</v>
          </cell>
          <cell r="G482" t="str">
            <v>N</v>
          </cell>
          <cell r="H482" t="str">
            <v>N</v>
          </cell>
          <cell r="I482" t="str">
            <v>N</v>
          </cell>
          <cell r="J482" t="str">
            <v>Y</v>
          </cell>
          <cell r="K482" t="str">
            <v>N</v>
          </cell>
          <cell r="L482" t="str">
            <v>N</v>
          </cell>
          <cell r="M482" t="str">
            <v>N</v>
          </cell>
          <cell r="N482" t="str">
            <v>N</v>
          </cell>
          <cell r="O482" t="str">
            <v>N</v>
          </cell>
          <cell r="P482" t="str">
            <v>N</v>
          </cell>
          <cell r="Q482" t="str">
            <v>N</v>
          </cell>
          <cell r="R482">
            <v>1</v>
          </cell>
        </row>
        <row r="483">
          <cell r="A483" t="str">
            <v>E6118X</v>
          </cell>
          <cell r="B483" t="str">
            <v xml:space="preserve">Hereford and Worcester Fire and Rescue Authority  </v>
          </cell>
          <cell r="C483" t="str">
            <v>6118GP</v>
          </cell>
          <cell r="D483" t="str">
            <v>T</v>
          </cell>
          <cell r="E483" t="str">
            <v>GP - Hereford and Worcester Fire and Rescue Author</v>
          </cell>
          <cell r="F483" t="str">
            <v>Y</v>
          </cell>
          <cell r="G483" t="str">
            <v>N</v>
          </cell>
          <cell r="H483" t="str">
            <v>N</v>
          </cell>
          <cell r="I483" t="str">
            <v>N</v>
          </cell>
          <cell r="J483" t="str">
            <v>Y</v>
          </cell>
          <cell r="K483" t="str">
            <v>N</v>
          </cell>
          <cell r="L483" t="str">
            <v>N</v>
          </cell>
          <cell r="M483" t="str">
            <v>N</v>
          </cell>
          <cell r="N483" t="str">
            <v>N</v>
          </cell>
          <cell r="O483" t="str">
            <v>N</v>
          </cell>
          <cell r="P483" t="str">
            <v>N</v>
          </cell>
          <cell r="Q483" t="str">
            <v>N</v>
          </cell>
          <cell r="R483">
            <v>1</v>
          </cell>
        </row>
        <row r="484">
          <cell r="A484" t="str">
            <v>E6120X</v>
          </cell>
          <cell r="B484" t="str">
            <v xml:space="preserve">Humberside Fire Authority                         </v>
          </cell>
          <cell r="C484" t="str">
            <v>6120GP</v>
          </cell>
          <cell r="D484" t="str">
            <v>T</v>
          </cell>
          <cell r="E484" t="str">
            <v xml:space="preserve">GP - Humberside Fire Authority                    </v>
          </cell>
          <cell r="F484" t="str">
            <v>Y</v>
          </cell>
          <cell r="G484" t="str">
            <v>N</v>
          </cell>
          <cell r="H484" t="str">
            <v>N</v>
          </cell>
          <cell r="I484" t="str">
            <v>N</v>
          </cell>
          <cell r="J484" t="str">
            <v>Y</v>
          </cell>
          <cell r="K484" t="str">
            <v>N</v>
          </cell>
          <cell r="L484" t="str">
            <v>N</v>
          </cell>
          <cell r="M484" t="str">
            <v>N</v>
          </cell>
          <cell r="N484" t="str">
            <v>N</v>
          </cell>
          <cell r="O484" t="str">
            <v>N</v>
          </cell>
          <cell r="P484" t="str">
            <v>N</v>
          </cell>
          <cell r="Q484" t="str">
            <v>N</v>
          </cell>
          <cell r="R484">
            <v>1</v>
          </cell>
        </row>
        <row r="485">
          <cell r="A485" t="str">
            <v>E6122X</v>
          </cell>
          <cell r="B485" t="str">
            <v xml:space="preserve">Kent and Medway Fire and Rescue Authority         </v>
          </cell>
          <cell r="C485" t="str">
            <v>6122GP</v>
          </cell>
          <cell r="D485" t="str">
            <v>T</v>
          </cell>
          <cell r="E485" t="str">
            <v xml:space="preserve">GP - Kent and Medway Fire and Rescue Authority    </v>
          </cell>
          <cell r="F485" t="str">
            <v>Y</v>
          </cell>
          <cell r="G485" t="str">
            <v>N</v>
          </cell>
          <cell r="H485" t="str">
            <v>N</v>
          </cell>
          <cell r="I485" t="str">
            <v>N</v>
          </cell>
          <cell r="J485" t="str">
            <v>Y</v>
          </cell>
          <cell r="K485" t="str">
            <v>N</v>
          </cell>
          <cell r="L485" t="str">
            <v>N</v>
          </cell>
          <cell r="M485" t="str">
            <v>N</v>
          </cell>
          <cell r="N485" t="str">
            <v>N</v>
          </cell>
          <cell r="O485" t="str">
            <v>N</v>
          </cell>
          <cell r="P485" t="str">
            <v>N</v>
          </cell>
          <cell r="Q485" t="str">
            <v>N</v>
          </cell>
          <cell r="R485">
            <v>1</v>
          </cell>
        </row>
        <row r="486">
          <cell r="A486" t="str">
            <v>E6123X</v>
          </cell>
          <cell r="B486" t="str">
            <v xml:space="preserve">Lancashire Fire Authority                         </v>
          </cell>
          <cell r="C486" t="str">
            <v>6123GP</v>
          </cell>
          <cell r="D486" t="str">
            <v>T</v>
          </cell>
          <cell r="E486" t="str">
            <v xml:space="preserve">GP - Lancashire Fire Authority                    </v>
          </cell>
          <cell r="F486" t="str">
            <v>Y</v>
          </cell>
          <cell r="G486" t="str">
            <v>N</v>
          </cell>
          <cell r="H486" t="str">
            <v>N</v>
          </cell>
          <cell r="I486" t="str">
            <v>N</v>
          </cell>
          <cell r="J486" t="str">
            <v>Y</v>
          </cell>
          <cell r="K486" t="str">
            <v>N</v>
          </cell>
          <cell r="L486" t="str">
            <v>N</v>
          </cell>
          <cell r="M486" t="str">
            <v>N</v>
          </cell>
          <cell r="N486" t="str">
            <v>N</v>
          </cell>
          <cell r="O486" t="str">
            <v>N</v>
          </cell>
          <cell r="P486" t="str">
            <v>N</v>
          </cell>
          <cell r="Q486" t="str">
            <v>N</v>
          </cell>
          <cell r="R486">
            <v>1</v>
          </cell>
        </row>
        <row r="487">
          <cell r="A487" t="str">
            <v>E6124X</v>
          </cell>
          <cell r="B487" t="str">
            <v>Leicester Leicshire &amp; Rutland Cmbed Fire Authority</v>
          </cell>
          <cell r="C487" t="str">
            <v>6124GP</v>
          </cell>
          <cell r="D487" t="str">
            <v>T</v>
          </cell>
          <cell r="E487" t="str">
            <v>GP - Leicester Leicshire &amp; Rutland Cmbed Fire Auth</v>
          </cell>
          <cell r="F487" t="str">
            <v>Y</v>
          </cell>
          <cell r="G487" t="str">
            <v>N</v>
          </cell>
          <cell r="H487" t="str">
            <v>N</v>
          </cell>
          <cell r="I487" t="str">
            <v>N</v>
          </cell>
          <cell r="J487" t="str">
            <v>Y</v>
          </cell>
          <cell r="K487" t="str">
            <v>N</v>
          </cell>
          <cell r="L487" t="str">
            <v>N</v>
          </cell>
          <cell r="M487" t="str">
            <v>N</v>
          </cell>
          <cell r="N487" t="str">
            <v>N</v>
          </cell>
          <cell r="O487" t="str">
            <v>N</v>
          </cell>
          <cell r="P487" t="str">
            <v>N</v>
          </cell>
          <cell r="Q487" t="str">
            <v>N</v>
          </cell>
          <cell r="R487">
            <v>1</v>
          </cell>
        </row>
        <row r="488">
          <cell r="A488" t="str">
            <v>E6127X</v>
          </cell>
          <cell r="B488" t="str">
            <v xml:space="preserve">North Yorkshire Fire and Rescue Authority         </v>
          </cell>
          <cell r="C488" t="str">
            <v>6127GP</v>
          </cell>
          <cell r="D488" t="str">
            <v>T</v>
          </cell>
          <cell r="E488" t="str">
            <v xml:space="preserve">GP - North Yorkshire Fire and Rescue Authority    </v>
          </cell>
          <cell r="F488" t="str">
            <v>Y</v>
          </cell>
          <cell r="G488" t="str">
            <v>N</v>
          </cell>
          <cell r="H488" t="str">
            <v>N</v>
          </cell>
          <cell r="I488" t="str">
            <v>N</v>
          </cell>
          <cell r="J488" t="str">
            <v>Y</v>
          </cell>
          <cell r="K488" t="str">
            <v>N</v>
          </cell>
          <cell r="L488" t="str">
            <v>N</v>
          </cell>
          <cell r="M488" t="str">
            <v>N</v>
          </cell>
          <cell r="N488" t="str">
            <v>N</v>
          </cell>
          <cell r="O488" t="str">
            <v>N</v>
          </cell>
          <cell r="P488" t="str">
            <v>N</v>
          </cell>
          <cell r="Q488" t="str">
            <v>N</v>
          </cell>
          <cell r="R488">
            <v>1</v>
          </cell>
        </row>
        <row r="489">
          <cell r="A489" t="str">
            <v>E6130X</v>
          </cell>
          <cell r="B489" t="str">
            <v>Notts &amp; City of Nottingham Fire &amp; Rescue Authority</v>
          </cell>
          <cell r="C489" t="str">
            <v>6130GP</v>
          </cell>
          <cell r="D489" t="str">
            <v>T</v>
          </cell>
          <cell r="E489" t="str">
            <v>GP - Notts &amp; City of Nottingham Fire &amp; Rescue Auth</v>
          </cell>
          <cell r="F489" t="str">
            <v>Y</v>
          </cell>
          <cell r="G489" t="str">
            <v>N</v>
          </cell>
          <cell r="H489" t="str">
            <v>N</v>
          </cell>
          <cell r="I489" t="str">
            <v>N</v>
          </cell>
          <cell r="J489" t="str">
            <v>Y</v>
          </cell>
          <cell r="K489" t="str">
            <v>N</v>
          </cell>
          <cell r="L489" t="str">
            <v>N</v>
          </cell>
          <cell r="M489" t="str">
            <v>N</v>
          </cell>
          <cell r="N489" t="str">
            <v>N</v>
          </cell>
          <cell r="O489" t="str">
            <v>N</v>
          </cell>
          <cell r="P489" t="str">
            <v>N</v>
          </cell>
          <cell r="Q489" t="str">
            <v>N</v>
          </cell>
          <cell r="R489">
            <v>1</v>
          </cell>
        </row>
        <row r="490">
          <cell r="A490" t="str">
            <v>E6132X</v>
          </cell>
          <cell r="B490" t="str">
            <v xml:space="preserve">Shropshire and Wrekin Fire Authority              </v>
          </cell>
          <cell r="C490" t="str">
            <v>6132GP</v>
          </cell>
          <cell r="D490" t="str">
            <v>T</v>
          </cell>
          <cell r="E490" t="str">
            <v xml:space="preserve">GP - Shropshire and Wrekin Fire Authority         </v>
          </cell>
          <cell r="F490" t="str">
            <v>Y</v>
          </cell>
          <cell r="G490" t="str">
            <v>N</v>
          </cell>
          <cell r="H490" t="str">
            <v>N</v>
          </cell>
          <cell r="I490" t="str">
            <v>N</v>
          </cell>
          <cell r="J490" t="str">
            <v>Y</v>
          </cell>
          <cell r="K490" t="str">
            <v>N</v>
          </cell>
          <cell r="L490" t="str">
            <v>N</v>
          </cell>
          <cell r="M490" t="str">
            <v>N</v>
          </cell>
          <cell r="N490" t="str">
            <v>N</v>
          </cell>
          <cell r="O490" t="str">
            <v>N</v>
          </cell>
          <cell r="P490" t="str">
            <v>N</v>
          </cell>
          <cell r="Q490" t="str">
            <v>N</v>
          </cell>
          <cell r="R490">
            <v>1</v>
          </cell>
        </row>
        <row r="491">
          <cell r="A491" t="str">
            <v>E6134X</v>
          </cell>
          <cell r="B491" t="str">
            <v xml:space="preserve">Stoke-on-Trent and Staffordshire Fire Authority   </v>
          </cell>
          <cell r="C491" t="str">
            <v>6134GP</v>
          </cell>
          <cell r="D491" t="str">
            <v>T</v>
          </cell>
          <cell r="E491" t="str">
            <v>GP - Stoke-on-Trent and Staffordshire Fire Authori</v>
          </cell>
          <cell r="F491" t="str">
            <v>Y</v>
          </cell>
          <cell r="G491" t="str">
            <v>N</v>
          </cell>
          <cell r="H491" t="str">
            <v>N</v>
          </cell>
          <cell r="I491" t="str">
            <v>N</v>
          </cell>
          <cell r="J491" t="str">
            <v>Y</v>
          </cell>
          <cell r="K491" t="str">
            <v>N</v>
          </cell>
          <cell r="L491" t="str">
            <v>N</v>
          </cell>
          <cell r="M491" t="str">
            <v>N</v>
          </cell>
          <cell r="N491" t="str">
            <v>N</v>
          </cell>
          <cell r="O491" t="str">
            <v>N</v>
          </cell>
          <cell r="P491" t="str">
            <v>N</v>
          </cell>
          <cell r="Q491" t="str">
            <v>N</v>
          </cell>
          <cell r="R491">
            <v>1</v>
          </cell>
        </row>
        <row r="492">
          <cell r="A492" t="str">
            <v>E6139X</v>
          </cell>
          <cell r="B492" t="str">
            <v xml:space="preserve">Wiltshire and Swindon Fire Authority              </v>
          </cell>
          <cell r="C492" t="str">
            <v>6139GP</v>
          </cell>
          <cell r="D492" t="str">
            <v>T</v>
          </cell>
          <cell r="E492" t="str">
            <v xml:space="preserve">GP - Wiltshire and Swindon Fire Authority         </v>
          </cell>
          <cell r="F492" t="str">
            <v>Y</v>
          </cell>
          <cell r="G492" t="str">
            <v>N</v>
          </cell>
          <cell r="H492" t="str">
            <v>N</v>
          </cell>
          <cell r="I492" t="str">
            <v>N</v>
          </cell>
          <cell r="J492" t="str">
            <v>Y</v>
          </cell>
          <cell r="K492" t="str">
            <v>N</v>
          </cell>
          <cell r="L492" t="str">
            <v>N</v>
          </cell>
          <cell r="M492" t="str">
            <v>N</v>
          </cell>
          <cell r="N492" t="str">
            <v>N</v>
          </cell>
          <cell r="O492" t="str">
            <v>N</v>
          </cell>
          <cell r="P492" t="str">
            <v>N</v>
          </cell>
          <cell r="Q492" t="str">
            <v>N</v>
          </cell>
          <cell r="R492">
            <v>1</v>
          </cell>
        </row>
        <row r="493">
          <cell r="A493" t="str">
            <v>E6142X</v>
          </cell>
          <cell r="B493" t="str">
            <v xml:space="preserve">Greater Manchester Fire &amp; Civil Defence Authority </v>
          </cell>
          <cell r="C493" t="str">
            <v>6142GP</v>
          </cell>
          <cell r="D493" t="str">
            <v>T</v>
          </cell>
          <cell r="E493" t="str">
            <v>GP - Greater Manchester Fire &amp; Civil Defence Autho</v>
          </cell>
          <cell r="F493" t="str">
            <v>Y</v>
          </cell>
          <cell r="G493" t="str">
            <v>N</v>
          </cell>
          <cell r="H493" t="str">
            <v>N</v>
          </cell>
          <cell r="I493" t="str">
            <v>N</v>
          </cell>
          <cell r="J493" t="str">
            <v>Y</v>
          </cell>
          <cell r="K493" t="str">
            <v>N</v>
          </cell>
          <cell r="L493" t="str">
            <v>N</v>
          </cell>
          <cell r="M493" t="str">
            <v>N</v>
          </cell>
          <cell r="N493" t="str">
            <v>N</v>
          </cell>
          <cell r="O493" t="str">
            <v>N</v>
          </cell>
          <cell r="P493" t="str">
            <v>N</v>
          </cell>
          <cell r="Q493" t="str">
            <v>N</v>
          </cell>
          <cell r="R493">
            <v>1</v>
          </cell>
        </row>
        <row r="494">
          <cell r="A494" t="str">
            <v>E6143X</v>
          </cell>
          <cell r="B494" t="str">
            <v xml:space="preserve">Merseyside Fire and Civil Defence Authority       </v>
          </cell>
          <cell r="C494" t="str">
            <v>6143GP</v>
          </cell>
          <cell r="D494" t="str">
            <v>T</v>
          </cell>
          <cell r="E494" t="str">
            <v xml:space="preserve">GP - Merseyside Fire and Civil Defence Authority  </v>
          </cell>
          <cell r="F494" t="str">
            <v>Y</v>
          </cell>
          <cell r="G494" t="str">
            <v>N</v>
          </cell>
          <cell r="H494" t="str">
            <v>N</v>
          </cell>
          <cell r="I494" t="str">
            <v>N</v>
          </cell>
          <cell r="J494" t="str">
            <v>Y</v>
          </cell>
          <cell r="K494" t="str">
            <v>N</v>
          </cell>
          <cell r="L494" t="str">
            <v>N</v>
          </cell>
          <cell r="M494" t="str">
            <v>N</v>
          </cell>
          <cell r="N494" t="str">
            <v>N</v>
          </cell>
          <cell r="O494" t="str">
            <v>N</v>
          </cell>
          <cell r="P494" t="str">
            <v>N</v>
          </cell>
          <cell r="Q494" t="str">
            <v>N</v>
          </cell>
          <cell r="R494">
            <v>1</v>
          </cell>
        </row>
        <row r="495">
          <cell r="A495" t="str">
            <v>E6144X</v>
          </cell>
          <cell r="B495" t="str">
            <v xml:space="preserve">South Yorkshire Fire and Civil Defence Authority  </v>
          </cell>
          <cell r="C495" t="str">
            <v>6144GP</v>
          </cell>
          <cell r="D495" t="str">
            <v>T</v>
          </cell>
          <cell r="E495" t="str">
            <v>GP - South Yorkshire Fire and Civil Defence Author</v>
          </cell>
          <cell r="F495" t="str">
            <v>Y</v>
          </cell>
          <cell r="G495" t="str">
            <v>N</v>
          </cell>
          <cell r="H495" t="str">
            <v>N</v>
          </cell>
          <cell r="I495" t="str">
            <v>N</v>
          </cell>
          <cell r="J495" t="str">
            <v>Y</v>
          </cell>
          <cell r="K495" t="str">
            <v>N</v>
          </cell>
          <cell r="L495" t="str">
            <v>N</v>
          </cell>
          <cell r="M495" t="str">
            <v>N</v>
          </cell>
          <cell r="N495" t="str">
            <v>N</v>
          </cell>
          <cell r="O495" t="str">
            <v>N</v>
          </cell>
          <cell r="P495" t="str">
            <v>N</v>
          </cell>
          <cell r="Q495" t="str">
            <v>N</v>
          </cell>
          <cell r="R495">
            <v>1</v>
          </cell>
        </row>
        <row r="496">
          <cell r="A496" t="str">
            <v>E6145X</v>
          </cell>
          <cell r="B496" t="str">
            <v xml:space="preserve">Tyne and Wear Fire and Civil Defence Authority    </v>
          </cell>
          <cell r="C496" t="str">
            <v>6145GP</v>
          </cell>
          <cell r="D496" t="str">
            <v>T</v>
          </cell>
          <cell r="E496" t="str">
            <v>GP - Tyne and Wear Fire and Civil Defence Authorit</v>
          </cell>
          <cell r="F496" t="str">
            <v>Y</v>
          </cell>
          <cell r="G496" t="str">
            <v>N</v>
          </cell>
          <cell r="H496" t="str">
            <v>N</v>
          </cell>
          <cell r="I496" t="str">
            <v>N</v>
          </cell>
          <cell r="J496" t="str">
            <v>Y</v>
          </cell>
          <cell r="K496" t="str">
            <v>N</v>
          </cell>
          <cell r="L496" t="str">
            <v>N</v>
          </cell>
          <cell r="M496" t="str">
            <v>N</v>
          </cell>
          <cell r="N496" t="str">
            <v>N</v>
          </cell>
          <cell r="O496" t="str">
            <v>N</v>
          </cell>
          <cell r="P496" t="str">
            <v>N</v>
          </cell>
          <cell r="Q496" t="str">
            <v>N</v>
          </cell>
          <cell r="R496">
            <v>1</v>
          </cell>
        </row>
        <row r="497">
          <cell r="A497" t="str">
            <v>E6146X</v>
          </cell>
          <cell r="B497" t="str">
            <v xml:space="preserve">West Midlands Fire and Civil Defence Authority    </v>
          </cell>
          <cell r="C497" t="str">
            <v>6146GP</v>
          </cell>
          <cell r="D497" t="str">
            <v>T</v>
          </cell>
          <cell r="E497" t="str">
            <v>GP - West Midlands Fire and Civil Defence Authorit</v>
          </cell>
          <cell r="F497" t="str">
            <v>Y</v>
          </cell>
          <cell r="G497" t="str">
            <v>N</v>
          </cell>
          <cell r="H497" t="str">
            <v>N</v>
          </cell>
          <cell r="I497" t="str">
            <v>N</v>
          </cell>
          <cell r="J497" t="str">
            <v>Y</v>
          </cell>
          <cell r="K497" t="str">
            <v>N</v>
          </cell>
          <cell r="L497" t="str">
            <v>N</v>
          </cell>
          <cell r="M497" t="str">
            <v>N</v>
          </cell>
          <cell r="N497" t="str">
            <v>N</v>
          </cell>
          <cell r="O497" t="str">
            <v>N</v>
          </cell>
          <cell r="P497" t="str">
            <v>N</v>
          </cell>
          <cell r="Q497" t="str">
            <v>N</v>
          </cell>
          <cell r="R497">
            <v>1</v>
          </cell>
        </row>
        <row r="498">
          <cell r="A498" t="str">
            <v>E6147X</v>
          </cell>
          <cell r="B498" t="str">
            <v xml:space="preserve">West Yorkshire Fire and Civil Defence Authority   </v>
          </cell>
          <cell r="C498" t="str">
            <v>6147GP</v>
          </cell>
          <cell r="D498" t="str">
            <v>T</v>
          </cell>
          <cell r="E498" t="str">
            <v>GP - West Yorkshire Fire and Civil Defence Authori</v>
          </cell>
          <cell r="F498" t="str">
            <v>Y</v>
          </cell>
          <cell r="G498" t="str">
            <v>N</v>
          </cell>
          <cell r="H498" t="str">
            <v>N</v>
          </cell>
          <cell r="I498" t="str">
            <v>N</v>
          </cell>
          <cell r="J498" t="str">
            <v>Y</v>
          </cell>
          <cell r="K498" t="str">
            <v>N</v>
          </cell>
          <cell r="L498" t="str">
            <v>N</v>
          </cell>
          <cell r="M498" t="str">
            <v>N</v>
          </cell>
          <cell r="N498" t="str">
            <v>N</v>
          </cell>
          <cell r="O498" t="str">
            <v>N</v>
          </cell>
          <cell r="P498" t="str">
            <v>N</v>
          </cell>
          <cell r="Q498" t="str">
            <v>N</v>
          </cell>
          <cell r="R498">
            <v>1</v>
          </cell>
        </row>
        <row r="499">
          <cell r="A499" t="str">
            <v>E6160X</v>
          </cell>
          <cell r="B499" t="str">
            <v xml:space="preserve">London Fire and Emergency Planning Authoritt      </v>
          </cell>
          <cell r="C499" t="str">
            <v>6160GP</v>
          </cell>
          <cell r="D499" t="str">
            <v>T</v>
          </cell>
          <cell r="E499" t="str">
            <v xml:space="preserve">GP - London Fire and Emergency Planning Authority </v>
          </cell>
          <cell r="F499" t="str">
            <v>Y</v>
          </cell>
          <cell r="G499" t="str">
            <v>N</v>
          </cell>
          <cell r="H499" t="str">
            <v>N</v>
          </cell>
          <cell r="I499" t="str">
            <v>N</v>
          </cell>
          <cell r="J499" t="str">
            <v>Y</v>
          </cell>
          <cell r="K499" t="str">
            <v>N</v>
          </cell>
          <cell r="L499" t="str">
            <v>N</v>
          </cell>
          <cell r="M499" t="str">
            <v>N</v>
          </cell>
          <cell r="N499" t="str">
            <v>N</v>
          </cell>
          <cell r="O499" t="str">
            <v>N</v>
          </cell>
          <cell r="P499" t="str">
            <v>N</v>
          </cell>
          <cell r="Q499" t="str">
            <v>N</v>
          </cell>
          <cell r="R499">
            <v>1</v>
          </cell>
        </row>
        <row r="500">
          <cell r="A500" t="str">
            <v>E6161X</v>
          </cell>
          <cell r="B500" t="str">
            <v xml:space="preserve">Devon &amp; Somerset Fire and Rescue Authority        </v>
          </cell>
          <cell r="C500" t="str">
            <v>6161GP</v>
          </cell>
          <cell r="D500" t="str">
            <v>T</v>
          </cell>
          <cell r="E500" t="str">
            <v xml:space="preserve">GP - Devon &amp; Somerset Fire and Rescue Authority   </v>
          </cell>
          <cell r="F500" t="str">
            <v>Y</v>
          </cell>
          <cell r="G500" t="str">
            <v>N</v>
          </cell>
          <cell r="H500" t="str">
            <v>N</v>
          </cell>
          <cell r="I500" t="str">
            <v>N</v>
          </cell>
          <cell r="J500" t="str">
            <v>Y</v>
          </cell>
          <cell r="K500" t="str">
            <v>N</v>
          </cell>
          <cell r="L500" t="str">
            <v>N</v>
          </cell>
          <cell r="M500" t="str">
            <v>N</v>
          </cell>
          <cell r="N500" t="str">
            <v>N</v>
          </cell>
          <cell r="O500" t="str">
            <v>N</v>
          </cell>
          <cell r="P500" t="str">
            <v>N</v>
          </cell>
          <cell r="Q500" t="str">
            <v>N</v>
          </cell>
          <cell r="R500">
            <v>1</v>
          </cell>
        </row>
        <row r="501">
          <cell r="A501" t="str">
            <v>E6201X</v>
          </cell>
          <cell r="B501" t="str">
            <v xml:space="preserve">East London Waste Authority                       </v>
          </cell>
          <cell r="C501" t="str">
            <v>6201GP</v>
          </cell>
          <cell r="D501" t="str">
            <v>T</v>
          </cell>
          <cell r="E501" t="str">
            <v xml:space="preserve">GP - East London Waste Authority                  </v>
          </cell>
          <cell r="F501" t="str">
            <v>Y</v>
          </cell>
          <cell r="G501" t="str">
            <v>N</v>
          </cell>
          <cell r="H501" t="str">
            <v>N</v>
          </cell>
          <cell r="I501" t="str">
            <v>N</v>
          </cell>
          <cell r="J501" t="str">
            <v>Y</v>
          </cell>
          <cell r="K501" t="str">
            <v>N</v>
          </cell>
          <cell r="L501" t="str">
            <v>N</v>
          </cell>
          <cell r="M501" t="str">
            <v>N</v>
          </cell>
          <cell r="N501" t="str">
            <v>N</v>
          </cell>
          <cell r="O501" t="str">
            <v>N</v>
          </cell>
          <cell r="P501" t="str">
            <v>N</v>
          </cell>
          <cell r="Q501" t="str">
            <v>N</v>
          </cell>
          <cell r="R501">
            <v>1</v>
          </cell>
        </row>
        <row r="502">
          <cell r="A502" t="str">
            <v>E6202X</v>
          </cell>
          <cell r="B502" t="str">
            <v xml:space="preserve">Greater Manchester Waste Disposal Authority       </v>
          </cell>
          <cell r="C502" t="str">
            <v>6202GP</v>
          </cell>
          <cell r="D502" t="str">
            <v>T</v>
          </cell>
          <cell r="E502" t="str">
            <v xml:space="preserve">GP - Greater Manchester Waste Disposal Authority  </v>
          </cell>
          <cell r="F502" t="str">
            <v>Y</v>
          </cell>
          <cell r="G502" t="str">
            <v>N</v>
          </cell>
          <cell r="H502" t="str">
            <v>N</v>
          </cell>
          <cell r="I502" t="str">
            <v>N</v>
          </cell>
          <cell r="J502" t="str">
            <v>Y</v>
          </cell>
          <cell r="K502" t="str">
            <v>N</v>
          </cell>
          <cell r="L502" t="str">
            <v>N</v>
          </cell>
          <cell r="M502" t="str">
            <v>N</v>
          </cell>
          <cell r="N502" t="str">
            <v>N</v>
          </cell>
          <cell r="O502" t="str">
            <v>N</v>
          </cell>
          <cell r="P502" t="str">
            <v>N</v>
          </cell>
          <cell r="Q502" t="str">
            <v>N</v>
          </cell>
          <cell r="R502">
            <v>1</v>
          </cell>
        </row>
        <row r="503">
          <cell r="A503" t="str">
            <v>E6204X</v>
          </cell>
          <cell r="B503" t="str">
            <v xml:space="preserve">Merseyside Waste Disposal Authority               </v>
          </cell>
          <cell r="C503" t="str">
            <v>6204GP</v>
          </cell>
          <cell r="D503" t="str">
            <v>T</v>
          </cell>
          <cell r="E503" t="str">
            <v xml:space="preserve">GP - Merseyside Waste Disposal Authority          </v>
          </cell>
          <cell r="F503" t="str">
            <v>Y</v>
          </cell>
          <cell r="G503" t="str">
            <v>N</v>
          </cell>
          <cell r="H503" t="str">
            <v>N</v>
          </cell>
          <cell r="I503" t="str">
            <v>N</v>
          </cell>
          <cell r="J503" t="str">
            <v>Y</v>
          </cell>
          <cell r="K503" t="str">
            <v>N</v>
          </cell>
          <cell r="L503" t="str">
            <v>N</v>
          </cell>
          <cell r="M503" t="str">
            <v>N</v>
          </cell>
          <cell r="N503" t="str">
            <v>N</v>
          </cell>
          <cell r="O503" t="str">
            <v>N</v>
          </cell>
          <cell r="P503" t="str">
            <v>N</v>
          </cell>
          <cell r="Q503" t="str">
            <v>N</v>
          </cell>
          <cell r="R503">
            <v>1</v>
          </cell>
        </row>
        <row r="504">
          <cell r="A504" t="str">
            <v>E6205X</v>
          </cell>
          <cell r="B504" t="str">
            <v xml:space="preserve">North London Waste Authority                      </v>
          </cell>
          <cell r="C504" t="str">
            <v>6205GP</v>
          </cell>
          <cell r="D504" t="str">
            <v>T</v>
          </cell>
          <cell r="E504" t="str">
            <v xml:space="preserve">GP - North London Waste Authority                 </v>
          </cell>
          <cell r="F504" t="str">
            <v>Y</v>
          </cell>
          <cell r="G504" t="str">
            <v>N</v>
          </cell>
          <cell r="H504" t="str">
            <v>N</v>
          </cell>
          <cell r="I504" t="str">
            <v>N</v>
          </cell>
          <cell r="J504" t="str">
            <v>Y</v>
          </cell>
          <cell r="K504" t="str">
            <v>N</v>
          </cell>
          <cell r="L504" t="str">
            <v>N</v>
          </cell>
          <cell r="M504" t="str">
            <v>N</v>
          </cell>
          <cell r="N504" t="str">
            <v>N</v>
          </cell>
          <cell r="O504" t="str">
            <v>N</v>
          </cell>
          <cell r="P504" t="str">
            <v>N</v>
          </cell>
          <cell r="Q504" t="str">
            <v>N</v>
          </cell>
          <cell r="R504">
            <v>1</v>
          </cell>
        </row>
        <row r="505">
          <cell r="A505" t="str">
            <v>E6206X</v>
          </cell>
          <cell r="B505" t="str">
            <v xml:space="preserve">Western Riverside Waste Authority                 </v>
          </cell>
          <cell r="C505" t="str">
            <v>6206GP</v>
          </cell>
          <cell r="D505" t="str">
            <v>T</v>
          </cell>
          <cell r="E505" t="str">
            <v xml:space="preserve">GP - Western Riverside Waste Authority            </v>
          </cell>
          <cell r="F505" t="str">
            <v>Y</v>
          </cell>
          <cell r="G505" t="str">
            <v>N</v>
          </cell>
          <cell r="H505" t="str">
            <v>N</v>
          </cell>
          <cell r="I505" t="str">
            <v>N</v>
          </cell>
          <cell r="J505" t="str">
            <v>Y</v>
          </cell>
          <cell r="K505" t="str">
            <v>N</v>
          </cell>
          <cell r="L505" t="str">
            <v>N</v>
          </cell>
          <cell r="M505" t="str">
            <v>N</v>
          </cell>
          <cell r="N505" t="str">
            <v>N</v>
          </cell>
          <cell r="O505" t="str">
            <v>N</v>
          </cell>
          <cell r="P505" t="str">
            <v>N</v>
          </cell>
          <cell r="Q505" t="str">
            <v>N</v>
          </cell>
          <cell r="R505">
            <v>1</v>
          </cell>
        </row>
        <row r="506">
          <cell r="A506" t="str">
            <v>E6207X</v>
          </cell>
          <cell r="B506" t="str">
            <v xml:space="preserve">West London Waste Authority                       </v>
          </cell>
          <cell r="C506" t="str">
            <v>6207GP</v>
          </cell>
          <cell r="D506" t="str">
            <v>T</v>
          </cell>
          <cell r="E506" t="str">
            <v xml:space="preserve">GP - West London Waste Authority                  </v>
          </cell>
          <cell r="F506" t="str">
            <v>Y</v>
          </cell>
          <cell r="G506" t="str">
            <v>N</v>
          </cell>
          <cell r="H506" t="str">
            <v>N</v>
          </cell>
          <cell r="I506" t="str">
            <v>N</v>
          </cell>
          <cell r="J506" t="str">
            <v>Y</v>
          </cell>
          <cell r="K506" t="str">
            <v>N</v>
          </cell>
          <cell r="L506" t="str">
            <v>N</v>
          </cell>
          <cell r="M506" t="str">
            <v>N</v>
          </cell>
          <cell r="N506" t="str">
            <v>N</v>
          </cell>
          <cell r="O506" t="str">
            <v>N</v>
          </cell>
          <cell r="P506" t="str">
            <v>N</v>
          </cell>
          <cell r="Q506" t="str">
            <v>N</v>
          </cell>
          <cell r="R506">
            <v>1</v>
          </cell>
        </row>
        <row r="507">
          <cell r="A507" t="str">
            <v>E6342X</v>
          </cell>
          <cell r="B507" t="str">
            <v xml:space="preserve">Greater Manchester Integrated Transport Authority </v>
          </cell>
          <cell r="C507" t="str">
            <v>6342GP</v>
          </cell>
          <cell r="D507" t="str">
            <v>T</v>
          </cell>
          <cell r="E507" t="str">
            <v>GP - Greater Manchester Integrated Transport Autho</v>
          </cell>
          <cell r="F507" t="str">
            <v>Y</v>
          </cell>
          <cell r="G507" t="str">
            <v>N</v>
          </cell>
          <cell r="H507" t="str">
            <v>N</v>
          </cell>
          <cell r="I507" t="str">
            <v>N</v>
          </cell>
          <cell r="J507" t="str">
            <v>Y</v>
          </cell>
          <cell r="K507" t="str">
            <v>N</v>
          </cell>
          <cell r="L507" t="str">
            <v>N</v>
          </cell>
          <cell r="M507" t="str">
            <v>N</v>
          </cell>
          <cell r="N507" t="str">
            <v>N</v>
          </cell>
          <cell r="O507" t="str">
            <v>N</v>
          </cell>
          <cell r="P507" t="str">
            <v>N</v>
          </cell>
          <cell r="Q507" t="str">
            <v>N</v>
          </cell>
          <cell r="R507">
            <v>1</v>
          </cell>
        </row>
        <row r="508">
          <cell r="A508" t="str">
            <v>E6343X</v>
          </cell>
          <cell r="B508" t="str">
            <v xml:space="preserve">Merseyside Integrated Transport Authority         </v>
          </cell>
          <cell r="C508" t="str">
            <v>6343GP</v>
          </cell>
          <cell r="D508" t="str">
            <v>T</v>
          </cell>
          <cell r="E508" t="str">
            <v xml:space="preserve">GP - Merseyside Integrated Transport Authority    </v>
          </cell>
          <cell r="F508" t="str">
            <v>Y</v>
          </cell>
          <cell r="G508" t="str">
            <v>N</v>
          </cell>
          <cell r="H508" t="str">
            <v>N</v>
          </cell>
          <cell r="I508" t="str">
            <v>N</v>
          </cell>
          <cell r="J508" t="str">
            <v>Y</v>
          </cell>
          <cell r="K508" t="str">
            <v>N</v>
          </cell>
          <cell r="L508" t="str">
            <v>N</v>
          </cell>
          <cell r="M508" t="str">
            <v>N</v>
          </cell>
          <cell r="N508" t="str">
            <v>N</v>
          </cell>
          <cell r="O508" t="str">
            <v>N</v>
          </cell>
          <cell r="P508" t="str">
            <v>N</v>
          </cell>
          <cell r="Q508" t="str">
            <v>N</v>
          </cell>
          <cell r="R508">
            <v>1</v>
          </cell>
        </row>
        <row r="509">
          <cell r="A509" t="str">
            <v>E6344X</v>
          </cell>
          <cell r="B509" t="str">
            <v xml:space="preserve">South Yorkshire Integrated Transport Authority    </v>
          </cell>
          <cell r="C509" t="str">
            <v>6344GP</v>
          </cell>
          <cell r="D509" t="str">
            <v>T</v>
          </cell>
          <cell r="E509" t="str">
            <v>GP - South Yorkshire Integrated Transport Authorit</v>
          </cell>
          <cell r="F509" t="str">
            <v>Y</v>
          </cell>
          <cell r="G509" t="str">
            <v>N</v>
          </cell>
          <cell r="H509" t="str">
            <v>N</v>
          </cell>
          <cell r="I509" t="str">
            <v>N</v>
          </cell>
          <cell r="J509" t="str">
            <v>Y</v>
          </cell>
          <cell r="K509" t="str">
            <v>N</v>
          </cell>
          <cell r="L509" t="str">
            <v>N</v>
          </cell>
          <cell r="M509" t="str">
            <v>N</v>
          </cell>
          <cell r="N509" t="str">
            <v>N</v>
          </cell>
          <cell r="O509" t="str">
            <v>N</v>
          </cell>
          <cell r="P509" t="str">
            <v>N</v>
          </cell>
          <cell r="Q509" t="str">
            <v>N</v>
          </cell>
          <cell r="R509">
            <v>1</v>
          </cell>
        </row>
        <row r="510">
          <cell r="A510" t="str">
            <v>E6345X</v>
          </cell>
          <cell r="B510" t="str">
            <v xml:space="preserve">Tyne &amp; Wear Integrated Transport Authority        </v>
          </cell>
          <cell r="C510" t="str">
            <v>6345GP</v>
          </cell>
          <cell r="D510" t="str">
            <v>T</v>
          </cell>
          <cell r="E510" t="str">
            <v xml:space="preserve">GP - Tyne &amp; Wear Integrated Transport Authority   </v>
          </cell>
          <cell r="F510" t="str">
            <v>Y</v>
          </cell>
          <cell r="G510" t="str">
            <v>N</v>
          </cell>
          <cell r="H510" t="str">
            <v>N</v>
          </cell>
          <cell r="I510" t="str">
            <v>N</v>
          </cell>
          <cell r="J510" t="str">
            <v>Y</v>
          </cell>
          <cell r="K510" t="str">
            <v>N</v>
          </cell>
          <cell r="L510" t="str">
            <v>N</v>
          </cell>
          <cell r="M510" t="str">
            <v>N</v>
          </cell>
          <cell r="N510" t="str">
            <v>N</v>
          </cell>
          <cell r="O510" t="str">
            <v>N</v>
          </cell>
          <cell r="P510" t="str">
            <v>N</v>
          </cell>
          <cell r="Q510" t="str">
            <v>N</v>
          </cell>
          <cell r="R510">
            <v>1</v>
          </cell>
        </row>
        <row r="511">
          <cell r="A511" t="str">
            <v>E6346X</v>
          </cell>
          <cell r="B511" t="str">
            <v xml:space="preserve">West Midlands Integrated Transport Authority      </v>
          </cell>
          <cell r="C511" t="str">
            <v>6346GP</v>
          </cell>
          <cell r="D511" t="str">
            <v>T</v>
          </cell>
          <cell r="E511" t="str">
            <v xml:space="preserve">GP - West Midlands Integrated Transport Authority </v>
          </cell>
          <cell r="F511" t="str">
            <v>Y</v>
          </cell>
          <cell r="G511" t="str">
            <v>N</v>
          </cell>
          <cell r="H511" t="str">
            <v>N</v>
          </cell>
          <cell r="I511" t="str">
            <v>N</v>
          </cell>
          <cell r="J511" t="str">
            <v>Y</v>
          </cell>
          <cell r="K511" t="str">
            <v>N</v>
          </cell>
          <cell r="L511" t="str">
            <v>N</v>
          </cell>
          <cell r="M511" t="str">
            <v>N</v>
          </cell>
          <cell r="N511" t="str">
            <v>N</v>
          </cell>
          <cell r="O511" t="str">
            <v>N</v>
          </cell>
          <cell r="P511" t="str">
            <v>N</v>
          </cell>
          <cell r="Q511" t="str">
            <v>N</v>
          </cell>
          <cell r="R511">
            <v>1</v>
          </cell>
        </row>
        <row r="512">
          <cell r="A512" t="str">
            <v>E6347X</v>
          </cell>
          <cell r="B512" t="str">
            <v xml:space="preserve">West Yorkshire Integrated Transport Authority     </v>
          </cell>
          <cell r="C512" t="str">
            <v>6347GP</v>
          </cell>
          <cell r="D512" t="str">
            <v>T</v>
          </cell>
          <cell r="E512" t="str">
            <v>GP - West Yorkshire Integrated Transport Authority</v>
          </cell>
          <cell r="F512" t="str">
            <v>Y</v>
          </cell>
          <cell r="G512" t="str">
            <v>N</v>
          </cell>
          <cell r="H512" t="str">
            <v>N</v>
          </cell>
          <cell r="I512" t="str">
            <v>N</v>
          </cell>
          <cell r="J512" t="str">
            <v>Y</v>
          </cell>
          <cell r="K512" t="str">
            <v>N</v>
          </cell>
          <cell r="L512" t="str">
            <v>N</v>
          </cell>
          <cell r="M512" t="str">
            <v>N</v>
          </cell>
          <cell r="N512" t="str">
            <v>N</v>
          </cell>
          <cell r="O512" t="str">
            <v>N</v>
          </cell>
          <cell r="P512" t="str">
            <v>N</v>
          </cell>
          <cell r="Q512" t="str">
            <v>N</v>
          </cell>
          <cell r="R512">
            <v>1</v>
          </cell>
        </row>
        <row r="513">
          <cell r="A513" t="str">
            <v>E6348X</v>
          </cell>
          <cell r="B513" t="str">
            <v xml:space="preserve">Greater Manchester Combined Authority             </v>
          </cell>
          <cell r="C513" t="str">
            <v>6348GP</v>
          </cell>
          <cell r="D513" t="str">
            <v>T</v>
          </cell>
          <cell r="E513" t="str">
            <v xml:space="preserve">GP - Greater Manchester Combined Authority        </v>
          </cell>
          <cell r="F513" t="str">
            <v>Y</v>
          </cell>
          <cell r="G513" t="str">
            <v>N</v>
          </cell>
          <cell r="H513" t="str">
            <v>N</v>
          </cell>
          <cell r="I513" t="str">
            <v>N</v>
          </cell>
          <cell r="J513" t="str">
            <v>Y</v>
          </cell>
          <cell r="K513" t="str">
            <v>Y</v>
          </cell>
          <cell r="L513" t="str">
            <v>Y</v>
          </cell>
          <cell r="M513" t="str">
            <v>Y</v>
          </cell>
          <cell r="N513" t="str">
            <v>N</v>
          </cell>
          <cell r="O513" t="str">
            <v>N</v>
          </cell>
          <cell r="P513" t="str">
            <v>N</v>
          </cell>
          <cell r="Q513" t="str">
            <v>N</v>
          </cell>
          <cell r="R513">
            <v>1</v>
          </cell>
        </row>
        <row r="514">
          <cell r="A514" t="str">
            <v>E6401X</v>
          </cell>
          <cell r="B514" t="str">
            <v xml:space="preserve">Dartmoor National Park Authority                  </v>
          </cell>
          <cell r="C514" t="str">
            <v>6401GP</v>
          </cell>
          <cell r="D514" t="str">
            <v>T</v>
          </cell>
          <cell r="E514" t="str">
            <v xml:space="preserve">GP - Dartmoor National Park Authority             </v>
          </cell>
          <cell r="F514" t="str">
            <v>Y</v>
          </cell>
          <cell r="G514" t="str">
            <v>N</v>
          </cell>
          <cell r="H514" t="str">
            <v>N</v>
          </cell>
          <cell r="I514" t="str">
            <v>N</v>
          </cell>
          <cell r="J514" t="str">
            <v>Y</v>
          </cell>
          <cell r="K514" t="str">
            <v>N</v>
          </cell>
          <cell r="L514" t="str">
            <v>N</v>
          </cell>
          <cell r="M514" t="str">
            <v>N</v>
          </cell>
          <cell r="N514" t="str">
            <v>N</v>
          </cell>
          <cell r="O514" t="str">
            <v>N</v>
          </cell>
          <cell r="P514" t="str">
            <v>N</v>
          </cell>
          <cell r="Q514" t="str">
            <v>N</v>
          </cell>
          <cell r="R514">
            <v>1</v>
          </cell>
        </row>
        <row r="515">
          <cell r="A515" t="str">
            <v>E6402X</v>
          </cell>
          <cell r="B515" t="str">
            <v xml:space="preserve">Exmoor National Park Authority                    </v>
          </cell>
          <cell r="C515" t="str">
            <v>6402GP</v>
          </cell>
          <cell r="D515" t="str">
            <v>T</v>
          </cell>
          <cell r="E515" t="str">
            <v xml:space="preserve">GP - Exmoor National Park Authority               </v>
          </cell>
          <cell r="F515" t="str">
            <v>Y</v>
          </cell>
          <cell r="G515" t="str">
            <v>N</v>
          </cell>
          <cell r="H515" t="str">
            <v>N</v>
          </cell>
          <cell r="I515" t="str">
            <v>N</v>
          </cell>
          <cell r="J515" t="str">
            <v>Y</v>
          </cell>
          <cell r="K515" t="str">
            <v>N</v>
          </cell>
          <cell r="L515" t="str">
            <v>N</v>
          </cell>
          <cell r="M515" t="str">
            <v>N</v>
          </cell>
          <cell r="N515" t="str">
            <v>N</v>
          </cell>
          <cell r="O515" t="str">
            <v>N</v>
          </cell>
          <cell r="P515" t="str">
            <v>N</v>
          </cell>
          <cell r="Q515" t="str">
            <v>N</v>
          </cell>
          <cell r="R515">
            <v>1</v>
          </cell>
        </row>
        <row r="516">
          <cell r="A516" t="str">
            <v>E6403X</v>
          </cell>
          <cell r="B516" t="str">
            <v xml:space="preserve">Lake District National Park Authority             </v>
          </cell>
          <cell r="C516" t="str">
            <v>6403GP</v>
          </cell>
          <cell r="D516" t="str">
            <v>T</v>
          </cell>
          <cell r="E516" t="str">
            <v xml:space="preserve">GP - Lake District National Park Authority        </v>
          </cell>
          <cell r="F516" t="str">
            <v>Y</v>
          </cell>
          <cell r="G516" t="str">
            <v>N</v>
          </cell>
          <cell r="H516" t="str">
            <v>N</v>
          </cell>
          <cell r="I516" t="str">
            <v>N</v>
          </cell>
          <cell r="J516" t="str">
            <v>Y</v>
          </cell>
          <cell r="K516" t="str">
            <v>N</v>
          </cell>
          <cell r="L516" t="str">
            <v>N</v>
          </cell>
          <cell r="M516" t="str">
            <v>N</v>
          </cell>
          <cell r="N516" t="str">
            <v>N</v>
          </cell>
          <cell r="O516" t="str">
            <v>N</v>
          </cell>
          <cell r="P516" t="str">
            <v>N</v>
          </cell>
          <cell r="Q516" t="str">
            <v>N</v>
          </cell>
          <cell r="R516">
            <v>1</v>
          </cell>
        </row>
        <row r="517">
          <cell r="A517" t="str">
            <v>E6404X</v>
          </cell>
          <cell r="B517" t="str">
            <v xml:space="preserve">North York Moors National Park Authority          </v>
          </cell>
          <cell r="C517" t="str">
            <v>6404GP</v>
          </cell>
          <cell r="D517" t="str">
            <v>T</v>
          </cell>
          <cell r="E517" t="str">
            <v xml:space="preserve">GP - North York Moors National Park Authority     </v>
          </cell>
          <cell r="F517" t="str">
            <v>Y</v>
          </cell>
          <cell r="G517" t="str">
            <v>N</v>
          </cell>
          <cell r="H517" t="str">
            <v>N</v>
          </cell>
          <cell r="I517" t="str">
            <v>N</v>
          </cell>
          <cell r="J517" t="str">
            <v>Y</v>
          </cell>
          <cell r="K517" t="str">
            <v>N</v>
          </cell>
          <cell r="L517" t="str">
            <v>N</v>
          </cell>
          <cell r="M517" t="str">
            <v>N</v>
          </cell>
          <cell r="N517" t="str">
            <v>N</v>
          </cell>
          <cell r="O517" t="str">
            <v>N</v>
          </cell>
          <cell r="P517" t="str">
            <v>N</v>
          </cell>
          <cell r="Q517" t="str">
            <v>N</v>
          </cell>
          <cell r="R517">
            <v>1</v>
          </cell>
        </row>
        <row r="518">
          <cell r="A518" t="str">
            <v>E6405X</v>
          </cell>
          <cell r="B518" t="str">
            <v xml:space="preserve">Northumberland National Park Authority            </v>
          </cell>
          <cell r="C518" t="str">
            <v>6405GP</v>
          </cell>
          <cell r="D518" t="str">
            <v>T</v>
          </cell>
          <cell r="E518" t="str">
            <v xml:space="preserve">GP - Northumberland National Park Authority       </v>
          </cell>
          <cell r="F518" t="str">
            <v>Y</v>
          </cell>
          <cell r="G518" t="str">
            <v>N</v>
          </cell>
          <cell r="H518" t="str">
            <v>N</v>
          </cell>
          <cell r="I518" t="str">
            <v>N</v>
          </cell>
          <cell r="J518" t="str">
            <v>Y</v>
          </cell>
          <cell r="K518" t="str">
            <v>N</v>
          </cell>
          <cell r="L518" t="str">
            <v>N</v>
          </cell>
          <cell r="M518" t="str">
            <v>N</v>
          </cell>
          <cell r="N518" t="str">
            <v>N</v>
          </cell>
          <cell r="O518" t="str">
            <v>N</v>
          </cell>
          <cell r="P518" t="str">
            <v>N</v>
          </cell>
          <cell r="Q518" t="str">
            <v>N</v>
          </cell>
          <cell r="R518">
            <v>1</v>
          </cell>
        </row>
        <row r="519">
          <cell r="A519" t="str">
            <v>E6406X</v>
          </cell>
          <cell r="B519" t="str">
            <v xml:space="preserve">Peak District National Park Authority             </v>
          </cell>
          <cell r="C519" t="str">
            <v>6406GP</v>
          </cell>
          <cell r="D519" t="str">
            <v>T</v>
          </cell>
          <cell r="E519" t="str">
            <v xml:space="preserve">GP - Peak District National Park Authority        </v>
          </cell>
          <cell r="F519" t="str">
            <v>Y</v>
          </cell>
          <cell r="G519" t="str">
            <v>N</v>
          </cell>
          <cell r="H519" t="str">
            <v>N</v>
          </cell>
          <cell r="I519" t="str">
            <v>N</v>
          </cell>
          <cell r="J519" t="str">
            <v>Y</v>
          </cell>
          <cell r="K519" t="str">
            <v>N</v>
          </cell>
          <cell r="L519" t="str">
            <v>N</v>
          </cell>
          <cell r="M519" t="str">
            <v>N</v>
          </cell>
          <cell r="N519" t="str">
            <v>N</v>
          </cell>
          <cell r="O519" t="str">
            <v>N</v>
          </cell>
          <cell r="P519" t="str">
            <v>N</v>
          </cell>
          <cell r="Q519" t="str">
            <v>N</v>
          </cell>
          <cell r="R519">
            <v>1</v>
          </cell>
        </row>
        <row r="520">
          <cell r="A520" t="str">
            <v>E6407X</v>
          </cell>
          <cell r="B520" t="str">
            <v xml:space="preserve">Yorkshire Dales National Park Authority           </v>
          </cell>
          <cell r="C520" t="str">
            <v>6407GP</v>
          </cell>
          <cell r="D520" t="str">
            <v>T</v>
          </cell>
          <cell r="E520" t="str">
            <v xml:space="preserve">GP - Yorkshire Dales National Park Authority      </v>
          </cell>
          <cell r="F520" t="str">
            <v>Y</v>
          </cell>
          <cell r="G520" t="str">
            <v>N</v>
          </cell>
          <cell r="H520" t="str">
            <v>N</v>
          </cell>
          <cell r="I520" t="str">
            <v>N</v>
          </cell>
          <cell r="J520" t="str">
            <v>Y</v>
          </cell>
          <cell r="K520" t="str">
            <v>N</v>
          </cell>
          <cell r="L520" t="str">
            <v>N</v>
          </cell>
          <cell r="M520" t="str">
            <v>N</v>
          </cell>
          <cell r="N520" t="str">
            <v>N</v>
          </cell>
          <cell r="O520" t="str">
            <v>N</v>
          </cell>
          <cell r="P520" t="str">
            <v>N</v>
          </cell>
          <cell r="Q520" t="str">
            <v>N</v>
          </cell>
          <cell r="R520">
            <v>1</v>
          </cell>
        </row>
        <row r="521">
          <cell r="A521" t="str">
            <v>E6408X</v>
          </cell>
          <cell r="B521" t="str">
            <v xml:space="preserve">Broads Authority (The)                            </v>
          </cell>
          <cell r="C521" t="str">
            <v>6408GP</v>
          </cell>
          <cell r="D521" t="str">
            <v>T</v>
          </cell>
          <cell r="E521" t="str">
            <v xml:space="preserve">GP - Broads Authority (The)                       </v>
          </cell>
          <cell r="F521" t="str">
            <v>Y</v>
          </cell>
          <cell r="G521" t="str">
            <v>N</v>
          </cell>
          <cell r="H521" t="str">
            <v>N</v>
          </cell>
          <cell r="I521" t="str">
            <v>N</v>
          </cell>
          <cell r="J521" t="str">
            <v>Y</v>
          </cell>
          <cell r="K521" t="str">
            <v>N</v>
          </cell>
          <cell r="L521" t="str">
            <v>N</v>
          </cell>
          <cell r="M521" t="str">
            <v>N</v>
          </cell>
          <cell r="N521" t="str">
            <v>N</v>
          </cell>
          <cell r="O521" t="str">
            <v>N</v>
          </cell>
          <cell r="P521" t="str">
            <v>N</v>
          </cell>
          <cell r="Q521" t="str">
            <v>N</v>
          </cell>
          <cell r="R521">
            <v>1</v>
          </cell>
        </row>
        <row r="522">
          <cell r="A522" t="str">
            <v>E6409X</v>
          </cell>
          <cell r="B522" t="str">
            <v xml:space="preserve">New Forest National Park Authority                </v>
          </cell>
          <cell r="C522" t="str">
            <v>6409GP</v>
          </cell>
          <cell r="D522" t="str">
            <v>T</v>
          </cell>
          <cell r="E522" t="str">
            <v xml:space="preserve">GP - New Forest National Park Authority           </v>
          </cell>
          <cell r="F522" t="str">
            <v>Y</v>
          </cell>
          <cell r="G522" t="str">
            <v>N</v>
          </cell>
          <cell r="H522" t="str">
            <v>N</v>
          </cell>
          <cell r="I522" t="str">
            <v>N</v>
          </cell>
          <cell r="J522" t="str">
            <v>Y</v>
          </cell>
          <cell r="K522" t="str">
            <v>N</v>
          </cell>
          <cell r="L522" t="str">
            <v>N</v>
          </cell>
          <cell r="M522" t="str">
            <v>N</v>
          </cell>
          <cell r="N522" t="str">
            <v>N</v>
          </cell>
          <cell r="O522" t="str">
            <v>N</v>
          </cell>
          <cell r="P522" t="str">
            <v>N</v>
          </cell>
          <cell r="Q522" t="str">
            <v>N</v>
          </cell>
          <cell r="R522">
            <v>1</v>
          </cell>
        </row>
        <row r="523">
          <cell r="A523" t="str">
            <v>E6410X</v>
          </cell>
          <cell r="B523" t="str">
            <v xml:space="preserve">South Downs National Park Authority               </v>
          </cell>
          <cell r="C523" t="str">
            <v>6410GP</v>
          </cell>
          <cell r="D523" t="str">
            <v>T</v>
          </cell>
          <cell r="E523" t="str">
            <v xml:space="preserve">GP - South Downs National Park Authority          </v>
          </cell>
          <cell r="F523" t="str">
            <v>Y</v>
          </cell>
          <cell r="G523" t="str">
            <v>N</v>
          </cell>
          <cell r="H523" t="str">
            <v>N</v>
          </cell>
          <cell r="I523" t="str">
            <v>N</v>
          </cell>
          <cell r="J523" t="str">
            <v>Y</v>
          </cell>
          <cell r="K523" t="str">
            <v>N</v>
          </cell>
          <cell r="L523" t="str">
            <v>N</v>
          </cell>
          <cell r="M523" t="str">
            <v>N</v>
          </cell>
          <cell r="N523" t="str">
            <v>N</v>
          </cell>
          <cell r="O523" t="str">
            <v>N</v>
          </cell>
          <cell r="P523" t="str">
            <v>N</v>
          </cell>
          <cell r="Q523" t="str">
            <v>N</v>
          </cell>
          <cell r="R523">
            <v>1</v>
          </cell>
        </row>
        <row r="524">
          <cell r="A524" t="str">
            <v>E6803X</v>
          </cell>
          <cell r="B524" t="str">
            <v xml:space="preserve">Lee Valley Regional Park Authority                </v>
          </cell>
          <cell r="C524" t="str">
            <v>6803GP</v>
          </cell>
          <cell r="D524" t="str">
            <v>T</v>
          </cell>
          <cell r="E524" t="str">
            <v xml:space="preserve">GP - Lee Valley Regional Park Authority           </v>
          </cell>
          <cell r="F524" t="str">
            <v>Y</v>
          </cell>
          <cell r="G524" t="str">
            <v>N</v>
          </cell>
          <cell r="H524" t="str">
            <v>N</v>
          </cell>
          <cell r="I524" t="str">
            <v>N</v>
          </cell>
          <cell r="J524" t="str">
            <v>Y</v>
          </cell>
          <cell r="K524" t="str">
            <v>N</v>
          </cell>
          <cell r="L524" t="str">
            <v>N</v>
          </cell>
          <cell r="M524" t="str">
            <v>N</v>
          </cell>
          <cell r="N524" t="str">
            <v>N</v>
          </cell>
          <cell r="O524" t="str">
            <v>N</v>
          </cell>
          <cell r="P524" t="str">
            <v>N</v>
          </cell>
          <cell r="Q524" t="str">
            <v>N</v>
          </cell>
          <cell r="R524">
            <v>1</v>
          </cell>
        </row>
        <row r="525">
          <cell r="A525" t="str">
            <v>E7002X</v>
          </cell>
          <cell r="B525" t="str">
            <v xml:space="preserve">Bedfordshire Police and Crime Comm and Chief C    </v>
          </cell>
          <cell r="C525" t="str">
            <v>7002GP</v>
          </cell>
          <cell r="D525" t="str">
            <v>T</v>
          </cell>
          <cell r="E525" t="str">
            <v xml:space="preserve">GP - Bedfordshire Police and Crime Comm and Ch C  </v>
          </cell>
          <cell r="F525" t="str">
            <v>Y</v>
          </cell>
          <cell r="G525" t="str">
            <v>N</v>
          </cell>
          <cell r="H525" t="str">
            <v>N</v>
          </cell>
          <cell r="I525" t="str">
            <v>N</v>
          </cell>
          <cell r="J525" t="str">
            <v>Y</v>
          </cell>
          <cell r="K525" t="str">
            <v>N</v>
          </cell>
          <cell r="L525" t="str">
            <v>N</v>
          </cell>
          <cell r="M525" t="str">
            <v>N</v>
          </cell>
          <cell r="N525" t="str">
            <v>N</v>
          </cell>
          <cell r="O525" t="str">
            <v>N</v>
          </cell>
          <cell r="P525" t="str">
            <v>N</v>
          </cell>
          <cell r="Q525" t="str">
            <v>N</v>
          </cell>
          <cell r="R525">
            <v>1</v>
          </cell>
        </row>
        <row r="526">
          <cell r="A526" t="str">
            <v>E7005X</v>
          </cell>
          <cell r="B526" t="str">
            <v xml:space="preserve">Cambridgeshire Police and Crime Comm and Chief C  </v>
          </cell>
          <cell r="C526" t="str">
            <v>7005GP</v>
          </cell>
          <cell r="D526" t="str">
            <v>T</v>
          </cell>
          <cell r="E526" t="str">
            <v>GP - Cambridgeshire Police and Crime Comm and Ch C</v>
          </cell>
          <cell r="F526" t="str">
            <v>Y</v>
          </cell>
          <cell r="G526" t="str">
            <v>N</v>
          </cell>
          <cell r="H526" t="str">
            <v>N</v>
          </cell>
          <cell r="I526" t="str">
            <v>N</v>
          </cell>
          <cell r="J526" t="str">
            <v>Y</v>
          </cell>
          <cell r="K526" t="str">
            <v>N</v>
          </cell>
          <cell r="L526" t="str">
            <v>N</v>
          </cell>
          <cell r="M526" t="str">
            <v>N</v>
          </cell>
          <cell r="N526" t="str">
            <v>N</v>
          </cell>
          <cell r="O526" t="str">
            <v>N</v>
          </cell>
          <cell r="P526" t="str">
            <v>N</v>
          </cell>
          <cell r="Q526" t="str">
            <v>N</v>
          </cell>
          <cell r="R526">
            <v>1</v>
          </cell>
        </row>
        <row r="527">
          <cell r="A527" t="str">
            <v>E7006X</v>
          </cell>
          <cell r="B527" t="str">
            <v xml:space="preserve">Cheshire Police and Crime Comm and Chief C        </v>
          </cell>
          <cell r="C527" t="str">
            <v>7006GP</v>
          </cell>
          <cell r="D527" t="str">
            <v>T</v>
          </cell>
          <cell r="E527" t="str">
            <v xml:space="preserve">GP - Cheshire Police and Crime Comm and Chief C   </v>
          </cell>
          <cell r="F527" t="str">
            <v>Y</v>
          </cell>
          <cell r="G527" t="str">
            <v>N</v>
          </cell>
          <cell r="H527" t="str">
            <v>N</v>
          </cell>
          <cell r="I527" t="str">
            <v>N</v>
          </cell>
          <cell r="J527" t="str">
            <v>Y</v>
          </cell>
          <cell r="K527" t="str">
            <v>N</v>
          </cell>
          <cell r="L527" t="str">
            <v>N</v>
          </cell>
          <cell r="M527" t="str">
            <v>N</v>
          </cell>
          <cell r="N527" t="str">
            <v>N</v>
          </cell>
          <cell r="O527" t="str">
            <v>N</v>
          </cell>
          <cell r="P527" t="str">
            <v>N</v>
          </cell>
          <cell r="Q527" t="str">
            <v>N</v>
          </cell>
          <cell r="R527">
            <v>1</v>
          </cell>
        </row>
        <row r="528">
          <cell r="A528" t="str">
            <v>E7007X</v>
          </cell>
          <cell r="B528" t="str">
            <v xml:space="preserve">Cleveland Police and Crime Comm and Chief C       </v>
          </cell>
          <cell r="C528" t="str">
            <v>7007GP</v>
          </cell>
          <cell r="D528" t="str">
            <v>T</v>
          </cell>
          <cell r="E528" t="str">
            <v xml:space="preserve">GP - Cleveland Police and Crime Comm and Chief C  </v>
          </cell>
          <cell r="F528" t="str">
            <v>Y</v>
          </cell>
          <cell r="G528" t="str">
            <v>N</v>
          </cell>
          <cell r="H528" t="str">
            <v>N</v>
          </cell>
          <cell r="I528" t="str">
            <v>N</v>
          </cell>
          <cell r="J528" t="str">
            <v>Y</v>
          </cell>
          <cell r="K528" t="str">
            <v>N</v>
          </cell>
          <cell r="L528" t="str">
            <v>N</v>
          </cell>
          <cell r="M528" t="str">
            <v>N</v>
          </cell>
          <cell r="N528" t="str">
            <v>N</v>
          </cell>
          <cell r="O528" t="str">
            <v>N</v>
          </cell>
          <cell r="P528" t="str">
            <v>N</v>
          </cell>
          <cell r="Q528" t="str">
            <v>N</v>
          </cell>
          <cell r="R528">
            <v>1</v>
          </cell>
        </row>
        <row r="529">
          <cell r="A529" t="str">
            <v>E7009X</v>
          </cell>
          <cell r="B529" t="str">
            <v xml:space="preserve">Cumbria Police and Crime Comm and Chief C         </v>
          </cell>
          <cell r="C529" t="str">
            <v>7009GP</v>
          </cell>
          <cell r="D529" t="str">
            <v>T</v>
          </cell>
          <cell r="E529" t="str">
            <v xml:space="preserve">GP - Cumbria Police and Crime Comm and Chief C    </v>
          </cell>
          <cell r="F529" t="str">
            <v>Y</v>
          </cell>
          <cell r="G529" t="str">
            <v>N</v>
          </cell>
          <cell r="H529" t="str">
            <v>N</v>
          </cell>
          <cell r="I529" t="str">
            <v>N</v>
          </cell>
          <cell r="J529" t="str">
            <v>Y</v>
          </cell>
          <cell r="K529" t="str">
            <v>N</v>
          </cell>
          <cell r="L529" t="str">
            <v>N</v>
          </cell>
          <cell r="M529" t="str">
            <v>N</v>
          </cell>
          <cell r="N529" t="str">
            <v>N</v>
          </cell>
          <cell r="O529" t="str">
            <v>N</v>
          </cell>
          <cell r="P529" t="str">
            <v>N</v>
          </cell>
          <cell r="Q529" t="str">
            <v>N</v>
          </cell>
          <cell r="R529">
            <v>1</v>
          </cell>
        </row>
        <row r="530">
          <cell r="A530" t="str">
            <v>E7010X</v>
          </cell>
          <cell r="B530" t="str">
            <v xml:space="preserve">Derbyshire Police and Crime Comm and Chief C      </v>
          </cell>
          <cell r="C530" t="str">
            <v>7010GP</v>
          </cell>
          <cell r="D530" t="str">
            <v>T</v>
          </cell>
          <cell r="E530" t="str">
            <v xml:space="preserve">GP - Derbyshire Police and Crime Comm and Chief C </v>
          </cell>
          <cell r="F530" t="str">
            <v>Y</v>
          </cell>
          <cell r="G530" t="str">
            <v>N</v>
          </cell>
          <cell r="H530" t="str">
            <v>N</v>
          </cell>
          <cell r="I530" t="str">
            <v>N</v>
          </cell>
          <cell r="J530" t="str">
            <v>Y</v>
          </cell>
          <cell r="K530" t="str">
            <v>N</v>
          </cell>
          <cell r="L530" t="str">
            <v>N</v>
          </cell>
          <cell r="M530" t="str">
            <v>N</v>
          </cell>
          <cell r="N530" t="str">
            <v>N</v>
          </cell>
          <cell r="O530" t="str">
            <v>N</v>
          </cell>
          <cell r="P530" t="str">
            <v>N</v>
          </cell>
          <cell r="Q530" t="str">
            <v>N</v>
          </cell>
          <cell r="R530">
            <v>1</v>
          </cell>
        </row>
        <row r="531">
          <cell r="A531" t="str">
            <v>E7012X</v>
          </cell>
          <cell r="B531" t="str">
            <v xml:space="preserve">Dorset Police and Crime Comm and Chief C          </v>
          </cell>
          <cell r="C531" t="str">
            <v>7012GP</v>
          </cell>
          <cell r="D531" t="str">
            <v>T</v>
          </cell>
          <cell r="E531" t="str">
            <v xml:space="preserve">GP - Dorset Police and Crime Comm and Chief C     </v>
          </cell>
          <cell r="F531" t="str">
            <v>Y</v>
          </cell>
          <cell r="G531" t="str">
            <v>N</v>
          </cell>
          <cell r="H531" t="str">
            <v>N</v>
          </cell>
          <cell r="I531" t="str">
            <v>N</v>
          </cell>
          <cell r="J531" t="str">
            <v>Y</v>
          </cell>
          <cell r="K531" t="str">
            <v>N</v>
          </cell>
          <cell r="L531" t="str">
            <v>N</v>
          </cell>
          <cell r="M531" t="str">
            <v>N</v>
          </cell>
          <cell r="N531" t="str">
            <v>N</v>
          </cell>
          <cell r="O531" t="str">
            <v>N</v>
          </cell>
          <cell r="P531" t="str">
            <v>N</v>
          </cell>
          <cell r="Q531" t="str">
            <v>N</v>
          </cell>
          <cell r="R531">
            <v>1</v>
          </cell>
        </row>
        <row r="532">
          <cell r="A532" t="str">
            <v>E7013X</v>
          </cell>
          <cell r="B532" t="str">
            <v xml:space="preserve">Durham Police and Crime Comm and Chief C          </v>
          </cell>
          <cell r="C532" t="str">
            <v>7013GP</v>
          </cell>
          <cell r="D532" t="str">
            <v>T</v>
          </cell>
          <cell r="E532" t="str">
            <v xml:space="preserve">GP - Durham Police and Crime Comm and Chief C     </v>
          </cell>
          <cell r="F532" t="str">
            <v>Y</v>
          </cell>
          <cell r="G532" t="str">
            <v>N</v>
          </cell>
          <cell r="H532" t="str">
            <v>N</v>
          </cell>
          <cell r="I532" t="str">
            <v>N</v>
          </cell>
          <cell r="J532" t="str">
            <v>Y</v>
          </cell>
          <cell r="K532" t="str">
            <v>N</v>
          </cell>
          <cell r="L532" t="str">
            <v>N</v>
          </cell>
          <cell r="M532" t="str">
            <v>N</v>
          </cell>
          <cell r="N532" t="str">
            <v>N</v>
          </cell>
          <cell r="O532" t="str">
            <v>N</v>
          </cell>
          <cell r="P532" t="str">
            <v>N</v>
          </cell>
          <cell r="Q532" t="str">
            <v>N</v>
          </cell>
          <cell r="R532">
            <v>1</v>
          </cell>
        </row>
        <row r="533">
          <cell r="A533" t="str">
            <v>E7015X</v>
          </cell>
          <cell r="B533" t="str">
            <v xml:space="preserve">West Mercia Police and Crime Comm and Chief C     </v>
          </cell>
          <cell r="C533" t="str">
            <v>7015GP</v>
          </cell>
          <cell r="D533" t="str">
            <v>T</v>
          </cell>
          <cell r="E533" t="str">
            <v xml:space="preserve">GP - West Mercia Police &amp; Crime Comm &amp; Chief C    </v>
          </cell>
          <cell r="F533" t="str">
            <v>Y</v>
          </cell>
          <cell r="G533" t="str">
            <v>N</v>
          </cell>
          <cell r="H533" t="str">
            <v>N</v>
          </cell>
          <cell r="I533" t="str">
            <v>N</v>
          </cell>
          <cell r="J533" t="str">
            <v>Y</v>
          </cell>
          <cell r="K533" t="str">
            <v>N</v>
          </cell>
          <cell r="L533" t="str">
            <v>N</v>
          </cell>
          <cell r="M533" t="str">
            <v>N</v>
          </cell>
          <cell r="N533" t="str">
            <v>N</v>
          </cell>
          <cell r="O533" t="str">
            <v>N</v>
          </cell>
          <cell r="P533" t="str">
            <v>N</v>
          </cell>
          <cell r="Q533" t="str">
            <v>N</v>
          </cell>
          <cell r="R533">
            <v>1</v>
          </cell>
        </row>
        <row r="534">
          <cell r="A534" t="str">
            <v>E7016X</v>
          </cell>
          <cell r="B534" t="str">
            <v xml:space="preserve">Gloucestershire Police and Crime Comm and Chief C </v>
          </cell>
          <cell r="C534" t="str">
            <v>7016GP</v>
          </cell>
          <cell r="D534" t="str">
            <v>T</v>
          </cell>
          <cell r="E534" t="str">
            <v>GP - Gloucestershire Police &amp; Crime Comm &amp; Chief C</v>
          </cell>
          <cell r="F534" t="str">
            <v>Y</v>
          </cell>
          <cell r="G534" t="str">
            <v>N</v>
          </cell>
          <cell r="H534" t="str">
            <v>N</v>
          </cell>
          <cell r="I534" t="str">
            <v>N</v>
          </cell>
          <cell r="J534" t="str">
            <v>Y</v>
          </cell>
          <cell r="K534" t="str">
            <v>N</v>
          </cell>
          <cell r="L534" t="str">
            <v>N</v>
          </cell>
          <cell r="M534" t="str">
            <v>N</v>
          </cell>
          <cell r="N534" t="str">
            <v>N</v>
          </cell>
          <cell r="O534" t="str">
            <v>N</v>
          </cell>
          <cell r="P534" t="str">
            <v>N</v>
          </cell>
          <cell r="Q534" t="str">
            <v>N</v>
          </cell>
          <cell r="R534">
            <v>1</v>
          </cell>
        </row>
        <row r="535">
          <cell r="A535" t="str">
            <v>E7019X</v>
          </cell>
          <cell r="B535" t="str">
            <v xml:space="preserve">Essex Police and Crime Comm and Chief C           </v>
          </cell>
          <cell r="C535" t="str">
            <v>7019GP</v>
          </cell>
          <cell r="D535" t="str">
            <v>T</v>
          </cell>
          <cell r="E535" t="str">
            <v xml:space="preserve">GP - Essex Police and Crime Comm and Chief C      </v>
          </cell>
          <cell r="F535" t="str">
            <v>Y</v>
          </cell>
          <cell r="G535" t="str">
            <v>N</v>
          </cell>
          <cell r="H535" t="str">
            <v>N</v>
          </cell>
          <cell r="I535" t="str">
            <v>N</v>
          </cell>
          <cell r="J535" t="str">
            <v>Y</v>
          </cell>
          <cell r="K535" t="str">
            <v>N</v>
          </cell>
          <cell r="L535" t="str">
            <v>N</v>
          </cell>
          <cell r="M535" t="str">
            <v>N</v>
          </cell>
          <cell r="N535" t="str">
            <v>N</v>
          </cell>
          <cell r="O535" t="str">
            <v>N</v>
          </cell>
          <cell r="P535" t="str">
            <v>N</v>
          </cell>
          <cell r="Q535" t="str">
            <v>N</v>
          </cell>
          <cell r="R535">
            <v>1</v>
          </cell>
        </row>
        <row r="536">
          <cell r="A536" t="str">
            <v>E7020X</v>
          </cell>
          <cell r="B536" t="str">
            <v xml:space="preserve">Humberside Police &amp; Crime Comm &amp; Chief C          </v>
          </cell>
          <cell r="C536" t="str">
            <v>7020GP</v>
          </cell>
          <cell r="D536" t="str">
            <v>T</v>
          </cell>
          <cell r="E536" t="str">
            <v xml:space="preserve">GP - Humberside Police &amp; Crime Comm &amp; Chief C     </v>
          </cell>
          <cell r="F536" t="str">
            <v>Y</v>
          </cell>
          <cell r="G536" t="str">
            <v>N</v>
          </cell>
          <cell r="H536" t="str">
            <v>N</v>
          </cell>
          <cell r="I536" t="str">
            <v>N</v>
          </cell>
          <cell r="J536" t="str">
            <v>Y</v>
          </cell>
          <cell r="K536" t="str">
            <v>N</v>
          </cell>
          <cell r="L536" t="str">
            <v>N</v>
          </cell>
          <cell r="M536" t="str">
            <v>N</v>
          </cell>
          <cell r="N536" t="str">
            <v>N</v>
          </cell>
          <cell r="O536" t="str">
            <v>N</v>
          </cell>
          <cell r="P536" t="str">
            <v>N</v>
          </cell>
          <cell r="Q536" t="str">
            <v>N</v>
          </cell>
          <cell r="R536">
            <v>1</v>
          </cell>
        </row>
        <row r="537">
          <cell r="A537" t="str">
            <v>E7022X</v>
          </cell>
          <cell r="B537" t="str">
            <v xml:space="preserve">Kent Police &amp; Crime Comm &amp; Chief Constable        </v>
          </cell>
          <cell r="C537" t="str">
            <v>7022GP</v>
          </cell>
          <cell r="D537" t="str">
            <v>T</v>
          </cell>
          <cell r="E537" t="str">
            <v xml:space="preserve">GP - Kent Police &amp; Crime Comm &amp; Chief Constable   </v>
          </cell>
          <cell r="F537" t="str">
            <v>Y</v>
          </cell>
          <cell r="G537" t="str">
            <v>N</v>
          </cell>
          <cell r="H537" t="str">
            <v>N</v>
          </cell>
          <cell r="I537" t="str">
            <v>N</v>
          </cell>
          <cell r="J537" t="str">
            <v>Y</v>
          </cell>
          <cell r="K537" t="str">
            <v>N</v>
          </cell>
          <cell r="L537" t="str">
            <v>N</v>
          </cell>
          <cell r="M537" t="str">
            <v>N</v>
          </cell>
          <cell r="N537" t="str">
            <v>N</v>
          </cell>
          <cell r="O537" t="str">
            <v>N</v>
          </cell>
          <cell r="P537" t="str">
            <v>N</v>
          </cell>
          <cell r="Q537" t="str">
            <v>N</v>
          </cell>
          <cell r="R537">
            <v>1</v>
          </cell>
        </row>
        <row r="538">
          <cell r="A538" t="str">
            <v>E7023X</v>
          </cell>
          <cell r="B538" t="str">
            <v xml:space="preserve">Lancashire Police &amp; Crime Comm &amp; Chief C          </v>
          </cell>
          <cell r="C538" t="str">
            <v>7023GP</v>
          </cell>
          <cell r="D538" t="str">
            <v>T</v>
          </cell>
          <cell r="E538" t="str">
            <v xml:space="preserve">GP - Lancashire Police &amp; Crime Comm &amp; Chief C     </v>
          </cell>
          <cell r="F538" t="str">
            <v>Y</v>
          </cell>
          <cell r="G538" t="str">
            <v>N</v>
          </cell>
          <cell r="H538" t="str">
            <v>N</v>
          </cell>
          <cell r="I538" t="str">
            <v>N</v>
          </cell>
          <cell r="J538" t="str">
            <v>Y</v>
          </cell>
          <cell r="K538" t="str">
            <v>N</v>
          </cell>
          <cell r="L538" t="str">
            <v>N</v>
          </cell>
          <cell r="M538" t="str">
            <v>N</v>
          </cell>
          <cell r="N538" t="str">
            <v>N</v>
          </cell>
          <cell r="O538" t="str">
            <v>N</v>
          </cell>
          <cell r="P538" t="str">
            <v>N</v>
          </cell>
          <cell r="Q538" t="str">
            <v>N</v>
          </cell>
          <cell r="R538">
            <v>1</v>
          </cell>
        </row>
        <row r="539">
          <cell r="A539" t="str">
            <v>E7024X</v>
          </cell>
          <cell r="B539" t="str">
            <v xml:space="preserve">Leicestershire Police &amp; Crime Comm &amp; Chief C      </v>
          </cell>
          <cell r="C539" t="str">
            <v>7024GP</v>
          </cell>
          <cell r="D539" t="str">
            <v>T</v>
          </cell>
          <cell r="E539" t="str">
            <v xml:space="preserve">GP - Leicestershire Police &amp; Crime Comm &amp; Chief C </v>
          </cell>
          <cell r="F539" t="str">
            <v>Y</v>
          </cell>
          <cell r="G539" t="str">
            <v>N</v>
          </cell>
          <cell r="H539" t="str">
            <v>N</v>
          </cell>
          <cell r="I539" t="str">
            <v>N</v>
          </cell>
          <cell r="J539" t="str">
            <v>Y</v>
          </cell>
          <cell r="K539" t="str">
            <v>N</v>
          </cell>
          <cell r="L539" t="str">
            <v>N</v>
          </cell>
          <cell r="M539" t="str">
            <v>N</v>
          </cell>
          <cell r="N539" t="str">
            <v>N</v>
          </cell>
          <cell r="O539" t="str">
            <v>N</v>
          </cell>
          <cell r="P539" t="str">
            <v>N</v>
          </cell>
          <cell r="Q539" t="str">
            <v>N</v>
          </cell>
          <cell r="R539">
            <v>1</v>
          </cell>
        </row>
        <row r="540">
          <cell r="A540" t="str">
            <v>E7025X</v>
          </cell>
          <cell r="B540" t="str">
            <v xml:space="preserve">Lincolnshire Police &amp; Crime Comm &amp; Chief C        </v>
          </cell>
          <cell r="C540" t="str">
            <v>7025GP</v>
          </cell>
          <cell r="D540" t="str">
            <v>T</v>
          </cell>
          <cell r="E540" t="str">
            <v xml:space="preserve">GP - Lincolnshire Police &amp; Crime Comm &amp; Chief C   </v>
          </cell>
          <cell r="F540" t="str">
            <v>Y</v>
          </cell>
          <cell r="G540" t="str">
            <v>N</v>
          </cell>
          <cell r="H540" t="str">
            <v>N</v>
          </cell>
          <cell r="I540" t="str">
            <v>N</v>
          </cell>
          <cell r="J540" t="str">
            <v>Y</v>
          </cell>
          <cell r="K540" t="str">
            <v>N</v>
          </cell>
          <cell r="L540" t="str">
            <v>N</v>
          </cell>
          <cell r="M540" t="str">
            <v>N</v>
          </cell>
          <cell r="N540" t="str">
            <v>N</v>
          </cell>
          <cell r="O540" t="str">
            <v>N</v>
          </cell>
          <cell r="P540" t="str">
            <v>N</v>
          </cell>
          <cell r="Q540" t="str">
            <v>N</v>
          </cell>
          <cell r="R540">
            <v>1</v>
          </cell>
        </row>
        <row r="541">
          <cell r="A541" t="str">
            <v>E7026X</v>
          </cell>
          <cell r="B541" t="str">
            <v xml:space="preserve">Norfolk Police &amp; Crime Comm &amp; Chief C             </v>
          </cell>
          <cell r="C541" t="str">
            <v>7026GP</v>
          </cell>
          <cell r="D541" t="str">
            <v>T</v>
          </cell>
          <cell r="E541" t="str">
            <v xml:space="preserve">GP - Norfolk Police &amp; Crime Comm &amp; Chief C        </v>
          </cell>
          <cell r="F541" t="str">
            <v>Y</v>
          </cell>
          <cell r="G541" t="str">
            <v>N</v>
          </cell>
          <cell r="H541" t="str">
            <v>N</v>
          </cell>
          <cell r="I541" t="str">
            <v>N</v>
          </cell>
          <cell r="J541" t="str">
            <v>Y</v>
          </cell>
          <cell r="K541" t="str">
            <v>N</v>
          </cell>
          <cell r="L541" t="str">
            <v>N</v>
          </cell>
          <cell r="M541" t="str">
            <v>N</v>
          </cell>
          <cell r="N541" t="str">
            <v>N</v>
          </cell>
          <cell r="O541" t="str">
            <v>N</v>
          </cell>
          <cell r="P541" t="str">
            <v>N</v>
          </cell>
          <cell r="Q541" t="str">
            <v>N</v>
          </cell>
          <cell r="R541">
            <v>1</v>
          </cell>
        </row>
        <row r="542">
          <cell r="A542" t="str">
            <v>E7027X</v>
          </cell>
          <cell r="B542" t="str">
            <v xml:space="preserve">North Yorkshire Police and Crime                  </v>
          </cell>
          <cell r="C542" t="str">
            <v>7027GP</v>
          </cell>
          <cell r="D542" t="str">
            <v>T</v>
          </cell>
          <cell r="E542" t="str">
            <v xml:space="preserve">GP - North Yorkshire Police and Crime             </v>
          </cell>
          <cell r="F542" t="str">
            <v>Y</v>
          </cell>
          <cell r="G542" t="str">
            <v>N</v>
          </cell>
          <cell r="H542" t="str">
            <v>N</v>
          </cell>
          <cell r="I542" t="str">
            <v>N</v>
          </cell>
          <cell r="J542" t="str">
            <v>Y</v>
          </cell>
          <cell r="K542" t="str">
            <v>N</v>
          </cell>
          <cell r="L542" t="str">
            <v>N</v>
          </cell>
          <cell r="M542" t="str">
            <v>N</v>
          </cell>
          <cell r="N542" t="str">
            <v>N</v>
          </cell>
          <cell r="O542" t="str">
            <v>N</v>
          </cell>
          <cell r="P542" t="str">
            <v>N</v>
          </cell>
          <cell r="Q542" t="str">
            <v>N</v>
          </cell>
          <cell r="R542">
            <v>1</v>
          </cell>
        </row>
        <row r="543">
          <cell r="A543" t="str">
            <v>E7028X</v>
          </cell>
          <cell r="B543" t="str">
            <v xml:space="preserve">Northamptonshire Police &amp; Crime Comm &amp; Chief C    </v>
          </cell>
          <cell r="C543" t="str">
            <v>7028GP</v>
          </cell>
          <cell r="D543" t="str">
            <v>T</v>
          </cell>
          <cell r="E543" t="str">
            <v>GP - Northamptonshire Police &amp; Crime Com &amp; Chief C</v>
          </cell>
          <cell r="F543" t="str">
            <v>Y</v>
          </cell>
          <cell r="G543" t="str">
            <v>N</v>
          </cell>
          <cell r="H543" t="str">
            <v>N</v>
          </cell>
          <cell r="I543" t="str">
            <v>N</v>
          </cell>
          <cell r="J543" t="str">
            <v>Y</v>
          </cell>
          <cell r="K543" t="str">
            <v>N</v>
          </cell>
          <cell r="L543" t="str">
            <v>N</v>
          </cell>
          <cell r="M543" t="str">
            <v>N</v>
          </cell>
          <cell r="N543" t="str">
            <v>N</v>
          </cell>
          <cell r="O543" t="str">
            <v>N</v>
          </cell>
          <cell r="P543" t="str">
            <v>N</v>
          </cell>
          <cell r="Q543" t="str">
            <v>N</v>
          </cell>
          <cell r="R543">
            <v>1</v>
          </cell>
        </row>
        <row r="544">
          <cell r="A544" t="str">
            <v>E7030X</v>
          </cell>
          <cell r="B544" t="str">
            <v xml:space="preserve">Nottinghamshire Police and Crime Comm and Chief C </v>
          </cell>
          <cell r="C544" t="str">
            <v>7030GP</v>
          </cell>
          <cell r="D544" t="str">
            <v>T</v>
          </cell>
          <cell r="E544" t="str">
            <v>GP - Nottinghamshire Police &amp; Crime Comm &amp; Chief C</v>
          </cell>
          <cell r="F544" t="str">
            <v>Y</v>
          </cell>
          <cell r="G544" t="str">
            <v>N</v>
          </cell>
          <cell r="H544" t="str">
            <v>N</v>
          </cell>
          <cell r="I544" t="str">
            <v>N</v>
          </cell>
          <cell r="J544" t="str">
            <v>Y</v>
          </cell>
          <cell r="K544" t="str">
            <v>N</v>
          </cell>
          <cell r="L544" t="str">
            <v>N</v>
          </cell>
          <cell r="M544" t="str">
            <v>N</v>
          </cell>
          <cell r="N544" t="str">
            <v>N</v>
          </cell>
          <cell r="O544" t="str">
            <v>N</v>
          </cell>
          <cell r="P544" t="str">
            <v>N</v>
          </cell>
          <cell r="Q544" t="str">
            <v>N</v>
          </cell>
          <cell r="R544">
            <v>1</v>
          </cell>
        </row>
        <row r="545">
          <cell r="A545" t="str">
            <v>E7034X</v>
          </cell>
          <cell r="B545" t="str">
            <v xml:space="preserve">Staffordshire Police and Crime Comm and Chief C   </v>
          </cell>
          <cell r="C545" t="str">
            <v>7034GP</v>
          </cell>
          <cell r="D545" t="str">
            <v>T</v>
          </cell>
          <cell r="E545" t="str">
            <v xml:space="preserve">GP - Staffordshire Police &amp; Crime Comm &amp; Chief C  </v>
          </cell>
          <cell r="F545" t="str">
            <v>Y</v>
          </cell>
          <cell r="G545" t="str">
            <v>N</v>
          </cell>
          <cell r="H545" t="str">
            <v>N</v>
          </cell>
          <cell r="I545" t="str">
            <v>N</v>
          </cell>
          <cell r="J545" t="str">
            <v>Y</v>
          </cell>
          <cell r="K545" t="str">
            <v>N</v>
          </cell>
          <cell r="L545" t="str">
            <v>N</v>
          </cell>
          <cell r="M545" t="str">
            <v>N</v>
          </cell>
          <cell r="N545" t="str">
            <v>N</v>
          </cell>
          <cell r="O545" t="str">
            <v>N</v>
          </cell>
          <cell r="P545" t="str">
            <v>N</v>
          </cell>
          <cell r="Q545" t="str">
            <v>N</v>
          </cell>
          <cell r="R545">
            <v>1</v>
          </cell>
        </row>
        <row r="546">
          <cell r="A546" t="str">
            <v>E7035X</v>
          </cell>
          <cell r="B546" t="str">
            <v xml:space="preserve">Suffolk Police and Crime Comm and Chief C         </v>
          </cell>
          <cell r="C546" t="str">
            <v>7035GP</v>
          </cell>
          <cell r="D546" t="str">
            <v>T</v>
          </cell>
          <cell r="E546" t="str">
            <v xml:space="preserve">GP - Suffolk Police &amp; Crime Comm &amp; Chief C        </v>
          </cell>
          <cell r="F546" t="str">
            <v>Y</v>
          </cell>
          <cell r="G546" t="str">
            <v>N</v>
          </cell>
          <cell r="H546" t="str">
            <v>N</v>
          </cell>
          <cell r="I546" t="str">
            <v>N</v>
          </cell>
          <cell r="J546" t="str">
            <v>Y</v>
          </cell>
          <cell r="K546" t="str">
            <v>N</v>
          </cell>
          <cell r="L546" t="str">
            <v>N</v>
          </cell>
          <cell r="M546" t="str">
            <v>N</v>
          </cell>
          <cell r="N546" t="str">
            <v>N</v>
          </cell>
          <cell r="O546" t="str">
            <v>N</v>
          </cell>
          <cell r="P546" t="str">
            <v>N</v>
          </cell>
          <cell r="Q546" t="str">
            <v>N</v>
          </cell>
          <cell r="R546">
            <v>1</v>
          </cell>
        </row>
        <row r="547">
          <cell r="A547" t="str">
            <v>E7036X</v>
          </cell>
          <cell r="B547" t="str">
            <v xml:space="preserve">Surrey Police and Crime Comm and Chief C          </v>
          </cell>
          <cell r="C547" t="str">
            <v>7036GP</v>
          </cell>
          <cell r="D547" t="str">
            <v>T</v>
          </cell>
          <cell r="E547" t="str">
            <v xml:space="preserve">GP - Surrey Police and Crime Comm and Chief C     </v>
          </cell>
          <cell r="F547" t="str">
            <v>Y</v>
          </cell>
          <cell r="G547" t="str">
            <v>N</v>
          </cell>
          <cell r="H547" t="str">
            <v>N</v>
          </cell>
          <cell r="I547" t="str">
            <v>N</v>
          </cell>
          <cell r="J547" t="str">
            <v>Y</v>
          </cell>
          <cell r="K547" t="str">
            <v>N</v>
          </cell>
          <cell r="L547" t="str">
            <v>N</v>
          </cell>
          <cell r="M547" t="str">
            <v>N</v>
          </cell>
          <cell r="N547" t="str">
            <v>N</v>
          </cell>
          <cell r="O547" t="str">
            <v>N</v>
          </cell>
          <cell r="P547" t="str">
            <v>N</v>
          </cell>
          <cell r="Q547" t="str">
            <v>N</v>
          </cell>
          <cell r="R547">
            <v>1</v>
          </cell>
        </row>
        <row r="548">
          <cell r="A548" t="str">
            <v>E7037X</v>
          </cell>
          <cell r="B548" t="str">
            <v xml:space="preserve">Warwickshire Police &amp; Crime Comm and Chief C      </v>
          </cell>
          <cell r="C548" t="str">
            <v>7037GP</v>
          </cell>
          <cell r="D548" t="str">
            <v>T</v>
          </cell>
          <cell r="E548" t="str">
            <v xml:space="preserve">GP - Warwickshire Police &amp; Crime Comm &amp; Chief C   </v>
          </cell>
          <cell r="F548" t="str">
            <v>Y</v>
          </cell>
          <cell r="G548" t="str">
            <v>N</v>
          </cell>
          <cell r="H548" t="str">
            <v>N</v>
          </cell>
          <cell r="I548" t="str">
            <v>N</v>
          </cell>
          <cell r="J548" t="str">
            <v>Y</v>
          </cell>
          <cell r="K548" t="str">
            <v>N</v>
          </cell>
          <cell r="L548" t="str">
            <v>N</v>
          </cell>
          <cell r="M548" t="str">
            <v>N</v>
          </cell>
          <cell r="N548" t="str">
            <v>N</v>
          </cell>
          <cell r="O548" t="str">
            <v>N</v>
          </cell>
          <cell r="P548" t="str">
            <v>N</v>
          </cell>
          <cell r="Q548" t="str">
            <v>N</v>
          </cell>
          <cell r="R548">
            <v>1</v>
          </cell>
        </row>
        <row r="549">
          <cell r="A549" t="str">
            <v>E7039X</v>
          </cell>
          <cell r="B549" t="str">
            <v xml:space="preserve">Wiltshire Police and Crime Comm and Chief C       </v>
          </cell>
          <cell r="C549" t="str">
            <v>7039GP</v>
          </cell>
          <cell r="D549" t="str">
            <v>T</v>
          </cell>
          <cell r="E549" t="str">
            <v xml:space="preserve">GP - Wiltshire Police &amp; Crime Comm &amp; Chief C      </v>
          </cell>
          <cell r="F549" t="str">
            <v>Y</v>
          </cell>
          <cell r="G549" t="str">
            <v>N</v>
          </cell>
          <cell r="H549" t="str">
            <v>N</v>
          </cell>
          <cell r="I549" t="str">
            <v>N</v>
          </cell>
          <cell r="J549" t="str">
            <v>Y</v>
          </cell>
          <cell r="K549" t="str">
            <v>N</v>
          </cell>
          <cell r="L549" t="str">
            <v>N</v>
          </cell>
          <cell r="M549" t="str">
            <v>N</v>
          </cell>
          <cell r="N549" t="str">
            <v>N</v>
          </cell>
          <cell r="O549" t="str">
            <v>N</v>
          </cell>
          <cell r="P549" t="str">
            <v>N</v>
          </cell>
          <cell r="Q549" t="str">
            <v>N</v>
          </cell>
          <cell r="R549">
            <v>1</v>
          </cell>
        </row>
        <row r="550">
          <cell r="A550" t="str">
            <v>E7042X</v>
          </cell>
          <cell r="B550" t="str">
            <v xml:space="preserve">Greater Manchester Police and Crime C and Chief C </v>
          </cell>
          <cell r="C550" t="str">
            <v>7042GP</v>
          </cell>
          <cell r="D550" t="str">
            <v>T</v>
          </cell>
          <cell r="E550" t="str">
            <v>GP - Greater Manchester Police &amp; Crime C &amp; Chief C</v>
          </cell>
          <cell r="F550" t="str">
            <v>Y</v>
          </cell>
          <cell r="G550" t="str">
            <v>N</v>
          </cell>
          <cell r="H550" t="str">
            <v>N</v>
          </cell>
          <cell r="I550" t="str">
            <v>N</v>
          </cell>
          <cell r="J550" t="str">
            <v>Y</v>
          </cell>
          <cell r="K550" t="str">
            <v>N</v>
          </cell>
          <cell r="L550" t="str">
            <v>N</v>
          </cell>
          <cell r="M550" t="str">
            <v>N</v>
          </cell>
          <cell r="N550" t="str">
            <v>N</v>
          </cell>
          <cell r="O550" t="str">
            <v>N</v>
          </cell>
          <cell r="P550" t="str">
            <v>N</v>
          </cell>
          <cell r="Q550" t="str">
            <v>N</v>
          </cell>
          <cell r="R550">
            <v>1</v>
          </cell>
        </row>
        <row r="551">
          <cell r="A551" t="str">
            <v>E7043X</v>
          </cell>
          <cell r="B551" t="str">
            <v xml:space="preserve">Merseyside Police &amp; Crime Comm &amp; Chief C          </v>
          </cell>
          <cell r="C551" t="str">
            <v>7043GP</v>
          </cell>
          <cell r="D551" t="str">
            <v>T</v>
          </cell>
          <cell r="E551" t="str">
            <v xml:space="preserve">GP - Merseyside Police &amp; Crime Comm &amp; Chief C     </v>
          </cell>
          <cell r="F551" t="str">
            <v>Y</v>
          </cell>
          <cell r="G551" t="str">
            <v>N</v>
          </cell>
          <cell r="H551" t="str">
            <v>N</v>
          </cell>
          <cell r="I551" t="str">
            <v>N</v>
          </cell>
          <cell r="J551" t="str">
            <v>Y</v>
          </cell>
          <cell r="K551" t="str">
            <v>N</v>
          </cell>
          <cell r="L551" t="str">
            <v>N</v>
          </cell>
          <cell r="M551" t="str">
            <v>N</v>
          </cell>
          <cell r="N551" t="str">
            <v>N</v>
          </cell>
          <cell r="O551" t="str">
            <v>N</v>
          </cell>
          <cell r="P551" t="str">
            <v>N</v>
          </cell>
          <cell r="Q551" t="str">
            <v>N</v>
          </cell>
          <cell r="R551">
            <v>1</v>
          </cell>
        </row>
        <row r="552">
          <cell r="A552" t="str">
            <v>E7044X</v>
          </cell>
          <cell r="B552" t="str">
            <v xml:space="preserve">South Yorkshire Police and Crime Comm and Chief C </v>
          </cell>
          <cell r="C552" t="str">
            <v>7044GP</v>
          </cell>
          <cell r="D552" t="str">
            <v>T</v>
          </cell>
          <cell r="E552" t="str">
            <v>GP - South Yorkshire Police &amp; Crime Comm &amp; Chief C</v>
          </cell>
          <cell r="F552" t="str">
            <v>Y</v>
          </cell>
          <cell r="G552" t="str">
            <v>N</v>
          </cell>
          <cell r="H552" t="str">
            <v>N</v>
          </cell>
          <cell r="I552" t="str">
            <v>N</v>
          </cell>
          <cell r="J552" t="str">
            <v>Y</v>
          </cell>
          <cell r="K552" t="str">
            <v>N</v>
          </cell>
          <cell r="L552" t="str">
            <v>N</v>
          </cell>
          <cell r="M552" t="str">
            <v>N</v>
          </cell>
          <cell r="N552" t="str">
            <v>N</v>
          </cell>
          <cell r="O552" t="str">
            <v>N</v>
          </cell>
          <cell r="P552" t="str">
            <v>N</v>
          </cell>
          <cell r="Q552" t="str">
            <v>N</v>
          </cell>
          <cell r="R552">
            <v>1</v>
          </cell>
        </row>
        <row r="553">
          <cell r="A553" t="str">
            <v>E7045X</v>
          </cell>
          <cell r="B553" t="str">
            <v xml:space="preserve">Northmubria Police and Crime Comm and Chief C     </v>
          </cell>
          <cell r="C553" t="str">
            <v>7045GP</v>
          </cell>
          <cell r="D553" t="str">
            <v>T</v>
          </cell>
          <cell r="E553" t="str">
            <v xml:space="preserve">GP - Northumbria Police &amp; Crime Comm &amp; Chief C    </v>
          </cell>
          <cell r="F553" t="str">
            <v>Y</v>
          </cell>
          <cell r="G553" t="str">
            <v>N</v>
          </cell>
          <cell r="H553" t="str">
            <v>N</v>
          </cell>
          <cell r="I553" t="str">
            <v>N</v>
          </cell>
          <cell r="J553" t="str">
            <v>Y</v>
          </cell>
          <cell r="K553" t="str">
            <v>N</v>
          </cell>
          <cell r="L553" t="str">
            <v>N</v>
          </cell>
          <cell r="M553" t="str">
            <v>N</v>
          </cell>
          <cell r="N553" t="str">
            <v>N</v>
          </cell>
          <cell r="O553" t="str">
            <v>N</v>
          </cell>
          <cell r="P553" t="str">
            <v>N</v>
          </cell>
          <cell r="Q553" t="str">
            <v>N</v>
          </cell>
          <cell r="R553">
            <v>1</v>
          </cell>
        </row>
        <row r="554">
          <cell r="A554" t="str">
            <v>E7046X</v>
          </cell>
          <cell r="B554" t="str">
            <v xml:space="preserve">West Midlands Police and Crime Comm and Chief C   </v>
          </cell>
          <cell r="C554" t="str">
            <v>7046GP</v>
          </cell>
          <cell r="D554" t="str">
            <v>T</v>
          </cell>
          <cell r="E554" t="str">
            <v xml:space="preserve">GP - West Midlands Police &amp; Crime Comm &amp; Chief C  </v>
          </cell>
          <cell r="F554" t="str">
            <v>Y</v>
          </cell>
          <cell r="G554" t="str">
            <v>N</v>
          </cell>
          <cell r="H554" t="str">
            <v>N</v>
          </cell>
          <cell r="I554" t="str">
            <v>N</v>
          </cell>
          <cell r="J554" t="str">
            <v>Y</v>
          </cell>
          <cell r="K554" t="str">
            <v>N</v>
          </cell>
          <cell r="L554" t="str">
            <v>N</v>
          </cell>
          <cell r="M554" t="str">
            <v>N</v>
          </cell>
          <cell r="N554" t="str">
            <v>N</v>
          </cell>
          <cell r="O554" t="str">
            <v>N</v>
          </cell>
          <cell r="P554" t="str">
            <v>N</v>
          </cell>
          <cell r="Q554" t="str">
            <v>N</v>
          </cell>
          <cell r="R554">
            <v>1</v>
          </cell>
        </row>
        <row r="555">
          <cell r="A555" t="str">
            <v>E7047X</v>
          </cell>
          <cell r="B555" t="str">
            <v xml:space="preserve">West Yorkshire Police and Crime Comm and Chief C  </v>
          </cell>
          <cell r="C555" t="str">
            <v>7047GP</v>
          </cell>
          <cell r="D555" t="str">
            <v>T</v>
          </cell>
          <cell r="E555" t="str">
            <v xml:space="preserve">GP - West Yorkshire Police &amp; Crime Comm &amp; Chief C </v>
          </cell>
          <cell r="F555" t="str">
            <v>Y</v>
          </cell>
          <cell r="G555" t="str">
            <v>N</v>
          </cell>
          <cell r="H555" t="str">
            <v>N</v>
          </cell>
          <cell r="I555" t="str">
            <v>N</v>
          </cell>
          <cell r="J555" t="str">
            <v>Y</v>
          </cell>
          <cell r="K555" t="str">
            <v>N</v>
          </cell>
          <cell r="L555" t="str">
            <v>N</v>
          </cell>
          <cell r="M555" t="str">
            <v>N</v>
          </cell>
          <cell r="N555" t="str">
            <v>N</v>
          </cell>
          <cell r="O555" t="str">
            <v>N</v>
          </cell>
          <cell r="P555" t="str">
            <v>N</v>
          </cell>
          <cell r="Q555" t="str">
            <v>N</v>
          </cell>
          <cell r="R555">
            <v>1</v>
          </cell>
        </row>
        <row r="556">
          <cell r="A556" t="str">
            <v>E7050X</v>
          </cell>
          <cell r="B556" t="str">
            <v xml:space="preserve">Avon &amp; Somerset Police and Crime Comm and Chief C </v>
          </cell>
          <cell r="C556" t="str">
            <v>7050GP</v>
          </cell>
          <cell r="D556" t="str">
            <v>T</v>
          </cell>
          <cell r="E556" t="str">
            <v>GP - Avon &amp; Somerset Police and Crime Com and Ch C</v>
          </cell>
          <cell r="F556" t="str">
            <v>Y</v>
          </cell>
          <cell r="G556" t="str">
            <v>N</v>
          </cell>
          <cell r="H556" t="str">
            <v>N</v>
          </cell>
          <cell r="I556" t="str">
            <v>N</v>
          </cell>
          <cell r="J556" t="str">
            <v>Y</v>
          </cell>
          <cell r="K556" t="str">
            <v>N</v>
          </cell>
          <cell r="L556" t="str">
            <v>N</v>
          </cell>
          <cell r="M556" t="str">
            <v>N</v>
          </cell>
          <cell r="N556" t="str">
            <v>N</v>
          </cell>
          <cell r="O556" t="str">
            <v>N</v>
          </cell>
          <cell r="P556" t="str">
            <v>N</v>
          </cell>
          <cell r="Q556" t="str">
            <v>N</v>
          </cell>
          <cell r="R556">
            <v>1</v>
          </cell>
        </row>
        <row r="557">
          <cell r="A557" t="str">
            <v>E7051X</v>
          </cell>
          <cell r="B557" t="str">
            <v>Devon &amp; Cornwall Police and Crime Comm and Chief C</v>
          </cell>
          <cell r="C557" t="str">
            <v>7051GP</v>
          </cell>
          <cell r="D557" t="str">
            <v>T</v>
          </cell>
          <cell r="E557" t="str">
            <v>GP - Devon &amp; Cornwall Police and Crime Comm and Ch</v>
          </cell>
          <cell r="F557" t="str">
            <v>Y</v>
          </cell>
          <cell r="G557" t="str">
            <v>N</v>
          </cell>
          <cell r="H557" t="str">
            <v>N</v>
          </cell>
          <cell r="I557" t="str">
            <v>N</v>
          </cell>
          <cell r="J557" t="str">
            <v>Y</v>
          </cell>
          <cell r="K557" t="str">
            <v>N</v>
          </cell>
          <cell r="L557" t="str">
            <v>N</v>
          </cell>
          <cell r="M557" t="str">
            <v>N</v>
          </cell>
          <cell r="N557" t="str">
            <v>N</v>
          </cell>
          <cell r="O557" t="str">
            <v>N</v>
          </cell>
          <cell r="P557" t="str">
            <v>N</v>
          </cell>
          <cell r="Q557" t="str">
            <v>N</v>
          </cell>
          <cell r="R557">
            <v>1</v>
          </cell>
        </row>
        <row r="558">
          <cell r="A558" t="str">
            <v>E7052X</v>
          </cell>
          <cell r="B558" t="str">
            <v xml:space="preserve">Hamphsire Police and Crime Comm and Chief         </v>
          </cell>
          <cell r="C558" t="str">
            <v>7052GP</v>
          </cell>
          <cell r="D558" t="str">
            <v>T</v>
          </cell>
          <cell r="E558" t="str">
            <v xml:space="preserve">GP - Hampshire Police and Crime Comm and Chief C  </v>
          </cell>
          <cell r="F558" t="str">
            <v>Y</v>
          </cell>
          <cell r="G558" t="str">
            <v>N</v>
          </cell>
          <cell r="H558" t="str">
            <v>N</v>
          </cell>
          <cell r="I558" t="str">
            <v>N</v>
          </cell>
          <cell r="J558" t="str">
            <v>Y</v>
          </cell>
          <cell r="K558" t="str">
            <v>N</v>
          </cell>
          <cell r="L558" t="str">
            <v>N</v>
          </cell>
          <cell r="M558" t="str">
            <v>N</v>
          </cell>
          <cell r="N558" t="str">
            <v>N</v>
          </cell>
          <cell r="O558" t="str">
            <v>N</v>
          </cell>
          <cell r="P558" t="str">
            <v>N</v>
          </cell>
          <cell r="Q558" t="str">
            <v>N</v>
          </cell>
          <cell r="R558">
            <v>1</v>
          </cell>
        </row>
        <row r="559">
          <cell r="A559" t="str">
            <v>E7053X</v>
          </cell>
          <cell r="B559" t="str">
            <v xml:space="preserve">Sussex Police and Crime Comm and Chief C          </v>
          </cell>
          <cell r="C559" t="str">
            <v>7053GP</v>
          </cell>
          <cell r="D559" t="str">
            <v>T</v>
          </cell>
          <cell r="E559" t="str">
            <v xml:space="preserve">GP - Sussex Police and Crime Comm and Chief C     </v>
          </cell>
          <cell r="F559" t="str">
            <v>Y</v>
          </cell>
          <cell r="G559" t="str">
            <v>N</v>
          </cell>
          <cell r="H559" t="str">
            <v>N</v>
          </cell>
          <cell r="I559" t="str">
            <v>N</v>
          </cell>
          <cell r="J559" t="str">
            <v>Y</v>
          </cell>
          <cell r="K559" t="str">
            <v>N</v>
          </cell>
          <cell r="L559" t="str">
            <v>N</v>
          </cell>
          <cell r="M559" t="str">
            <v>N</v>
          </cell>
          <cell r="N559" t="str">
            <v>N</v>
          </cell>
          <cell r="O559" t="str">
            <v>N</v>
          </cell>
          <cell r="P559" t="str">
            <v>N</v>
          </cell>
          <cell r="Q559" t="str">
            <v>N</v>
          </cell>
          <cell r="R559">
            <v>1</v>
          </cell>
        </row>
        <row r="560">
          <cell r="A560" t="str">
            <v>E7054X</v>
          </cell>
          <cell r="B560" t="str">
            <v xml:space="preserve">Thames Valley Police and Crime Com and Chief C    </v>
          </cell>
          <cell r="C560" t="str">
            <v>7054GP</v>
          </cell>
          <cell r="D560" t="str">
            <v>T</v>
          </cell>
          <cell r="E560" t="str">
            <v xml:space="preserve">GP - Thames Valley Police &amp; Crime Comm &amp; Chief C  </v>
          </cell>
          <cell r="F560" t="str">
            <v>Y</v>
          </cell>
          <cell r="G560" t="str">
            <v>N</v>
          </cell>
          <cell r="H560" t="str">
            <v>N</v>
          </cell>
          <cell r="I560" t="str">
            <v>N</v>
          </cell>
          <cell r="J560" t="str">
            <v>Y</v>
          </cell>
          <cell r="K560" t="str">
            <v>N</v>
          </cell>
          <cell r="L560" t="str">
            <v>N</v>
          </cell>
          <cell r="M560" t="str">
            <v>N</v>
          </cell>
          <cell r="N560" t="str">
            <v>N</v>
          </cell>
          <cell r="O560" t="str">
            <v>N</v>
          </cell>
          <cell r="P560" t="str">
            <v>N</v>
          </cell>
          <cell r="Q560" t="str">
            <v>N</v>
          </cell>
          <cell r="R560">
            <v>1</v>
          </cell>
        </row>
        <row r="561">
          <cell r="A561" t="str">
            <v>E7055X</v>
          </cell>
          <cell r="B561" t="str">
            <v xml:space="preserve">Hertfordshire Police &amp; Crime Comm &amp; Chief C       </v>
          </cell>
          <cell r="C561" t="str">
            <v>7055GP</v>
          </cell>
          <cell r="D561" t="str">
            <v>T</v>
          </cell>
          <cell r="E561" t="str">
            <v xml:space="preserve">GP - Hertfordshire Police &amp; Crime Comm &amp; Chief C  </v>
          </cell>
          <cell r="F561" t="str">
            <v>Y</v>
          </cell>
          <cell r="G561" t="str">
            <v>N</v>
          </cell>
          <cell r="H561" t="str">
            <v>N</v>
          </cell>
          <cell r="I561" t="str">
            <v>N</v>
          </cell>
          <cell r="J561" t="str">
            <v>Y</v>
          </cell>
          <cell r="K561" t="str">
            <v>N</v>
          </cell>
          <cell r="L561" t="str">
            <v>N</v>
          </cell>
          <cell r="M561" t="str">
            <v>N</v>
          </cell>
          <cell r="N561" t="str">
            <v>N</v>
          </cell>
          <cell r="O561" t="str">
            <v>N</v>
          </cell>
          <cell r="P561" t="str">
            <v>N</v>
          </cell>
          <cell r="Q561" t="str">
            <v>N</v>
          </cell>
          <cell r="R561">
            <v>1</v>
          </cell>
        </row>
        <row r="562">
          <cell r="A562" t="str">
            <v>E7060X</v>
          </cell>
          <cell r="B562" t="str">
            <v>Mayor's Office for Policing and Crime and Met P Co</v>
          </cell>
          <cell r="C562" t="str">
            <v>7060GP</v>
          </cell>
          <cell r="D562" t="str">
            <v>T</v>
          </cell>
          <cell r="E562" t="str">
            <v xml:space="preserve">GP - Mayor's Office for Policing and Crime        </v>
          </cell>
          <cell r="F562" t="str">
            <v>Y</v>
          </cell>
          <cell r="G562" t="str">
            <v>N</v>
          </cell>
          <cell r="H562" t="str">
            <v>N</v>
          </cell>
          <cell r="I562" t="str">
            <v>N</v>
          </cell>
          <cell r="J562" t="str">
            <v>Y</v>
          </cell>
          <cell r="K562" t="str">
            <v>Y</v>
          </cell>
          <cell r="L562" t="str">
            <v>Y</v>
          </cell>
          <cell r="M562" t="str">
            <v>Y</v>
          </cell>
          <cell r="N562" t="str">
            <v>N</v>
          </cell>
          <cell r="O562" t="str">
            <v>N</v>
          </cell>
          <cell r="P562" t="str">
            <v>N</v>
          </cell>
          <cell r="Q562" t="str">
            <v>N</v>
          </cell>
          <cell r="R562">
            <v>1</v>
          </cell>
        </row>
        <row r="563">
          <cell r="A563" t="str">
            <v>EAT066</v>
          </cell>
          <cell r="B563" t="str">
            <v xml:space="preserve">EU Emissions Allowance trust statement            </v>
          </cell>
          <cell r="C563" t="str">
            <v>EAT0GP</v>
          </cell>
          <cell r="D563" t="str">
            <v>T</v>
          </cell>
          <cell r="E563" t="str">
            <v xml:space="preserve">GP - EU Emissions Allowance trust statement       </v>
          </cell>
          <cell r="F563" t="str">
            <v>Y</v>
          </cell>
          <cell r="G563" t="str">
            <v>N</v>
          </cell>
          <cell r="H563" t="str">
            <v>Y</v>
          </cell>
          <cell r="I563" t="str">
            <v>N</v>
          </cell>
          <cell r="J563" t="str">
            <v>N</v>
          </cell>
          <cell r="K563" t="str">
            <v>N</v>
          </cell>
          <cell r="L563" t="str">
            <v>N</v>
          </cell>
          <cell r="M563" t="str">
            <v>N</v>
          </cell>
          <cell r="N563" t="str">
            <v>N</v>
          </cell>
          <cell r="O563" t="str">
            <v>N</v>
          </cell>
          <cell r="P563" t="str">
            <v>N</v>
          </cell>
          <cell r="Q563" t="str">
            <v>N</v>
          </cell>
          <cell r="R563">
            <v>0</v>
          </cell>
        </row>
        <row r="564">
          <cell r="A564" t="str">
            <v>ECG025</v>
          </cell>
          <cell r="B564" t="str">
            <v xml:space="preserve">Export Credits Guarantee Department               </v>
          </cell>
          <cell r="C564" t="str">
            <v>ECG0GP</v>
          </cell>
          <cell r="D564" t="str">
            <v>T</v>
          </cell>
          <cell r="E564" t="str">
            <v xml:space="preserve">GP - EXPORT CREDITS GUARANTEE DEPARTMENT          </v>
          </cell>
          <cell r="F564" t="str">
            <v>Y</v>
          </cell>
          <cell r="G564" t="str">
            <v>N</v>
          </cell>
          <cell r="H564" t="str">
            <v>Y</v>
          </cell>
          <cell r="I564" t="str">
            <v>N</v>
          </cell>
          <cell r="J564" t="str">
            <v>N</v>
          </cell>
          <cell r="K564" t="str">
            <v>N</v>
          </cell>
          <cell r="L564" t="str">
            <v>N</v>
          </cell>
          <cell r="M564" t="str">
            <v>N</v>
          </cell>
          <cell r="N564" t="str">
            <v>N</v>
          </cell>
          <cell r="O564" t="str">
            <v>N</v>
          </cell>
          <cell r="P564" t="str">
            <v>N</v>
          </cell>
          <cell r="Q564" t="str">
            <v>N</v>
          </cell>
          <cell r="R564">
            <v>0</v>
          </cell>
        </row>
        <row r="565">
          <cell r="A565" t="str">
            <v>ECN211</v>
          </cell>
          <cell r="B565" t="str">
            <v xml:space="preserve">Equality Commission for Northern Ireland          </v>
          </cell>
          <cell r="C565" t="str">
            <v>ECNIGP</v>
          </cell>
          <cell r="D565" t="str">
            <v>T</v>
          </cell>
          <cell r="E565" t="str">
            <v xml:space="preserve">IGP - Equality Commission for Northern Ireland    </v>
          </cell>
          <cell r="F565" t="str">
            <v>Y</v>
          </cell>
          <cell r="G565" t="str">
            <v>N</v>
          </cell>
          <cell r="H565" t="str">
            <v>Y</v>
          </cell>
          <cell r="I565" t="str">
            <v>N</v>
          </cell>
          <cell r="J565" t="str">
            <v>N</v>
          </cell>
          <cell r="K565" t="str">
            <v>N</v>
          </cell>
          <cell r="L565" t="str">
            <v>N</v>
          </cell>
          <cell r="M565" t="str">
            <v>N</v>
          </cell>
          <cell r="N565" t="str">
            <v>N</v>
          </cell>
          <cell r="O565" t="str">
            <v>N</v>
          </cell>
          <cell r="P565" t="str">
            <v>N</v>
          </cell>
          <cell r="Q565" t="str">
            <v>N</v>
          </cell>
          <cell r="R565">
            <v>0</v>
          </cell>
        </row>
        <row r="566">
          <cell r="A566" t="str">
            <v>EEA888</v>
          </cell>
          <cell r="B566" t="str">
            <v xml:space="preserve">Exchange Equalisation Account                     </v>
          </cell>
          <cell r="C566" t="str">
            <v>EEA8GP</v>
          </cell>
          <cell r="D566" t="str">
            <v>T</v>
          </cell>
          <cell r="E566" t="str">
            <v xml:space="preserve">GP - Exchange Equalisation Account                </v>
          </cell>
          <cell r="F566" t="str">
            <v>Y</v>
          </cell>
          <cell r="G566" t="str">
            <v>N</v>
          </cell>
          <cell r="H566" t="str">
            <v>Y</v>
          </cell>
          <cell r="I566" t="str">
            <v>N</v>
          </cell>
          <cell r="J566" t="str">
            <v>N</v>
          </cell>
          <cell r="K566" t="str">
            <v>N</v>
          </cell>
          <cell r="L566" t="str">
            <v>N</v>
          </cell>
          <cell r="M566" t="str">
            <v>N</v>
          </cell>
          <cell r="N566" t="str">
            <v>N</v>
          </cell>
          <cell r="O566" t="str">
            <v>N</v>
          </cell>
          <cell r="P566" t="str">
            <v>N</v>
          </cell>
          <cell r="Q566" t="str">
            <v>N</v>
          </cell>
          <cell r="R566">
            <v>0</v>
          </cell>
        </row>
        <row r="567">
          <cell r="A567" t="str">
            <v>EED084</v>
          </cell>
          <cell r="B567" t="str">
            <v xml:space="preserve">East of England Development Agency                </v>
          </cell>
          <cell r="C567" t="str">
            <v>BISCLS</v>
          </cell>
          <cell r="D567" t="str">
            <v>T</v>
          </cell>
          <cell r="E567" t="str">
            <v xml:space="preserve">CLS - DEPARTMENT FOR BUSINESS INNOVATION &amp; SKILLS </v>
          </cell>
          <cell r="F567" t="str">
            <v>Y</v>
          </cell>
          <cell r="G567" t="str">
            <v>N</v>
          </cell>
          <cell r="H567" t="str">
            <v>Y</v>
          </cell>
          <cell r="I567" t="str">
            <v>N</v>
          </cell>
          <cell r="J567" t="str">
            <v>N</v>
          </cell>
          <cell r="K567" t="str">
            <v>N</v>
          </cell>
          <cell r="L567" t="str">
            <v>N</v>
          </cell>
          <cell r="M567" t="str">
            <v>N</v>
          </cell>
          <cell r="N567" t="str">
            <v>N</v>
          </cell>
          <cell r="O567" t="str">
            <v>N</v>
          </cell>
          <cell r="P567" t="str">
            <v>N</v>
          </cell>
          <cell r="Q567" t="str">
            <v>N</v>
          </cell>
          <cell r="R567">
            <v>0</v>
          </cell>
        </row>
        <row r="568">
          <cell r="A568" t="str">
            <v>EFA022</v>
          </cell>
          <cell r="B568" t="str">
            <v>Education Funding Agency</v>
          </cell>
          <cell r="C568" t="str">
            <v>DFECLS</v>
          </cell>
          <cell r="D568" t="str">
            <v>T</v>
          </cell>
          <cell r="E568" t="str">
            <v xml:space="preserve">CLS - DEPARTMENT FOR EDUCATION                    </v>
          </cell>
          <cell r="F568" t="str">
            <v>N</v>
          </cell>
          <cell r="G568" t="str">
            <v>N</v>
          </cell>
          <cell r="H568" t="str">
            <v>N</v>
          </cell>
          <cell r="I568" t="str">
            <v>N</v>
          </cell>
          <cell r="J568" t="str">
            <v>N</v>
          </cell>
          <cell r="K568" t="str">
            <v>N</v>
          </cell>
          <cell r="L568" t="str">
            <v>N</v>
          </cell>
          <cell r="M568" t="str">
            <v>N</v>
          </cell>
          <cell r="N568" t="str">
            <v>N</v>
          </cell>
          <cell r="O568" t="str">
            <v>N</v>
          </cell>
          <cell r="P568" t="str">
            <v>N</v>
          </cell>
          <cell r="Q568" t="str">
            <v>N</v>
          </cell>
          <cell r="R568">
            <v>0</v>
          </cell>
        </row>
        <row r="569">
          <cell r="A569" t="str">
            <v>EFR003</v>
          </cell>
          <cell r="B569" t="str">
            <v xml:space="preserve">Department for Environment Food and Rural Affairs </v>
          </cell>
          <cell r="C569" t="str">
            <v>EFRCLS</v>
          </cell>
          <cell r="D569" t="str">
            <v>T</v>
          </cell>
          <cell r="E569" t="str">
            <v>CLS - DEPARTMENT FOR ENVIRONMENT FOOD &amp; RURAL AFFA</v>
          </cell>
          <cell r="F569" t="str">
            <v>Y</v>
          </cell>
          <cell r="G569" t="str">
            <v>N</v>
          </cell>
          <cell r="H569" t="str">
            <v>Y</v>
          </cell>
          <cell r="I569" t="str">
            <v>N</v>
          </cell>
          <cell r="J569" t="str">
            <v>N</v>
          </cell>
          <cell r="K569" t="str">
            <v>N</v>
          </cell>
          <cell r="L569" t="str">
            <v>N</v>
          </cell>
          <cell r="M569" t="str">
            <v>N</v>
          </cell>
          <cell r="N569" t="str">
            <v>N</v>
          </cell>
          <cell r="O569" t="str">
            <v>N</v>
          </cell>
          <cell r="P569" t="str">
            <v>N</v>
          </cell>
          <cell r="Q569" t="str">
            <v>N</v>
          </cell>
          <cell r="R569">
            <v>0</v>
          </cell>
        </row>
        <row r="570">
          <cell r="A570" t="str">
            <v>EFT999</v>
          </cell>
          <cell r="B570" t="str">
            <v xml:space="preserve">English FT Adjustment/Input                       </v>
          </cell>
          <cell r="C570" t="str">
            <v>FTGRPX</v>
          </cell>
          <cell r="D570" t="str">
            <v>T</v>
          </cell>
          <cell r="E570" t="str">
            <v xml:space="preserve">ENGLISH NATIONAL HEALTH SERVICES FOUNDATION TRUST </v>
          </cell>
          <cell r="F570" t="str">
            <v>X</v>
          </cell>
          <cell r="G570" t="str">
            <v>N</v>
          </cell>
          <cell r="H570" t="str">
            <v>Y</v>
          </cell>
          <cell r="I570" t="str">
            <v>N</v>
          </cell>
          <cell r="J570" t="str">
            <v>N</v>
          </cell>
          <cell r="K570" t="str">
            <v>N</v>
          </cell>
          <cell r="L570" t="str">
            <v>N</v>
          </cell>
          <cell r="M570" t="str">
            <v>N</v>
          </cell>
          <cell r="N570" t="str">
            <v>N</v>
          </cell>
          <cell r="O570" t="str">
            <v>N</v>
          </cell>
          <cell r="P570" t="str">
            <v>N</v>
          </cell>
          <cell r="Q570" t="str">
            <v>N</v>
          </cell>
          <cell r="R570">
            <v>0</v>
          </cell>
        </row>
        <row r="571">
          <cell r="A571" t="str">
            <v>EHG048</v>
          </cell>
          <cell r="B571" t="str">
            <v xml:space="preserve">English Heritage                                  </v>
          </cell>
          <cell r="C571" t="str">
            <v>DCMCLS</v>
          </cell>
          <cell r="D571" t="str">
            <v>T</v>
          </cell>
          <cell r="E571" t="str">
            <v xml:space="preserve">CLS - DEPARTMENT FOR CULTURE MEDIA &amp; SPORT        </v>
          </cell>
          <cell r="F571" t="str">
            <v>Y</v>
          </cell>
          <cell r="G571" t="str">
            <v>N</v>
          </cell>
          <cell r="H571" t="str">
            <v>Y</v>
          </cell>
          <cell r="I571" t="str">
            <v>N</v>
          </cell>
          <cell r="J571" t="str">
            <v>N</v>
          </cell>
          <cell r="K571" t="str">
            <v>N</v>
          </cell>
          <cell r="L571" t="str">
            <v>N</v>
          </cell>
          <cell r="M571" t="str">
            <v>N</v>
          </cell>
          <cell r="N571" t="str">
            <v>N</v>
          </cell>
          <cell r="O571" t="str">
            <v>N</v>
          </cell>
          <cell r="P571" t="str">
            <v>N</v>
          </cell>
          <cell r="Q571" t="str">
            <v>N</v>
          </cell>
          <cell r="R571">
            <v>0</v>
          </cell>
        </row>
        <row r="572">
          <cell r="A572" t="str">
            <v>EHR064</v>
          </cell>
          <cell r="B572" t="str">
            <v xml:space="preserve">Equality and Human Rights Commission              </v>
          </cell>
          <cell r="C572" t="str">
            <v>DCMCLS</v>
          </cell>
          <cell r="D572" t="str">
            <v>T</v>
          </cell>
          <cell r="E572" t="str">
            <v xml:space="preserve">CLS - DEPARTMENT FOR CULTURE MEDIA &amp; SPORT        </v>
          </cell>
          <cell r="F572" t="str">
            <v>Y</v>
          </cell>
          <cell r="G572" t="str">
            <v>N</v>
          </cell>
          <cell r="H572" t="str">
            <v>Y</v>
          </cell>
          <cell r="I572" t="str">
            <v>N</v>
          </cell>
          <cell r="J572" t="str">
            <v>N</v>
          </cell>
          <cell r="K572" t="str">
            <v>N</v>
          </cell>
          <cell r="L572" t="str">
            <v>N</v>
          </cell>
          <cell r="M572" t="str">
            <v>N</v>
          </cell>
          <cell r="N572" t="str">
            <v>N</v>
          </cell>
          <cell r="O572" t="str">
            <v>N</v>
          </cell>
          <cell r="P572" t="str">
            <v>N</v>
          </cell>
          <cell r="Q572" t="str">
            <v>N</v>
          </cell>
          <cell r="R572">
            <v>0</v>
          </cell>
        </row>
        <row r="573">
          <cell r="A573" t="str">
            <v>EIT084</v>
          </cell>
          <cell r="B573" t="str">
            <v xml:space="preserve">Engineering Construction Industry Training Board  </v>
          </cell>
          <cell r="C573" t="str">
            <v>BISCLS</v>
          </cell>
          <cell r="D573" t="str">
            <v>T</v>
          </cell>
          <cell r="E573" t="str">
            <v xml:space="preserve">CLS - DEPARTMENT FOR BUSINESS INNOVATION &amp; SKILLS </v>
          </cell>
          <cell r="F573" t="str">
            <v>Y</v>
          </cell>
          <cell r="G573" t="str">
            <v>N</v>
          </cell>
          <cell r="H573" t="str">
            <v>Y</v>
          </cell>
          <cell r="I573" t="str">
            <v>N</v>
          </cell>
          <cell r="J573" t="str">
            <v>N</v>
          </cell>
          <cell r="K573" t="str">
            <v>N</v>
          </cell>
          <cell r="L573" t="str">
            <v>N</v>
          </cell>
          <cell r="M573" t="str">
            <v>N</v>
          </cell>
          <cell r="N573" t="str">
            <v>N</v>
          </cell>
          <cell r="O573" t="str">
            <v>N</v>
          </cell>
          <cell r="P573" t="str">
            <v>N</v>
          </cell>
          <cell r="Q573" t="str">
            <v>N</v>
          </cell>
          <cell r="R573">
            <v>0</v>
          </cell>
        </row>
        <row r="574">
          <cell r="A574" t="str">
            <v>ELG999</v>
          </cell>
          <cell r="B574" t="str">
            <v xml:space="preserve">English LG Adjustment/Input                       </v>
          </cell>
          <cell r="C574" t="str">
            <v>ELGGRP</v>
          </cell>
          <cell r="D574" t="str">
            <v>T</v>
          </cell>
          <cell r="E574" t="str">
            <v xml:space="preserve">ENGLISH LOCAL GOVERNMENT                          </v>
          </cell>
          <cell r="F574" t="str">
            <v>X</v>
          </cell>
          <cell r="G574" t="str">
            <v>N</v>
          </cell>
          <cell r="H574" t="str">
            <v>Y</v>
          </cell>
          <cell r="I574" t="str">
            <v>N</v>
          </cell>
          <cell r="J574" t="str">
            <v>N</v>
          </cell>
          <cell r="K574" t="str">
            <v>N</v>
          </cell>
          <cell r="L574" t="str">
            <v>N</v>
          </cell>
          <cell r="M574" t="str">
            <v>N</v>
          </cell>
          <cell r="N574" t="str">
            <v>N</v>
          </cell>
          <cell r="O574" t="str">
            <v>N</v>
          </cell>
          <cell r="P574" t="str">
            <v>N</v>
          </cell>
          <cell r="Q574" t="str">
            <v>N</v>
          </cell>
          <cell r="R574">
            <v>0</v>
          </cell>
        </row>
        <row r="575">
          <cell r="A575" t="str">
            <v>EMD084</v>
          </cell>
          <cell r="B575" t="str">
            <v xml:space="preserve">East Midlands Regional Development Agency         </v>
          </cell>
          <cell r="C575" t="str">
            <v>BISCLS</v>
          </cell>
          <cell r="D575" t="str">
            <v>T</v>
          </cell>
          <cell r="E575" t="str">
            <v xml:space="preserve">CLS - DEPARTMENT FOR BUSINESS INNOVATION &amp; SKILLS </v>
          </cell>
          <cell r="F575" t="str">
            <v>Y</v>
          </cell>
          <cell r="G575" t="str">
            <v>N</v>
          </cell>
          <cell r="H575" t="str">
            <v>Y</v>
          </cell>
          <cell r="I575" t="str">
            <v>N</v>
          </cell>
          <cell r="J575" t="str">
            <v>N</v>
          </cell>
          <cell r="K575" t="str">
            <v>N</v>
          </cell>
          <cell r="L575" t="str">
            <v>N</v>
          </cell>
          <cell r="M575" t="str">
            <v>N</v>
          </cell>
          <cell r="N575" t="str">
            <v>N</v>
          </cell>
          <cell r="O575" t="str">
            <v>N</v>
          </cell>
          <cell r="P575" t="str">
            <v>N</v>
          </cell>
          <cell r="Q575" t="str">
            <v>N</v>
          </cell>
          <cell r="R575">
            <v>0</v>
          </cell>
        </row>
        <row r="576">
          <cell r="A576" t="str">
            <v>ENH999</v>
          </cell>
          <cell r="B576" t="str">
            <v xml:space="preserve">English NHST Adjustment/Input                     </v>
          </cell>
          <cell r="C576" t="str">
            <v>NFTGRP</v>
          </cell>
          <cell r="D576" t="str">
            <v>T</v>
          </cell>
          <cell r="E576" t="str">
            <v xml:space="preserve">ENGLISH NATIONAL HEALTH SERVICE TRUST             </v>
          </cell>
          <cell r="F576" t="str">
            <v>X</v>
          </cell>
          <cell r="G576" t="str">
            <v>N</v>
          </cell>
          <cell r="H576" t="str">
            <v>Y</v>
          </cell>
          <cell r="I576" t="str">
            <v>N</v>
          </cell>
          <cell r="J576" t="str">
            <v>N</v>
          </cell>
          <cell r="K576" t="str">
            <v>N</v>
          </cell>
          <cell r="L576" t="str">
            <v>N</v>
          </cell>
          <cell r="M576" t="str">
            <v>N</v>
          </cell>
          <cell r="N576" t="str">
            <v>N</v>
          </cell>
          <cell r="O576" t="str">
            <v>N</v>
          </cell>
          <cell r="P576" t="str">
            <v>N</v>
          </cell>
          <cell r="Q576" t="str">
            <v>N</v>
          </cell>
          <cell r="R576">
            <v>0</v>
          </cell>
        </row>
        <row r="577">
          <cell r="A577" t="str">
            <v>ENI203</v>
          </cell>
          <cell r="B577" t="str">
            <v xml:space="preserve">Department of Education - Northern Ireland        </v>
          </cell>
          <cell r="C577" t="str">
            <v>ENIIGP</v>
          </cell>
          <cell r="D577" t="str">
            <v>T</v>
          </cell>
          <cell r="E577" t="str">
            <v xml:space="preserve">IGP - Department of Education - Northern Ireland  </v>
          </cell>
          <cell r="F577" t="str">
            <v>Y</v>
          </cell>
          <cell r="G577" t="str">
            <v>N</v>
          </cell>
          <cell r="H577" t="str">
            <v>Y</v>
          </cell>
          <cell r="I577" t="str">
            <v>N</v>
          </cell>
          <cell r="J577" t="str">
            <v>N</v>
          </cell>
          <cell r="K577" t="str">
            <v>N</v>
          </cell>
          <cell r="L577" t="str">
            <v>N</v>
          </cell>
          <cell r="M577" t="str">
            <v>N</v>
          </cell>
          <cell r="N577" t="str">
            <v>N</v>
          </cell>
          <cell r="O577" t="str">
            <v>N</v>
          </cell>
          <cell r="P577" t="str">
            <v>N</v>
          </cell>
          <cell r="Q577" t="str">
            <v>N</v>
          </cell>
          <cell r="R577">
            <v>0</v>
          </cell>
        </row>
        <row r="578">
          <cell r="A578" t="str">
            <v>ENV003</v>
          </cell>
          <cell r="B578" t="str">
            <v xml:space="preserve">Environment Agency                                </v>
          </cell>
          <cell r="C578" t="str">
            <v>EFRCLS</v>
          </cell>
          <cell r="D578" t="str">
            <v>T</v>
          </cell>
          <cell r="E578" t="str">
            <v>CLS - DEPARTMENT FOR ENVIRONMENT FOOD &amp; RURAL AFFA</v>
          </cell>
          <cell r="F578" t="str">
            <v>Y</v>
          </cell>
          <cell r="G578" t="str">
            <v>N</v>
          </cell>
          <cell r="H578" t="str">
            <v>Y</v>
          </cell>
          <cell r="I578" t="str">
            <v>N</v>
          </cell>
          <cell r="J578" t="str">
            <v>N</v>
          </cell>
          <cell r="K578" t="str">
            <v>N</v>
          </cell>
          <cell r="L578" t="str">
            <v>N</v>
          </cell>
          <cell r="M578" t="str">
            <v>N</v>
          </cell>
          <cell r="N578" t="str">
            <v>N</v>
          </cell>
          <cell r="O578" t="str">
            <v>N</v>
          </cell>
          <cell r="P578" t="str">
            <v>N</v>
          </cell>
          <cell r="Q578" t="str">
            <v>N</v>
          </cell>
          <cell r="R578">
            <v>0</v>
          </cell>
        </row>
        <row r="579">
          <cell r="A579" t="str">
            <v>EPA075</v>
          </cell>
          <cell r="B579" t="str">
            <v xml:space="preserve">Scottish Environment Protection Agency            </v>
          </cell>
          <cell r="C579" t="str">
            <v>EPA0GP</v>
          </cell>
          <cell r="D579" t="str">
            <v>T</v>
          </cell>
          <cell r="E579" t="str">
            <v xml:space="preserve">GP - Scottish Environment Protection Agency       </v>
          </cell>
          <cell r="F579" t="str">
            <v>Y</v>
          </cell>
          <cell r="G579" t="str">
            <v>N</v>
          </cell>
          <cell r="H579" t="str">
            <v>Y</v>
          </cell>
          <cell r="I579" t="str">
            <v>N</v>
          </cell>
          <cell r="J579" t="str">
            <v>N</v>
          </cell>
          <cell r="K579" t="str">
            <v>N</v>
          </cell>
          <cell r="L579" t="str">
            <v>N</v>
          </cell>
          <cell r="M579" t="str">
            <v>N</v>
          </cell>
          <cell r="N579" t="str">
            <v>N</v>
          </cell>
          <cell r="O579" t="str">
            <v>N</v>
          </cell>
          <cell r="P579" t="str">
            <v>N</v>
          </cell>
          <cell r="Q579" t="str">
            <v>N</v>
          </cell>
          <cell r="R579">
            <v>0</v>
          </cell>
        </row>
        <row r="580">
          <cell r="A580" t="str">
            <v>EPS084</v>
          </cell>
          <cell r="B580" t="str">
            <v>Engineering and Physical Sciences Research Council</v>
          </cell>
          <cell r="C580" t="str">
            <v>BISCLS</v>
          </cell>
          <cell r="D580" t="str">
            <v>T</v>
          </cell>
          <cell r="E580" t="str">
            <v xml:space="preserve">CLS - DEPARTMENT FOR BUSINESS INNOVATION &amp; SKILLS </v>
          </cell>
          <cell r="F580" t="str">
            <v>Y</v>
          </cell>
          <cell r="G580" t="str">
            <v>N</v>
          </cell>
          <cell r="H580" t="str">
            <v>Y</v>
          </cell>
          <cell r="I580" t="str">
            <v>N</v>
          </cell>
          <cell r="J580" t="str">
            <v>N</v>
          </cell>
          <cell r="K580" t="str">
            <v>N</v>
          </cell>
          <cell r="L580" t="str">
            <v>N</v>
          </cell>
          <cell r="M580" t="str">
            <v>N</v>
          </cell>
          <cell r="N580" t="str">
            <v>N</v>
          </cell>
          <cell r="O580" t="str">
            <v>N</v>
          </cell>
          <cell r="P580" t="str">
            <v>N</v>
          </cell>
          <cell r="Q580" t="str">
            <v>N</v>
          </cell>
          <cell r="R580">
            <v>0</v>
          </cell>
        </row>
        <row r="581">
          <cell r="A581" t="str">
            <v>ESR084</v>
          </cell>
          <cell r="B581" t="str">
            <v xml:space="preserve">Economic and Social Research Council              </v>
          </cell>
          <cell r="C581" t="str">
            <v>BISCLS</v>
          </cell>
          <cell r="D581" t="str">
            <v>T</v>
          </cell>
          <cell r="E581" t="str">
            <v xml:space="preserve">CLS - DEPARTMENT FOR BUSINESS INNOVATION &amp; SKILLS </v>
          </cell>
          <cell r="F581" t="str">
            <v>Y</v>
          </cell>
          <cell r="G581" t="str">
            <v>N</v>
          </cell>
          <cell r="H581" t="str">
            <v>Y</v>
          </cell>
          <cell r="I581" t="str">
            <v>N</v>
          </cell>
          <cell r="J581" t="str">
            <v>N</v>
          </cell>
          <cell r="K581" t="str">
            <v>N</v>
          </cell>
          <cell r="L581" t="str">
            <v>N</v>
          </cell>
          <cell r="M581" t="str">
            <v>N</v>
          </cell>
          <cell r="N581" t="str">
            <v>N</v>
          </cell>
          <cell r="O581" t="str">
            <v>N</v>
          </cell>
          <cell r="P581" t="str">
            <v>N</v>
          </cell>
          <cell r="Q581" t="str">
            <v>N</v>
          </cell>
          <cell r="R581">
            <v>0</v>
          </cell>
        </row>
        <row r="582">
          <cell r="A582" t="str">
            <v>EST090</v>
          </cell>
          <cell r="B582" t="str">
            <v xml:space="preserve">Estyn Her Majs Inspectorate for E &amp; T for Wales   </v>
          </cell>
          <cell r="C582" t="str">
            <v>EST0GP</v>
          </cell>
          <cell r="D582" t="str">
            <v>T</v>
          </cell>
          <cell r="E582" t="str">
            <v>GP - Estyn Her Majs Inspectorate for E &amp; T for Wal</v>
          </cell>
          <cell r="F582" t="str">
            <v>Y</v>
          </cell>
          <cell r="G582" t="str">
            <v>N</v>
          </cell>
          <cell r="H582" t="str">
            <v>Y</v>
          </cell>
          <cell r="I582" t="str">
            <v>N</v>
          </cell>
          <cell r="J582" t="str">
            <v>N</v>
          </cell>
          <cell r="K582" t="str">
            <v>N</v>
          </cell>
          <cell r="L582" t="str">
            <v>N</v>
          </cell>
          <cell r="M582" t="str">
            <v>N</v>
          </cell>
          <cell r="N582" t="str">
            <v>N</v>
          </cell>
          <cell r="O582" t="str">
            <v>N</v>
          </cell>
          <cell r="P582" t="str">
            <v>N</v>
          </cell>
          <cell r="Q582" t="str">
            <v>N</v>
          </cell>
          <cell r="R582">
            <v>0</v>
          </cell>
        </row>
        <row r="583">
          <cell r="A583" t="str">
            <v>FAS032</v>
          </cell>
          <cell r="B583" t="str">
            <v xml:space="preserve">DWP - Financial Assistance Scheme                 </v>
          </cell>
          <cell r="C583" t="str">
            <v>FAS0GP</v>
          </cell>
          <cell r="D583" t="str">
            <v>T</v>
          </cell>
          <cell r="E583" t="str">
            <v>GP - DWP - Financial Assistance Scheme</v>
          </cell>
          <cell r="F583" t="str">
            <v>Y</v>
          </cell>
          <cell r="G583" t="str">
            <v>N</v>
          </cell>
          <cell r="H583" t="str">
            <v>Y</v>
          </cell>
          <cell r="I583" t="str">
            <v>N</v>
          </cell>
          <cell r="J583" t="str">
            <v>N</v>
          </cell>
          <cell r="K583" t="str">
            <v>N</v>
          </cell>
          <cell r="L583" t="str">
            <v>N</v>
          </cell>
          <cell r="M583" t="str">
            <v>N</v>
          </cell>
          <cell r="N583" t="str">
            <v>N</v>
          </cell>
          <cell r="O583" t="str">
            <v>N</v>
          </cell>
          <cell r="P583" t="str">
            <v>N</v>
          </cell>
          <cell r="Q583" t="str">
            <v>N</v>
          </cell>
          <cell r="R583">
            <v>0</v>
          </cell>
        </row>
        <row r="584">
          <cell r="A584" t="str">
            <v>FCA087</v>
          </cell>
          <cell r="B584" t="str">
            <v>Financial Conduct Authority</v>
          </cell>
          <cell r="C584" t="str">
            <v>FCAGRP</v>
          </cell>
          <cell r="D584" t="str">
            <v>T</v>
          </cell>
          <cell r="E584" t="str">
            <v>GP - Financial Conduct Authority</v>
          </cell>
          <cell r="F584" t="str">
            <v>Y</v>
          </cell>
          <cell r="G584" t="str">
            <v>N</v>
          </cell>
          <cell r="H584" t="str">
            <v>Y</v>
          </cell>
          <cell r="I584" t="str">
            <v>N</v>
          </cell>
          <cell r="J584" t="str">
            <v>N</v>
          </cell>
          <cell r="K584" t="str">
            <v>N</v>
          </cell>
          <cell r="L584" t="str">
            <v>N</v>
          </cell>
          <cell r="M584" t="str">
            <v>N</v>
          </cell>
          <cell r="N584" t="str">
            <v>N</v>
          </cell>
          <cell r="O584" t="str">
            <v>N</v>
          </cell>
          <cell r="P584" t="str">
            <v>N</v>
          </cell>
          <cell r="Q584" t="str">
            <v>N</v>
          </cell>
          <cell r="R584">
            <v>0</v>
          </cell>
        </row>
        <row r="585">
          <cell r="A585" t="str">
            <v>FCL048</v>
          </cell>
          <cell r="B585" t="str">
            <v xml:space="preserve">UK Film Council Lottery                           </v>
          </cell>
          <cell r="C585" t="str">
            <v>DCMCLS</v>
          </cell>
          <cell r="D585" t="str">
            <v>T</v>
          </cell>
          <cell r="E585" t="str">
            <v xml:space="preserve">CLS - DEPARTMENT FOR CULTURE MEDIA &amp; SPORT        </v>
          </cell>
          <cell r="F585" t="str">
            <v>Y</v>
          </cell>
          <cell r="G585" t="str">
            <v>N</v>
          </cell>
          <cell r="H585" t="str">
            <v>Y</v>
          </cell>
          <cell r="I585" t="str">
            <v>N</v>
          </cell>
          <cell r="J585" t="str">
            <v>N</v>
          </cell>
          <cell r="K585" t="str">
            <v>N</v>
          </cell>
          <cell r="L585" t="str">
            <v>N</v>
          </cell>
          <cell r="M585" t="str">
            <v>N</v>
          </cell>
          <cell r="N585" t="str">
            <v>N</v>
          </cell>
          <cell r="O585" t="str">
            <v>N</v>
          </cell>
          <cell r="P585" t="str">
            <v>N</v>
          </cell>
          <cell r="Q585" t="str">
            <v>N</v>
          </cell>
          <cell r="R585">
            <v>0</v>
          </cell>
        </row>
        <row r="586">
          <cell r="A586" t="str">
            <v>FCM003</v>
          </cell>
          <cell r="B586" t="str">
            <v xml:space="preserve">Forestry Commission I                             </v>
          </cell>
          <cell r="C586" t="str">
            <v>EFRCLS</v>
          </cell>
          <cell r="D586" t="str">
            <v>T</v>
          </cell>
          <cell r="E586" t="str">
            <v>CLS - DEPARTMENT FOR ENVIRONMENT FOOD &amp; RURAL AFFA</v>
          </cell>
          <cell r="F586" t="str">
            <v>Y</v>
          </cell>
          <cell r="G586" t="str">
            <v>N</v>
          </cell>
          <cell r="H586" t="str">
            <v>Y</v>
          </cell>
          <cell r="I586" t="str">
            <v>N</v>
          </cell>
          <cell r="J586" t="str">
            <v>N</v>
          </cell>
          <cell r="K586" t="str">
            <v>N</v>
          </cell>
          <cell r="L586" t="str">
            <v>N</v>
          </cell>
          <cell r="M586" t="str">
            <v>N</v>
          </cell>
          <cell r="N586" t="str">
            <v>N</v>
          </cell>
          <cell r="O586" t="str">
            <v>N</v>
          </cell>
          <cell r="P586" t="str">
            <v>N</v>
          </cell>
          <cell r="Q586" t="str">
            <v>N</v>
          </cell>
          <cell r="R586">
            <v>0</v>
          </cell>
        </row>
        <row r="587">
          <cell r="A587" t="str">
            <v>FCM028</v>
          </cell>
          <cell r="B587" t="str">
            <v xml:space="preserve">Forestry Commission                               </v>
          </cell>
          <cell r="C587" t="str">
            <v>FCM0GP</v>
          </cell>
          <cell r="D587" t="str">
            <v>T</v>
          </cell>
          <cell r="E587" t="str">
            <v xml:space="preserve">GP - Forestry Commission                          </v>
          </cell>
          <cell r="F587" t="str">
            <v>Y</v>
          </cell>
          <cell r="G587" t="str">
            <v>N</v>
          </cell>
          <cell r="H587" t="str">
            <v>Y</v>
          </cell>
          <cell r="I587" t="str">
            <v>N</v>
          </cell>
          <cell r="J587" t="str">
            <v>N</v>
          </cell>
          <cell r="K587" t="str">
            <v>N</v>
          </cell>
          <cell r="L587" t="str">
            <v>N</v>
          </cell>
          <cell r="M587" t="str">
            <v>N</v>
          </cell>
          <cell r="N587" t="str">
            <v>N</v>
          </cell>
          <cell r="O587" t="str">
            <v>N</v>
          </cell>
          <cell r="P587" t="str">
            <v>N</v>
          </cell>
          <cell r="Q587" t="str">
            <v>N</v>
          </cell>
          <cell r="R587">
            <v>0</v>
          </cell>
        </row>
        <row r="588">
          <cell r="A588" t="str">
            <v>FCM075</v>
          </cell>
          <cell r="B588" t="str">
            <v xml:space="preserve">Forestry Commission Scotland                      </v>
          </cell>
          <cell r="C588" t="str">
            <v>FCS0GP</v>
          </cell>
          <cell r="D588" t="str">
            <v>T</v>
          </cell>
          <cell r="E588" t="str">
            <v xml:space="preserve">GP - Forestry Commission Scotland                 </v>
          </cell>
          <cell r="F588" t="str">
            <v>Y</v>
          </cell>
          <cell r="G588" t="str">
            <v>N</v>
          </cell>
          <cell r="H588" t="str">
            <v>Y</v>
          </cell>
          <cell r="I588" t="str">
            <v>N</v>
          </cell>
          <cell r="J588" t="str">
            <v>N</v>
          </cell>
          <cell r="K588" t="str">
            <v>N</v>
          </cell>
          <cell r="L588" t="str">
            <v>N</v>
          </cell>
          <cell r="M588" t="str">
            <v>N</v>
          </cell>
          <cell r="N588" t="str">
            <v>N</v>
          </cell>
          <cell r="O588" t="str">
            <v>N</v>
          </cell>
          <cell r="P588" t="str">
            <v>N</v>
          </cell>
          <cell r="Q588" t="str">
            <v>N</v>
          </cell>
          <cell r="R588">
            <v>0</v>
          </cell>
        </row>
        <row r="589">
          <cell r="A589" t="str">
            <v>FCO027</v>
          </cell>
          <cell r="B589" t="str">
            <v xml:space="preserve">Foreign and Commonwealth Office                   </v>
          </cell>
          <cell r="C589" t="str">
            <v>FCO0GP</v>
          </cell>
          <cell r="D589" t="str">
            <v>T</v>
          </cell>
          <cell r="E589" t="str">
            <v xml:space="preserve">GP - Foreign and Commonwealth Office              </v>
          </cell>
          <cell r="F589" t="str">
            <v>Y</v>
          </cell>
          <cell r="G589" t="str">
            <v>N</v>
          </cell>
          <cell r="H589" t="str">
            <v>Y</v>
          </cell>
          <cell r="I589" t="str">
            <v>N</v>
          </cell>
          <cell r="J589" t="str">
            <v>N</v>
          </cell>
          <cell r="K589" t="str">
            <v>N</v>
          </cell>
          <cell r="L589" t="str">
            <v>N</v>
          </cell>
          <cell r="M589" t="str">
            <v>N</v>
          </cell>
          <cell r="N589" t="str">
            <v>N</v>
          </cell>
          <cell r="O589" t="str">
            <v>N</v>
          </cell>
          <cell r="P589" t="str">
            <v>N</v>
          </cell>
          <cell r="Q589" t="str">
            <v>N</v>
          </cell>
          <cell r="R589">
            <v>0</v>
          </cell>
        </row>
        <row r="590">
          <cell r="A590" t="str">
            <v>FCS027</v>
          </cell>
          <cell r="B590" t="str">
            <v xml:space="preserve">FCO Services                                      </v>
          </cell>
          <cell r="C590" t="str">
            <v>FCSGRP</v>
          </cell>
          <cell r="D590" t="str">
            <v>T</v>
          </cell>
          <cell r="E590" t="str">
            <v xml:space="preserve">GRP - FCO Services                                </v>
          </cell>
          <cell r="F590" t="str">
            <v>Y</v>
          </cell>
          <cell r="G590" t="str">
            <v>N</v>
          </cell>
          <cell r="H590" t="str">
            <v>Y</v>
          </cell>
          <cell r="I590" t="str">
            <v>N</v>
          </cell>
          <cell r="J590" t="str">
            <v>N</v>
          </cell>
          <cell r="K590" t="str">
            <v>N</v>
          </cell>
          <cell r="L590" t="str">
            <v>N</v>
          </cell>
          <cell r="M590" t="str">
            <v>N</v>
          </cell>
          <cell r="N590" t="str">
            <v>N</v>
          </cell>
          <cell r="O590" t="str">
            <v>N</v>
          </cell>
          <cell r="P590" t="str">
            <v>N</v>
          </cell>
          <cell r="Q590" t="str">
            <v>N</v>
          </cell>
          <cell r="R590">
            <v>0</v>
          </cell>
        </row>
        <row r="591">
          <cell r="A591" t="str">
            <v>FEA028</v>
          </cell>
          <cell r="B591" t="str">
            <v xml:space="preserve">Forest Enterprise Agency England                  </v>
          </cell>
          <cell r="C591" t="str">
            <v>FEAGRP</v>
          </cell>
          <cell r="D591" t="str">
            <v>T</v>
          </cell>
          <cell r="E591" t="str">
            <v xml:space="preserve">GRP - Forest Enterprise Agency England            </v>
          </cell>
          <cell r="F591" t="str">
            <v>Y</v>
          </cell>
          <cell r="G591" t="str">
            <v>N</v>
          </cell>
          <cell r="H591" t="str">
            <v>Y</v>
          </cell>
          <cell r="I591" t="str">
            <v>N</v>
          </cell>
          <cell r="J591" t="str">
            <v>N</v>
          </cell>
          <cell r="K591" t="str">
            <v>N</v>
          </cell>
          <cell r="L591" t="str">
            <v>N</v>
          </cell>
          <cell r="M591" t="str">
            <v>N</v>
          </cell>
          <cell r="N591" t="str">
            <v>N</v>
          </cell>
          <cell r="O591" t="str">
            <v>N</v>
          </cell>
          <cell r="P591" t="str">
            <v>N</v>
          </cell>
          <cell r="Q591" t="str">
            <v>N</v>
          </cell>
          <cell r="R591">
            <v>0</v>
          </cell>
        </row>
        <row r="592">
          <cell r="A592" t="str">
            <v>FEA075</v>
          </cell>
          <cell r="B592" t="str">
            <v xml:space="preserve">Forest Enterprise Agency Scotland                 </v>
          </cell>
          <cell r="C592" t="str">
            <v>FESGRP</v>
          </cell>
          <cell r="D592" t="str">
            <v>T</v>
          </cell>
          <cell r="E592" t="str">
            <v xml:space="preserve">GRP - Forest Enterprise Agency Scotland           </v>
          </cell>
          <cell r="F592" t="str">
            <v>Y</v>
          </cell>
          <cell r="G592" t="str">
            <v>N</v>
          </cell>
          <cell r="H592" t="str">
            <v>Y</v>
          </cell>
          <cell r="I592" t="str">
            <v>N</v>
          </cell>
          <cell r="J592" t="str">
            <v>N</v>
          </cell>
          <cell r="K592" t="str">
            <v>N</v>
          </cell>
          <cell r="L592" t="str">
            <v>N</v>
          </cell>
          <cell r="M592" t="str">
            <v>N</v>
          </cell>
          <cell r="N592" t="str">
            <v>N</v>
          </cell>
          <cell r="O592" t="str">
            <v>N</v>
          </cell>
          <cell r="P592" t="str">
            <v>N</v>
          </cell>
          <cell r="Q592" t="str">
            <v>N</v>
          </cell>
          <cell r="R592">
            <v>0</v>
          </cell>
        </row>
        <row r="593">
          <cell r="A593" t="str">
            <v>FER003</v>
          </cell>
          <cell r="B593" t="str">
            <v>Food &amp; Environment Research Agency</v>
          </cell>
          <cell r="C593" t="str">
            <v>EFRCLS</v>
          </cell>
          <cell r="D593" t="str">
            <v>T</v>
          </cell>
          <cell r="E593" t="str">
            <v>CLS - DEPARTMENT FOR ENVIRONMENT FOOD &amp; RURAL AFFA</v>
          </cell>
          <cell r="F593" t="str">
            <v>N</v>
          </cell>
          <cell r="G593" t="str">
            <v>N</v>
          </cell>
          <cell r="H593" t="str">
            <v>N</v>
          </cell>
          <cell r="I593" t="str">
            <v>N</v>
          </cell>
          <cell r="J593" t="str">
            <v>N</v>
          </cell>
          <cell r="K593" t="str">
            <v>N</v>
          </cell>
          <cell r="L593" t="str">
            <v>N</v>
          </cell>
          <cell r="M593" t="str">
            <v>N</v>
          </cell>
          <cell r="N593" t="str">
            <v>N</v>
          </cell>
          <cell r="O593" t="str">
            <v>N</v>
          </cell>
          <cell r="P593" t="str">
            <v>N</v>
          </cell>
          <cell r="Q593" t="str">
            <v>N</v>
          </cell>
          <cell r="R593">
            <v>0</v>
          </cell>
        </row>
        <row r="594">
          <cell r="A594" t="str">
            <v>FFA085</v>
          </cell>
          <cell r="B594" t="str">
            <v xml:space="preserve">NNDR Trust Statement                              </v>
          </cell>
          <cell r="C594" t="str">
            <v>FFA0GP</v>
          </cell>
          <cell r="D594" t="str">
            <v>T</v>
          </cell>
          <cell r="E594" t="str">
            <v xml:space="preserve">GP - NNDR Trust Statement                         </v>
          </cell>
          <cell r="F594" t="str">
            <v>Y</v>
          </cell>
          <cell r="G594" t="str">
            <v>N</v>
          </cell>
          <cell r="H594" t="str">
            <v>Y</v>
          </cell>
          <cell r="I594" t="str">
            <v>N</v>
          </cell>
          <cell r="J594" t="str">
            <v>N</v>
          </cell>
          <cell r="K594" t="str">
            <v>N</v>
          </cell>
          <cell r="L594" t="str">
            <v>N</v>
          </cell>
          <cell r="M594" t="str">
            <v>N</v>
          </cell>
          <cell r="N594" t="str">
            <v>N</v>
          </cell>
          <cell r="O594" t="str">
            <v>N</v>
          </cell>
          <cell r="P594" t="str">
            <v>N</v>
          </cell>
          <cell r="Q594" t="str">
            <v>N</v>
          </cell>
          <cell r="R594">
            <v>0</v>
          </cell>
        </row>
        <row r="595">
          <cell r="A595" t="str">
            <v>FFL020</v>
          </cell>
          <cell r="B595" t="str">
            <v xml:space="preserve">OFGEM - Fossil Fuel Levy                          </v>
          </cell>
          <cell r="C595" t="str">
            <v>FFL0GP</v>
          </cell>
          <cell r="D595" t="str">
            <v>T</v>
          </cell>
          <cell r="E595" t="str">
            <v xml:space="preserve">GP - OFGEM - Fossil Fuel Levy                     </v>
          </cell>
          <cell r="F595" t="str">
            <v>Y</v>
          </cell>
          <cell r="G595" t="str">
            <v>N</v>
          </cell>
          <cell r="H595" t="str">
            <v>Y</v>
          </cell>
          <cell r="I595" t="str">
            <v>N</v>
          </cell>
          <cell r="J595" t="str">
            <v>N</v>
          </cell>
          <cell r="K595" t="str">
            <v>N</v>
          </cell>
          <cell r="L595" t="str">
            <v>N</v>
          </cell>
          <cell r="M595" t="str">
            <v>N</v>
          </cell>
          <cell r="N595" t="str">
            <v>N</v>
          </cell>
          <cell r="O595" t="str">
            <v>N</v>
          </cell>
          <cell r="P595" t="str">
            <v>N</v>
          </cell>
          <cell r="Q595" t="str">
            <v>N</v>
          </cell>
          <cell r="R595">
            <v>0</v>
          </cell>
        </row>
        <row r="596">
          <cell r="A596" t="str">
            <v>FHA201</v>
          </cell>
          <cell r="B596" t="str">
            <v xml:space="preserve">Northern Ireland Fishery Harbour Authority        </v>
          </cell>
          <cell r="C596" t="str">
            <v>FHAIGP</v>
          </cell>
          <cell r="D596" t="str">
            <v>T</v>
          </cell>
          <cell r="E596" t="str">
            <v xml:space="preserve">IGP - Northern Ireland Fishery Harbour Authority  </v>
          </cell>
          <cell r="F596" t="str">
            <v>Y</v>
          </cell>
          <cell r="G596" t="str">
            <v>N</v>
          </cell>
          <cell r="H596" t="str">
            <v>Y</v>
          </cell>
          <cell r="I596" t="str">
            <v>N</v>
          </cell>
          <cell r="J596" t="str">
            <v>N</v>
          </cell>
          <cell r="K596" t="str">
            <v>N</v>
          </cell>
          <cell r="L596" t="str">
            <v>N</v>
          </cell>
          <cell r="M596" t="str">
            <v>N</v>
          </cell>
          <cell r="N596" t="str">
            <v>N</v>
          </cell>
          <cell r="O596" t="str">
            <v>N</v>
          </cell>
          <cell r="P596" t="str">
            <v>N</v>
          </cell>
          <cell r="Q596" t="str">
            <v>N</v>
          </cell>
          <cell r="R596">
            <v>0</v>
          </cell>
        </row>
        <row r="597">
          <cell r="A597" t="str">
            <v>FIA208</v>
          </cell>
          <cell r="B597" t="str">
            <v xml:space="preserve">Northern Ireland Fire and Rescue Service          </v>
          </cell>
          <cell r="C597" t="str">
            <v>FIAIGP</v>
          </cell>
          <cell r="D597" t="str">
            <v>T</v>
          </cell>
          <cell r="E597" t="str">
            <v xml:space="preserve">IGP - Northern Ireland Fire and Rescue Service    </v>
          </cell>
          <cell r="F597" t="str">
            <v>Y</v>
          </cell>
          <cell r="G597" t="str">
            <v>N</v>
          </cell>
          <cell r="H597" t="str">
            <v>Y</v>
          </cell>
          <cell r="I597" t="str">
            <v>N</v>
          </cell>
          <cell r="J597" t="str">
            <v>N</v>
          </cell>
          <cell r="K597" t="str">
            <v>N</v>
          </cell>
          <cell r="L597" t="str">
            <v>N</v>
          </cell>
          <cell r="M597" t="str">
            <v>N</v>
          </cell>
          <cell r="N597" t="str">
            <v>N</v>
          </cell>
          <cell r="O597" t="str">
            <v>N</v>
          </cell>
          <cell r="P597" t="str">
            <v>N</v>
          </cell>
          <cell r="Q597" t="str">
            <v>N</v>
          </cell>
          <cell r="R597">
            <v>0</v>
          </cell>
        </row>
        <row r="598">
          <cell r="A598" t="str">
            <v>FOL087</v>
          </cell>
          <cell r="B598" t="str">
            <v>Financial Ombudsman Limited</v>
          </cell>
          <cell r="C598" t="str">
            <v>FOLGRP</v>
          </cell>
          <cell r="D598" t="str">
            <v>T</v>
          </cell>
          <cell r="E598" t="str">
            <v>GP - Financial Ombudsman Limited</v>
          </cell>
          <cell r="F598" t="str">
            <v>Y</v>
          </cell>
          <cell r="G598" t="str">
            <v>N</v>
          </cell>
          <cell r="H598" t="str">
            <v>Y</v>
          </cell>
          <cell r="I598" t="str">
            <v>N</v>
          </cell>
          <cell r="J598" t="str">
            <v>N</v>
          </cell>
          <cell r="K598" t="str">
            <v>N</v>
          </cell>
          <cell r="L598" t="str">
            <v>N</v>
          </cell>
          <cell r="M598" t="str">
            <v>N</v>
          </cell>
          <cell r="N598" t="str">
            <v>N</v>
          </cell>
          <cell r="O598" t="str">
            <v>N</v>
          </cell>
          <cell r="P598" t="str">
            <v>N</v>
          </cell>
          <cell r="Q598" t="str">
            <v>N</v>
          </cell>
          <cell r="R598">
            <v>0</v>
          </cell>
        </row>
        <row r="599">
          <cell r="A599" t="str">
            <v>FPS911</v>
          </cell>
          <cell r="B599" t="str">
            <v xml:space="preserve">DFP - Superannuation &amp; Other Allowances - NIR     </v>
          </cell>
          <cell r="C599" t="str">
            <v>FPS9GP</v>
          </cell>
          <cell r="D599" t="str">
            <v>T</v>
          </cell>
          <cell r="E599" t="str">
            <v>GP - DFP - Superannuation &amp; Other Allowances - NIR</v>
          </cell>
          <cell r="F599" t="str">
            <v>Y</v>
          </cell>
          <cell r="G599" t="str">
            <v>N</v>
          </cell>
          <cell r="H599" t="str">
            <v>Y</v>
          </cell>
          <cell r="I599" t="str">
            <v>N</v>
          </cell>
          <cell r="J599" t="str">
            <v>N</v>
          </cell>
          <cell r="K599" t="str">
            <v>N</v>
          </cell>
          <cell r="L599" t="str">
            <v>N</v>
          </cell>
          <cell r="M599" t="str">
            <v>N</v>
          </cell>
          <cell r="N599" t="str">
            <v>N</v>
          </cell>
          <cell r="O599" t="str">
            <v>N</v>
          </cell>
          <cell r="P599" t="str">
            <v>N</v>
          </cell>
          <cell r="Q599" t="str">
            <v>N</v>
          </cell>
          <cell r="R599">
            <v>0</v>
          </cell>
        </row>
        <row r="600">
          <cell r="A600" t="str">
            <v>FRC084</v>
          </cell>
          <cell r="B600" t="str">
            <v xml:space="preserve">Financial Reporting Council                       </v>
          </cell>
          <cell r="C600" t="str">
            <v>BISCLS</v>
          </cell>
          <cell r="D600" t="str">
            <v>T</v>
          </cell>
          <cell r="E600" t="str">
            <v xml:space="preserve">CLS - DEPARTMENT FOR BUSINESS INNOVATION &amp; SKILLS </v>
          </cell>
          <cell r="F600" t="str">
            <v>N</v>
          </cell>
          <cell r="G600" t="str">
            <v>N</v>
          </cell>
          <cell r="H600" t="str">
            <v>N</v>
          </cell>
          <cell r="I600" t="str">
            <v>N</v>
          </cell>
          <cell r="J600" t="str">
            <v>N</v>
          </cell>
          <cell r="K600" t="str">
            <v>N</v>
          </cell>
          <cell r="L600" t="str">
            <v>N</v>
          </cell>
          <cell r="M600" t="str">
            <v>N</v>
          </cell>
          <cell r="N600" t="str">
            <v>N</v>
          </cell>
          <cell r="O600" t="str">
            <v>N</v>
          </cell>
          <cell r="P600" t="str">
            <v>N</v>
          </cell>
          <cell r="Q600" t="str">
            <v>N</v>
          </cell>
          <cell r="R600">
            <v>0</v>
          </cell>
        </row>
        <row r="601">
          <cell r="A601" t="str">
            <v>FSA026</v>
          </cell>
          <cell r="B601" t="str">
            <v xml:space="preserve">Food Standards Agency                             </v>
          </cell>
          <cell r="C601" t="str">
            <v>FSA0GP</v>
          </cell>
          <cell r="D601" t="str">
            <v>T</v>
          </cell>
          <cell r="E601" t="str">
            <v xml:space="preserve">GP - Food Standards Agency                        </v>
          </cell>
          <cell r="F601" t="str">
            <v>Y</v>
          </cell>
          <cell r="G601" t="str">
            <v>N</v>
          </cell>
          <cell r="H601" t="str">
            <v>Y</v>
          </cell>
          <cell r="I601" t="str">
            <v>N</v>
          </cell>
          <cell r="J601" t="str">
            <v>N</v>
          </cell>
          <cell r="K601" t="str">
            <v>N</v>
          </cell>
          <cell r="L601" t="str">
            <v>N</v>
          </cell>
          <cell r="M601" t="str">
            <v>N</v>
          </cell>
          <cell r="N601" t="str">
            <v>N</v>
          </cell>
          <cell r="O601" t="str">
            <v>N</v>
          </cell>
          <cell r="P601" t="str">
            <v>N</v>
          </cell>
          <cell r="Q601" t="str">
            <v>N</v>
          </cell>
          <cell r="R601">
            <v>0</v>
          </cell>
        </row>
        <row r="602">
          <cell r="A602" t="str">
            <v>FSC085</v>
          </cell>
          <cell r="B602" t="str">
            <v xml:space="preserve">Fire Service College                              </v>
          </cell>
          <cell r="C602" t="str">
            <v>FSCGRP</v>
          </cell>
          <cell r="D602" t="str">
            <v>T</v>
          </cell>
          <cell r="E602" t="str">
            <v xml:space="preserve">GRP - Fire Service College                        </v>
          </cell>
          <cell r="F602" t="str">
            <v>Y</v>
          </cell>
          <cell r="G602" t="str">
            <v>N</v>
          </cell>
          <cell r="H602" t="str">
            <v>Y</v>
          </cell>
          <cell r="I602" t="str">
            <v>N</v>
          </cell>
          <cell r="J602" t="str">
            <v>N</v>
          </cell>
          <cell r="K602" t="str">
            <v>N</v>
          </cell>
          <cell r="L602" t="str">
            <v>N</v>
          </cell>
          <cell r="M602" t="str">
            <v>N</v>
          </cell>
          <cell r="N602" t="str">
            <v>N</v>
          </cell>
          <cell r="O602" t="str">
            <v>N</v>
          </cell>
          <cell r="P602" t="str">
            <v>N</v>
          </cell>
          <cell r="Q602" t="str">
            <v>N</v>
          </cell>
          <cell r="R602">
            <v>0</v>
          </cell>
        </row>
        <row r="603">
          <cell r="A603" t="str">
            <v>FSS034</v>
          </cell>
          <cell r="B603" t="str">
            <v xml:space="preserve">Forensic Science Service                          </v>
          </cell>
          <cell r="C603" t="str">
            <v>FSSGRP</v>
          </cell>
          <cell r="D603" t="str">
            <v>T</v>
          </cell>
          <cell r="E603" t="str">
            <v xml:space="preserve">GRP - Forensic Science Service                    </v>
          </cell>
          <cell r="F603" t="str">
            <v>Y</v>
          </cell>
          <cell r="G603" t="str">
            <v>N</v>
          </cell>
          <cell r="H603" t="str">
            <v>Y</v>
          </cell>
          <cell r="I603" t="str">
            <v>N</v>
          </cell>
          <cell r="J603" t="str">
            <v>N</v>
          </cell>
          <cell r="K603" t="str">
            <v>N</v>
          </cell>
          <cell r="L603" t="str">
            <v>N</v>
          </cell>
          <cell r="M603" t="str">
            <v>N</v>
          </cell>
          <cell r="N603" t="str">
            <v>N</v>
          </cell>
          <cell r="O603" t="str">
            <v>N</v>
          </cell>
          <cell r="P603" t="str">
            <v>N</v>
          </cell>
          <cell r="Q603" t="str">
            <v>N</v>
          </cell>
          <cell r="R603">
            <v>0</v>
          </cell>
        </row>
        <row r="604">
          <cell r="A604" t="str">
            <v>GAD031</v>
          </cell>
          <cell r="B604" t="str">
            <v xml:space="preserve">Government Actuary's Department                   </v>
          </cell>
          <cell r="C604" t="str">
            <v>GAD0GP</v>
          </cell>
          <cell r="D604" t="str">
            <v>T</v>
          </cell>
          <cell r="E604" t="str">
            <v xml:space="preserve">GP - Government Actuary's Department              </v>
          </cell>
          <cell r="F604" t="str">
            <v>Y</v>
          </cell>
          <cell r="G604" t="str">
            <v>N</v>
          </cell>
          <cell r="H604" t="str">
            <v>Y</v>
          </cell>
          <cell r="I604" t="str">
            <v>N</v>
          </cell>
          <cell r="J604" t="str">
            <v>N</v>
          </cell>
          <cell r="K604" t="str">
            <v>N</v>
          </cell>
          <cell r="L604" t="str">
            <v>N</v>
          </cell>
          <cell r="M604" t="str">
            <v>N</v>
          </cell>
          <cell r="N604" t="str">
            <v>N</v>
          </cell>
          <cell r="O604" t="str">
            <v>N</v>
          </cell>
          <cell r="P604" t="str">
            <v>N</v>
          </cell>
          <cell r="Q604" t="str">
            <v>N</v>
          </cell>
          <cell r="R604">
            <v>0</v>
          </cell>
        </row>
        <row r="605">
          <cell r="A605" t="str">
            <v>GBG048</v>
          </cell>
          <cell r="B605" t="str">
            <v xml:space="preserve">The Gambling Commission                           </v>
          </cell>
          <cell r="C605" t="str">
            <v>DCMCLS</v>
          </cell>
          <cell r="D605" t="str">
            <v>T</v>
          </cell>
          <cell r="E605" t="str">
            <v xml:space="preserve">CLS - DEPARTMENT FOR CULTURE MEDIA &amp; SPORT        </v>
          </cell>
          <cell r="F605" t="str">
            <v>Y</v>
          </cell>
          <cell r="G605" t="str">
            <v>N</v>
          </cell>
          <cell r="H605" t="str">
            <v>Y</v>
          </cell>
          <cell r="I605" t="str">
            <v>N</v>
          </cell>
          <cell r="J605" t="str">
            <v>N</v>
          </cell>
          <cell r="K605" t="str">
            <v>N</v>
          </cell>
          <cell r="L605" t="str">
            <v>N</v>
          </cell>
          <cell r="M605" t="str">
            <v>N</v>
          </cell>
          <cell r="N605" t="str">
            <v>N</v>
          </cell>
          <cell r="O605" t="str">
            <v>N</v>
          </cell>
          <cell r="P605" t="str">
            <v>N</v>
          </cell>
          <cell r="Q605" t="str">
            <v>N</v>
          </cell>
          <cell r="R605">
            <v>0</v>
          </cell>
        </row>
        <row r="606">
          <cell r="A606" t="str">
            <v>GEF025</v>
          </cell>
          <cell r="B606" t="str">
            <v xml:space="preserve">Guaranteed Export Finance Corporation             </v>
          </cell>
          <cell r="C606" t="str">
            <v>GEF0GP</v>
          </cell>
          <cell r="D606" t="str">
            <v>T</v>
          </cell>
          <cell r="E606" t="str">
            <v xml:space="preserve">GP - Guaranteed Export Finance Corporation        </v>
          </cell>
          <cell r="F606" t="str">
            <v>Y</v>
          </cell>
          <cell r="G606" t="str">
            <v>N</v>
          </cell>
          <cell r="H606" t="str">
            <v>Y</v>
          </cell>
          <cell r="I606" t="str">
            <v>N</v>
          </cell>
          <cell r="J606" t="str">
            <v>N</v>
          </cell>
          <cell r="K606" t="str">
            <v>N</v>
          </cell>
          <cell r="L606" t="str">
            <v>N</v>
          </cell>
          <cell r="M606" t="str">
            <v>N</v>
          </cell>
          <cell r="N606" t="str">
            <v>N</v>
          </cell>
          <cell r="O606" t="str">
            <v>N</v>
          </cell>
          <cell r="P606" t="str">
            <v>N</v>
          </cell>
          <cell r="Q606" t="str">
            <v>N</v>
          </cell>
          <cell r="R606">
            <v>0</v>
          </cell>
        </row>
        <row r="607">
          <cell r="A607" t="str">
            <v>GEO064</v>
          </cell>
          <cell r="B607" t="str">
            <v xml:space="preserve">Government Equalities Office                      </v>
          </cell>
          <cell r="C607" t="str">
            <v>DCMCLS</v>
          </cell>
          <cell r="D607" t="str">
            <v>T</v>
          </cell>
          <cell r="E607" t="str">
            <v xml:space="preserve">CLS - DEPARTMENT FOR CULTURE MEDIA &amp; SPORT        </v>
          </cell>
          <cell r="F607" t="str">
            <v>Y</v>
          </cell>
          <cell r="G607" t="str">
            <v>N</v>
          </cell>
          <cell r="H607" t="str">
            <v>Y</v>
          </cell>
          <cell r="I607" t="str">
            <v>N</v>
          </cell>
          <cell r="J607" t="str">
            <v>N</v>
          </cell>
          <cell r="K607" t="str">
            <v>N</v>
          </cell>
          <cell r="L607" t="str">
            <v>N</v>
          </cell>
          <cell r="M607" t="str">
            <v>N</v>
          </cell>
          <cell r="N607" t="str">
            <v>N</v>
          </cell>
          <cell r="O607" t="str">
            <v>N</v>
          </cell>
          <cell r="P607" t="str">
            <v>N</v>
          </cell>
          <cell r="Q607" t="str">
            <v>N</v>
          </cell>
          <cell r="R607">
            <v>0</v>
          </cell>
        </row>
        <row r="608">
          <cell r="A608" t="str">
            <v>GFF048</v>
          </cell>
          <cell r="B608" t="str">
            <v xml:space="preserve">Geffrye Museum                                    </v>
          </cell>
          <cell r="C608" t="str">
            <v>DCMCLS</v>
          </cell>
          <cell r="D608" t="str">
            <v>T</v>
          </cell>
          <cell r="E608" t="str">
            <v xml:space="preserve">CLS - DEPARTMENT FOR CULTURE MEDIA &amp; SPORT        </v>
          </cell>
          <cell r="F608" t="str">
            <v>Y</v>
          </cell>
          <cell r="G608" t="str">
            <v>N</v>
          </cell>
          <cell r="H608" t="str">
            <v>Y</v>
          </cell>
          <cell r="I608" t="str">
            <v>N</v>
          </cell>
          <cell r="J608" t="str">
            <v>N</v>
          </cell>
          <cell r="K608" t="str">
            <v>N</v>
          </cell>
          <cell r="L608" t="str">
            <v>N</v>
          </cell>
          <cell r="M608" t="str">
            <v>N</v>
          </cell>
          <cell r="N608" t="str">
            <v>N</v>
          </cell>
          <cell r="O608" t="str">
            <v>N</v>
          </cell>
          <cell r="P608" t="str">
            <v>N</v>
          </cell>
          <cell r="Q608" t="str">
            <v>N</v>
          </cell>
          <cell r="R608">
            <v>0</v>
          </cell>
        </row>
        <row r="609">
          <cell r="A609" t="str">
            <v>GIB084</v>
          </cell>
          <cell r="B609" t="str">
            <v xml:space="preserve">UK Green Investment Bank plc                      </v>
          </cell>
          <cell r="C609" t="str">
            <v>BISCLS</v>
          </cell>
          <cell r="D609" t="str">
            <v>T</v>
          </cell>
          <cell r="E609" t="str">
            <v xml:space="preserve">CLS - DEPARTMENT FOR BUSINESS INNOVATION &amp; SKILLS </v>
          </cell>
          <cell r="F609" t="str">
            <v>N</v>
          </cell>
          <cell r="G609" t="str">
            <v>N</v>
          </cell>
          <cell r="H609" t="str">
            <v>N</v>
          </cell>
          <cell r="I609" t="str">
            <v>N</v>
          </cell>
          <cell r="J609" t="str">
            <v>N</v>
          </cell>
          <cell r="K609" t="str">
            <v>N</v>
          </cell>
          <cell r="L609" t="str">
            <v>N</v>
          </cell>
          <cell r="M609" t="str">
            <v>N</v>
          </cell>
          <cell r="N609" t="str">
            <v>N</v>
          </cell>
          <cell r="O609" t="str">
            <v>N</v>
          </cell>
          <cell r="P609" t="str">
            <v>N</v>
          </cell>
          <cell r="Q609" t="str">
            <v>N</v>
          </cell>
          <cell r="R609">
            <v>0</v>
          </cell>
        </row>
        <row r="610">
          <cell r="A610" t="str">
            <v>GLA003</v>
          </cell>
          <cell r="B610" t="str">
            <v xml:space="preserve">Gangmasters Licensing Authority                   </v>
          </cell>
          <cell r="C610" t="str">
            <v>EFRCLS</v>
          </cell>
          <cell r="D610" t="str">
            <v>T</v>
          </cell>
          <cell r="E610" t="str">
            <v>CLS - DEPARTMENT FOR ENVIRONMENT FOOD &amp; RURAL AFFA</v>
          </cell>
          <cell r="F610" t="str">
            <v>N</v>
          </cell>
          <cell r="G610" t="str">
            <v>N</v>
          </cell>
          <cell r="H610" t="str">
            <v>N</v>
          </cell>
          <cell r="I610" t="str">
            <v>N</v>
          </cell>
          <cell r="J610" t="str">
            <v>N</v>
          </cell>
          <cell r="K610" t="str">
            <v>N</v>
          </cell>
          <cell r="L610" t="str">
            <v>N</v>
          </cell>
          <cell r="M610" t="str">
            <v>N</v>
          </cell>
          <cell r="N610" t="str">
            <v>N</v>
          </cell>
          <cell r="O610" t="str">
            <v>N</v>
          </cell>
          <cell r="P610" t="str">
            <v>N</v>
          </cell>
          <cell r="Q610" t="str">
            <v>N</v>
          </cell>
          <cell r="R610">
            <v>0</v>
          </cell>
        </row>
        <row r="611">
          <cell r="A611" t="str">
            <v>GLF004</v>
          </cell>
          <cell r="B611" t="str">
            <v xml:space="preserve">General Lighthouse Fund                           </v>
          </cell>
          <cell r="C611" t="str">
            <v>GLFGRP</v>
          </cell>
          <cell r="D611" t="str">
            <v>T</v>
          </cell>
          <cell r="E611" t="str">
            <v xml:space="preserve">GRP - General Lighthouse Fund                     </v>
          </cell>
          <cell r="F611" t="str">
            <v>Y</v>
          </cell>
          <cell r="G611" t="str">
            <v>N</v>
          </cell>
          <cell r="H611" t="str">
            <v>Y</v>
          </cell>
          <cell r="I611" t="str">
            <v>N</v>
          </cell>
          <cell r="J611" t="str">
            <v>N</v>
          </cell>
          <cell r="K611" t="str">
            <v>N</v>
          </cell>
          <cell r="L611" t="str">
            <v>N</v>
          </cell>
          <cell r="M611" t="str">
            <v>N</v>
          </cell>
          <cell r="N611" t="str">
            <v>N</v>
          </cell>
          <cell r="O611" t="str">
            <v>N</v>
          </cell>
          <cell r="P611" t="str">
            <v>N</v>
          </cell>
          <cell r="Q611" t="str">
            <v>N</v>
          </cell>
          <cell r="R611">
            <v>0</v>
          </cell>
        </row>
        <row r="612">
          <cell r="A612" t="str">
            <v>GMP004</v>
          </cell>
          <cell r="B612" t="str">
            <v xml:space="preserve">Greater Manchester Passenger Transport Executive  </v>
          </cell>
          <cell r="C612" t="str">
            <v>GMPGRP</v>
          </cell>
          <cell r="D612" t="str">
            <v>T</v>
          </cell>
          <cell r="E612" t="str">
            <v>GRP - Greater Manchester Passenger Transport Execu</v>
          </cell>
          <cell r="F612" t="str">
            <v>Y</v>
          </cell>
          <cell r="G612" t="str">
            <v>N</v>
          </cell>
          <cell r="H612" t="str">
            <v>Y</v>
          </cell>
          <cell r="I612" t="str">
            <v>N</v>
          </cell>
          <cell r="J612" t="str">
            <v>N</v>
          </cell>
          <cell r="K612" t="str">
            <v>N</v>
          </cell>
          <cell r="L612" t="str">
            <v>N</v>
          </cell>
          <cell r="M612" t="str">
            <v>N</v>
          </cell>
          <cell r="N612" t="str">
            <v>N</v>
          </cell>
          <cell r="O612" t="str">
            <v>N</v>
          </cell>
          <cell r="P612" t="str">
            <v>N</v>
          </cell>
          <cell r="Q612" t="str">
            <v>N</v>
          </cell>
          <cell r="R612">
            <v>0</v>
          </cell>
        </row>
        <row r="613">
          <cell r="A613" t="str">
            <v>GRH017</v>
          </cell>
          <cell r="B613" t="str">
            <v>Greenwich Hospital</v>
          </cell>
          <cell r="C613" t="str">
            <v>GRHGRP</v>
          </cell>
          <cell r="D613" t="str">
            <v>T</v>
          </cell>
          <cell r="E613" t="str">
            <v>GP - Greenwich Hospital</v>
          </cell>
          <cell r="F613" t="str">
            <v>Y</v>
          </cell>
          <cell r="G613" t="str">
            <v>N</v>
          </cell>
          <cell r="H613" t="str">
            <v>Y</v>
          </cell>
          <cell r="I613" t="str">
            <v>N</v>
          </cell>
          <cell r="J613" t="str">
            <v>N</v>
          </cell>
          <cell r="K613" t="str">
            <v>N</v>
          </cell>
          <cell r="L613" t="str">
            <v>N</v>
          </cell>
          <cell r="M613" t="str">
            <v>N</v>
          </cell>
          <cell r="N613" t="str">
            <v>N</v>
          </cell>
          <cell r="O613" t="str">
            <v>N</v>
          </cell>
          <cell r="P613" t="str">
            <v>N</v>
          </cell>
          <cell r="Q613" t="str">
            <v>N</v>
          </cell>
          <cell r="R613">
            <v>0</v>
          </cell>
        </row>
        <row r="614">
          <cell r="A614" t="str">
            <v>GRS075</v>
          </cell>
          <cell r="B614" t="str">
            <v xml:space="preserve">General Registers of Scotland                     </v>
          </cell>
          <cell r="C614" t="str">
            <v>GRS0GP</v>
          </cell>
          <cell r="D614" t="str">
            <v>T</v>
          </cell>
          <cell r="E614" t="str">
            <v xml:space="preserve">GP - General Registers of Scotland                </v>
          </cell>
          <cell r="F614" t="str">
            <v>Y</v>
          </cell>
          <cell r="G614" t="str">
            <v>N</v>
          </cell>
          <cell r="H614" t="str">
            <v>Y</v>
          </cell>
          <cell r="I614" t="str">
            <v>N</v>
          </cell>
          <cell r="J614" t="str">
            <v>N</v>
          </cell>
          <cell r="K614" t="str">
            <v>N</v>
          </cell>
          <cell r="L614" t="str">
            <v>N</v>
          </cell>
          <cell r="M614" t="str">
            <v>N</v>
          </cell>
          <cell r="N614" t="str">
            <v>N</v>
          </cell>
          <cell r="O614" t="str">
            <v>N</v>
          </cell>
          <cell r="P614" t="str">
            <v>N</v>
          </cell>
          <cell r="Q614" t="str">
            <v>N</v>
          </cell>
          <cell r="R614">
            <v>0</v>
          </cell>
        </row>
        <row r="615">
          <cell r="A615" t="str">
            <v>HBL048</v>
          </cell>
          <cell r="B615" t="str">
            <v xml:space="preserve">Horserace Betting Levy Board                      </v>
          </cell>
          <cell r="C615" t="str">
            <v>DCMCLS</v>
          </cell>
          <cell r="D615" t="str">
            <v>T</v>
          </cell>
          <cell r="E615" t="str">
            <v xml:space="preserve">CLS - DEPARTMENT FOR CULTURE MEDIA &amp; SPORT        </v>
          </cell>
          <cell r="F615" t="str">
            <v>Y</v>
          </cell>
          <cell r="G615" t="str">
            <v>N</v>
          </cell>
          <cell r="H615" t="str">
            <v>Y</v>
          </cell>
          <cell r="I615" t="str">
            <v>N</v>
          </cell>
          <cell r="J615" t="str">
            <v>N</v>
          </cell>
          <cell r="K615" t="str">
            <v>N</v>
          </cell>
          <cell r="L615" t="str">
            <v>N</v>
          </cell>
          <cell r="M615" t="str">
            <v>N</v>
          </cell>
          <cell r="N615" t="str">
            <v>N</v>
          </cell>
          <cell r="O615" t="str">
            <v>N</v>
          </cell>
          <cell r="P615" t="str">
            <v>N</v>
          </cell>
          <cell r="Q615" t="str">
            <v>N</v>
          </cell>
          <cell r="R615">
            <v>0</v>
          </cell>
        </row>
        <row r="616">
          <cell r="A616" t="str">
            <v>HCA085</v>
          </cell>
          <cell r="B616" t="str">
            <v xml:space="preserve">Home and Communities Agency                       </v>
          </cell>
          <cell r="C616" t="str">
            <v>COMCLS</v>
          </cell>
          <cell r="D616" t="str">
            <v>T</v>
          </cell>
          <cell r="E616" t="str">
            <v>CLS - DEPARTMENT FOR COMMUNITIES &amp; LOCAL GOVERNMEN</v>
          </cell>
          <cell r="F616" t="str">
            <v>Y</v>
          </cell>
          <cell r="G616" t="str">
            <v>N</v>
          </cell>
          <cell r="H616" t="str">
            <v>Y</v>
          </cell>
          <cell r="I616" t="str">
            <v>N</v>
          </cell>
          <cell r="J616" t="str">
            <v>N</v>
          </cell>
          <cell r="K616" t="str">
            <v>N</v>
          </cell>
          <cell r="L616" t="str">
            <v>N</v>
          </cell>
          <cell r="M616" t="str">
            <v>N</v>
          </cell>
          <cell r="N616" t="str">
            <v>N</v>
          </cell>
          <cell r="O616" t="str">
            <v>N</v>
          </cell>
          <cell r="P616" t="str">
            <v>N</v>
          </cell>
          <cell r="Q616" t="str">
            <v>N</v>
          </cell>
          <cell r="R616">
            <v>0</v>
          </cell>
        </row>
        <row r="617">
          <cell r="A617" t="str">
            <v>HEE033</v>
          </cell>
          <cell r="B617" t="str">
            <v>Health Education Engalnd</v>
          </cell>
          <cell r="C617" t="str">
            <v>DOHCLS</v>
          </cell>
          <cell r="D617" t="str">
            <v>T</v>
          </cell>
          <cell r="E617" t="str">
            <v xml:space="preserve">CLS - DEPARTMENT OF HEALTH                        </v>
          </cell>
          <cell r="F617" t="str">
            <v>N</v>
          </cell>
          <cell r="G617" t="str">
            <v>N</v>
          </cell>
          <cell r="H617" t="str">
            <v>N</v>
          </cell>
          <cell r="I617" t="str">
            <v>N</v>
          </cell>
          <cell r="J617" t="str">
            <v>N</v>
          </cell>
          <cell r="K617" t="str">
            <v>N</v>
          </cell>
          <cell r="L617" t="str">
            <v>N</v>
          </cell>
          <cell r="M617" t="str">
            <v>N</v>
          </cell>
          <cell r="N617" t="str">
            <v>N</v>
          </cell>
          <cell r="O617" t="str">
            <v>N</v>
          </cell>
          <cell r="P617" t="str">
            <v>N</v>
          </cell>
          <cell r="Q617" t="str">
            <v>N</v>
          </cell>
          <cell r="R617">
            <v>0</v>
          </cell>
        </row>
        <row r="618">
          <cell r="A618" t="str">
            <v>HEF084</v>
          </cell>
          <cell r="B618" t="str">
            <v xml:space="preserve">Higher Education Funding Council for England      </v>
          </cell>
          <cell r="C618" t="str">
            <v>BISCLS</v>
          </cell>
          <cell r="D618" t="str">
            <v>T</v>
          </cell>
          <cell r="E618" t="str">
            <v xml:space="preserve">CLS - DEPARTMENT FOR BUSINESS INNOVATION &amp; SKILLS </v>
          </cell>
          <cell r="F618" t="str">
            <v>Y</v>
          </cell>
          <cell r="G618" t="str">
            <v>N</v>
          </cell>
          <cell r="H618" t="str">
            <v>Y</v>
          </cell>
          <cell r="I618" t="str">
            <v>N</v>
          </cell>
          <cell r="J618" t="str">
            <v>N</v>
          </cell>
          <cell r="K618" t="str">
            <v>N</v>
          </cell>
          <cell r="L618" t="str">
            <v>N</v>
          </cell>
          <cell r="M618" t="str">
            <v>N</v>
          </cell>
          <cell r="N618" t="str">
            <v>N</v>
          </cell>
          <cell r="O618" t="str">
            <v>N</v>
          </cell>
          <cell r="P618" t="str">
            <v>N</v>
          </cell>
          <cell r="Q618" t="str">
            <v>N</v>
          </cell>
          <cell r="R618">
            <v>0</v>
          </cell>
        </row>
        <row r="619">
          <cell r="A619" t="str">
            <v>HFE033</v>
          </cell>
          <cell r="B619" t="str">
            <v>Human Fertilisation and Embryology Authority</v>
          </cell>
          <cell r="C619" t="str">
            <v>DOHCLS</v>
          </cell>
          <cell r="D619" t="str">
            <v>T</v>
          </cell>
          <cell r="E619" t="str">
            <v xml:space="preserve">CLS - DEPARTMENT OF HEALTH                        </v>
          </cell>
          <cell r="F619" t="str">
            <v>N</v>
          </cell>
          <cell r="G619" t="str">
            <v>N</v>
          </cell>
          <cell r="H619" t="str">
            <v>N</v>
          </cell>
          <cell r="I619" t="str">
            <v>N</v>
          </cell>
          <cell r="J619" t="str">
            <v>N</v>
          </cell>
          <cell r="K619" t="str">
            <v>N</v>
          </cell>
          <cell r="L619" t="str">
            <v>N</v>
          </cell>
          <cell r="M619" t="str">
            <v>N</v>
          </cell>
          <cell r="N619" t="str">
            <v>N</v>
          </cell>
          <cell r="O619" t="str">
            <v>N</v>
          </cell>
          <cell r="P619" t="str">
            <v>N</v>
          </cell>
          <cell r="Q619" t="str">
            <v>N</v>
          </cell>
          <cell r="R619">
            <v>0</v>
          </cell>
        </row>
        <row r="620">
          <cell r="A620" t="str">
            <v>HFW090</v>
          </cell>
          <cell r="B620" t="str">
            <v xml:space="preserve">Higher Education Funding Council for Wales        </v>
          </cell>
          <cell r="C620" t="str">
            <v>HFW0GP</v>
          </cell>
          <cell r="D620" t="str">
            <v>T</v>
          </cell>
          <cell r="E620" t="str">
            <v xml:space="preserve">GP - Higher Education Funding Council for Wales   </v>
          </cell>
          <cell r="F620" t="str">
            <v>Y</v>
          </cell>
          <cell r="G620" t="str">
            <v>N</v>
          </cell>
          <cell r="H620" t="str">
            <v>Y</v>
          </cell>
          <cell r="I620" t="str">
            <v>N</v>
          </cell>
          <cell r="J620" t="str">
            <v>N</v>
          </cell>
          <cell r="K620" t="str">
            <v>N</v>
          </cell>
          <cell r="L620" t="str">
            <v>N</v>
          </cell>
          <cell r="M620" t="str">
            <v>N</v>
          </cell>
          <cell r="N620" t="str">
            <v>N</v>
          </cell>
          <cell r="O620" t="str">
            <v>N</v>
          </cell>
          <cell r="P620" t="str">
            <v>N</v>
          </cell>
          <cell r="Q620" t="str">
            <v>N</v>
          </cell>
          <cell r="R620">
            <v>0</v>
          </cell>
        </row>
        <row r="621">
          <cell r="A621" t="str">
            <v>HGT089</v>
          </cell>
          <cell r="B621" t="str">
            <v xml:space="preserve">HM Procurator General and Treasury Solicitor      </v>
          </cell>
          <cell r="C621" t="str">
            <v>HGT0GP</v>
          </cell>
          <cell r="D621" t="str">
            <v>T</v>
          </cell>
          <cell r="E621" t="str">
            <v xml:space="preserve">GP - HM Procurator General and Treasury Solicitor </v>
          </cell>
          <cell r="F621" t="str">
            <v>Y</v>
          </cell>
          <cell r="G621" t="str">
            <v>N</v>
          </cell>
          <cell r="H621" t="str">
            <v>Y</v>
          </cell>
          <cell r="I621" t="str">
            <v>N</v>
          </cell>
          <cell r="J621" t="str">
            <v>N</v>
          </cell>
          <cell r="K621" t="str">
            <v>N</v>
          </cell>
          <cell r="L621" t="str">
            <v>N</v>
          </cell>
          <cell r="M621" t="str">
            <v>N</v>
          </cell>
          <cell r="N621" t="str">
            <v>N</v>
          </cell>
          <cell r="O621" t="str">
            <v>N</v>
          </cell>
          <cell r="P621" t="str">
            <v>N</v>
          </cell>
          <cell r="Q621" t="str">
            <v>N</v>
          </cell>
          <cell r="R621">
            <v>0</v>
          </cell>
        </row>
        <row r="622">
          <cell r="A622" t="str">
            <v>HHA004</v>
          </cell>
          <cell r="B622" t="str">
            <v>Harwich Haven Authority</v>
          </cell>
          <cell r="C622" t="str">
            <v>HHAGRP</v>
          </cell>
          <cell r="D622" t="str">
            <v>T</v>
          </cell>
          <cell r="E622" t="str">
            <v>GP - Harwich Haven Authority</v>
          </cell>
          <cell r="F622" t="str">
            <v>Y</v>
          </cell>
          <cell r="G622" t="str">
            <v>N</v>
          </cell>
          <cell r="H622" t="str">
            <v>Y</v>
          </cell>
          <cell r="I622" t="str">
            <v>N</v>
          </cell>
          <cell r="J622" t="str">
            <v>N</v>
          </cell>
          <cell r="K622" t="str">
            <v>N</v>
          </cell>
          <cell r="L622" t="str">
            <v>N</v>
          </cell>
          <cell r="M622" t="str">
            <v>N</v>
          </cell>
          <cell r="N622" t="str">
            <v>N</v>
          </cell>
          <cell r="O622" t="str">
            <v>N</v>
          </cell>
          <cell r="P622" t="str">
            <v>N</v>
          </cell>
          <cell r="Q622" t="str">
            <v>N</v>
          </cell>
          <cell r="R622">
            <v>0</v>
          </cell>
        </row>
        <row r="623">
          <cell r="A623" t="str">
            <v>HIA075</v>
          </cell>
          <cell r="B623" t="str">
            <v xml:space="preserve">Highlands and Islands Airports Ltd                </v>
          </cell>
          <cell r="C623" t="str">
            <v>HIA0GP</v>
          </cell>
          <cell r="D623" t="str">
            <v>T</v>
          </cell>
          <cell r="E623" t="str">
            <v xml:space="preserve">GP - Highlands and Islands Airports Ltd           </v>
          </cell>
          <cell r="F623" t="str">
            <v>Y</v>
          </cell>
          <cell r="G623" t="str">
            <v>N</v>
          </cell>
          <cell r="H623" t="str">
            <v>Y</v>
          </cell>
          <cell r="I623" t="str">
            <v>N</v>
          </cell>
          <cell r="J623" t="str">
            <v>N</v>
          </cell>
          <cell r="K623" t="str">
            <v>N</v>
          </cell>
          <cell r="L623" t="str">
            <v>N</v>
          </cell>
          <cell r="M623" t="str">
            <v>N</v>
          </cell>
          <cell r="N623" t="str">
            <v>N</v>
          </cell>
          <cell r="O623" t="str">
            <v>N</v>
          </cell>
          <cell r="P623" t="str">
            <v>N</v>
          </cell>
          <cell r="Q623" t="str">
            <v>N</v>
          </cell>
          <cell r="R623">
            <v>0</v>
          </cell>
        </row>
        <row r="624">
          <cell r="A624" t="str">
            <v>HIC033</v>
          </cell>
          <cell r="B624" t="str">
            <v>The Health and Social Care Information Centre</v>
          </cell>
          <cell r="C624" t="str">
            <v>DOHCLS</v>
          </cell>
          <cell r="D624" t="str">
            <v>T</v>
          </cell>
          <cell r="E624" t="str">
            <v xml:space="preserve">CLS - DEPARTMENT OF HEALTH                        </v>
          </cell>
          <cell r="F624" t="str">
            <v>N</v>
          </cell>
          <cell r="G624" t="str">
            <v>N</v>
          </cell>
          <cell r="H624" t="str">
            <v>N</v>
          </cell>
          <cell r="I624" t="str">
            <v>N</v>
          </cell>
          <cell r="J624" t="str">
            <v>N</v>
          </cell>
          <cell r="K624" t="str">
            <v>N</v>
          </cell>
          <cell r="L624" t="str">
            <v>N</v>
          </cell>
          <cell r="M624" t="str">
            <v>N</v>
          </cell>
          <cell r="N624" t="str">
            <v>N</v>
          </cell>
          <cell r="O624" t="str">
            <v>N</v>
          </cell>
          <cell r="P624" t="str">
            <v>N</v>
          </cell>
          <cell r="Q624" t="str">
            <v>N</v>
          </cell>
          <cell r="R624">
            <v>0</v>
          </cell>
        </row>
        <row r="625">
          <cell r="A625" t="str">
            <v>HIE075</v>
          </cell>
          <cell r="B625" t="str">
            <v xml:space="preserve">Highlands and Islands Enterprise                  </v>
          </cell>
          <cell r="C625" t="str">
            <v>HIE0GP</v>
          </cell>
          <cell r="D625" t="str">
            <v>T</v>
          </cell>
          <cell r="E625" t="str">
            <v xml:space="preserve">GP - Highlands and Islands Enterprise             </v>
          </cell>
          <cell r="F625" t="str">
            <v>Y</v>
          </cell>
          <cell r="G625" t="str">
            <v>N</v>
          </cell>
          <cell r="H625" t="str">
            <v>Y</v>
          </cell>
          <cell r="I625" t="str">
            <v>N</v>
          </cell>
          <cell r="J625" t="str">
            <v>N</v>
          </cell>
          <cell r="K625" t="str">
            <v>N</v>
          </cell>
          <cell r="L625" t="str">
            <v>N</v>
          </cell>
          <cell r="M625" t="str">
            <v>N</v>
          </cell>
          <cell r="N625" t="str">
            <v>N</v>
          </cell>
          <cell r="O625" t="str">
            <v>N</v>
          </cell>
          <cell r="P625" t="str">
            <v>N</v>
          </cell>
          <cell r="Q625" t="str">
            <v>N</v>
          </cell>
          <cell r="R625">
            <v>0</v>
          </cell>
        </row>
        <row r="626">
          <cell r="A626" t="str">
            <v>HLF048</v>
          </cell>
          <cell r="B626" t="str">
            <v xml:space="preserve">Heritage Lottery Fund                             </v>
          </cell>
          <cell r="C626" t="str">
            <v>DCMCLS</v>
          </cell>
          <cell r="D626" t="str">
            <v>T</v>
          </cell>
          <cell r="E626" t="str">
            <v xml:space="preserve">CLS - DEPARTMENT FOR CULTURE MEDIA &amp; SPORT        </v>
          </cell>
          <cell r="F626" t="str">
            <v>Y</v>
          </cell>
          <cell r="G626" t="str">
            <v>N</v>
          </cell>
          <cell r="H626" t="str">
            <v>Y</v>
          </cell>
          <cell r="I626" t="str">
            <v>N</v>
          </cell>
          <cell r="J626" t="str">
            <v>N</v>
          </cell>
          <cell r="K626" t="str">
            <v>N</v>
          </cell>
          <cell r="L626" t="str">
            <v>N</v>
          </cell>
          <cell r="M626" t="str">
            <v>N</v>
          </cell>
          <cell r="N626" t="str">
            <v>N</v>
          </cell>
          <cell r="O626" t="str">
            <v>N</v>
          </cell>
          <cell r="P626" t="str">
            <v>N</v>
          </cell>
          <cell r="Q626" t="str">
            <v>N</v>
          </cell>
          <cell r="R626">
            <v>0</v>
          </cell>
        </row>
        <row r="627">
          <cell r="A627" t="str">
            <v>HMM048</v>
          </cell>
          <cell r="B627" t="str">
            <v xml:space="preserve">Horniman Museum                                   </v>
          </cell>
          <cell r="C627" t="str">
            <v>DCMCLS</v>
          </cell>
          <cell r="D627" t="str">
            <v>T</v>
          </cell>
          <cell r="E627" t="str">
            <v xml:space="preserve">CLS - DEPARTMENT FOR CULTURE MEDIA &amp; SPORT        </v>
          </cell>
          <cell r="F627" t="str">
            <v>Y</v>
          </cell>
          <cell r="G627" t="str">
            <v>N</v>
          </cell>
          <cell r="H627" t="str">
            <v>Y</v>
          </cell>
          <cell r="I627" t="str">
            <v>N</v>
          </cell>
          <cell r="J627" t="str">
            <v>N</v>
          </cell>
          <cell r="K627" t="str">
            <v>N</v>
          </cell>
          <cell r="L627" t="str">
            <v>N</v>
          </cell>
          <cell r="M627" t="str">
            <v>N</v>
          </cell>
          <cell r="N627" t="str">
            <v>N</v>
          </cell>
          <cell r="O627" t="str">
            <v>N</v>
          </cell>
          <cell r="P627" t="str">
            <v>N</v>
          </cell>
          <cell r="Q627" t="str">
            <v>N</v>
          </cell>
          <cell r="R627">
            <v>0</v>
          </cell>
        </row>
        <row r="628">
          <cell r="A628" t="str">
            <v>HMR041</v>
          </cell>
          <cell r="B628" t="str">
            <v xml:space="preserve">HM Revenue &amp; Customs                              </v>
          </cell>
          <cell r="C628" t="str">
            <v>HMR0GP</v>
          </cell>
          <cell r="D628" t="str">
            <v>T</v>
          </cell>
          <cell r="E628" t="str">
            <v xml:space="preserve">GP - HM Revenue &amp; Customs                         </v>
          </cell>
          <cell r="F628" t="str">
            <v>Y</v>
          </cell>
          <cell r="G628" t="str">
            <v>N</v>
          </cell>
          <cell r="H628" t="str">
            <v>Y</v>
          </cell>
          <cell r="I628" t="str">
            <v>N</v>
          </cell>
          <cell r="J628" t="str">
            <v>N</v>
          </cell>
          <cell r="K628" t="str">
            <v>N</v>
          </cell>
          <cell r="L628" t="str">
            <v>N</v>
          </cell>
          <cell r="M628" t="str">
            <v>N</v>
          </cell>
          <cell r="N628" t="str">
            <v>N</v>
          </cell>
          <cell r="O628" t="str">
            <v>N</v>
          </cell>
          <cell r="P628" t="str">
            <v>N</v>
          </cell>
          <cell r="Q628" t="str">
            <v>N</v>
          </cell>
          <cell r="R628">
            <v>0</v>
          </cell>
        </row>
        <row r="629">
          <cell r="A629" t="str">
            <v>HMT087</v>
          </cell>
          <cell r="B629" t="str">
            <v xml:space="preserve">HM Treasury                                       </v>
          </cell>
          <cell r="C629" t="str">
            <v>HMT0GP</v>
          </cell>
          <cell r="D629" t="str">
            <v>T</v>
          </cell>
          <cell r="E629" t="str">
            <v xml:space="preserve">GP - HM Treasury                                  </v>
          </cell>
          <cell r="F629" t="str">
            <v>Y</v>
          </cell>
          <cell r="G629" t="str">
            <v>N</v>
          </cell>
          <cell r="H629" t="str">
            <v>Y</v>
          </cell>
          <cell r="I629" t="str">
            <v>N</v>
          </cell>
          <cell r="J629" t="str">
            <v>N</v>
          </cell>
          <cell r="K629" t="str">
            <v>N</v>
          </cell>
          <cell r="L629" t="str">
            <v>N</v>
          </cell>
          <cell r="M629" t="str">
            <v>N</v>
          </cell>
          <cell r="N629" t="str">
            <v>N</v>
          </cell>
          <cell r="O629" t="str">
            <v>N</v>
          </cell>
          <cell r="P629" t="str">
            <v>N</v>
          </cell>
          <cell r="Q629" t="str">
            <v>N</v>
          </cell>
          <cell r="R629">
            <v>0</v>
          </cell>
        </row>
        <row r="630">
          <cell r="A630" t="str">
            <v>HOF034</v>
          </cell>
          <cell r="B630" t="str">
            <v xml:space="preserve">Home Office                                       </v>
          </cell>
          <cell r="C630" t="str">
            <v>HOFCLS</v>
          </cell>
          <cell r="D630" t="str">
            <v>T</v>
          </cell>
          <cell r="E630" t="str">
            <v xml:space="preserve">CLS - HOME OFFICE                                 </v>
          </cell>
          <cell r="F630" t="str">
            <v>Y</v>
          </cell>
          <cell r="G630" t="str">
            <v>N</v>
          </cell>
          <cell r="H630" t="str">
            <v>Y</v>
          </cell>
          <cell r="I630" t="str">
            <v>N</v>
          </cell>
          <cell r="J630" t="str">
            <v>N</v>
          </cell>
          <cell r="K630" t="str">
            <v>N</v>
          </cell>
          <cell r="L630" t="str">
            <v>N</v>
          </cell>
          <cell r="M630" t="str">
            <v>N</v>
          </cell>
          <cell r="N630" t="str">
            <v>N</v>
          </cell>
          <cell r="O630" t="str">
            <v>N</v>
          </cell>
          <cell r="P630" t="str">
            <v>N</v>
          </cell>
          <cell r="Q630" t="str">
            <v>N</v>
          </cell>
          <cell r="R630">
            <v>0</v>
          </cell>
        </row>
        <row r="631">
          <cell r="A631" t="str">
            <v>HPR048</v>
          </cell>
          <cell r="B631" t="str">
            <v>Historic Royal Palaces Trust</v>
          </cell>
          <cell r="C631" t="str">
            <v>HPRGRP</v>
          </cell>
          <cell r="D631" t="str">
            <v>T</v>
          </cell>
          <cell r="E631" t="str">
            <v>GP - Historic Royal Palaces Trust</v>
          </cell>
          <cell r="F631" t="str">
            <v>Y</v>
          </cell>
          <cell r="G631" t="str">
            <v>N</v>
          </cell>
          <cell r="H631" t="str">
            <v>Y</v>
          </cell>
          <cell r="I631" t="str">
            <v>N</v>
          </cell>
          <cell r="J631" t="str">
            <v>N</v>
          </cell>
          <cell r="K631" t="str">
            <v>N</v>
          </cell>
          <cell r="L631" t="str">
            <v>N</v>
          </cell>
          <cell r="M631" t="str">
            <v>N</v>
          </cell>
          <cell r="N631" t="str">
            <v>N</v>
          </cell>
          <cell r="O631" t="str">
            <v>N</v>
          </cell>
          <cell r="P631" t="str">
            <v>N</v>
          </cell>
          <cell r="Q631" t="str">
            <v>N</v>
          </cell>
          <cell r="R631">
            <v>0</v>
          </cell>
        </row>
        <row r="632">
          <cell r="A632" t="str">
            <v>HPS910</v>
          </cell>
          <cell r="B632" t="str">
            <v xml:space="preserve">HPSS Superannuation Account - Northern Ireland    </v>
          </cell>
          <cell r="C632" t="str">
            <v>HPS9GP</v>
          </cell>
          <cell r="D632" t="str">
            <v>T</v>
          </cell>
          <cell r="E632" t="str">
            <v>GP - HPSS Superannuation Account - Northern Irelan</v>
          </cell>
          <cell r="F632" t="str">
            <v>Y</v>
          </cell>
          <cell r="G632" t="str">
            <v>N</v>
          </cell>
          <cell r="H632" t="str">
            <v>Y</v>
          </cell>
          <cell r="I632" t="str">
            <v>N</v>
          </cell>
          <cell r="J632" t="str">
            <v>N</v>
          </cell>
          <cell r="K632" t="str">
            <v>N</v>
          </cell>
          <cell r="L632" t="str">
            <v>N</v>
          </cell>
          <cell r="M632" t="str">
            <v>N</v>
          </cell>
          <cell r="N632" t="str">
            <v>N</v>
          </cell>
          <cell r="O632" t="str">
            <v>N</v>
          </cell>
          <cell r="P632" t="str">
            <v>N</v>
          </cell>
          <cell r="Q632" t="str">
            <v>N</v>
          </cell>
          <cell r="R632">
            <v>0</v>
          </cell>
        </row>
        <row r="633">
          <cell r="A633" t="str">
            <v>HRA033</v>
          </cell>
          <cell r="B633" t="str">
            <v>Health Research Authority</v>
          </cell>
          <cell r="C633" t="str">
            <v>DOHCLS</v>
          </cell>
          <cell r="D633" t="str">
            <v>T</v>
          </cell>
          <cell r="E633" t="str">
            <v xml:space="preserve">CLS - DEPARTMENT OF HEALTH                        </v>
          </cell>
          <cell r="F633" t="str">
            <v>N</v>
          </cell>
          <cell r="G633" t="str">
            <v>N</v>
          </cell>
          <cell r="H633" t="str">
            <v>N</v>
          </cell>
          <cell r="I633" t="str">
            <v>N</v>
          </cell>
          <cell r="J633" t="str">
            <v>N</v>
          </cell>
          <cell r="K633" t="str">
            <v>N</v>
          </cell>
          <cell r="L633" t="str">
            <v>N</v>
          </cell>
          <cell r="M633" t="str">
            <v>N</v>
          </cell>
          <cell r="N633" t="str">
            <v>N</v>
          </cell>
          <cell r="O633" t="str">
            <v>N</v>
          </cell>
          <cell r="P633" t="str">
            <v>N</v>
          </cell>
          <cell r="Q633" t="str">
            <v>N</v>
          </cell>
          <cell r="R633">
            <v>0</v>
          </cell>
        </row>
        <row r="634">
          <cell r="A634" t="str">
            <v>HSP208</v>
          </cell>
          <cell r="B634" t="str">
            <v xml:space="preserve">Dept of Health Social Services &amp; Public Safety    </v>
          </cell>
          <cell r="C634" t="str">
            <v>HSPIGP</v>
          </cell>
          <cell r="D634" t="str">
            <v>T</v>
          </cell>
          <cell r="E634" t="str">
            <v>IGP - Dept of Health Social Services &amp; Public Safe</v>
          </cell>
          <cell r="F634" t="str">
            <v>Y</v>
          </cell>
          <cell r="G634" t="str">
            <v>N</v>
          </cell>
          <cell r="H634" t="str">
            <v>Y</v>
          </cell>
          <cell r="I634" t="str">
            <v>N</v>
          </cell>
          <cell r="J634" t="str">
            <v>N</v>
          </cell>
          <cell r="K634" t="str">
            <v>N</v>
          </cell>
          <cell r="L634" t="str">
            <v>N</v>
          </cell>
          <cell r="M634" t="str">
            <v>N</v>
          </cell>
          <cell r="N634" t="str">
            <v>N</v>
          </cell>
          <cell r="O634" t="str">
            <v>N</v>
          </cell>
          <cell r="P634" t="str">
            <v>N</v>
          </cell>
          <cell r="Q634" t="str">
            <v>N</v>
          </cell>
          <cell r="R634">
            <v>0</v>
          </cell>
        </row>
        <row r="635">
          <cell r="A635" t="str">
            <v>HSST14</v>
          </cell>
          <cell r="B635" t="str">
            <v xml:space="preserve">NI Ambulance Service HSS Trust                    </v>
          </cell>
          <cell r="C635" t="str">
            <v>T14IGP</v>
          </cell>
          <cell r="D635" t="str">
            <v>T</v>
          </cell>
          <cell r="E635" t="str">
            <v xml:space="preserve">IGP - NI Ambulance Service HSS Trust              </v>
          </cell>
          <cell r="F635" t="str">
            <v>Y</v>
          </cell>
          <cell r="G635" t="str">
            <v>N</v>
          </cell>
          <cell r="H635" t="str">
            <v>Y</v>
          </cell>
          <cell r="I635" t="str">
            <v>N</v>
          </cell>
          <cell r="J635" t="str">
            <v>N</v>
          </cell>
          <cell r="K635" t="str">
            <v>N</v>
          </cell>
          <cell r="L635" t="str">
            <v>N</v>
          </cell>
          <cell r="M635" t="str">
            <v>N</v>
          </cell>
          <cell r="N635" t="str">
            <v>N</v>
          </cell>
          <cell r="O635" t="str">
            <v>N</v>
          </cell>
          <cell r="P635" t="str">
            <v>N</v>
          </cell>
          <cell r="Q635" t="str">
            <v>N</v>
          </cell>
          <cell r="R635">
            <v>0</v>
          </cell>
        </row>
        <row r="636">
          <cell r="A636" t="str">
            <v>HTA033</v>
          </cell>
          <cell r="B636" t="str">
            <v>Human Tissue Authority</v>
          </cell>
          <cell r="C636" t="str">
            <v>DOHCLS</v>
          </cell>
          <cell r="D636" t="str">
            <v>T</v>
          </cell>
          <cell r="E636" t="str">
            <v xml:space="preserve">CLS - DEPARTMENT OF HEALTH                        </v>
          </cell>
          <cell r="F636" t="str">
            <v>N</v>
          </cell>
          <cell r="G636" t="str">
            <v>N</v>
          </cell>
          <cell r="H636" t="str">
            <v>N</v>
          </cell>
          <cell r="I636" t="str">
            <v>N</v>
          </cell>
          <cell r="J636" t="str">
            <v>N</v>
          </cell>
          <cell r="K636" t="str">
            <v>N</v>
          </cell>
          <cell r="L636" t="str">
            <v>N</v>
          </cell>
          <cell r="M636" t="str">
            <v>N</v>
          </cell>
          <cell r="N636" t="str">
            <v>N</v>
          </cell>
          <cell r="O636" t="str">
            <v>N</v>
          </cell>
          <cell r="P636" t="str">
            <v>N</v>
          </cell>
          <cell r="Q636" t="str">
            <v>N</v>
          </cell>
          <cell r="R636">
            <v>0</v>
          </cell>
        </row>
        <row r="637">
          <cell r="A637" t="str">
            <v>HTB048</v>
          </cell>
          <cell r="B637" t="str">
            <v xml:space="preserve">Horserace Totalisator Board                       </v>
          </cell>
          <cell r="C637" t="str">
            <v>HTBGRP</v>
          </cell>
          <cell r="D637" t="str">
            <v>T</v>
          </cell>
          <cell r="E637" t="str">
            <v xml:space="preserve">GRP - Horserace Totalisator Board                 </v>
          </cell>
          <cell r="F637" t="str">
            <v>Y</v>
          </cell>
          <cell r="G637" t="str">
            <v>N</v>
          </cell>
          <cell r="H637" t="str">
            <v>Y</v>
          </cell>
          <cell r="I637" t="str">
            <v>N</v>
          </cell>
          <cell r="J637" t="str">
            <v>N</v>
          </cell>
          <cell r="K637" t="str">
            <v>N</v>
          </cell>
          <cell r="L637" t="str">
            <v>N</v>
          </cell>
          <cell r="M637" t="str">
            <v>N</v>
          </cell>
          <cell r="N637" t="str">
            <v>N</v>
          </cell>
          <cell r="O637" t="str">
            <v>N</v>
          </cell>
          <cell r="P637" t="str">
            <v>N</v>
          </cell>
          <cell r="Q637" t="str">
            <v>N</v>
          </cell>
          <cell r="R637">
            <v>0</v>
          </cell>
        </row>
        <row r="638">
          <cell r="A638" t="str">
            <v>HTB087</v>
          </cell>
          <cell r="B638" t="str">
            <v>Help to Buy (HMT) Limited</v>
          </cell>
          <cell r="C638" t="str">
            <v>HMTCLS</v>
          </cell>
          <cell r="D638" t="str">
            <v>T</v>
          </cell>
          <cell r="E638" t="str">
            <v xml:space="preserve">CLS - HM Treasury                                  </v>
          </cell>
          <cell r="F638" t="str">
            <v>N</v>
          </cell>
          <cell r="G638" t="str">
            <v>N</v>
          </cell>
          <cell r="H638" t="str">
            <v>N</v>
          </cell>
          <cell r="I638" t="str">
            <v>N</v>
          </cell>
          <cell r="J638" t="str">
            <v>N</v>
          </cell>
          <cell r="K638" t="str">
            <v>N</v>
          </cell>
          <cell r="L638" t="str">
            <v>N</v>
          </cell>
          <cell r="M638" t="str">
            <v>N</v>
          </cell>
          <cell r="N638" t="str">
            <v>N</v>
          </cell>
          <cell r="O638" t="str">
            <v>N</v>
          </cell>
          <cell r="P638" t="str">
            <v>N</v>
          </cell>
          <cell r="Q638" t="str">
            <v>N</v>
          </cell>
          <cell r="R638">
            <v>0</v>
          </cell>
        </row>
        <row r="639">
          <cell r="A639" t="str">
            <v>HYO017</v>
          </cell>
          <cell r="B639" t="str">
            <v xml:space="preserve">UK Hydrographic Office                            </v>
          </cell>
          <cell r="C639" t="str">
            <v>HYOGRP</v>
          </cell>
          <cell r="D639" t="str">
            <v>T</v>
          </cell>
          <cell r="E639" t="str">
            <v xml:space="preserve">GRP - UK Hydrographic Office                      </v>
          </cell>
          <cell r="F639" t="str">
            <v>Y</v>
          </cell>
          <cell r="G639" t="str">
            <v>N</v>
          </cell>
          <cell r="H639" t="str">
            <v>Y</v>
          </cell>
          <cell r="I639" t="str">
            <v>N</v>
          </cell>
          <cell r="J639" t="str">
            <v>N</v>
          </cell>
          <cell r="K639" t="str">
            <v>N</v>
          </cell>
          <cell r="L639" t="str">
            <v>N</v>
          </cell>
          <cell r="M639" t="str">
            <v>N</v>
          </cell>
          <cell r="N639" t="str">
            <v>N</v>
          </cell>
          <cell r="O639" t="str">
            <v>N</v>
          </cell>
          <cell r="P639" t="str">
            <v>N</v>
          </cell>
          <cell r="Q639" t="str">
            <v>N</v>
          </cell>
          <cell r="R639">
            <v>0</v>
          </cell>
        </row>
        <row r="640">
          <cell r="A640" t="str">
            <v>IHE210</v>
          </cell>
          <cell r="B640" t="str">
            <v xml:space="preserve">Northern Ireland Housing Executive                </v>
          </cell>
          <cell r="C640" t="str">
            <v>IHEGRP</v>
          </cell>
          <cell r="D640" t="str">
            <v>T</v>
          </cell>
          <cell r="E640" t="str">
            <v xml:space="preserve">GRP - Northern Ireland Housing Executive          </v>
          </cell>
          <cell r="F640" t="str">
            <v>Y</v>
          </cell>
          <cell r="G640" t="str">
            <v>N</v>
          </cell>
          <cell r="H640" t="str">
            <v>Y</v>
          </cell>
          <cell r="I640" t="str">
            <v>N</v>
          </cell>
          <cell r="J640" t="str">
            <v>N</v>
          </cell>
          <cell r="K640" t="str">
            <v>N</v>
          </cell>
          <cell r="L640" t="str">
            <v>N</v>
          </cell>
          <cell r="M640" t="str">
            <v>N</v>
          </cell>
          <cell r="N640" t="str">
            <v>N</v>
          </cell>
          <cell r="O640" t="str">
            <v>N</v>
          </cell>
          <cell r="P640" t="str">
            <v>N</v>
          </cell>
          <cell r="Q640" t="str">
            <v>N</v>
          </cell>
          <cell r="R640">
            <v>0</v>
          </cell>
        </row>
        <row r="641">
          <cell r="A641" t="str">
            <v>IIF848</v>
          </cell>
          <cell r="B641" t="str">
            <v xml:space="preserve">Northern Ireland National Insurance Fund          </v>
          </cell>
          <cell r="C641" t="str">
            <v>IIF8GP</v>
          </cell>
          <cell r="D641" t="str">
            <v>T</v>
          </cell>
          <cell r="E641" t="str">
            <v xml:space="preserve">GP - Northern Ireland National Insurance Fund     </v>
          </cell>
          <cell r="F641" t="str">
            <v>Y</v>
          </cell>
          <cell r="G641" t="str">
            <v>N</v>
          </cell>
          <cell r="H641" t="str">
            <v>Y</v>
          </cell>
          <cell r="I641" t="str">
            <v>N</v>
          </cell>
          <cell r="J641" t="str">
            <v>N</v>
          </cell>
          <cell r="K641" t="str">
            <v>N</v>
          </cell>
          <cell r="L641" t="str">
            <v>N</v>
          </cell>
          <cell r="M641" t="str">
            <v>N</v>
          </cell>
          <cell r="N641" t="str">
            <v>N</v>
          </cell>
          <cell r="O641" t="str">
            <v>N</v>
          </cell>
          <cell r="P641" t="str">
            <v>N</v>
          </cell>
          <cell r="Q641" t="str">
            <v>N</v>
          </cell>
          <cell r="R641">
            <v>0</v>
          </cell>
        </row>
        <row r="642">
          <cell r="A642" t="str">
            <v>ILF032</v>
          </cell>
          <cell r="B642" t="str">
            <v xml:space="preserve">Independent Living Fund                           </v>
          </cell>
          <cell r="C642" t="str">
            <v>DWPCLS</v>
          </cell>
          <cell r="D642" t="str">
            <v>T</v>
          </cell>
          <cell r="E642" t="str">
            <v xml:space="preserve">CLS - DEPARTMENT FOR WORK &amp; PENSIONS              </v>
          </cell>
          <cell r="F642" t="str">
            <v>Y</v>
          </cell>
          <cell r="G642" t="str">
            <v>N</v>
          </cell>
          <cell r="H642" t="str">
            <v>Y</v>
          </cell>
          <cell r="I642" t="str">
            <v>N</v>
          </cell>
          <cell r="J642" t="str">
            <v>N</v>
          </cell>
          <cell r="K642" t="str">
            <v>N</v>
          </cell>
          <cell r="L642" t="str">
            <v>N</v>
          </cell>
          <cell r="M642" t="str">
            <v>N</v>
          </cell>
          <cell r="N642" t="str">
            <v>N</v>
          </cell>
          <cell r="O642" t="str">
            <v>N</v>
          </cell>
          <cell r="P642" t="str">
            <v>N</v>
          </cell>
          <cell r="Q642" t="str">
            <v>N</v>
          </cell>
          <cell r="R642">
            <v>0</v>
          </cell>
        </row>
        <row r="643">
          <cell r="A643" t="str">
            <v>ILS081</v>
          </cell>
          <cell r="B643" t="str">
            <v xml:space="preserve">Northern Ireland Legal Services Commission        </v>
          </cell>
          <cell r="C643" t="str">
            <v>ILSIGP</v>
          </cell>
          <cell r="D643" t="str">
            <v>T</v>
          </cell>
          <cell r="E643" t="str">
            <v xml:space="preserve">IGP - Northern Ireland Legal Services Commission  </v>
          </cell>
          <cell r="F643" t="str">
            <v>Y</v>
          </cell>
          <cell r="G643" t="str">
            <v>N</v>
          </cell>
          <cell r="H643" t="str">
            <v>Y</v>
          </cell>
          <cell r="I643" t="str">
            <v>N</v>
          </cell>
          <cell r="J643" t="str">
            <v>N</v>
          </cell>
          <cell r="K643" t="str">
            <v>N</v>
          </cell>
          <cell r="L643" t="str">
            <v>N</v>
          </cell>
          <cell r="M643" t="str">
            <v>N</v>
          </cell>
          <cell r="N643" t="str">
            <v>N</v>
          </cell>
          <cell r="O643" t="str">
            <v>N</v>
          </cell>
          <cell r="P643" t="str">
            <v>N</v>
          </cell>
          <cell r="Q643" t="str">
            <v>N</v>
          </cell>
          <cell r="R643">
            <v>0</v>
          </cell>
        </row>
        <row r="644">
          <cell r="A644" t="str">
            <v>INL204</v>
          </cell>
          <cell r="B644" t="str">
            <v xml:space="preserve">Invest Northern Ireland                           </v>
          </cell>
          <cell r="C644" t="str">
            <v>INLIGP</v>
          </cell>
          <cell r="D644" t="str">
            <v>T</v>
          </cell>
          <cell r="E644" t="str">
            <v xml:space="preserve">IGP - Invest Northern Ireland                     </v>
          </cell>
          <cell r="F644" t="str">
            <v>Y</v>
          </cell>
          <cell r="G644" t="str">
            <v>N</v>
          </cell>
          <cell r="H644" t="str">
            <v>Y</v>
          </cell>
          <cell r="I644" t="str">
            <v>N</v>
          </cell>
          <cell r="J644" t="str">
            <v>N</v>
          </cell>
          <cell r="K644" t="str">
            <v>N</v>
          </cell>
          <cell r="L644" t="str">
            <v>N</v>
          </cell>
          <cell r="M644" t="str">
            <v>N</v>
          </cell>
          <cell r="N644" t="str">
            <v>N</v>
          </cell>
          <cell r="O644" t="str">
            <v>N</v>
          </cell>
          <cell r="P644" t="str">
            <v>N</v>
          </cell>
          <cell r="Q644" t="str">
            <v>N</v>
          </cell>
          <cell r="R644">
            <v>0</v>
          </cell>
        </row>
        <row r="645">
          <cell r="A645" t="str">
            <v>INS066</v>
          </cell>
          <cell r="B645" t="str">
            <v>International Nuclear Services</v>
          </cell>
          <cell r="C645" t="str">
            <v>INSGRP</v>
          </cell>
          <cell r="D645" t="str">
            <v>T</v>
          </cell>
          <cell r="E645" t="str">
            <v xml:space="preserve">GRP - International Nuclear Services              </v>
          </cell>
          <cell r="F645" t="str">
            <v>Y</v>
          </cell>
          <cell r="G645" t="str">
            <v>N</v>
          </cell>
          <cell r="H645" t="str">
            <v>Y</v>
          </cell>
          <cell r="I645" t="str">
            <v>N</v>
          </cell>
          <cell r="J645" t="str">
            <v>N</v>
          </cell>
          <cell r="K645" t="str">
            <v>N</v>
          </cell>
          <cell r="L645" t="str">
            <v>N</v>
          </cell>
          <cell r="M645" t="str">
            <v>N</v>
          </cell>
          <cell r="N645" t="str">
            <v>N</v>
          </cell>
          <cell r="O645" t="str">
            <v>N</v>
          </cell>
          <cell r="P645" t="str">
            <v>N</v>
          </cell>
          <cell r="Q645" t="str">
            <v>N</v>
          </cell>
          <cell r="R645">
            <v>0</v>
          </cell>
        </row>
        <row r="646">
          <cell r="A646" t="str">
            <v>IPO034</v>
          </cell>
          <cell r="B646" t="str">
            <v xml:space="preserve">Independent Police Complaints Commission          </v>
          </cell>
          <cell r="C646" t="str">
            <v>HOFCLS</v>
          </cell>
          <cell r="D646" t="str">
            <v>T</v>
          </cell>
          <cell r="E646" t="str">
            <v xml:space="preserve">CLS - HOME OFFICE                                 </v>
          </cell>
          <cell r="F646" t="str">
            <v>Y</v>
          </cell>
          <cell r="G646" t="str">
            <v>N</v>
          </cell>
          <cell r="H646" t="str">
            <v>Y</v>
          </cell>
          <cell r="I646" t="str">
            <v>N</v>
          </cell>
          <cell r="J646" t="str">
            <v>N</v>
          </cell>
          <cell r="K646" t="str">
            <v>N</v>
          </cell>
          <cell r="L646" t="str">
            <v>N</v>
          </cell>
          <cell r="M646" t="str">
            <v>N</v>
          </cell>
          <cell r="N646" t="str">
            <v>N</v>
          </cell>
          <cell r="O646" t="str">
            <v>N</v>
          </cell>
          <cell r="P646" t="str">
            <v>N</v>
          </cell>
          <cell r="Q646" t="str">
            <v>N</v>
          </cell>
          <cell r="R646">
            <v>0</v>
          </cell>
        </row>
        <row r="647">
          <cell r="A647" t="str">
            <v>IRT813</v>
          </cell>
          <cell r="B647" t="str">
            <v xml:space="preserve">HM Revenue and Customs taxes and duties           </v>
          </cell>
          <cell r="C647" t="str">
            <v>IRT8GP</v>
          </cell>
          <cell r="D647" t="str">
            <v>T</v>
          </cell>
          <cell r="E647" t="str">
            <v xml:space="preserve">GP - HM Revenue and Customs taxes and duties      </v>
          </cell>
          <cell r="F647" t="str">
            <v>Y</v>
          </cell>
          <cell r="G647" t="str">
            <v>N</v>
          </cell>
          <cell r="H647" t="str">
            <v>Y</v>
          </cell>
          <cell r="I647" t="str">
            <v>N</v>
          </cell>
          <cell r="J647" t="str">
            <v>N</v>
          </cell>
          <cell r="K647" t="str">
            <v>N</v>
          </cell>
          <cell r="L647" t="str">
            <v>N</v>
          </cell>
          <cell r="M647" t="str">
            <v>N</v>
          </cell>
          <cell r="N647" t="str">
            <v>N</v>
          </cell>
          <cell r="O647" t="str">
            <v>N</v>
          </cell>
          <cell r="P647" t="str">
            <v>N</v>
          </cell>
          <cell r="Q647" t="str">
            <v>N</v>
          </cell>
          <cell r="R647">
            <v>0</v>
          </cell>
        </row>
        <row r="648">
          <cell r="A648" t="str">
            <v>ISA034</v>
          </cell>
          <cell r="B648" t="str">
            <v xml:space="preserve">Independent Safeguarding Authority                </v>
          </cell>
          <cell r="C648" t="str">
            <v>HOFCLS</v>
          </cell>
          <cell r="D648" t="str">
            <v>T</v>
          </cell>
          <cell r="E648" t="str">
            <v xml:space="preserve">CLS - HOME OFFICE                                 </v>
          </cell>
          <cell r="F648" t="str">
            <v>Y</v>
          </cell>
          <cell r="G648" t="str">
            <v>N</v>
          </cell>
          <cell r="H648" t="str">
            <v>Y</v>
          </cell>
          <cell r="I648" t="str">
            <v>N</v>
          </cell>
          <cell r="J648" t="str">
            <v>N</v>
          </cell>
          <cell r="K648" t="str">
            <v>N</v>
          </cell>
          <cell r="L648" t="str">
            <v>N</v>
          </cell>
          <cell r="M648" t="str">
            <v>N</v>
          </cell>
          <cell r="N648" t="str">
            <v>N</v>
          </cell>
          <cell r="O648" t="str">
            <v>N</v>
          </cell>
          <cell r="P648" t="str">
            <v>N</v>
          </cell>
          <cell r="Q648" t="str">
            <v>N</v>
          </cell>
          <cell r="R648">
            <v>0</v>
          </cell>
        </row>
        <row r="649">
          <cell r="A649" t="str">
            <v>IUR210</v>
          </cell>
          <cell r="B649" t="str">
            <v xml:space="preserve">Ilex Urban Regeneration Co Ltd                    </v>
          </cell>
          <cell r="C649" t="str">
            <v>IURIGP</v>
          </cell>
          <cell r="D649" t="str">
            <v>T</v>
          </cell>
          <cell r="E649" t="str">
            <v xml:space="preserve">IGP - Ilex Urban Regeneration Co Ltd              </v>
          </cell>
          <cell r="F649" t="str">
            <v>Y</v>
          </cell>
          <cell r="G649" t="str">
            <v>N</v>
          </cell>
          <cell r="H649" t="str">
            <v>Y</v>
          </cell>
          <cell r="I649" t="str">
            <v>N</v>
          </cell>
          <cell r="J649" t="str">
            <v>N</v>
          </cell>
          <cell r="K649" t="str">
            <v>N</v>
          </cell>
          <cell r="L649" t="str">
            <v>N</v>
          </cell>
          <cell r="M649" t="str">
            <v>N</v>
          </cell>
          <cell r="N649" t="str">
            <v>N</v>
          </cell>
          <cell r="O649" t="str">
            <v>N</v>
          </cell>
          <cell r="P649" t="str">
            <v>N</v>
          </cell>
          <cell r="Q649" t="str">
            <v>N</v>
          </cell>
          <cell r="R649">
            <v>0</v>
          </cell>
        </row>
        <row r="650">
          <cell r="A650" t="str">
            <v>IWM048</v>
          </cell>
          <cell r="B650" t="str">
            <v xml:space="preserve">Imperial War Museum                               </v>
          </cell>
          <cell r="C650" t="str">
            <v>DCMCLS</v>
          </cell>
          <cell r="D650" t="str">
            <v>T</v>
          </cell>
          <cell r="E650" t="str">
            <v xml:space="preserve">CLS - DEPARTMENT FOR CULTURE MEDIA &amp; SPORT        </v>
          </cell>
          <cell r="F650" t="str">
            <v>Y</v>
          </cell>
          <cell r="G650" t="str">
            <v>N</v>
          </cell>
          <cell r="H650" t="str">
            <v>Y</v>
          </cell>
          <cell r="I650" t="str">
            <v>N</v>
          </cell>
          <cell r="J650" t="str">
            <v>N</v>
          </cell>
          <cell r="K650" t="str">
            <v>N</v>
          </cell>
          <cell r="L650" t="str">
            <v>N</v>
          </cell>
          <cell r="M650" t="str">
            <v>N</v>
          </cell>
          <cell r="N650" t="str">
            <v>N</v>
          </cell>
          <cell r="O650" t="str">
            <v>N</v>
          </cell>
          <cell r="P650" t="str">
            <v>N</v>
          </cell>
          <cell r="Q650" t="str">
            <v>N</v>
          </cell>
          <cell r="R650">
            <v>0</v>
          </cell>
        </row>
        <row r="651">
          <cell r="A651" t="str">
            <v>JNC003</v>
          </cell>
          <cell r="B651" t="str">
            <v xml:space="preserve">Joint Nature Conservation Committee               </v>
          </cell>
          <cell r="C651" t="str">
            <v>EFRCLS</v>
          </cell>
          <cell r="D651" t="str">
            <v>T</v>
          </cell>
          <cell r="E651" t="str">
            <v>CLS - DEPARTMENT FOR ENVIRONMENT FOOD &amp; RURAL AFFA</v>
          </cell>
          <cell r="F651" t="str">
            <v>N</v>
          </cell>
          <cell r="G651" t="str">
            <v>N</v>
          </cell>
          <cell r="H651" t="str">
            <v>N</v>
          </cell>
          <cell r="I651" t="str">
            <v>N</v>
          </cell>
          <cell r="J651" t="str">
            <v>N</v>
          </cell>
          <cell r="K651" t="str">
            <v>N</v>
          </cell>
          <cell r="L651" t="str">
            <v>N</v>
          </cell>
          <cell r="M651" t="str">
            <v>N</v>
          </cell>
          <cell r="N651" t="str">
            <v>N</v>
          </cell>
          <cell r="O651" t="str">
            <v>N</v>
          </cell>
          <cell r="P651" t="str">
            <v>N</v>
          </cell>
          <cell r="Q651" t="str">
            <v>N</v>
          </cell>
          <cell r="R651">
            <v>0</v>
          </cell>
        </row>
        <row r="652">
          <cell r="A652" t="str">
            <v>JPS908</v>
          </cell>
          <cell r="B652" t="str">
            <v xml:space="preserve">Ministry of Justice: Judicial Pensions Scheme     </v>
          </cell>
          <cell r="C652" t="str">
            <v>JPS9GP</v>
          </cell>
          <cell r="D652" t="str">
            <v>T</v>
          </cell>
          <cell r="E652" t="str">
            <v>GP - Ministry of Justice: Judicial Pensions Scheme</v>
          </cell>
          <cell r="F652" t="str">
            <v>Y</v>
          </cell>
          <cell r="G652" t="str">
            <v>N</v>
          </cell>
          <cell r="H652" t="str">
            <v>Y</v>
          </cell>
          <cell r="I652" t="str">
            <v>N</v>
          </cell>
          <cell r="J652" t="str">
            <v>N</v>
          </cell>
          <cell r="K652" t="str">
            <v>N</v>
          </cell>
          <cell r="L652" t="str">
            <v>N</v>
          </cell>
          <cell r="M652" t="str">
            <v>N</v>
          </cell>
          <cell r="N652" t="str">
            <v>N</v>
          </cell>
          <cell r="O652" t="str">
            <v>N</v>
          </cell>
          <cell r="P652" t="str">
            <v>N</v>
          </cell>
          <cell r="Q652" t="str">
            <v>N</v>
          </cell>
          <cell r="R652">
            <v>0</v>
          </cell>
        </row>
        <row r="653">
          <cell r="A653" t="str">
            <v>KEW003</v>
          </cell>
          <cell r="B653" t="str">
            <v xml:space="preserve">Royal Botanical Gardens Kew                       </v>
          </cell>
          <cell r="C653" t="str">
            <v>EFRCLS</v>
          </cell>
          <cell r="D653" t="str">
            <v>T</v>
          </cell>
          <cell r="E653" t="str">
            <v>CLS - DEPARTMENT FOR ENVIRONMENT FOOD &amp; RURAL AFFA</v>
          </cell>
          <cell r="F653" t="str">
            <v>Y</v>
          </cell>
          <cell r="G653" t="str">
            <v>N</v>
          </cell>
          <cell r="H653" t="str">
            <v>Y</v>
          </cell>
          <cell r="I653" t="str">
            <v>N</v>
          </cell>
          <cell r="J653" t="str">
            <v>N</v>
          </cell>
          <cell r="K653" t="str">
            <v>N</v>
          </cell>
          <cell r="L653" t="str">
            <v>N</v>
          </cell>
          <cell r="M653" t="str">
            <v>N</v>
          </cell>
          <cell r="N653" t="str">
            <v>N</v>
          </cell>
          <cell r="O653" t="str">
            <v>N</v>
          </cell>
          <cell r="P653" t="str">
            <v>N</v>
          </cell>
          <cell r="Q653" t="str">
            <v>N</v>
          </cell>
          <cell r="R653">
            <v>0</v>
          </cell>
        </row>
        <row r="654">
          <cell r="A654" t="str">
            <v>LAB075</v>
          </cell>
          <cell r="B654" t="str">
            <v xml:space="preserve">Scottish Legal Aid Board                          </v>
          </cell>
          <cell r="C654" t="str">
            <v>LAB0GP</v>
          </cell>
          <cell r="D654" t="str">
            <v>T</v>
          </cell>
          <cell r="E654" t="str">
            <v xml:space="preserve">GP - Scottish Legal Aid Board                     </v>
          </cell>
          <cell r="F654" t="str">
            <v>Y</v>
          </cell>
          <cell r="G654" t="str">
            <v>N</v>
          </cell>
          <cell r="H654" t="str">
            <v>Y</v>
          </cell>
          <cell r="I654" t="str">
            <v>N</v>
          </cell>
          <cell r="J654" t="str">
            <v>N</v>
          </cell>
          <cell r="K654" t="str">
            <v>N</v>
          </cell>
          <cell r="L654" t="str">
            <v>N</v>
          </cell>
          <cell r="M654" t="str">
            <v>N</v>
          </cell>
          <cell r="N654" t="str">
            <v>N</v>
          </cell>
          <cell r="O654" t="str">
            <v>N</v>
          </cell>
          <cell r="P654" t="str">
            <v>N</v>
          </cell>
          <cell r="Q654" t="str">
            <v>N</v>
          </cell>
          <cell r="R654">
            <v>0</v>
          </cell>
        </row>
        <row r="655">
          <cell r="A655" t="str">
            <v>LCR004</v>
          </cell>
          <cell r="B655" t="str">
            <v xml:space="preserve">London &amp; Continental Railways Limited             </v>
          </cell>
          <cell r="C655" t="str">
            <v>DFTCLS</v>
          </cell>
          <cell r="D655" t="str">
            <v>T</v>
          </cell>
          <cell r="E655" t="str">
            <v xml:space="preserve">CLS - DEPARTMENT FOR TRANSPORT                    </v>
          </cell>
          <cell r="F655" t="str">
            <v>Y</v>
          </cell>
          <cell r="G655" t="str">
            <v>N</v>
          </cell>
          <cell r="H655" t="str">
            <v>Y</v>
          </cell>
          <cell r="I655" t="str">
            <v>N</v>
          </cell>
          <cell r="J655" t="str">
            <v>N</v>
          </cell>
          <cell r="K655" t="str">
            <v>N</v>
          </cell>
          <cell r="L655" t="str">
            <v>N</v>
          </cell>
          <cell r="M655" t="str">
            <v>N</v>
          </cell>
          <cell r="N655" t="str">
            <v>N</v>
          </cell>
          <cell r="O655" t="str">
            <v>N</v>
          </cell>
          <cell r="P655" t="str">
            <v>N</v>
          </cell>
          <cell r="Q655" t="str">
            <v>N</v>
          </cell>
          <cell r="R655">
            <v>0</v>
          </cell>
        </row>
        <row r="656">
          <cell r="A656" t="str">
            <v>LEC047</v>
          </cell>
          <cell r="B656" t="str">
            <v xml:space="preserve">Legal Services Commission                         </v>
          </cell>
          <cell r="C656" t="str">
            <v>MOJCLS</v>
          </cell>
          <cell r="D656" t="str">
            <v>T</v>
          </cell>
          <cell r="E656" t="str">
            <v xml:space="preserve">CLS - MINISTRY OF JUSTICE                         </v>
          </cell>
          <cell r="F656" t="str">
            <v>Y</v>
          </cell>
          <cell r="G656" t="str">
            <v>N</v>
          </cell>
          <cell r="H656" t="str">
            <v>Y</v>
          </cell>
          <cell r="I656" t="str">
            <v>N</v>
          </cell>
          <cell r="J656" t="str">
            <v>N</v>
          </cell>
          <cell r="K656" t="str">
            <v>N</v>
          </cell>
          <cell r="L656" t="str">
            <v>N</v>
          </cell>
          <cell r="M656" t="str">
            <v>N</v>
          </cell>
          <cell r="N656" t="str">
            <v>N</v>
          </cell>
          <cell r="O656" t="str">
            <v>N</v>
          </cell>
          <cell r="P656" t="str">
            <v>N</v>
          </cell>
          <cell r="Q656" t="str">
            <v>N</v>
          </cell>
          <cell r="R656">
            <v>0</v>
          </cell>
        </row>
        <row r="657">
          <cell r="A657" t="str">
            <v>LGB090</v>
          </cell>
          <cell r="B657" t="str">
            <v xml:space="preserve">Local Government Boundary Commission for Wales    </v>
          </cell>
          <cell r="C657" t="str">
            <v>LGB0GP</v>
          </cell>
          <cell r="D657" t="str">
            <v>T</v>
          </cell>
          <cell r="E657" t="str">
            <v xml:space="preserve">GP - Local Government Boundary Comm for Wales     </v>
          </cell>
          <cell r="F657" t="str">
            <v>Y</v>
          </cell>
          <cell r="G657" t="str">
            <v>N</v>
          </cell>
          <cell r="H657" t="str">
            <v>Y</v>
          </cell>
          <cell r="I657" t="str">
            <v>N</v>
          </cell>
          <cell r="J657" t="str">
            <v>N</v>
          </cell>
          <cell r="K657" t="str">
            <v>N</v>
          </cell>
          <cell r="L657" t="str">
            <v>N</v>
          </cell>
          <cell r="M657" t="str">
            <v>N</v>
          </cell>
          <cell r="N657" t="str">
            <v>N</v>
          </cell>
          <cell r="O657" t="str">
            <v>N</v>
          </cell>
          <cell r="P657" t="str">
            <v>N</v>
          </cell>
          <cell r="Q657" t="str">
            <v>N</v>
          </cell>
          <cell r="R657">
            <v>0</v>
          </cell>
        </row>
        <row r="658">
          <cell r="A658" t="str">
            <v>LGX999</v>
          </cell>
          <cell r="B658" t="str">
            <v xml:space="preserve">LOCAL GOVERNMENT ADJUSTMENT Input                 </v>
          </cell>
          <cell r="C658" t="str">
            <v>LGXGRP</v>
          </cell>
          <cell r="D658" t="str">
            <v>T</v>
          </cell>
          <cell r="E658" t="str">
            <v xml:space="preserve">LOCAL GOVERNMENT                                  </v>
          </cell>
          <cell r="F658" t="str">
            <v>X</v>
          </cell>
          <cell r="G658" t="str">
            <v>N</v>
          </cell>
          <cell r="H658" t="str">
            <v>Y</v>
          </cell>
          <cell r="I658" t="str">
            <v>N</v>
          </cell>
          <cell r="J658" t="str">
            <v>N</v>
          </cell>
          <cell r="K658" t="str">
            <v>N</v>
          </cell>
          <cell r="L658" t="str">
            <v>N</v>
          </cell>
          <cell r="M658" t="str">
            <v>N</v>
          </cell>
          <cell r="N658" t="str">
            <v>N</v>
          </cell>
          <cell r="O658" t="str">
            <v>N</v>
          </cell>
          <cell r="P658" t="str">
            <v>N</v>
          </cell>
          <cell r="Q658" t="str">
            <v>N</v>
          </cell>
          <cell r="R658">
            <v>0</v>
          </cell>
        </row>
        <row r="659">
          <cell r="A659" t="str">
            <v>LLW066</v>
          </cell>
          <cell r="B659" t="str">
            <v>LLW Repository Limited</v>
          </cell>
          <cell r="C659" t="str">
            <v>DECCLS</v>
          </cell>
          <cell r="D659" t="str">
            <v>T</v>
          </cell>
          <cell r="E659" t="str">
            <v xml:space="preserve">CLS - DEPARTMENT OF ENERGY &amp; CLIMATE CHANGE       </v>
          </cell>
          <cell r="F659" t="str">
            <v>N</v>
          </cell>
          <cell r="G659" t="str">
            <v>N</v>
          </cell>
          <cell r="H659" t="str">
            <v>N</v>
          </cell>
          <cell r="I659" t="str">
            <v>N</v>
          </cell>
          <cell r="J659" t="str">
            <v>N</v>
          </cell>
          <cell r="K659" t="str">
            <v>N</v>
          </cell>
          <cell r="L659" t="str">
            <v>N</v>
          </cell>
          <cell r="M659" t="str">
            <v>N</v>
          </cell>
          <cell r="N659" t="str">
            <v>N</v>
          </cell>
          <cell r="O659" t="str">
            <v>N</v>
          </cell>
          <cell r="P659" t="str">
            <v>N</v>
          </cell>
          <cell r="Q659" t="str">
            <v>N</v>
          </cell>
          <cell r="R659">
            <v>0</v>
          </cell>
        </row>
        <row r="660">
          <cell r="A660" t="str">
            <v>LOG048</v>
          </cell>
          <cell r="B660" t="str">
            <v xml:space="preserve">Ldn Organising Committee of the Olympic Games Ltd </v>
          </cell>
          <cell r="C660" t="str">
            <v>DCMCLS</v>
          </cell>
          <cell r="D660" t="str">
            <v>T</v>
          </cell>
          <cell r="E660" t="str">
            <v xml:space="preserve">CLS - DEPARTMENT FOR CULTURE MEDIA &amp; SPORT        </v>
          </cell>
          <cell r="F660" t="str">
            <v>Y</v>
          </cell>
          <cell r="G660" t="str">
            <v>N</v>
          </cell>
          <cell r="H660" t="str">
            <v>Y</v>
          </cell>
          <cell r="I660" t="str">
            <v>N</v>
          </cell>
          <cell r="J660" t="str">
            <v>N</v>
          </cell>
          <cell r="K660" t="str">
            <v>N</v>
          </cell>
          <cell r="L660" t="str">
            <v>N</v>
          </cell>
          <cell r="M660" t="str">
            <v>N</v>
          </cell>
          <cell r="N660" t="str">
            <v>N</v>
          </cell>
          <cell r="O660" t="str">
            <v>N</v>
          </cell>
          <cell r="P660" t="str">
            <v>N</v>
          </cell>
          <cell r="Q660" t="str">
            <v>N</v>
          </cell>
          <cell r="R660">
            <v>0</v>
          </cell>
        </row>
        <row r="661">
          <cell r="A661" t="str">
            <v>LRG084</v>
          </cell>
          <cell r="B661" t="str">
            <v xml:space="preserve">Land Registry                                     </v>
          </cell>
          <cell r="C661" t="str">
            <v>LRG0GP</v>
          </cell>
          <cell r="D661" t="str">
            <v>T</v>
          </cell>
          <cell r="E661" t="str">
            <v xml:space="preserve">GP - Land Registry                                </v>
          </cell>
          <cell r="F661" t="str">
            <v>Y</v>
          </cell>
          <cell r="G661" t="str">
            <v>N</v>
          </cell>
          <cell r="H661" t="str">
            <v>Y</v>
          </cell>
          <cell r="I661" t="str">
            <v>N</v>
          </cell>
          <cell r="J661" t="str">
            <v>N</v>
          </cell>
          <cell r="K661" t="str">
            <v>N</v>
          </cell>
          <cell r="L661" t="str">
            <v>N</v>
          </cell>
          <cell r="M661" t="str">
            <v>N</v>
          </cell>
          <cell r="N661" t="str">
            <v>N</v>
          </cell>
          <cell r="O661" t="str">
            <v>N</v>
          </cell>
          <cell r="P661" t="str">
            <v>N</v>
          </cell>
          <cell r="Q661" t="str">
            <v>N</v>
          </cell>
          <cell r="R661">
            <v>0</v>
          </cell>
        </row>
        <row r="662">
          <cell r="A662" t="str">
            <v>LSC084</v>
          </cell>
          <cell r="B662" t="str">
            <v xml:space="preserve">Learning and Skills Council                       </v>
          </cell>
          <cell r="C662" t="str">
            <v>BISCLS</v>
          </cell>
          <cell r="D662" t="str">
            <v>T</v>
          </cell>
          <cell r="E662" t="str">
            <v xml:space="preserve">CLS - DEPARTMENT FOR BUSINESS INNOVATION &amp; SKILLS </v>
          </cell>
          <cell r="F662" t="str">
            <v>Y</v>
          </cell>
          <cell r="G662" t="str">
            <v>N</v>
          </cell>
          <cell r="H662" t="str">
            <v>Y</v>
          </cell>
          <cell r="I662" t="str">
            <v>N</v>
          </cell>
          <cell r="J662" t="str">
            <v>N</v>
          </cell>
          <cell r="K662" t="str">
            <v>N</v>
          </cell>
          <cell r="L662" t="str">
            <v>N</v>
          </cell>
          <cell r="M662" t="str">
            <v>N</v>
          </cell>
          <cell r="N662" t="str">
            <v>N</v>
          </cell>
          <cell r="O662" t="str">
            <v>N</v>
          </cell>
          <cell r="P662" t="str">
            <v>N</v>
          </cell>
          <cell r="Q662" t="str">
            <v>N</v>
          </cell>
          <cell r="R662">
            <v>0</v>
          </cell>
        </row>
        <row r="663">
          <cell r="A663" t="str">
            <v>LSI084</v>
          </cell>
          <cell r="B663" t="str">
            <v xml:space="preserve">Learning and Skills Improvement Service           </v>
          </cell>
          <cell r="C663" t="str">
            <v>BISCLS</v>
          </cell>
          <cell r="D663" t="str">
            <v>T</v>
          </cell>
          <cell r="E663" t="str">
            <v xml:space="preserve">CLS - DEPARTMENT FOR BUSINESS INNOVATION &amp; SKILLS </v>
          </cell>
          <cell r="F663" t="str">
            <v>Y</v>
          </cell>
          <cell r="G663" t="str">
            <v>N</v>
          </cell>
          <cell r="H663" t="str">
            <v>Y</v>
          </cell>
          <cell r="I663" t="str">
            <v>N</v>
          </cell>
          <cell r="J663" t="str">
            <v>N</v>
          </cell>
          <cell r="K663" t="str">
            <v>N</v>
          </cell>
          <cell r="L663" t="str">
            <v>N</v>
          </cell>
          <cell r="M663" t="str">
            <v>N</v>
          </cell>
          <cell r="N663" t="str">
            <v>N</v>
          </cell>
          <cell r="O663" t="str">
            <v>N</v>
          </cell>
          <cell r="P663" t="str">
            <v>N</v>
          </cell>
          <cell r="Q663" t="str">
            <v>N</v>
          </cell>
          <cell r="R663">
            <v>0</v>
          </cell>
        </row>
        <row r="664">
          <cell r="A664" t="str">
            <v>LTS075</v>
          </cell>
          <cell r="B664" t="str">
            <v xml:space="preserve">Learning and Teaching Scotland                    </v>
          </cell>
          <cell r="C664" t="str">
            <v>LTS0GP</v>
          </cell>
          <cell r="D664" t="str">
            <v>T</v>
          </cell>
          <cell r="E664" t="str">
            <v xml:space="preserve">GP - Learning and Teaching Scotland               </v>
          </cell>
          <cell r="F664" t="str">
            <v>Y</v>
          </cell>
          <cell r="G664" t="str">
            <v>N</v>
          </cell>
          <cell r="H664" t="str">
            <v>Y</v>
          </cell>
          <cell r="I664" t="str">
            <v>N</v>
          </cell>
          <cell r="J664" t="str">
            <v>N</v>
          </cell>
          <cell r="K664" t="str">
            <v>N</v>
          </cell>
          <cell r="L664" t="str">
            <v>N</v>
          </cell>
          <cell r="M664" t="str">
            <v>N</v>
          </cell>
          <cell r="N664" t="str">
            <v>N</v>
          </cell>
          <cell r="O664" t="str">
            <v>N</v>
          </cell>
          <cell r="P664" t="str">
            <v>N</v>
          </cell>
          <cell r="Q664" t="str">
            <v>N</v>
          </cell>
          <cell r="R664">
            <v>0</v>
          </cell>
        </row>
        <row r="665">
          <cell r="A665" t="str">
            <v>MAL066</v>
          </cell>
          <cell r="B665" t="str">
            <v>Magnox Limited</v>
          </cell>
          <cell r="C665" t="str">
            <v>DECCLS</v>
          </cell>
          <cell r="D665" t="str">
            <v>T</v>
          </cell>
          <cell r="E665" t="str">
            <v xml:space="preserve">CLS - DEPARTMENT OF ENERGY &amp; CLIMATE CHANGE       </v>
          </cell>
          <cell r="F665" t="str">
            <v>N</v>
          </cell>
          <cell r="G665" t="str">
            <v>N</v>
          </cell>
          <cell r="H665" t="str">
            <v>N</v>
          </cell>
          <cell r="I665" t="str">
            <v>N</v>
          </cell>
          <cell r="J665" t="str">
            <v>N</v>
          </cell>
          <cell r="K665" t="str">
            <v>N</v>
          </cell>
          <cell r="L665" t="str">
            <v>N</v>
          </cell>
          <cell r="M665" t="str">
            <v>N</v>
          </cell>
          <cell r="N665" t="str">
            <v>N</v>
          </cell>
          <cell r="O665" t="str">
            <v>N</v>
          </cell>
          <cell r="P665" t="str">
            <v>N</v>
          </cell>
          <cell r="Q665" t="str">
            <v>N</v>
          </cell>
          <cell r="R665">
            <v>0</v>
          </cell>
        </row>
        <row r="666">
          <cell r="A666" t="str">
            <v>MAS087</v>
          </cell>
          <cell r="B666" t="str">
            <v>Money Advice Service</v>
          </cell>
          <cell r="C666" t="str">
            <v>HMTCLS</v>
          </cell>
          <cell r="D666" t="str">
            <v>T</v>
          </cell>
          <cell r="E666" t="str">
            <v xml:space="preserve">CLS - HM Treasury                                  </v>
          </cell>
          <cell r="F666" t="str">
            <v>N</v>
          </cell>
          <cell r="G666" t="str">
            <v>N</v>
          </cell>
          <cell r="H666" t="str">
            <v>N</v>
          </cell>
          <cell r="I666" t="str">
            <v>N</v>
          </cell>
          <cell r="J666" t="str">
            <v>N</v>
          </cell>
          <cell r="K666" t="str">
            <v>N</v>
          </cell>
          <cell r="L666" t="str">
            <v>N</v>
          </cell>
          <cell r="M666" t="str">
            <v>N</v>
          </cell>
          <cell r="N666" t="str">
            <v>N</v>
          </cell>
          <cell r="O666" t="str">
            <v>N</v>
          </cell>
          <cell r="P666" t="str">
            <v>N</v>
          </cell>
          <cell r="Q666" t="str">
            <v>N</v>
          </cell>
          <cell r="R666">
            <v>0</v>
          </cell>
        </row>
        <row r="667">
          <cell r="A667" t="str">
            <v>MEO084</v>
          </cell>
          <cell r="B667" t="str">
            <v xml:space="preserve">Meteorological Office                             </v>
          </cell>
          <cell r="C667" t="str">
            <v>MEOGRP</v>
          </cell>
          <cell r="D667" t="str">
            <v>T</v>
          </cell>
          <cell r="E667" t="str">
            <v xml:space="preserve">GRP - Meteorological Office                       </v>
          </cell>
          <cell r="F667" t="str">
            <v>Y</v>
          </cell>
          <cell r="G667" t="str">
            <v>N</v>
          </cell>
          <cell r="H667" t="str">
            <v>Y</v>
          </cell>
          <cell r="I667" t="str">
            <v>N</v>
          </cell>
          <cell r="J667" t="str">
            <v>N</v>
          </cell>
          <cell r="K667" t="str">
            <v>N</v>
          </cell>
          <cell r="L667" t="str">
            <v>N</v>
          </cell>
          <cell r="M667" t="str">
            <v>N</v>
          </cell>
          <cell r="N667" t="str">
            <v>N</v>
          </cell>
          <cell r="O667" t="str">
            <v>N</v>
          </cell>
          <cell r="P667" t="str">
            <v>N</v>
          </cell>
          <cell r="Q667" t="str">
            <v>N</v>
          </cell>
          <cell r="R667">
            <v>0</v>
          </cell>
        </row>
        <row r="668">
          <cell r="A668" t="str">
            <v>MHP004</v>
          </cell>
          <cell r="B668" t="str">
            <v>Milford Haven Port Authority</v>
          </cell>
          <cell r="C668" t="str">
            <v>MHPGRP</v>
          </cell>
          <cell r="D668" t="str">
            <v>T</v>
          </cell>
          <cell r="E668" t="str">
            <v>GP - Milford Haven Port Authority</v>
          </cell>
          <cell r="F668" t="str">
            <v>Y</v>
          </cell>
          <cell r="G668" t="str">
            <v>N</v>
          </cell>
          <cell r="H668" t="str">
            <v>Y</v>
          </cell>
          <cell r="I668" t="str">
            <v>N</v>
          </cell>
          <cell r="J668" t="str">
            <v>N</v>
          </cell>
          <cell r="K668" t="str">
            <v>N</v>
          </cell>
          <cell r="L668" t="str">
            <v>N</v>
          </cell>
          <cell r="M668" t="str">
            <v>N</v>
          </cell>
          <cell r="N668" t="str">
            <v>N</v>
          </cell>
          <cell r="O668" t="str">
            <v>N</v>
          </cell>
          <cell r="P668" t="str">
            <v>N</v>
          </cell>
          <cell r="Q668" t="str">
            <v>N</v>
          </cell>
          <cell r="R668">
            <v>0</v>
          </cell>
        </row>
        <row r="669">
          <cell r="A669" t="str">
            <v>MHP033</v>
          </cell>
          <cell r="B669" t="str">
            <v xml:space="preserve">Medicines &amp; Healthcare Products Regulatory Agency </v>
          </cell>
          <cell r="C669" t="str">
            <v>MHPGRP</v>
          </cell>
          <cell r="D669" t="str">
            <v>T</v>
          </cell>
          <cell r="E669" t="str">
            <v>GRP - Medicines &amp; Healthcare Products Regulatory A</v>
          </cell>
          <cell r="F669" t="str">
            <v>Y</v>
          </cell>
          <cell r="G669" t="str">
            <v>N</v>
          </cell>
          <cell r="H669" t="str">
            <v>Y</v>
          </cell>
          <cell r="I669" t="str">
            <v>N</v>
          </cell>
          <cell r="J669" t="str">
            <v>N</v>
          </cell>
          <cell r="K669" t="str">
            <v>N</v>
          </cell>
          <cell r="L669" t="str">
            <v>N</v>
          </cell>
          <cell r="M669" t="str">
            <v>N</v>
          </cell>
          <cell r="N669" t="str">
            <v>N</v>
          </cell>
          <cell r="O669" t="str">
            <v>N</v>
          </cell>
          <cell r="P669" t="str">
            <v>N</v>
          </cell>
          <cell r="Q669" t="str">
            <v>N</v>
          </cell>
          <cell r="R669">
            <v>0</v>
          </cell>
        </row>
        <row r="670">
          <cell r="A670" t="str">
            <v>MIR033</v>
          </cell>
          <cell r="B670" t="str">
            <v xml:space="preserve">Office of the Indp Regulator for NHS Found Trusts </v>
          </cell>
          <cell r="C670" t="str">
            <v>DOHCLS</v>
          </cell>
          <cell r="D670" t="str">
            <v>T</v>
          </cell>
          <cell r="E670" t="str">
            <v xml:space="preserve">CLS - DEPARTMENT OF HEALTH                        </v>
          </cell>
          <cell r="F670" t="str">
            <v>Y</v>
          </cell>
          <cell r="G670" t="str">
            <v>N</v>
          </cell>
          <cell r="H670" t="str">
            <v>Y</v>
          </cell>
          <cell r="I670" t="str">
            <v>N</v>
          </cell>
          <cell r="J670" t="str">
            <v>N</v>
          </cell>
          <cell r="K670" t="str">
            <v>N</v>
          </cell>
          <cell r="L670" t="str">
            <v>N</v>
          </cell>
          <cell r="M670" t="str">
            <v>N</v>
          </cell>
          <cell r="N670" t="str">
            <v>N</v>
          </cell>
          <cell r="O670" t="str">
            <v>N</v>
          </cell>
          <cell r="P670" t="str">
            <v>N</v>
          </cell>
          <cell r="Q670" t="str">
            <v>N</v>
          </cell>
          <cell r="R670">
            <v>0</v>
          </cell>
        </row>
        <row r="671">
          <cell r="A671" t="str">
            <v>MLA048</v>
          </cell>
          <cell r="B671" t="str">
            <v xml:space="preserve">Museums Libraries and Archives Council            </v>
          </cell>
          <cell r="C671" t="str">
            <v>DCMCLS</v>
          </cell>
          <cell r="D671" t="str">
            <v>T</v>
          </cell>
          <cell r="E671" t="str">
            <v xml:space="preserve">CLS - DEPARTMENT FOR CULTURE MEDIA &amp; SPORT        </v>
          </cell>
          <cell r="F671" t="str">
            <v>Y</v>
          </cell>
          <cell r="G671" t="str">
            <v>N</v>
          </cell>
          <cell r="H671" t="str">
            <v>Y</v>
          </cell>
          <cell r="I671" t="str">
            <v>N</v>
          </cell>
          <cell r="J671" t="str">
            <v>N</v>
          </cell>
          <cell r="K671" t="str">
            <v>N</v>
          </cell>
          <cell r="L671" t="str">
            <v>N</v>
          </cell>
          <cell r="M671" t="str">
            <v>N</v>
          </cell>
          <cell r="N671" t="str">
            <v>N</v>
          </cell>
          <cell r="O671" t="str">
            <v>N</v>
          </cell>
          <cell r="P671" t="str">
            <v>N</v>
          </cell>
          <cell r="Q671" t="str">
            <v>N</v>
          </cell>
          <cell r="R671">
            <v>0</v>
          </cell>
        </row>
        <row r="672">
          <cell r="A672" t="str">
            <v>MLK211</v>
          </cell>
          <cell r="B672" t="str">
            <v xml:space="preserve">Maze - Long Kesh Development Corp                 </v>
          </cell>
          <cell r="C672" t="str">
            <v>MLKIGP</v>
          </cell>
          <cell r="D672" t="str">
            <v>T</v>
          </cell>
          <cell r="E672" t="str">
            <v xml:space="preserve">IGP - Maze - Long Kesh Dev Corp - NIE             </v>
          </cell>
          <cell r="F672" t="str">
            <v>Y</v>
          </cell>
          <cell r="G672" t="str">
            <v>N</v>
          </cell>
          <cell r="H672" t="str">
            <v>Y</v>
          </cell>
          <cell r="I672" t="str">
            <v>N</v>
          </cell>
          <cell r="J672" t="str">
            <v>N</v>
          </cell>
          <cell r="K672" t="str">
            <v>N</v>
          </cell>
          <cell r="L672" t="str">
            <v>N</v>
          </cell>
          <cell r="M672" t="str">
            <v>N</v>
          </cell>
          <cell r="N672" t="str">
            <v>N</v>
          </cell>
          <cell r="O672" t="str">
            <v>N</v>
          </cell>
          <cell r="P672" t="str">
            <v>N</v>
          </cell>
          <cell r="Q672" t="str">
            <v>N</v>
          </cell>
          <cell r="R672">
            <v>0</v>
          </cell>
        </row>
        <row r="673">
          <cell r="A673" t="str">
            <v>MMO003</v>
          </cell>
          <cell r="B673" t="str">
            <v xml:space="preserve">Marine Management Organisation                    </v>
          </cell>
          <cell r="C673" t="str">
            <v>EFRCLS</v>
          </cell>
          <cell r="D673" t="str">
            <v>T</v>
          </cell>
          <cell r="E673" t="str">
            <v>CLS - DEPARTMENT FOR ENVIRONMENT FOOD &amp; RURAL AFFA</v>
          </cell>
          <cell r="F673" t="str">
            <v>Y</v>
          </cell>
          <cell r="G673" t="str">
            <v>N</v>
          </cell>
          <cell r="H673" t="str">
            <v>Y</v>
          </cell>
          <cell r="I673" t="str">
            <v>N</v>
          </cell>
          <cell r="J673" t="str">
            <v>N</v>
          </cell>
          <cell r="K673" t="str">
            <v>N</v>
          </cell>
          <cell r="L673" t="str">
            <v>N</v>
          </cell>
          <cell r="M673" t="str">
            <v>N</v>
          </cell>
          <cell r="N673" t="str">
            <v>N</v>
          </cell>
          <cell r="O673" t="str">
            <v>N</v>
          </cell>
          <cell r="P673" t="str">
            <v>N</v>
          </cell>
          <cell r="Q673" t="str">
            <v>N</v>
          </cell>
          <cell r="R673">
            <v>0</v>
          </cell>
        </row>
        <row r="674">
          <cell r="A674" t="str">
            <v>MOD017</v>
          </cell>
          <cell r="B674" t="str">
            <v xml:space="preserve">Ministry of Defence                               </v>
          </cell>
          <cell r="C674" t="str">
            <v>MODCLS</v>
          </cell>
          <cell r="D674" t="str">
            <v>T</v>
          </cell>
          <cell r="E674" t="str">
            <v xml:space="preserve">CLS - MINISTRY OF DEFENCE                         </v>
          </cell>
          <cell r="F674" t="str">
            <v>Y</v>
          </cell>
          <cell r="G674" t="str">
            <v>Y</v>
          </cell>
          <cell r="H674" t="str">
            <v>Y</v>
          </cell>
          <cell r="I674" t="str">
            <v>N</v>
          </cell>
          <cell r="J674" t="str">
            <v>N</v>
          </cell>
          <cell r="K674" t="str">
            <v>N</v>
          </cell>
          <cell r="L674" t="str">
            <v>N</v>
          </cell>
          <cell r="M674" t="str">
            <v>N</v>
          </cell>
          <cell r="N674" t="str">
            <v>N</v>
          </cell>
          <cell r="O674" t="str">
            <v>N</v>
          </cell>
          <cell r="P674" t="str">
            <v>N</v>
          </cell>
          <cell r="Q674" t="str">
            <v>N</v>
          </cell>
          <cell r="R674">
            <v>0</v>
          </cell>
        </row>
        <row r="675">
          <cell r="A675" t="str">
            <v>MOJ047</v>
          </cell>
          <cell r="B675" t="str">
            <v xml:space="preserve">Ministry of Justice                               </v>
          </cell>
          <cell r="C675" t="str">
            <v>MOJCLS</v>
          </cell>
          <cell r="D675" t="str">
            <v>T</v>
          </cell>
          <cell r="E675" t="str">
            <v xml:space="preserve">CLS - MINISTRY OF JUSTICE                         </v>
          </cell>
          <cell r="F675" t="str">
            <v>Y</v>
          </cell>
          <cell r="G675" t="str">
            <v>N</v>
          </cell>
          <cell r="H675" t="str">
            <v>Y</v>
          </cell>
          <cell r="I675" t="str">
            <v>N</v>
          </cell>
          <cell r="J675" t="str">
            <v>N</v>
          </cell>
          <cell r="K675" t="str">
            <v>N</v>
          </cell>
          <cell r="L675" t="str">
            <v>N</v>
          </cell>
          <cell r="M675" t="str">
            <v>N</v>
          </cell>
          <cell r="N675" t="str">
            <v>N</v>
          </cell>
          <cell r="O675" t="str">
            <v>N</v>
          </cell>
          <cell r="P675" t="str">
            <v>N</v>
          </cell>
          <cell r="Q675" t="str">
            <v>N</v>
          </cell>
          <cell r="R675">
            <v>0</v>
          </cell>
        </row>
        <row r="676">
          <cell r="A676" t="str">
            <v>MRC084</v>
          </cell>
          <cell r="B676" t="str">
            <v xml:space="preserve">Medical Research Council                          </v>
          </cell>
          <cell r="C676" t="str">
            <v>BISCLS</v>
          </cell>
          <cell r="D676" t="str">
            <v>T</v>
          </cell>
          <cell r="E676" t="str">
            <v xml:space="preserve">CLS - DEPARTMENT FOR BUSINESS INNOVATION &amp; SKILLS </v>
          </cell>
          <cell r="F676" t="str">
            <v>Y</v>
          </cell>
          <cell r="G676" t="str">
            <v>N</v>
          </cell>
          <cell r="H676" t="str">
            <v>Y</v>
          </cell>
          <cell r="I676" t="str">
            <v>N</v>
          </cell>
          <cell r="J676" t="str">
            <v>N</v>
          </cell>
          <cell r="K676" t="str">
            <v>N</v>
          </cell>
          <cell r="L676" t="str">
            <v>N</v>
          </cell>
          <cell r="M676" t="str">
            <v>N</v>
          </cell>
          <cell r="N676" t="str">
            <v>N</v>
          </cell>
          <cell r="O676" t="str">
            <v>N</v>
          </cell>
          <cell r="P676" t="str">
            <v>N</v>
          </cell>
          <cell r="Q676" t="str">
            <v>N</v>
          </cell>
          <cell r="R676">
            <v>0</v>
          </cell>
        </row>
        <row r="677">
          <cell r="A677" t="str">
            <v>MSI048</v>
          </cell>
          <cell r="B677" t="str">
            <v xml:space="preserve">Museum of Science and Industry in Manchester      </v>
          </cell>
          <cell r="C677" t="str">
            <v>DCMCLS</v>
          </cell>
          <cell r="D677" t="str">
            <v>T</v>
          </cell>
          <cell r="E677" t="str">
            <v xml:space="preserve">CLS - DEPARTMENT FOR CULTURE MEDIA &amp; SPORT        </v>
          </cell>
          <cell r="F677" t="str">
            <v>Y</v>
          </cell>
          <cell r="G677" t="str">
            <v>N</v>
          </cell>
          <cell r="H677" t="str">
            <v>Y</v>
          </cell>
          <cell r="I677" t="str">
            <v>N</v>
          </cell>
          <cell r="J677" t="str">
            <v>N</v>
          </cell>
          <cell r="K677" t="str">
            <v>N</v>
          </cell>
          <cell r="L677" t="str">
            <v>N</v>
          </cell>
          <cell r="M677" t="str">
            <v>N</v>
          </cell>
          <cell r="N677" t="str">
            <v>N</v>
          </cell>
          <cell r="O677" t="str">
            <v>N</v>
          </cell>
          <cell r="P677" t="str">
            <v>N</v>
          </cell>
          <cell r="Q677" t="str">
            <v>N</v>
          </cell>
          <cell r="R677">
            <v>0</v>
          </cell>
        </row>
        <row r="678">
          <cell r="A678" t="str">
            <v>NAF017</v>
          </cell>
          <cell r="B678" t="str">
            <v>Navy, Army and Air Force Institute</v>
          </cell>
          <cell r="C678" t="str">
            <v>NAFGRP</v>
          </cell>
          <cell r="D678" t="str">
            <v>T</v>
          </cell>
          <cell r="E678" t="str">
            <v>GP - Navy, Army and Air Force Institute</v>
          </cell>
          <cell r="F678" t="str">
            <v>Y</v>
          </cell>
          <cell r="G678" t="str">
            <v>N</v>
          </cell>
          <cell r="H678" t="str">
            <v>Y</v>
          </cell>
          <cell r="I678" t="str">
            <v>N</v>
          </cell>
          <cell r="J678" t="str">
            <v>N</v>
          </cell>
          <cell r="K678" t="str">
            <v>N</v>
          </cell>
          <cell r="L678" t="str">
            <v>N</v>
          </cell>
          <cell r="M678" t="str">
            <v>N</v>
          </cell>
          <cell r="N678" t="str">
            <v>N</v>
          </cell>
          <cell r="O678" t="str">
            <v>N</v>
          </cell>
          <cell r="P678" t="str">
            <v>N</v>
          </cell>
          <cell r="Q678" t="str">
            <v>N</v>
          </cell>
          <cell r="R678">
            <v>0</v>
          </cell>
        </row>
        <row r="679">
          <cell r="A679" t="str">
            <v>NAM017</v>
          </cell>
          <cell r="B679" t="str">
            <v xml:space="preserve">National Army Museum                              </v>
          </cell>
          <cell r="C679" t="str">
            <v>MODCLS</v>
          </cell>
          <cell r="D679" t="str">
            <v>T</v>
          </cell>
          <cell r="E679" t="str">
            <v xml:space="preserve">CLS - MINISTRY OF DEFENCE                         </v>
          </cell>
          <cell r="F679" t="str">
            <v>Y</v>
          </cell>
          <cell r="G679" t="str">
            <v>N</v>
          </cell>
          <cell r="H679" t="str">
            <v>Y</v>
          </cell>
          <cell r="I679" t="str">
            <v>N</v>
          </cell>
          <cell r="J679" t="str">
            <v>N</v>
          </cell>
          <cell r="K679" t="str">
            <v>N</v>
          </cell>
          <cell r="L679" t="str">
            <v>N</v>
          </cell>
          <cell r="M679" t="str">
            <v>N</v>
          </cell>
          <cell r="N679" t="str">
            <v>N</v>
          </cell>
          <cell r="O679" t="str">
            <v>N</v>
          </cell>
          <cell r="P679" t="str">
            <v>N</v>
          </cell>
          <cell r="Q679" t="str">
            <v>N</v>
          </cell>
          <cell r="R679">
            <v>0</v>
          </cell>
        </row>
        <row r="680">
          <cell r="A680" t="str">
            <v>NAS075</v>
          </cell>
          <cell r="B680" t="str">
            <v xml:space="preserve">National Archives of Scotland                     </v>
          </cell>
          <cell r="C680" t="str">
            <v>NAS0GP</v>
          </cell>
          <cell r="D680" t="str">
            <v>T</v>
          </cell>
          <cell r="E680" t="str">
            <v xml:space="preserve">GP - National Archives of Scotland                </v>
          </cell>
          <cell r="F680" t="str">
            <v>Y</v>
          </cell>
          <cell r="G680" t="str">
            <v>N</v>
          </cell>
          <cell r="H680" t="str">
            <v>Y</v>
          </cell>
          <cell r="I680" t="str">
            <v>N</v>
          </cell>
          <cell r="J680" t="str">
            <v>N</v>
          </cell>
          <cell r="K680" t="str">
            <v>N</v>
          </cell>
          <cell r="L680" t="str">
            <v>N</v>
          </cell>
          <cell r="M680" t="str">
            <v>N</v>
          </cell>
          <cell r="N680" t="str">
            <v>N</v>
          </cell>
          <cell r="O680" t="str">
            <v>N</v>
          </cell>
          <cell r="P680" t="str">
            <v>N</v>
          </cell>
          <cell r="Q680" t="str">
            <v>N</v>
          </cell>
          <cell r="R680">
            <v>0</v>
          </cell>
        </row>
        <row r="681">
          <cell r="A681" t="str">
            <v>NBA033</v>
          </cell>
          <cell r="B681" t="str">
            <v xml:space="preserve">NHS Blood and Transplant                          </v>
          </cell>
          <cell r="C681" t="str">
            <v>NBAGRP</v>
          </cell>
          <cell r="D681" t="str">
            <v>T</v>
          </cell>
          <cell r="E681" t="str">
            <v xml:space="preserve">GRP - NHS Blood and Transplant                    </v>
          </cell>
          <cell r="F681" t="str">
            <v>Y</v>
          </cell>
          <cell r="G681" t="str">
            <v>N</v>
          </cell>
          <cell r="H681" t="str">
            <v>Y</v>
          </cell>
          <cell r="I681" t="str">
            <v>N</v>
          </cell>
          <cell r="J681" t="str">
            <v>N</v>
          </cell>
          <cell r="K681" t="str">
            <v>N</v>
          </cell>
          <cell r="L681" t="str">
            <v>N</v>
          </cell>
          <cell r="M681" t="str">
            <v>N</v>
          </cell>
          <cell r="N681" t="str">
            <v>N</v>
          </cell>
          <cell r="O681" t="str">
            <v>N</v>
          </cell>
          <cell r="P681" t="str">
            <v>N</v>
          </cell>
          <cell r="Q681" t="str">
            <v>N</v>
          </cell>
          <cell r="R681">
            <v>0</v>
          </cell>
        </row>
        <row r="682">
          <cell r="A682" t="str">
            <v>NCA034</v>
          </cell>
          <cell r="B682" t="str">
            <v>National Crime Agency</v>
          </cell>
          <cell r="C682" t="str">
            <v>HOFCLS</v>
          </cell>
          <cell r="D682" t="str">
            <v>T</v>
          </cell>
          <cell r="E682" t="str">
            <v xml:space="preserve">CLS - HOME OFFICE                                 </v>
          </cell>
          <cell r="F682" t="str">
            <v>N</v>
          </cell>
          <cell r="G682" t="str">
            <v>N</v>
          </cell>
          <cell r="H682" t="str">
            <v>N</v>
          </cell>
          <cell r="I682" t="str">
            <v>N</v>
          </cell>
          <cell r="J682" t="str">
            <v>N</v>
          </cell>
          <cell r="K682" t="str">
            <v>N</v>
          </cell>
          <cell r="L682" t="str">
            <v>N</v>
          </cell>
          <cell r="M682" t="str">
            <v>N</v>
          </cell>
          <cell r="N682" t="str">
            <v>N</v>
          </cell>
          <cell r="O682" t="str">
            <v>N</v>
          </cell>
          <cell r="P682" t="str">
            <v>N</v>
          </cell>
          <cell r="Q682" t="str">
            <v>N</v>
          </cell>
          <cell r="R682">
            <v>0</v>
          </cell>
        </row>
        <row r="683">
          <cell r="A683" t="str">
            <v>NCE033</v>
          </cell>
          <cell r="B683" t="str">
            <v>National Institute for Health and Clinical Excellence</v>
          </cell>
          <cell r="C683" t="str">
            <v>DOHCLS</v>
          </cell>
          <cell r="D683" t="str">
            <v>T</v>
          </cell>
          <cell r="E683" t="str">
            <v xml:space="preserve">CLS - DEPARTMENT OF HEALTH                        </v>
          </cell>
          <cell r="F683" t="str">
            <v>N</v>
          </cell>
          <cell r="G683" t="str">
            <v>N</v>
          </cell>
          <cell r="H683" t="str">
            <v>N</v>
          </cell>
          <cell r="I683" t="str">
            <v>N</v>
          </cell>
          <cell r="J683" t="str">
            <v>N</v>
          </cell>
          <cell r="K683" t="str">
            <v>N</v>
          </cell>
          <cell r="L683" t="str">
            <v>N</v>
          </cell>
          <cell r="M683" t="str">
            <v>N</v>
          </cell>
          <cell r="N683" t="str">
            <v>N</v>
          </cell>
          <cell r="O683" t="str">
            <v>N</v>
          </cell>
          <cell r="P683" t="str">
            <v>N</v>
          </cell>
          <cell r="Q683" t="str">
            <v>N</v>
          </cell>
          <cell r="R683">
            <v>0</v>
          </cell>
        </row>
        <row r="684">
          <cell r="A684" t="str">
            <v>NCE299</v>
          </cell>
          <cell r="B684" t="str">
            <v xml:space="preserve">Northern Ireland Council for Integrated Education </v>
          </cell>
          <cell r="C684" t="str">
            <v>NCEIGP</v>
          </cell>
          <cell r="D684" t="str">
            <v>T</v>
          </cell>
          <cell r="E684" t="str">
            <v>IGP - Northern Ireland Council for Integrated Educ</v>
          </cell>
          <cell r="F684" t="str">
            <v>Y</v>
          </cell>
          <cell r="G684" t="str">
            <v>N</v>
          </cell>
          <cell r="H684" t="str">
            <v>Y</v>
          </cell>
          <cell r="I684" t="str">
            <v>N</v>
          </cell>
          <cell r="J684" t="str">
            <v>N</v>
          </cell>
          <cell r="K684" t="str">
            <v>N</v>
          </cell>
          <cell r="L684" t="str">
            <v>N</v>
          </cell>
          <cell r="M684" t="str">
            <v>N</v>
          </cell>
          <cell r="N684" t="str">
            <v>N</v>
          </cell>
          <cell r="O684" t="str">
            <v>N</v>
          </cell>
          <cell r="P684" t="str">
            <v>N</v>
          </cell>
          <cell r="Q684" t="str">
            <v>N</v>
          </cell>
          <cell r="R684">
            <v>0</v>
          </cell>
        </row>
        <row r="685">
          <cell r="A685" t="str">
            <v>NCF843</v>
          </cell>
          <cell r="B685" t="str">
            <v xml:space="preserve">Northern Ireland Consolidated Fund                </v>
          </cell>
          <cell r="C685" t="str">
            <v>NCF8GP</v>
          </cell>
          <cell r="D685" t="str">
            <v>T</v>
          </cell>
          <cell r="E685" t="str">
            <v xml:space="preserve">GP - Northern Ireland Consolidated Fund           </v>
          </cell>
          <cell r="F685" t="str">
            <v>Y</v>
          </cell>
          <cell r="G685" t="str">
            <v>N</v>
          </cell>
          <cell r="H685" t="str">
            <v>Y</v>
          </cell>
          <cell r="I685" t="str">
            <v>N</v>
          </cell>
          <cell r="J685" t="str">
            <v>N</v>
          </cell>
          <cell r="K685" t="str">
            <v>N</v>
          </cell>
          <cell r="L685" t="str">
            <v>N</v>
          </cell>
          <cell r="M685" t="str">
            <v>N</v>
          </cell>
          <cell r="N685" t="str">
            <v>N</v>
          </cell>
          <cell r="O685" t="str">
            <v>N</v>
          </cell>
          <cell r="P685" t="str">
            <v>N</v>
          </cell>
          <cell r="Q685" t="str">
            <v>N</v>
          </cell>
          <cell r="R685">
            <v>0</v>
          </cell>
        </row>
        <row r="686">
          <cell r="A686" t="str">
            <v>NCS022</v>
          </cell>
          <cell r="B686" t="str">
            <v>Ntnl College for Ldrship of Schools &amp; Child's Svcs</v>
          </cell>
          <cell r="C686" t="str">
            <v>DFECLS</v>
          </cell>
          <cell r="D686" t="str">
            <v>T</v>
          </cell>
          <cell r="E686" t="str">
            <v xml:space="preserve">CLS - DEPARTMENT FOR EDUCATION                    </v>
          </cell>
          <cell r="F686" t="str">
            <v>Y</v>
          </cell>
          <cell r="G686" t="str">
            <v>N</v>
          </cell>
          <cell r="H686" t="str">
            <v>Y</v>
          </cell>
          <cell r="I686" t="str">
            <v>N</v>
          </cell>
          <cell r="J686" t="str">
            <v>N</v>
          </cell>
          <cell r="K686" t="str">
            <v>N</v>
          </cell>
          <cell r="L686" t="str">
            <v>N</v>
          </cell>
          <cell r="M686" t="str">
            <v>N</v>
          </cell>
          <cell r="N686" t="str">
            <v>N</v>
          </cell>
          <cell r="O686" t="str">
            <v>N</v>
          </cell>
          <cell r="P686" t="str">
            <v>N</v>
          </cell>
          <cell r="Q686" t="str">
            <v>N</v>
          </cell>
          <cell r="R686">
            <v>0</v>
          </cell>
        </row>
        <row r="687">
          <cell r="A687" t="str">
            <v>NDA066</v>
          </cell>
          <cell r="B687" t="str">
            <v xml:space="preserve">Nuclear Decommissioning Authority                 </v>
          </cell>
          <cell r="C687" t="str">
            <v>NDA0GP</v>
          </cell>
          <cell r="D687" t="str">
            <v>T</v>
          </cell>
          <cell r="E687" t="str">
            <v xml:space="preserve">GP - Nuclear Decommissioning Authority            </v>
          </cell>
          <cell r="F687" t="str">
            <v>Y</v>
          </cell>
          <cell r="G687" t="str">
            <v>N</v>
          </cell>
          <cell r="H687" t="str">
            <v>Y</v>
          </cell>
          <cell r="I687" t="str">
            <v>N</v>
          </cell>
          <cell r="J687" t="str">
            <v>N</v>
          </cell>
          <cell r="K687" t="str">
            <v>N</v>
          </cell>
          <cell r="L687" t="str">
            <v>N</v>
          </cell>
          <cell r="M687" t="str">
            <v>N</v>
          </cell>
          <cell r="N687" t="str">
            <v>N</v>
          </cell>
          <cell r="O687" t="str">
            <v>N</v>
          </cell>
          <cell r="P687" t="str">
            <v>N</v>
          </cell>
          <cell r="Q687" t="str">
            <v>N</v>
          </cell>
          <cell r="R687">
            <v>0</v>
          </cell>
        </row>
        <row r="688">
          <cell r="A688" t="str">
            <v>NED084</v>
          </cell>
          <cell r="B688" t="str">
            <v xml:space="preserve">One North East                                    </v>
          </cell>
          <cell r="C688" t="str">
            <v>BISCLS</v>
          </cell>
          <cell r="D688" t="str">
            <v>T</v>
          </cell>
          <cell r="E688" t="str">
            <v xml:space="preserve">CLS - DEPARTMENT FOR BUSINESS INNOVATION &amp; SKILLS </v>
          </cell>
          <cell r="F688" t="str">
            <v>Y</v>
          </cell>
          <cell r="G688" t="str">
            <v>N</v>
          </cell>
          <cell r="H688" t="str">
            <v>Y</v>
          </cell>
          <cell r="I688" t="str">
            <v>N</v>
          </cell>
          <cell r="J688" t="str">
            <v>N</v>
          </cell>
          <cell r="K688" t="str">
            <v>N</v>
          </cell>
          <cell r="L688" t="str">
            <v>N</v>
          </cell>
          <cell r="M688" t="str">
            <v>N</v>
          </cell>
          <cell r="N688" t="str">
            <v>N</v>
          </cell>
          <cell r="O688" t="str">
            <v>N</v>
          </cell>
          <cell r="P688" t="str">
            <v>N</v>
          </cell>
          <cell r="Q688" t="str">
            <v>N</v>
          </cell>
          <cell r="R688">
            <v>0</v>
          </cell>
        </row>
        <row r="689">
          <cell r="A689" t="str">
            <v>NEE203</v>
          </cell>
          <cell r="B689" t="str">
            <v xml:space="preserve">North Eastern Education and Library Board - NIE   </v>
          </cell>
          <cell r="C689" t="str">
            <v>NEEIGP</v>
          </cell>
          <cell r="D689" t="str">
            <v>T</v>
          </cell>
          <cell r="E689" t="str">
            <v xml:space="preserve">IGP - North Eastern Education and Library Board   </v>
          </cell>
          <cell r="F689" t="str">
            <v>Y</v>
          </cell>
          <cell r="G689" t="str">
            <v>N</v>
          </cell>
          <cell r="H689" t="str">
            <v>Y</v>
          </cell>
          <cell r="I689" t="str">
            <v>N</v>
          </cell>
          <cell r="J689" t="str">
            <v>N</v>
          </cell>
          <cell r="K689" t="str">
            <v>N</v>
          </cell>
          <cell r="L689" t="str">
            <v>N</v>
          </cell>
          <cell r="M689" t="str">
            <v>N</v>
          </cell>
          <cell r="N689" t="str">
            <v>N</v>
          </cell>
          <cell r="O689" t="str">
            <v>N</v>
          </cell>
          <cell r="P689" t="str">
            <v>N</v>
          </cell>
          <cell r="Q689" t="str">
            <v>N</v>
          </cell>
          <cell r="R689">
            <v>0</v>
          </cell>
        </row>
        <row r="690">
          <cell r="A690" t="str">
            <v>NEN003</v>
          </cell>
          <cell r="B690" t="str">
            <v xml:space="preserve">Natural England                                   </v>
          </cell>
          <cell r="C690" t="str">
            <v>EFRCLS</v>
          </cell>
          <cell r="D690" t="str">
            <v>T</v>
          </cell>
          <cell r="E690" t="str">
            <v>CLS - DEPARTMENT FOR ENVIRONMENT FOOD &amp; RURAL AFFA</v>
          </cell>
          <cell r="F690" t="str">
            <v>Y</v>
          </cell>
          <cell r="G690" t="str">
            <v>N</v>
          </cell>
          <cell r="H690" t="str">
            <v>Y</v>
          </cell>
          <cell r="I690" t="str">
            <v>N</v>
          </cell>
          <cell r="J690" t="str">
            <v>N</v>
          </cell>
          <cell r="K690" t="str">
            <v>N</v>
          </cell>
          <cell r="L690" t="str">
            <v>N</v>
          </cell>
          <cell r="M690" t="str">
            <v>N</v>
          </cell>
          <cell r="N690" t="str">
            <v>N</v>
          </cell>
          <cell r="O690" t="str">
            <v>N</v>
          </cell>
          <cell r="P690" t="str">
            <v>N</v>
          </cell>
          <cell r="Q690" t="str">
            <v>N</v>
          </cell>
          <cell r="R690">
            <v>0</v>
          </cell>
        </row>
        <row r="691">
          <cell r="A691" t="str">
            <v>NER084</v>
          </cell>
          <cell r="B691" t="str">
            <v xml:space="preserve">Natural Environment Research Council              </v>
          </cell>
          <cell r="C691" t="str">
            <v>BISCLS</v>
          </cell>
          <cell r="D691" t="str">
            <v>T</v>
          </cell>
          <cell r="E691" t="str">
            <v xml:space="preserve">CLS - DEPARTMENT FOR BUSINESS INNOVATION &amp; SKILLS </v>
          </cell>
          <cell r="F691" t="str">
            <v>Y</v>
          </cell>
          <cell r="G691" t="str">
            <v>N</v>
          </cell>
          <cell r="H691" t="str">
            <v>Y</v>
          </cell>
          <cell r="I691" t="str">
            <v>N</v>
          </cell>
          <cell r="J691" t="str">
            <v>N</v>
          </cell>
          <cell r="K691" t="str">
            <v>N</v>
          </cell>
          <cell r="L691" t="str">
            <v>N</v>
          </cell>
          <cell r="M691" t="str">
            <v>N</v>
          </cell>
          <cell r="N691" t="str">
            <v>N</v>
          </cell>
          <cell r="O691" t="str">
            <v>N</v>
          </cell>
          <cell r="P691" t="str">
            <v>N</v>
          </cell>
          <cell r="Q691" t="str">
            <v>N</v>
          </cell>
          <cell r="R691">
            <v>0</v>
          </cell>
        </row>
        <row r="692">
          <cell r="A692" t="str">
            <v>NES084</v>
          </cell>
          <cell r="B692" t="str">
            <v xml:space="preserve">Ntl Endowment for Science Technology and the Arts </v>
          </cell>
          <cell r="C692" t="str">
            <v>BISCLS</v>
          </cell>
          <cell r="D692" t="str">
            <v>T</v>
          </cell>
          <cell r="E692" t="str">
            <v xml:space="preserve">CLS - DEPARTMENT FOR BUSINESS INNOVATION &amp; SKILLS </v>
          </cell>
          <cell r="F692" t="str">
            <v>Y</v>
          </cell>
          <cell r="G692" t="str">
            <v>N</v>
          </cell>
          <cell r="H692" t="str">
            <v>Y</v>
          </cell>
          <cell r="I692" t="str">
            <v>N</v>
          </cell>
          <cell r="J692" t="str">
            <v>N</v>
          </cell>
          <cell r="K692" t="str">
            <v>N</v>
          </cell>
          <cell r="L692" t="str">
            <v>N</v>
          </cell>
          <cell r="M692" t="str">
            <v>N</v>
          </cell>
          <cell r="N692" t="str">
            <v>N</v>
          </cell>
          <cell r="O692" t="str">
            <v>N</v>
          </cell>
          <cell r="P692" t="str">
            <v>N</v>
          </cell>
          <cell r="Q692" t="str">
            <v>N</v>
          </cell>
          <cell r="R692">
            <v>0</v>
          </cell>
        </row>
        <row r="693">
          <cell r="A693" t="str">
            <v>NFC003</v>
          </cell>
          <cell r="B693" t="str">
            <v xml:space="preserve">National Forest Company                           </v>
          </cell>
          <cell r="C693" t="str">
            <v>EFRCLS</v>
          </cell>
          <cell r="D693" t="str">
            <v>T</v>
          </cell>
          <cell r="E693" t="str">
            <v>CLS - DEPARTMENT FOR ENVIRONMENT FOOD &amp; RURAL AFFA</v>
          </cell>
          <cell r="F693" t="str">
            <v>N</v>
          </cell>
          <cell r="G693" t="str">
            <v>N</v>
          </cell>
          <cell r="H693" t="str">
            <v>N</v>
          </cell>
          <cell r="I693" t="str">
            <v>N</v>
          </cell>
          <cell r="J693" t="str">
            <v>N</v>
          </cell>
          <cell r="K693" t="str">
            <v>N</v>
          </cell>
          <cell r="L693" t="str">
            <v>N</v>
          </cell>
          <cell r="M693" t="str">
            <v>N</v>
          </cell>
          <cell r="N693" t="str">
            <v>N</v>
          </cell>
          <cell r="O693" t="str">
            <v>N</v>
          </cell>
          <cell r="P693" t="str">
            <v>N</v>
          </cell>
          <cell r="Q693" t="str">
            <v>N</v>
          </cell>
          <cell r="R693">
            <v>0</v>
          </cell>
        </row>
        <row r="694">
          <cell r="A694" t="str">
            <v>NGL048</v>
          </cell>
          <cell r="B694" t="str">
            <v xml:space="preserve">National Gallery                                  </v>
          </cell>
          <cell r="C694" t="str">
            <v>DCMCLS</v>
          </cell>
          <cell r="D694" t="str">
            <v>T</v>
          </cell>
          <cell r="E694" t="str">
            <v xml:space="preserve">CLS - DEPARTMENT FOR CULTURE MEDIA &amp; SPORT        </v>
          </cell>
          <cell r="F694" t="str">
            <v>Y</v>
          </cell>
          <cell r="G694" t="str">
            <v>N</v>
          </cell>
          <cell r="H694" t="str">
            <v>Y</v>
          </cell>
          <cell r="I694" t="str">
            <v>N</v>
          </cell>
          <cell r="J694" t="str">
            <v>N</v>
          </cell>
          <cell r="K694" t="str">
            <v>N</v>
          </cell>
          <cell r="L694" t="str">
            <v>N</v>
          </cell>
          <cell r="M694" t="str">
            <v>N</v>
          </cell>
          <cell r="N694" t="str">
            <v>N</v>
          </cell>
          <cell r="O694" t="str">
            <v>N</v>
          </cell>
          <cell r="P694" t="str">
            <v>N</v>
          </cell>
          <cell r="Q694" t="str">
            <v>N</v>
          </cell>
          <cell r="R694">
            <v>0</v>
          </cell>
        </row>
        <row r="695">
          <cell r="A695" t="str">
            <v>NGS075</v>
          </cell>
          <cell r="B695" t="str">
            <v xml:space="preserve">National Galleries of Scotland                    </v>
          </cell>
          <cell r="C695" t="str">
            <v>NGS0GP</v>
          </cell>
          <cell r="D695" t="str">
            <v>T</v>
          </cell>
          <cell r="E695" t="str">
            <v xml:space="preserve">GP - National Galleries of Scotland               </v>
          </cell>
          <cell r="F695" t="str">
            <v>Y</v>
          </cell>
          <cell r="G695" t="str">
            <v>N</v>
          </cell>
          <cell r="H695" t="str">
            <v>Y</v>
          </cell>
          <cell r="I695" t="str">
            <v>N</v>
          </cell>
          <cell r="J695" t="str">
            <v>N</v>
          </cell>
          <cell r="K695" t="str">
            <v>N</v>
          </cell>
          <cell r="L695" t="str">
            <v>N</v>
          </cell>
          <cell r="M695" t="str">
            <v>N</v>
          </cell>
          <cell r="N695" t="str">
            <v>N</v>
          </cell>
          <cell r="O695" t="str">
            <v>N</v>
          </cell>
          <cell r="P695" t="str">
            <v>N</v>
          </cell>
          <cell r="Q695" t="str">
            <v>N</v>
          </cell>
          <cell r="R695">
            <v>0</v>
          </cell>
        </row>
        <row r="696">
          <cell r="A696" t="str">
            <v>NHD033</v>
          </cell>
          <cell r="B696" t="str">
            <v xml:space="preserve">NHS Direct NHS Trust                              </v>
          </cell>
          <cell r="C696" t="str">
            <v>DOHCLS</v>
          </cell>
          <cell r="D696" t="str">
            <v>T</v>
          </cell>
          <cell r="E696" t="str">
            <v xml:space="preserve">CLS - DEPARTMENT OF HEALTH                        </v>
          </cell>
          <cell r="F696" t="str">
            <v>Y</v>
          </cell>
          <cell r="G696" t="str">
            <v>N</v>
          </cell>
          <cell r="H696" t="str">
            <v>Y</v>
          </cell>
          <cell r="I696" t="str">
            <v>N</v>
          </cell>
          <cell r="J696" t="str">
            <v>N</v>
          </cell>
          <cell r="K696" t="str">
            <v>N</v>
          </cell>
          <cell r="L696" t="str">
            <v>N</v>
          </cell>
          <cell r="M696" t="str">
            <v>N</v>
          </cell>
          <cell r="N696" t="str">
            <v>N</v>
          </cell>
          <cell r="O696" t="str">
            <v>N</v>
          </cell>
          <cell r="P696" t="str">
            <v>N</v>
          </cell>
          <cell r="Q696" t="str">
            <v>N</v>
          </cell>
          <cell r="R696">
            <v>0</v>
          </cell>
        </row>
        <row r="697">
          <cell r="A697" t="str">
            <v>NHF048</v>
          </cell>
          <cell r="B697" t="str">
            <v xml:space="preserve">National Heritage Memorial Fund                   </v>
          </cell>
          <cell r="C697" t="str">
            <v>DCMCLS</v>
          </cell>
          <cell r="D697" t="str">
            <v>T</v>
          </cell>
          <cell r="E697" t="str">
            <v xml:space="preserve">CLS - DEPARTMENT FOR CULTURE MEDIA &amp; SPORT        </v>
          </cell>
          <cell r="F697" t="str">
            <v>Y</v>
          </cell>
          <cell r="G697" t="str">
            <v>N</v>
          </cell>
          <cell r="H697" t="str">
            <v>Y</v>
          </cell>
          <cell r="I697" t="str">
            <v>N</v>
          </cell>
          <cell r="J697" t="str">
            <v>N</v>
          </cell>
          <cell r="K697" t="str">
            <v>N</v>
          </cell>
          <cell r="L697" t="str">
            <v>N</v>
          </cell>
          <cell r="M697" t="str">
            <v>N</v>
          </cell>
          <cell r="N697" t="str">
            <v>N</v>
          </cell>
          <cell r="O697" t="str">
            <v>N</v>
          </cell>
          <cell r="P697" t="str">
            <v>N</v>
          </cell>
          <cell r="Q697" t="str">
            <v>N</v>
          </cell>
          <cell r="R697">
            <v>0</v>
          </cell>
        </row>
        <row r="698">
          <cell r="A698" t="str">
            <v>NHM048</v>
          </cell>
          <cell r="B698" t="str">
            <v xml:space="preserve">Natural History Museum                            </v>
          </cell>
          <cell r="C698" t="str">
            <v>DCMCLS</v>
          </cell>
          <cell r="D698" t="str">
            <v>T</v>
          </cell>
          <cell r="E698" t="str">
            <v xml:space="preserve">CLS - DEPARTMENT FOR CULTURE MEDIA &amp; SPORT        </v>
          </cell>
          <cell r="F698" t="str">
            <v>Y</v>
          </cell>
          <cell r="G698" t="str">
            <v>N</v>
          </cell>
          <cell r="H698" t="str">
            <v>Y</v>
          </cell>
          <cell r="I698" t="str">
            <v>N</v>
          </cell>
          <cell r="J698" t="str">
            <v>N</v>
          </cell>
          <cell r="K698" t="str">
            <v>N</v>
          </cell>
          <cell r="L698" t="str">
            <v>N</v>
          </cell>
          <cell r="M698" t="str">
            <v>N</v>
          </cell>
          <cell r="N698" t="str">
            <v>N</v>
          </cell>
          <cell r="O698" t="str">
            <v>N</v>
          </cell>
          <cell r="P698" t="str">
            <v>N</v>
          </cell>
          <cell r="Q698" t="str">
            <v>N</v>
          </cell>
          <cell r="R698">
            <v>0</v>
          </cell>
        </row>
        <row r="699">
          <cell r="A699" t="str">
            <v>NHP903</v>
          </cell>
          <cell r="B699" t="str">
            <v xml:space="preserve">National Health Service Pension Scheme            </v>
          </cell>
          <cell r="C699" t="str">
            <v>NHP9GP</v>
          </cell>
          <cell r="D699" t="str">
            <v>T</v>
          </cell>
          <cell r="E699" t="str">
            <v xml:space="preserve">GP - National Health Service Pension Scheme       </v>
          </cell>
          <cell r="F699" t="str">
            <v>Y</v>
          </cell>
          <cell r="G699" t="str">
            <v>N</v>
          </cell>
          <cell r="H699" t="str">
            <v>Y</v>
          </cell>
          <cell r="I699" t="str">
            <v>N</v>
          </cell>
          <cell r="J699" t="str">
            <v>N</v>
          </cell>
          <cell r="K699" t="str">
            <v>N</v>
          </cell>
          <cell r="L699" t="str">
            <v>N</v>
          </cell>
          <cell r="M699" t="str">
            <v>N</v>
          </cell>
          <cell r="N699" t="str">
            <v>N</v>
          </cell>
          <cell r="O699" t="str">
            <v>N</v>
          </cell>
          <cell r="P699" t="str">
            <v>N</v>
          </cell>
          <cell r="Q699" t="str">
            <v>N</v>
          </cell>
          <cell r="R699">
            <v>0</v>
          </cell>
        </row>
        <row r="700">
          <cell r="A700" t="str">
            <v>NHS999</v>
          </cell>
          <cell r="B700" t="str">
            <v xml:space="preserve">NHS Adjustment/Input                              </v>
          </cell>
          <cell r="C700" t="str">
            <v>NHSGRP</v>
          </cell>
          <cell r="D700" t="str">
            <v>T</v>
          </cell>
          <cell r="E700" t="str">
            <v xml:space="preserve">NATIONAL HEALTH SERVICE                           </v>
          </cell>
          <cell r="F700" t="str">
            <v>X</v>
          </cell>
          <cell r="G700" t="str">
            <v>N</v>
          </cell>
          <cell r="H700" t="str">
            <v>Y</v>
          </cell>
          <cell r="I700" t="str">
            <v>N</v>
          </cell>
          <cell r="J700" t="str">
            <v>N</v>
          </cell>
          <cell r="K700" t="str">
            <v>N</v>
          </cell>
          <cell r="L700" t="str">
            <v>N</v>
          </cell>
          <cell r="M700" t="str">
            <v>N</v>
          </cell>
          <cell r="N700" t="str">
            <v>N</v>
          </cell>
          <cell r="O700" t="str">
            <v>N</v>
          </cell>
          <cell r="P700" t="str">
            <v>N</v>
          </cell>
          <cell r="Q700" t="str">
            <v>N</v>
          </cell>
          <cell r="R700">
            <v>0</v>
          </cell>
        </row>
        <row r="701">
          <cell r="A701" t="str">
            <v>NI001X</v>
          </cell>
          <cell r="B701" t="str">
            <v xml:space="preserve">Antrim Borough Council                            </v>
          </cell>
          <cell r="C701" t="str">
            <v>N001GP</v>
          </cell>
          <cell r="D701" t="str">
            <v>T</v>
          </cell>
          <cell r="E701" t="str">
            <v xml:space="preserve">GP - Antrim Borough Council                       </v>
          </cell>
          <cell r="F701" t="str">
            <v>Y</v>
          </cell>
          <cell r="G701" t="str">
            <v>N</v>
          </cell>
          <cell r="H701" t="str">
            <v>N</v>
          </cell>
          <cell r="I701" t="str">
            <v>N</v>
          </cell>
          <cell r="J701" t="str">
            <v>N</v>
          </cell>
          <cell r="K701" t="str">
            <v>N</v>
          </cell>
          <cell r="L701" t="str">
            <v>N</v>
          </cell>
          <cell r="M701" t="str">
            <v>Y</v>
          </cell>
          <cell r="N701" t="str">
            <v>N</v>
          </cell>
          <cell r="O701" t="str">
            <v>N</v>
          </cell>
          <cell r="P701" t="str">
            <v>N</v>
          </cell>
          <cell r="Q701" t="str">
            <v>N</v>
          </cell>
          <cell r="R701">
            <v>1</v>
          </cell>
        </row>
        <row r="702">
          <cell r="A702" t="str">
            <v>NI002X</v>
          </cell>
          <cell r="B702" t="str">
            <v xml:space="preserve">Ards Borough Council                              </v>
          </cell>
          <cell r="C702" t="str">
            <v>N002GP</v>
          </cell>
          <cell r="D702" t="str">
            <v>T</v>
          </cell>
          <cell r="E702" t="str">
            <v xml:space="preserve">GP - Ards Borough Council                         </v>
          </cell>
          <cell r="F702" t="str">
            <v>Y</v>
          </cell>
          <cell r="G702" t="str">
            <v>N</v>
          </cell>
          <cell r="H702" t="str">
            <v>N</v>
          </cell>
          <cell r="I702" t="str">
            <v>N</v>
          </cell>
          <cell r="J702" t="str">
            <v>N</v>
          </cell>
          <cell r="K702" t="str">
            <v>N</v>
          </cell>
          <cell r="L702" t="str">
            <v>N</v>
          </cell>
          <cell r="M702" t="str">
            <v>Y</v>
          </cell>
          <cell r="N702" t="str">
            <v>N</v>
          </cell>
          <cell r="O702" t="str">
            <v>N</v>
          </cell>
          <cell r="P702" t="str">
            <v>N</v>
          </cell>
          <cell r="Q702" t="str">
            <v>N</v>
          </cell>
          <cell r="R702">
            <v>1</v>
          </cell>
        </row>
        <row r="703">
          <cell r="A703" t="str">
            <v>NI003X</v>
          </cell>
          <cell r="B703" t="str">
            <v xml:space="preserve">Armagh City &amp; District Council                    </v>
          </cell>
          <cell r="C703" t="str">
            <v>N003GP</v>
          </cell>
          <cell r="D703" t="str">
            <v>T</v>
          </cell>
          <cell r="E703" t="str">
            <v xml:space="preserve">GP - Armagh City &amp; District Council               </v>
          </cell>
          <cell r="F703" t="str">
            <v>Y</v>
          </cell>
          <cell r="G703" t="str">
            <v>N</v>
          </cell>
          <cell r="H703" t="str">
            <v>N</v>
          </cell>
          <cell r="I703" t="str">
            <v>N</v>
          </cell>
          <cell r="J703" t="str">
            <v>N</v>
          </cell>
          <cell r="K703" t="str">
            <v>N</v>
          </cell>
          <cell r="L703" t="str">
            <v>N</v>
          </cell>
          <cell r="M703" t="str">
            <v>Y</v>
          </cell>
          <cell r="N703" t="str">
            <v>N</v>
          </cell>
          <cell r="O703" t="str">
            <v>N</v>
          </cell>
          <cell r="P703" t="str">
            <v>N</v>
          </cell>
          <cell r="Q703" t="str">
            <v>N</v>
          </cell>
          <cell r="R703">
            <v>1</v>
          </cell>
        </row>
        <row r="704">
          <cell r="A704" t="str">
            <v>NI004X</v>
          </cell>
          <cell r="B704" t="str">
            <v xml:space="preserve">Ballymena Borough Council                         </v>
          </cell>
          <cell r="C704" t="str">
            <v>N004GP</v>
          </cell>
          <cell r="D704" t="str">
            <v>T</v>
          </cell>
          <cell r="E704" t="str">
            <v xml:space="preserve">GP - Ballymena Borough Council                    </v>
          </cell>
          <cell r="F704" t="str">
            <v>Y</v>
          </cell>
          <cell r="G704" t="str">
            <v>N</v>
          </cell>
          <cell r="H704" t="str">
            <v>N</v>
          </cell>
          <cell r="I704" t="str">
            <v>N</v>
          </cell>
          <cell r="J704" t="str">
            <v>N</v>
          </cell>
          <cell r="K704" t="str">
            <v>N</v>
          </cell>
          <cell r="L704" t="str">
            <v>N</v>
          </cell>
          <cell r="M704" t="str">
            <v>Y</v>
          </cell>
          <cell r="N704" t="str">
            <v>N</v>
          </cell>
          <cell r="O704" t="str">
            <v>N</v>
          </cell>
          <cell r="P704" t="str">
            <v>N</v>
          </cell>
          <cell r="Q704" t="str">
            <v>N</v>
          </cell>
          <cell r="R704">
            <v>1</v>
          </cell>
        </row>
        <row r="705">
          <cell r="A705" t="str">
            <v>NI005X</v>
          </cell>
          <cell r="B705" t="str">
            <v xml:space="preserve">Ballymoney Borough Council                        </v>
          </cell>
          <cell r="C705" t="str">
            <v>N005GP</v>
          </cell>
          <cell r="D705" t="str">
            <v>T</v>
          </cell>
          <cell r="E705" t="str">
            <v xml:space="preserve">GP - Ballymoney Borough Council                   </v>
          </cell>
          <cell r="F705" t="str">
            <v>Y</v>
          </cell>
          <cell r="G705" t="str">
            <v>N</v>
          </cell>
          <cell r="H705" t="str">
            <v>N</v>
          </cell>
          <cell r="I705" t="str">
            <v>N</v>
          </cell>
          <cell r="J705" t="str">
            <v>N</v>
          </cell>
          <cell r="K705" t="str">
            <v>N</v>
          </cell>
          <cell r="L705" t="str">
            <v>N</v>
          </cell>
          <cell r="M705" t="str">
            <v>Y</v>
          </cell>
          <cell r="N705" t="str">
            <v>N</v>
          </cell>
          <cell r="O705" t="str">
            <v>N</v>
          </cell>
          <cell r="P705" t="str">
            <v>N</v>
          </cell>
          <cell r="Q705" t="str">
            <v>N</v>
          </cell>
          <cell r="R705">
            <v>1</v>
          </cell>
        </row>
        <row r="706">
          <cell r="A706" t="str">
            <v>NI006X</v>
          </cell>
          <cell r="B706" t="str">
            <v xml:space="preserve">Banbridge District Council                        </v>
          </cell>
          <cell r="C706" t="str">
            <v>N006GP</v>
          </cell>
          <cell r="D706" t="str">
            <v>T</v>
          </cell>
          <cell r="E706" t="str">
            <v xml:space="preserve">GP - Banbridge District Council                   </v>
          </cell>
          <cell r="F706" t="str">
            <v>Y</v>
          </cell>
          <cell r="G706" t="str">
            <v>N</v>
          </cell>
          <cell r="H706" t="str">
            <v>N</v>
          </cell>
          <cell r="I706" t="str">
            <v>N</v>
          </cell>
          <cell r="J706" t="str">
            <v>N</v>
          </cell>
          <cell r="K706" t="str">
            <v>N</v>
          </cell>
          <cell r="L706" t="str">
            <v>N</v>
          </cell>
          <cell r="M706" t="str">
            <v>Y</v>
          </cell>
          <cell r="N706" t="str">
            <v>N</v>
          </cell>
          <cell r="O706" t="str">
            <v>N</v>
          </cell>
          <cell r="P706" t="str">
            <v>N</v>
          </cell>
          <cell r="Q706" t="str">
            <v>N</v>
          </cell>
          <cell r="R706">
            <v>1</v>
          </cell>
        </row>
        <row r="707">
          <cell r="A707" t="str">
            <v>NI007X</v>
          </cell>
          <cell r="B707" t="str">
            <v xml:space="preserve">Belfast City Council                              </v>
          </cell>
          <cell r="C707" t="str">
            <v>N007GP</v>
          </cell>
          <cell r="D707" t="str">
            <v>T</v>
          </cell>
          <cell r="E707" t="str">
            <v xml:space="preserve">GP - Belfast City Council                         </v>
          </cell>
          <cell r="F707" t="str">
            <v>Y</v>
          </cell>
          <cell r="G707" t="str">
            <v>N</v>
          </cell>
          <cell r="H707" t="str">
            <v>N</v>
          </cell>
          <cell r="I707" t="str">
            <v>N</v>
          </cell>
          <cell r="J707" t="str">
            <v>N</v>
          </cell>
          <cell r="K707" t="str">
            <v>N</v>
          </cell>
          <cell r="L707" t="str">
            <v>N</v>
          </cell>
          <cell r="M707" t="str">
            <v>Y</v>
          </cell>
          <cell r="N707" t="str">
            <v>N</v>
          </cell>
          <cell r="O707" t="str">
            <v>N</v>
          </cell>
          <cell r="P707" t="str">
            <v>N</v>
          </cell>
          <cell r="Q707" t="str">
            <v>N</v>
          </cell>
          <cell r="R707">
            <v>1</v>
          </cell>
        </row>
        <row r="708">
          <cell r="A708" t="str">
            <v>NI008X</v>
          </cell>
          <cell r="B708" t="str">
            <v xml:space="preserve">Carrickfergus Borough Council                     </v>
          </cell>
          <cell r="C708" t="str">
            <v>N008GP</v>
          </cell>
          <cell r="D708" t="str">
            <v>T</v>
          </cell>
          <cell r="E708" t="str">
            <v xml:space="preserve">GP - Carrickfergus Borough Council                </v>
          </cell>
          <cell r="F708" t="str">
            <v>Y</v>
          </cell>
          <cell r="G708" t="str">
            <v>N</v>
          </cell>
          <cell r="H708" t="str">
            <v>N</v>
          </cell>
          <cell r="I708" t="str">
            <v>N</v>
          </cell>
          <cell r="J708" t="str">
            <v>N</v>
          </cell>
          <cell r="K708" t="str">
            <v>N</v>
          </cell>
          <cell r="L708" t="str">
            <v>N</v>
          </cell>
          <cell r="M708" t="str">
            <v>Y</v>
          </cell>
          <cell r="N708" t="str">
            <v>N</v>
          </cell>
          <cell r="O708" t="str">
            <v>N</v>
          </cell>
          <cell r="P708" t="str">
            <v>N</v>
          </cell>
          <cell r="Q708" t="str">
            <v>N</v>
          </cell>
          <cell r="R708">
            <v>1</v>
          </cell>
        </row>
        <row r="709">
          <cell r="A709" t="str">
            <v>NI009X</v>
          </cell>
          <cell r="B709" t="str">
            <v xml:space="preserve">Castlereagh Borough Council                       </v>
          </cell>
          <cell r="C709" t="str">
            <v>N009GP</v>
          </cell>
          <cell r="D709" t="str">
            <v>T</v>
          </cell>
          <cell r="E709" t="str">
            <v xml:space="preserve">GP - Castlereagh Borough Council                  </v>
          </cell>
          <cell r="F709" t="str">
            <v>Y</v>
          </cell>
          <cell r="G709" t="str">
            <v>N</v>
          </cell>
          <cell r="H709" t="str">
            <v>N</v>
          </cell>
          <cell r="I709" t="str">
            <v>N</v>
          </cell>
          <cell r="J709" t="str">
            <v>N</v>
          </cell>
          <cell r="K709" t="str">
            <v>N</v>
          </cell>
          <cell r="L709" t="str">
            <v>N</v>
          </cell>
          <cell r="M709" t="str">
            <v>Y</v>
          </cell>
          <cell r="N709" t="str">
            <v>N</v>
          </cell>
          <cell r="O709" t="str">
            <v>N</v>
          </cell>
          <cell r="P709" t="str">
            <v>N</v>
          </cell>
          <cell r="Q709" t="str">
            <v>N</v>
          </cell>
          <cell r="R709">
            <v>1</v>
          </cell>
        </row>
        <row r="710">
          <cell r="A710" t="str">
            <v>NI010X</v>
          </cell>
          <cell r="B710" t="str">
            <v xml:space="preserve">Coleraine Borough Council                         </v>
          </cell>
          <cell r="C710" t="str">
            <v>N010GP</v>
          </cell>
          <cell r="D710" t="str">
            <v>T</v>
          </cell>
          <cell r="E710" t="str">
            <v xml:space="preserve">GP - Coleraine Borough Council                    </v>
          </cell>
          <cell r="F710" t="str">
            <v>Y</v>
          </cell>
          <cell r="G710" t="str">
            <v>N</v>
          </cell>
          <cell r="H710" t="str">
            <v>N</v>
          </cell>
          <cell r="I710" t="str">
            <v>N</v>
          </cell>
          <cell r="J710" t="str">
            <v>N</v>
          </cell>
          <cell r="K710" t="str">
            <v>N</v>
          </cell>
          <cell r="L710" t="str">
            <v>N</v>
          </cell>
          <cell r="M710" t="str">
            <v>Y</v>
          </cell>
          <cell r="N710" t="str">
            <v>N</v>
          </cell>
          <cell r="O710" t="str">
            <v>N</v>
          </cell>
          <cell r="P710" t="str">
            <v>N</v>
          </cell>
          <cell r="Q710" t="str">
            <v>N</v>
          </cell>
          <cell r="R710">
            <v>1</v>
          </cell>
        </row>
        <row r="711">
          <cell r="A711" t="str">
            <v>NI011X</v>
          </cell>
          <cell r="B711" t="str">
            <v xml:space="preserve">Cookstown District County Council                 </v>
          </cell>
          <cell r="C711" t="str">
            <v>N011GP</v>
          </cell>
          <cell r="D711" t="str">
            <v>T</v>
          </cell>
          <cell r="E711" t="str">
            <v xml:space="preserve">GP - Cookstown District County Council            </v>
          </cell>
          <cell r="F711" t="str">
            <v>Y</v>
          </cell>
          <cell r="G711" t="str">
            <v>N</v>
          </cell>
          <cell r="H711" t="str">
            <v>N</v>
          </cell>
          <cell r="I711" t="str">
            <v>N</v>
          </cell>
          <cell r="J711" t="str">
            <v>N</v>
          </cell>
          <cell r="K711" t="str">
            <v>N</v>
          </cell>
          <cell r="L711" t="str">
            <v>N</v>
          </cell>
          <cell r="M711" t="str">
            <v>Y</v>
          </cell>
          <cell r="N711" t="str">
            <v>N</v>
          </cell>
          <cell r="O711" t="str">
            <v>N</v>
          </cell>
          <cell r="P711" t="str">
            <v>N</v>
          </cell>
          <cell r="Q711" t="str">
            <v>N</v>
          </cell>
          <cell r="R711">
            <v>1</v>
          </cell>
        </row>
        <row r="712">
          <cell r="A712" t="str">
            <v>NI012X</v>
          </cell>
          <cell r="B712" t="str">
            <v xml:space="preserve">Craigavon Borough Council                         </v>
          </cell>
          <cell r="C712" t="str">
            <v>N012GP</v>
          </cell>
          <cell r="D712" t="str">
            <v>T</v>
          </cell>
          <cell r="E712" t="str">
            <v xml:space="preserve">GP - Craigavon Borough Council                    </v>
          </cell>
          <cell r="F712" t="str">
            <v>Y</v>
          </cell>
          <cell r="G712" t="str">
            <v>N</v>
          </cell>
          <cell r="H712" t="str">
            <v>N</v>
          </cell>
          <cell r="I712" t="str">
            <v>N</v>
          </cell>
          <cell r="J712" t="str">
            <v>N</v>
          </cell>
          <cell r="K712" t="str">
            <v>N</v>
          </cell>
          <cell r="L712" t="str">
            <v>N</v>
          </cell>
          <cell r="M712" t="str">
            <v>Y</v>
          </cell>
          <cell r="N712" t="str">
            <v>N</v>
          </cell>
          <cell r="O712" t="str">
            <v>N</v>
          </cell>
          <cell r="P712" t="str">
            <v>N</v>
          </cell>
          <cell r="Q712" t="str">
            <v>N</v>
          </cell>
          <cell r="R712">
            <v>1</v>
          </cell>
        </row>
        <row r="713">
          <cell r="A713" t="str">
            <v>NI013X</v>
          </cell>
          <cell r="B713" t="str">
            <v xml:space="preserve">Derry City Council                                </v>
          </cell>
          <cell r="C713" t="str">
            <v>N013GP</v>
          </cell>
          <cell r="D713" t="str">
            <v>T</v>
          </cell>
          <cell r="E713" t="str">
            <v xml:space="preserve">GP - Derry City Council                           </v>
          </cell>
          <cell r="F713" t="str">
            <v>Y</v>
          </cell>
          <cell r="G713" t="str">
            <v>N</v>
          </cell>
          <cell r="H713" t="str">
            <v>N</v>
          </cell>
          <cell r="I713" t="str">
            <v>N</v>
          </cell>
          <cell r="J713" t="str">
            <v>N</v>
          </cell>
          <cell r="K713" t="str">
            <v>N</v>
          </cell>
          <cell r="L713" t="str">
            <v>N</v>
          </cell>
          <cell r="M713" t="str">
            <v>Y</v>
          </cell>
          <cell r="N713" t="str">
            <v>N</v>
          </cell>
          <cell r="O713" t="str">
            <v>N</v>
          </cell>
          <cell r="P713" t="str">
            <v>N</v>
          </cell>
          <cell r="Q713" t="str">
            <v>N</v>
          </cell>
          <cell r="R713">
            <v>1</v>
          </cell>
        </row>
        <row r="714">
          <cell r="A714" t="str">
            <v>NI014X</v>
          </cell>
          <cell r="B714" t="str">
            <v xml:space="preserve">Down District Council                             </v>
          </cell>
          <cell r="C714" t="str">
            <v>N014GP</v>
          </cell>
          <cell r="D714" t="str">
            <v>T</v>
          </cell>
          <cell r="E714" t="str">
            <v xml:space="preserve">GP - Down District Council                        </v>
          </cell>
          <cell r="F714" t="str">
            <v>Y</v>
          </cell>
          <cell r="G714" t="str">
            <v>N</v>
          </cell>
          <cell r="H714" t="str">
            <v>N</v>
          </cell>
          <cell r="I714" t="str">
            <v>N</v>
          </cell>
          <cell r="J714" t="str">
            <v>N</v>
          </cell>
          <cell r="K714" t="str">
            <v>N</v>
          </cell>
          <cell r="L714" t="str">
            <v>N</v>
          </cell>
          <cell r="M714" t="str">
            <v>Y</v>
          </cell>
          <cell r="N714" t="str">
            <v>N</v>
          </cell>
          <cell r="O714" t="str">
            <v>N</v>
          </cell>
          <cell r="P714" t="str">
            <v>N</v>
          </cell>
          <cell r="Q714" t="str">
            <v>N</v>
          </cell>
          <cell r="R714">
            <v>1</v>
          </cell>
        </row>
        <row r="715">
          <cell r="A715" t="str">
            <v>NI015X</v>
          </cell>
          <cell r="B715" t="str">
            <v xml:space="preserve">Dungannon and South Tyrone Borough Council        </v>
          </cell>
          <cell r="C715" t="str">
            <v>N015GP</v>
          </cell>
          <cell r="D715" t="str">
            <v>T</v>
          </cell>
          <cell r="E715" t="str">
            <v xml:space="preserve">GP - Dungannon and South Tyrone Borough Council   </v>
          </cell>
          <cell r="F715" t="str">
            <v>Y</v>
          </cell>
          <cell r="G715" t="str">
            <v>N</v>
          </cell>
          <cell r="H715" t="str">
            <v>N</v>
          </cell>
          <cell r="I715" t="str">
            <v>N</v>
          </cell>
          <cell r="J715" t="str">
            <v>N</v>
          </cell>
          <cell r="K715" t="str">
            <v>N</v>
          </cell>
          <cell r="L715" t="str">
            <v>N</v>
          </cell>
          <cell r="M715" t="str">
            <v>Y</v>
          </cell>
          <cell r="N715" t="str">
            <v>N</v>
          </cell>
          <cell r="O715" t="str">
            <v>N</v>
          </cell>
          <cell r="P715" t="str">
            <v>N</v>
          </cell>
          <cell r="Q715" t="str">
            <v>N</v>
          </cell>
          <cell r="R715">
            <v>1</v>
          </cell>
        </row>
        <row r="716">
          <cell r="A716" t="str">
            <v>NI016X</v>
          </cell>
          <cell r="B716" t="str">
            <v xml:space="preserve">Fermanagh District Council                        </v>
          </cell>
          <cell r="C716" t="str">
            <v>N016GP</v>
          </cell>
          <cell r="D716" t="str">
            <v>T</v>
          </cell>
          <cell r="E716" t="str">
            <v xml:space="preserve">GP - Fermanagh District Council                   </v>
          </cell>
          <cell r="F716" t="str">
            <v>Y</v>
          </cell>
          <cell r="G716" t="str">
            <v>N</v>
          </cell>
          <cell r="H716" t="str">
            <v>N</v>
          </cell>
          <cell r="I716" t="str">
            <v>N</v>
          </cell>
          <cell r="J716" t="str">
            <v>N</v>
          </cell>
          <cell r="K716" t="str">
            <v>N</v>
          </cell>
          <cell r="L716" t="str">
            <v>N</v>
          </cell>
          <cell r="M716" t="str">
            <v>Y</v>
          </cell>
          <cell r="N716" t="str">
            <v>N</v>
          </cell>
          <cell r="O716" t="str">
            <v>N</v>
          </cell>
          <cell r="P716" t="str">
            <v>N</v>
          </cell>
          <cell r="Q716" t="str">
            <v>N</v>
          </cell>
          <cell r="R716">
            <v>1</v>
          </cell>
        </row>
        <row r="717">
          <cell r="A717" t="str">
            <v>NI017X</v>
          </cell>
          <cell r="B717" t="str">
            <v xml:space="preserve">Larne Borough Council                             </v>
          </cell>
          <cell r="C717" t="str">
            <v>N017GP</v>
          </cell>
          <cell r="D717" t="str">
            <v>T</v>
          </cell>
          <cell r="E717" t="str">
            <v xml:space="preserve">GP - Larne Borough Council                        </v>
          </cell>
          <cell r="F717" t="str">
            <v>Y</v>
          </cell>
          <cell r="G717" t="str">
            <v>N</v>
          </cell>
          <cell r="H717" t="str">
            <v>N</v>
          </cell>
          <cell r="I717" t="str">
            <v>N</v>
          </cell>
          <cell r="J717" t="str">
            <v>N</v>
          </cell>
          <cell r="K717" t="str">
            <v>N</v>
          </cell>
          <cell r="L717" t="str">
            <v>N</v>
          </cell>
          <cell r="M717" t="str">
            <v>Y</v>
          </cell>
          <cell r="N717" t="str">
            <v>N</v>
          </cell>
          <cell r="O717" t="str">
            <v>N</v>
          </cell>
          <cell r="P717" t="str">
            <v>N</v>
          </cell>
          <cell r="Q717" t="str">
            <v>N</v>
          </cell>
          <cell r="R717">
            <v>1</v>
          </cell>
        </row>
        <row r="718">
          <cell r="A718" t="str">
            <v>NI018X</v>
          </cell>
          <cell r="B718" t="str">
            <v xml:space="preserve">Limavady Borough Council                          </v>
          </cell>
          <cell r="C718" t="str">
            <v>N018GP</v>
          </cell>
          <cell r="D718" t="str">
            <v>T</v>
          </cell>
          <cell r="E718" t="str">
            <v xml:space="preserve">GP - Limavady Borough Council                     </v>
          </cell>
          <cell r="F718" t="str">
            <v>Y</v>
          </cell>
          <cell r="G718" t="str">
            <v>N</v>
          </cell>
          <cell r="H718" t="str">
            <v>N</v>
          </cell>
          <cell r="I718" t="str">
            <v>N</v>
          </cell>
          <cell r="J718" t="str">
            <v>N</v>
          </cell>
          <cell r="K718" t="str">
            <v>N</v>
          </cell>
          <cell r="L718" t="str">
            <v>N</v>
          </cell>
          <cell r="M718" t="str">
            <v>Y</v>
          </cell>
          <cell r="N718" t="str">
            <v>N</v>
          </cell>
          <cell r="O718" t="str">
            <v>N</v>
          </cell>
          <cell r="P718" t="str">
            <v>N</v>
          </cell>
          <cell r="Q718" t="str">
            <v>N</v>
          </cell>
          <cell r="R718">
            <v>1</v>
          </cell>
        </row>
        <row r="719">
          <cell r="A719" t="str">
            <v>NI019X</v>
          </cell>
          <cell r="B719" t="str">
            <v xml:space="preserve">Lisburn Borough Council                           </v>
          </cell>
          <cell r="C719" t="str">
            <v>N019GP</v>
          </cell>
          <cell r="D719" t="str">
            <v>T</v>
          </cell>
          <cell r="E719" t="str">
            <v xml:space="preserve">GP - Lisburn Borough Council                      </v>
          </cell>
          <cell r="F719" t="str">
            <v>Y</v>
          </cell>
          <cell r="G719" t="str">
            <v>N</v>
          </cell>
          <cell r="H719" t="str">
            <v>N</v>
          </cell>
          <cell r="I719" t="str">
            <v>N</v>
          </cell>
          <cell r="J719" t="str">
            <v>N</v>
          </cell>
          <cell r="K719" t="str">
            <v>N</v>
          </cell>
          <cell r="L719" t="str">
            <v>N</v>
          </cell>
          <cell r="M719" t="str">
            <v>Y</v>
          </cell>
          <cell r="N719" t="str">
            <v>N</v>
          </cell>
          <cell r="O719" t="str">
            <v>N</v>
          </cell>
          <cell r="P719" t="str">
            <v>N</v>
          </cell>
          <cell r="Q719" t="str">
            <v>N</v>
          </cell>
          <cell r="R719">
            <v>1</v>
          </cell>
        </row>
        <row r="720">
          <cell r="A720" t="str">
            <v>NI020X</v>
          </cell>
          <cell r="B720" t="str">
            <v xml:space="preserve">Magherafelt District Council                      </v>
          </cell>
          <cell r="C720" t="str">
            <v>N020GP</v>
          </cell>
          <cell r="D720" t="str">
            <v>T</v>
          </cell>
          <cell r="E720" t="str">
            <v xml:space="preserve">GP - Magherafelt District Council                 </v>
          </cell>
          <cell r="F720" t="str">
            <v>Y</v>
          </cell>
          <cell r="G720" t="str">
            <v>N</v>
          </cell>
          <cell r="H720" t="str">
            <v>N</v>
          </cell>
          <cell r="I720" t="str">
            <v>N</v>
          </cell>
          <cell r="J720" t="str">
            <v>N</v>
          </cell>
          <cell r="K720" t="str">
            <v>N</v>
          </cell>
          <cell r="L720" t="str">
            <v>N</v>
          </cell>
          <cell r="M720" t="str">
            <v>Y</v>
          </cell>
          <cell r="N720" t="str">
            <v>N</v>
          </cell>
          <cell r="O720" t="str">
            <v>N</v>
          </cell>
          <cell r="P720" t="str">
            <v>N</v>
          </cell>
          <cell r="Q720" t="str">
            <v>N</v>
          </cell>
          <cell r="R720">
            <v>1</v>
          </cell>
        </row>
        <row r="721">
          <cell r="A721" t="str">
            <v>NI021X</v>
          </cell>
          <cell r="B721" t="str">
            <v xml:space="preserve">Moyle District Council                            </v>
          </cell>
          <cell r="C721" t="str">
            <v>N021GP</v>
          </cell>
          <cell r="D721" t="str">
            <v>T</v>
          </cell>
          <cell r="E721" t="str">
            <v xml:space="preserve">GP - Moyle District Council                       </v>
          </cell>
          <cell r="F721" t="str">
            <v>Y</v>
          </cell>
          <cell r="G721" t="str">
            <v>N</v>
          </cell>
          <cell r="H721" t="str">
            <v>N</v>
          </cell>
          <cell r="I721" t="str">
            <v>N</v>
          </cell>
          <cell r="J721" t="str">
            <v>N</v>
          </cell>
          <cell r="K721" t="str">
            <v>N</v>
          </cell>
          <cell r="L721" t="str">
            <v>N</v>
          </cell>
          <cell r="M721" t="str">
            <v>Y</v>
          </cell>
          <cell r="N721" t="str">
            <v>N</v>
          </cell>
          <cell r="O721" t="str">
            <v>N</v>
          </cell>
          <cell r="P721" t="str">
            <v>N</v>
          </cell>
          <cell r="Q721" t="str">
            <v>N</v>
          </cell>
          <cell r="R721">
            <v>1</v>
          </cell>
        </row>
        <row r="722">
          <cell r="A722" t="str">
            <v>NI022X</v>
          </cell>
          <cell r="B722" t="str">
            <v xml:space="preserve">Newry and Mourne District Council                 </v>
          </cell>
          <cell r="C722" t="str">
            <v>N022GP</v>
          </cell>
          <cell r="D722" t="str">
            <v>T</v>
          </cell>
          <cell r="E722" t="str">
            <v xml:space="preserve">GP - Newry and Mourne District Council            </v>
          </cell>
          <cell r="F722" t="str">
            <v>Y</v>
          </cell>
          <cell r="G722" t="str">
            <v>N</v>
          </cell>
          <cell r="H722" t="str">
            <v>N</v>
          </cell>
          <cell r="I722" t="str">
            <v>N</v>
          </cell>
          <cell r="J722" t="str">
            <v>N</v>
          </cell>
          <cell r="K722" t="str">
            <v>N</v>
          </cell>
          <cell r="L722" t="str">
            <v>N</v>
          </cell>
          <cell r="M722" t="str">
            <v>Y</v>
          </cell>
          <cell r="N722" t="str">
            <v>N</v>
          </cell>
          <cell r="O722" t="str">
            <v>N</v>
          </cell>
          <cell r="P722" t="str">
            <v>N</v>
          </cell>
          <cell r="Q722" t="str">
            <v>N</v>
          </cell>
          <cell r="R722">
            <v>1</v>
          </cell>
        </row>
        <row r="723">
          <cell r="A723" t="str">
            <v>NI023X</v>
          </cell>
          <cell r="B723" t="str">
            <v xml:space="preserve">Newtownabbey Borough Council                      </v>
          </cell>
          <cell r="C723" t="str">
            <v>N023GP</v>
          </cell>
          <cell r="D723" t="str">
            <v>T</v>
          </cell>
          <cell r="E723" t="str">
            <v xml:space="preserve">GP - Newtownabbey Borough Council                 </v>
          </cell>
          <cell r="F723" t="str">
            <v>Y</v>
          </cell>
          <cell r="G723" t="str">
            <v>N</v>
          </cell>
          <cell r="H723" t="str">
            <v>N</v>
          </cell>
          <cell r="I723" t="str">
            <v>N</v>
          </cell>
          <cell r="J723" t="str">
            <v>N</v>
          </cell>
          <cell r="K723" t="str">
            <v>N</v>
          </cell>
          <cell r="L723" t="str">
            <v>N</v>
          </cell>
          <cell r="M723" t="str">
            <v>Y</v>
          </cell>
          <cell r="N723" t="str">
            <v>N</v>
          </cell>
          <cell r="O723" t="str">
            <v>N</v>
          </cell>
          <cell r="P723" t="str">
            <v>N</v>
          </cell>
          <cell r="Q723" t="str">
            <v>N</v>
          </cell>
          <cell r="R723">
            <v>1</v>
          </cell>
        </row>
        <row r="724">
          <cell r="A724" t="str">
            <v>NI024X</v>
          </cell>
          <cell r="B724" t="str">
            <v xml:space="preserve">North Down Borough Council                        </v>
          </cell>
          <cell r="C724" t="str">
            <v>N024GP</v>
          </cell>
          <cell r="D724" t="str">
            <v>T</v>
          </cell>
          <cell r="E724" t="str">
            <v xml:space="preserve">GP - North Down Borough Council                   </v>
          </cell>
          <cell r="F724" t="str">
            <v>Y</v>
          </cell>
          <cell r="G724" t="str">
            <v>N</v>
          </cell>
          <cell r="H724" t="str">
            <v>N</v>
          </cell>
          <cell r="I724" t="str">
            <v>N</v>
          </cell>
          <cell r="J724" t="str">
            <v>N</v>
          </cell>
          <cell r="K724" t="str">
            <v>N</v>
          </cell>
          <cell r="L724" t="str">
            <v>N</v>
          </cell>
          <cell r="M724" t="str">
            <v>Y</v>
          </cell>
          <cell r="N724" t="str">
            <v>N</v>
          </cell>
          <cell r="O724" t="str">
            <v>N</v>
          </cell>
          <cell r="P724" t="str">
            <v>N</v>
          </cell>
          <cell r="Q724" t="str">
            <v>N</v>
          </cell>
          <cell r="R724">
            <v>1</v>
          </cell>
        </row>
        <row r="725">
          <cell r="A725" t="str">
            <v>NI025X</v>
          </cell>
          <cell r="B725" t="str">
            <v xml:space="preserve">Omagh District Council                            </v>
          </cell>
          <cell r="C725" t="str">
            <v>N025GP</v>
          </cell>
          <cell r="D725" t="str">
            <v>T</v>
          </cell>
          <cell r="E725" t="str">
            <v xml:space="preserve">GP - Omagh District Council                       </v>
          </cell>
          <cell r="F725" t="str">
            <v>Y</v>
          </cell>
          <cell r="G725" t="str">
            <v>N</v>
          </cell>
          <cell r="H725" t="str">
            <v>N</v>
          </cell>
          <cell r="I725" t="str">
            <v>N</v>
          </cell>
          <cell r="J725" t="str">
            <v>N</v>
          </cell>
          <cell r="K725" t="str">
            <v>N</v>
          </cell>
          <cell r="L725" t="str">
            <v>N</v>
          </cell>
          <cell r="M725" t="str">
            <v>Y</v>
          </cell>
          <cell r="N725" t="str">
            <v>N</v>
          </cell>
          <cell r="O725" t="str">
            <v>N</v>
          </cell>
          <cell r="P725" t="str">
            <v>N</v>
          </cell>
          <cell r="Q725" t="str">
            <v>N</v>
          </cell>
          <cell r="R725">
            <v>1</v>
          </cell>
        </row>
        <row r="726">
          <cell r="A726" t="str">
            <v>NI026X</v>
          </cell>
          <cell r="B726" t="str">
            <v xml:space="preserve">Strabane District Council                         </v>
          </cell>
          <cell r="C726" t="str">
            <v>N026GP</v>
          </cell>
          <cell r="D726" t="str">
            <v>T</v>
          </cell>
          <cell r="E726" t="str">
            <v xml:space="preserve">GP - Strabane District Council                    </v>
          </cell>
          <cell r="F726" t="str">
            <v>Y</v>
          </cell>
          <cell r="G726" t="str">
            <v>N</v>
          </cell>
          <cell r="H726" t="str">
            <v>N</v>
          </cell>
          <cell r="I726" t="str">
            <v>N</v>
          </cell>
          <cell r="J726" t="str">
            <v>N</v>
          </cell>
          <cell r="K726" t="str">
            <v>N</v>
          </cell>
          <cell r="L726" t="str">
            <v>N</v>
          </cell>
          <cell r="M726" t="str">
            <v>Y</v>
          </cell>
          <cell r="N726" t="str">
            <v>N</v>
          </cell>
          <cell r="O726" t="str">
            <v>N</v>
          </cell>
          <cell r="P726" t="str">
            <v>N</v>
          </cell>
          <cell r="Q726" t="str">
            <v>N</v>
          </cell>
          <cell r="R726">
            <v>1</v>
          </cell>
        </row>
        <row r="727">
          <cell r="A727" t="str">
            <v>NI027X</v>
          </cell>
          <cell r="B727" t="str">
            <v xml:space="preserve">ARC 21 Joint Committee                            </v>
          </cell>
          <cell r="C727" t="str">
            <v>N027GP</v>
          </cell>
          <cell r="D727" t="str">
            <v>T</v>
          </cell>
          <cell r="E727" t="str">
            <v xml:space="preserve">GP - ARC 21 Joint Committee                       </v>
          </cell>
          <cell r="F727" t="str">
            <v>Y</v>
          </cell>
          <cell r="G727" t="str">
            <v>N</v>
          </cell>
          <cell r="H727" t="str">
            <v>N</v>
          </cell>
          <cell r="I727" t="str">
            <v>N</v>
          </cell>
          <cell r="J727" t="str">
            <v>N</v>
          </cell>
          <cell r="K727" t="str">
            <v>N</v>
          </cell>
          <cell r="L727" t="str">
            <v>N</v>
          </cell>
          <cell r="M727" t="str">
            <v>Y</v>
          </cell>
          <cell r="N727" t="str">
            <v>N</v>
          </cell>
          <cell r="O727" t="str">
            <v>N</v>
          </cell>
          <cell r="P727" t="str">
            <v>N</v>
          </cell>
          <cell r="Q727" t="str">
            <v>N</v>
          </cell>
          <cell r="R727">
            <v>1</v>
          </cell>
        </row>
        <row r="728">
          <cell r="A728" t="str">
            <v>NIF822</v>
          </cell>
          <cell r="B728" t="str">
            <v xml:space="preserve">National Insurance Fund                           </v>
          </cell>
          <cell r="C728" t="str">
            <v>NIF8GP</v>
          </cell>
          <cell r="D728" t="str">
            <v>T</v>
          </cell>
          <cell r="E728" t="str">
            <v xml:space="preserve">GP - National Insurance Fund                      </v>
          </cell>
          <cell r="F728" t="str">
            <v>Y</v>
          </cell>
          <cell r="G728" t="str">
            <v>N</v>
          </cell>
          <cell r="H728" t="str">
            <v>Y</v>
          </cell>
          <cell r="I728" t="str">
            <v>N</v>
          </cell>
          <cell r="J728" t="str">
            <v>N</v>
          </cell>
          <cell r="K728" t="str">
            <v>N</v>
          </cell>
          <cell r="L728" t="str">
            <v>N</v>
          </cell>
          <cell r="M728" t="str">
            <v>N</v>
          </cell>
          <cell r="N728" t="str">
            <v>N</v>
          </cell>
          <cell r="O728" t="str">
            <v>N</v>
          </cell>
          <cell r="P728" t="str">
            <v>N</v>
          </cell>
          <cell r="Q728" t="str">
            <v>N</v>
          </cell>
          <cell r="R728">
            <v>0</v>
          </cell>
        </row>
        <row r="729">
          <cell r="A729" t="str">
            <v>NIL206</v>
          </cell>
          <cell r="B729" t="str">
            <v xml:space="preserve">Northern Ireland LG Offices Superannuation Scheme </v>
          </cell>
          <cell r="C729" t="str">
            <v>NILIGP</v>
          </cell>
          <cell r="D729" t="str">
            <v>T</v>
          </cell>
          <cell r="E729" t="str">
            <v>IGP - Northern Ireland LG Offices Superannuation S</v>
          </cell>
          <cell r="F729" t="str">
            <v>Y</v>
          </cell>
          <cell r="G729" t="str">
            <v>N</v>
          </cell>
          <cell r="H729" t="str">
            <v>Y</v>
          </cell>
          <cell r="I729" t="str">
            <v>N</v>
          </cell>
          <cell r="J729" t="str">
            <v>N</v>
          </cell>
          <cell r="K729" t="str">
            <v>N</v>
          </cell>
          <cell r="L729" t="str">
            <v>N</v>
          </cell>
          <cell r="M729" t="str">
            <v>N</v>
          </cell>
          <cell r="N729" t="str">
            <v>N</v>
          </cell>
          <cell r="O729" t="str">
            <v>N</v>
          </cell>
          <cell r="P729" t="str">
            <v>N</v>
          </cell>
          <cell r="Q729" t="str">
            <v>N</v>
          </cell>
          <cell r="R729">
            <v>0</v>
          </cell>
        </row>
        <row r="730">
          <cell r="A730" t="str">
            <v>NIO097</v>
          </cell>
          <cell r="B730" t="str">
            <v xml:space="preserve">Northern Ireland Office                           </v>
          </cell>
          <cell r="C730" t="str">
            <v>NIO0GP</v>
          </cell>
          <cell r="D730" t="str">
            <v>T</v>
          </cell>
          <cell r="E730" t="str">
            <v xml:space="preserve">GP - Northern Ireland Office                      </v>
          </cell>
          <cell r="F730" t="str">
            <v>Y</v>
          </cell>
          <cell r="G730" t="str">
            <v>N</v>
          </cell>
          <cell r="H730" t="str">
            <v>Y</v>
          </cell>
          <cell r="I730" t="str">
            <v>N</v>
          </cell>
          <cell r="J730" t="str">
            <v>N</v>
          </cell>
          <cell r="K730" t="str">
            <v>N</v>
          </cell>
          <cell r="L730" t="str">
            <v>N</v>
          </cell>
          <cell r="M730" t="str">
            <v>N</v>
          </cell>
          <cell r="N730" t="str">
            <v>N</v>
          </cell>
          <cell r="O730" t="str">
            <v>N</v>
          </cell>
          <cell r="P730" t="str">
            <v>N</v>
          </cell>
          <cell r="Q730" t="str">
            <v>N</v>
          </cell>
          <cell r="R730">
            <v>0</v>
          </cell>
        </row>
        <row r="731">
          <cell r="A731" t="str">
            <v>NIP097</v>
          </cell>
          <cell r="B731" t="str">
            <v xml:space="preserve">Northern Ireland Policing Board                   </v>
          </cell>
          <cell r="C731" t="str">
            <v>NIPIGP</v>
          </cell>
          <cell r="D731" t="str">
            <v>T</v>
          </cell>
          <cell r="E731" t="str">
            <v xml:space="preserve">IGP - Northern Ireland Policing Board             </v>
          </cell>
          <cell r="F731" t="str">
            <v>Y</v>
          </cell>
          <cell r="G731" t="str">
            <v>N</v>
          </cell>
          <cell r="H731" t="str">
            <v>Y</v>
          </cell>
          <cell r="I731" t="str">
            <v>N</v>
          </cell>
          <cell r="J731" t="str">
            <v>N</v>
          </cell>
          <cell r="K731" t="str">
            <v>N</v>
          </cell>
          <cell r="L731" t="str">
            <v>N</v>
          </cell>
          <cell r="M731" t="str">
            <v>N</v>
          </cell>
          <cell r="N731" t="str">
            <v>N</v>
          </cell>
          <cell r="O731" t="str">
            <v>N</v>
          </cell>
          <cell r="P731" t="str">
            <v>N</v>
          </cell>
          <cell r="Q731" t="str">
            <v>N</v>
          </cell>
          <cell r="R731">
            <v>0</v>
          </cell>
        </row>
        <row r="732">
          <cell r="A732" t="str">
            <v>NIS202</v>
          </cell>
          <cell r="B732" t="str">
            <v xml:space="preserve">Northern Ireland Screen Commission                </v>
          </cell>
          <cell r="C732" t="str">
            <v>NISIGP</v>
          </cell>
          <cell r="D732" t="str">
            <v>T</v>
          </cell>
          <cell r="E732" t="str">
            <v xml:space="preserve">IGP - Northern Ireland Screen Commission          </v>
          </cell>
          <cell r="F732" t="str">
            <v>Y</v>
          </cell>
          <cell r="G732" t="str">
            <v>N</v>
          </cell>
          <cell r="H732" t="str">
            <v>Y</v>
          </cell>
          <cell r="I732" t="str">
            <v>N</v>
          </cell>
          <cell r="J732" t="str">
            <v>N</v>
          </cell>
          <cell r="K732" t="str">
            <v>N</v>
          </cell>
          <cell r="L732" t="str">
            <v>N</v>
          </cell>
          <cell r="M732" t="str">
            <v>N</v>
          </cell>
          <cell r="N732" t="str">
            <v>N</v>
          </cell>
          <cell r="O732" t="str">
            <v>N</v>
          </cell>
          <cell r="P732" t="str">
            <v>N</v>
          </cell>
          <cell r="Q732" t="str">
            <v>N</v>
          </cell>
          <cell r="R732">
            <v>0</v>
          </cell>
        </row>
        <row r="733">
          <cell r="A733" t="str">
            <v>NISCT1</v>
          </cell>
          <cell r="B733" t="str">
            <v xml:space="preserve">Belfast Health and Social Care Trust              </v>
          </cell>
          <cell r="C733" t="str">
            <v>CT1IGP</v>
          </cell>
          <cell r="D733" t="str">
            <v>T</v>
          </cell>
          <cell r="E733" t="str">
            <v xml:space="preserve">IGP - Belfast Health and Social Care Trust        </v>
          </cell>
          <cell r="F733" t="str">
            <v>Y</v>
          </cell>
          <cell r="G733" t="str">
            <v>N</v>
          </cell>
          <cell r="H733" t="str">
            <v>Y</v>
          </cell>
          <cell r="I733" t="str">
            <v>N</v>
          </cell>
          <cell r="J733" t="str">
            <v>N</v>
          </cell>
          <cell r="K733" t="str">
            <v>N</v>
          </cell>
          <cell r="L733" t="str">
            <v>N</v>
          </cell>
          <cell r="M733" t="str">
            <v>N</v>
          </cell>
          <cell r="N733" t="str">
            <v>N</v>
          </cell>
          <cell r="O733" t="str">
            <v>N</v>
          </cell>
          <cell r="P733" t="str">
            <v>N</v>
          </cell>
          <cell r="Q733" t="str">
            <v>N</v>
          </cell>
          <cell r="R733">
            <v>0</v>
          </cell>
        </row>
        <row r="734">
          <cell r="A734" t="str">
            <v>NISCT2</v>
          </cell>
          <cell r="B734" t="str">
            <v xml:space="preserve">Northern Health and Social Care Trust             </v>
          </cell>
          <cell r="C734" t="str">
            <v>CT2IGP</v>
          </cell>
          <cell r="D734" t="str">
            <v>T</v>
          </cell>
          <cell r="E734" t="str">
            <v xml:space="preserve">IGP - Northern Health and Social Care Trust       </v>
          </cell>
          <cell r="F734" t="str">
            <v>Y</v>
          </cell>
          <cell r="G734" t="str">
            <v>N</v>
          </cell>
          <cell r="H734" t="str">
            <v>Y</v>
          </cell>
          <cell r="I734" t="str">
            <v>N</v>
          </cell>
          <cell r="J734" t="str">
            <v>N</v>
          </cell>
          <cell r="K734" t="str">
            <v>N</v>
          </cell>
          <cell r="L734" t="str">
            <v>N</v>
          </cell>
          <cell r="M734" t="str">
            <v>N</v>
          </cell>
          <cell r="N734" t="str">
            <v>N</v>
          </cell>
          <cell r="O734" t="str">
            <v>N</v>
          </cell>
          <cell r="P734" t="str">
            <v>N</v>
          </cell>
          <cell r="Q734" t="str">
            <v>N</v>
          </cell>
          <cell r="R734">
            <v>0</v>
          </cell>
        </row>
        <row r="735">
          <cell r="A735" t="str">
            <v>NISCT3</v>
          </cell>
          <cell r="B735" t="str">
            <v xml:space="preserve">South Eastern Health and Social Care Trust        </v>
          </cell>
          <cell r="C735" t="str">
            <v>CT3IGP</v>
          </cell>
          <cell r="D735" t="str">
            <v>T</v>
          </cell>
          <cell r="E735" t="str">
            <v xml:space="preserve">IGP - South Eastern Health and Social Care Trust  </v>
          </cell>
          <cell r="F735" t="str">
            <v>Y</v>
          </cell>
          <cell r="G735" t="str">
            <v>N</v>
          </cell>
          <cell r="H735" t="str">
            <v>Y</v>
          </cell>
          <cell r="I735" t="str">
            <v>N</v>
          </cell>
          <cell r="J735" t="str">
            <v>N</v>
          </cell>
          <cell r="K735" t="str">
            <v>N</v>
          </cell>
          <cell r="L735" t="str">
            <v>N</v>
          </cell>
          <cell r="M735" t="str">
            <v>N</v>
          </cell>
          <cell r="N735" t="str">
            <v>N</v>
          </cell>
          <cell r="O735" t="str">
            <v>N</v>
          </cell>
          <cell r="P735" t="str">
            <v>N</v>
          </cell>
          <cell r="Q735" t="str">
            <v>N</v>
          </cell>
          <cell r="R735">
            <v>0</v>
          </cell>
        </row>
        <row r="736">
          <cell r="A736" t="str">
            <v>NISCT4</v>
          </cell>
          <cell r="B736" t="str">
            <v xml:space="preserve">Southern Health and Social Care Trust             </v>
          </cell>
          <cell r="C736" t="str">
            <v>CT4IGP</v>
          </cell>
          <cell r="D736" t="str">
            <v>T</v>
          </cell>
          <cell r="E736" t="str">
            <v xml:space="preserve">IGP - Southern Health and Social Care Trust       </v>
          </cell>
          <cell r="F736" t="str">
            <v>Y</v>
          </cell>
          <cell r="G736" t="str">
            <v>N</v>
          </cell>
          <cell r="H736" t="str">
            <v>Y</v>
          </cell>
          <cell r="I736" t="str">
            <v>N</v>
          </cell>
          <cell r="J736" t="str">
            <v>N</v>
          </cell>
          <cell r="K736" t="str">
            <v>N</v>
          </cell>
          <cell r="L736" t="str">
            <v>N</v>
          </cell>
          <cell r="M736" t="str">
            <v>N</v>
          </cell>
          <cell r="N736" t="str">
            <v>N</v>
          </cell>
          <cell r="O736" t="str">
            <v>N</v>
          </cell>
          <cell r="P736" t="str">
            <v>N</v>
          </cell>
          <cell r="Q736" t="str">
            <v>N</v>
          </cell>
          <cell r="R736">
            <v>0</v>
          </cell>
        </row>
        <row r="737">
          <cell r="A737" t="str">
            <v>NISCT5</v>
          </cell>
          <cell r="B737" t="str">
            <v xml:space="preserve">Western Health and Social Care Trust              </v>
          </cell>
          <cell r="C737" t="str">
            <v>CT5IGP</v>
          </cell>
          <cell r="D737" t="str">
            <v>T</v>
          </cell>
          <cell r="E737" t="str">
            <v xml:space="preserve">IGP - Western Health and Social Care Trust        </v>
          </cell>
          <cell r="F737" t="str">
            <v>Y</v>
          </cell>
          <cell r="G737" t="str">
            <v>N</v>
          </cell>
          <cell r="H737" t="str">
            <v>Y</v>
          </cell>
          <cell r="I737" t="str">
            <v>N</v>
          </cell>
          <cell r="J737" t="str">
            <v>N</v>
          </cell>
          <cell r="K737" t="str">
            <v>N</v>
          </cell>
          <cell r="L737" t="str">
            <v>N</v>
          </cell>
          <cell r="M737" t="str">
            <v>N</v>
          </cell>
          <cell r="N737" t="str">
            <v>N</v>
          </cell>
          <cell r="O737" t="str">
            <v>N</v>
          </cell>
          <cell r="P737" t="str">
            <v>N</v>
          </cell>
          <cell r="Q737" t="str">
            <v>N</v>
          </cell>
          <cell r="R737">
            <v>0</v>
          </cell>
        </row>
        <row r="738">
          <cell r="A738" t="str">
            <v>NIW099</v>
          </cell>
          <cell r="B738" t="str">
            <v xml:space="preserve">Northern Ireland Water Ltd                        </v>
          </cell>
          <cell r="C738" t="str">
            <v>NIWGRP</v>
          </cell>
          <cell r="D738" t="str">
            <v>T</v>
          </cell>
          <cell r="E738" t="str">
            <v xml:space="preserve">GRP - Northern Ireland Water Ltd                  </v>
          </cell>
          <cell r="F738" t="str">
            <v>Y</v>
          </cell>
          <cell r="G738" t="str">
            <v>N</v>
          </cell>
          <cell r="H738" t="str">
            <v>Y</v>
          </cell>
          <cell r="I738" t="str">
            <v>N</v>
          </cell>
          <cell r="J738" t="str">
            <v>N</v>
          </cell>
          <cell r="K738" t="str">
            <v>N</v>
          </cell>
          <cell r="L738" t="str">
            <v>N</v>
          </cell>
          <cell r="M738" t="str">
            <v>N</v>
          </cell>
          <cell r="N738" t="str">
            <v>N</v>
          </cell>
          <cell r="O738" t="str">
            <v>N</v>
          </cell>
          <cell r="P738" t="str">
            <v>N</v>
          </cell>
          <cell r="Q738" t="str">
            <v>N</v>
          </cell>
          <cell r="R738">
            <v>0</v>
          </cell>
        </row>
        <row r="739">
          <cell r="A739" t="str">
            <v>NLB048</v>
          </cell>
          <cell r="B739" t="str">
            <v xml:space="preserve">Big Lottery Fund                                  </v>
          </cell>
          <cell r="C739" t="str">
            <v>DCMCLS</v>
          </cell>
          <cell r="D739" t="str">
            <v>T</v>
          </cell>
          <cell r="E739" t="str">
            <v xml:space="preserve">CLS - DEPARTMENT FOR CULTURE MEDIA &amp; SPORT        </v>
          </cell>
          <cell r="F739" t="str">
            <v>Y</v>
          </cell>
          <cell r="G739" t="str">
            <v>N</v>
          </cell>
          <cell r="H739" t="str">
            <v>Y</v>
          </cell>
          <cell r="I739" t="str">
            <v>N</v>
          </cell>
          <cell r="J739" t="str">
            <v>N</v>
          </cell>
          <cell r="K739" t="str">
            <v>N</v>
          </cell>
          <cell r="L739" t="str">
            <v>N</v>
          </cell>
          <cell r="M739" t="str">
            <v>N</v>
          </cell>
          <cell r="N739" t="str">
            <v>N</v>
          </cell>
          <cell r="O739" t="str">
            <v>N</v>
          </cell>
          <cell r="P739" t="str">
            <v>N</v>
          </cell>
          <cell r="Q739" t="str">
            <v>N</v>
          </cell>
          <cell r="R739">
            <v>0</v>
          </cell>
        </row>
        <row r="740">
          <cell r="A740" t="str">
            <v>NLD048</v>
          </cell>
          <cell r="B740" t="str">
            <v xml:space="preserve">National Lottery Distribution Fund                </v>
          </cell>
          <cell r="C740" t="str">
            <v>NLD0GP</v>
          </cell>
          <cell r="D740" t="str">
            <v>T</v>
          </cell>
          <cell r="E740" t="str">
            <v xml:space="preserve">GP - National Lottery Distribution Fund           </v>
          </cell>
          <cell r="F740" t="str">
            <v>Y</v>
          </cell>
          <cell r="G740" t="str">
            <v>N</v>
          </cell>
          <cell r="H740" t="str">
            <v>Y</v>
          </cell>
          <cell r="I740" t="str">
            <v>N</v>
          </cell>
          <cell r="J740" t="str">
            <v>N</v>
          </cell>
          <cell r="K740" t="str">
            <v>N</v>
          </cell>
          <cell r="L740" t="str">
            <v>N</v>
          </cell>
          <cell r="M740" t="str">
            <v>N</v>
          </cell>
          <cell r="N740" t="str">
            <v>N</v>
          </cell>
          <cell r="O740" t="str">
            <v>N</v>
          </cell>
          <cell r="P740" t="str">
            <v>N</v>
          </cell>
          <cell r="Q740" t="str">
            <v>N</v>
          </cell>
          <cell r="R740">
            <v>0</v>
          </cell>
        </row>
        <row r="741">
          <cell r="A741" t="str">
            <v>NLF888</v>
          </cell>
          <cell r="B741" t="str">
            <v xml:space="preserve">National Loans Fund                               </v>
          </cell>
          <cell r="C741" t="str">
            <v>NLF8GP</v>
          </cell>
          <cell r="D741" t="str">
            <v>T</v>
          </cell>
          <cell r="E741" t="str">
            <v xml:space="preserve">GP - National Loans Fund                          </v>
          </cell>
          <cell r="F741" t="str">
            <v>Y</v>
          </cell>
          <cell r="G741" t="str">
            <v>N</v>
          </cell>
          <cell r="H741" t="str">
            <v>Y</v>
          </cell>
          <cell r="I741" t="str">
            <v>N</v>
          </cell>
          <cell r="J741" t="str">
            <v>N</v>
          </cell>
          <cell r="K741" t="str">
            <v>N</v>
          </cell>
          <cell r="L741" t="str">
            <v>N</v>
          </cell>
          <cell r="M741" t="str">
            <v>N</v>
          </cell>
          <cell r="N741" t="str">
            <v>N</v>
          </cell>
          <cell r="O741" t="str">
            <v>N</v>
          </cell>
          <cell r="P741" t="str">
            <v>N</v>
          </cell>
          <cell r="Q741" t="str">
            <v>N</v>
          </cell>
          <cell r="R741">
            <v>0</v>
          </cell>
        </row>
        <row r="742">
          <cell r="A742" t="str">
            <v>NLG999</v>
          </cell>
          <cell r="B742" t="str">
            <v xml:space="preserve">NI LG Adjustment/Input                            </v>
          </cell>
          <cell r="C742" t="str">
            <v>NLGGRP</v>
          </cell>
          <cell r="D742" t="str">
            <v>T</v>
          </cell>
          <cell r="E742" t="str">
            <v xml:space="preserve">NI LOCAL GOVERNMENT                               </v>
          </cell>
          <cell r="F742" t="str">
            <v>X</v>
          </cell>
          <cell r="G742" t="str">
            <v>N</v>
          </cell>
          <cell r="H742" t="str">
            <v>N</v>
          </cell>
          <cell r="I742" t="str">
            <v>N</v>
          </cell>
          <cell r="J742" t="str">
            <v>N</v>
          </cell>
          <cell r="K742" t="str">
            <v>N</v>
          </cell>
          <cell r="L742" t="str">
            <v>N</v>
          </cell>
          <cell r="M742" t="str">
            <v>N</v>
          </cell>
          <cell r="N742" t="str">
            <v>N</v>
          </cell>
          <cell r="O742" t="str">
            <v>N</v>
          </cell>
          <cell r="P742" t="str">
            <v>N</v>
          </cell>
          <cell r="Q742" t="str">
            <v>N</v>
          </cell>
          <cell r="R742">
            <v>0</v>
          </cell>
        </row>
        <row r="743">
          <cell r="A743" t="str">
            <v>NLL048</v>
          </cell>
          <cell r="B743" t="str">
            <v xml:space="preserve">National Lottery: UK Sport Lottery                </v>
          </cell>
          <cell r="C743" t="str">
            <v>DCMCLS</v>
          </cell>
          <cell r="D743" t="str">
            <v>T</v>
          </cell>
          <cell r="E743" t="str">
            <v xml:space="preserve">CLS - DEPARTMENT FOR CULTURE MEDIA &amp; SPORT        </v>
          </cell>
          <cell r="F743" t="str">
            <v>Y</v>
          </cell>
          <cell r="G743" t="str">
            <v>N</v>
          </cell>
          <cell r="H743" t="str">
            <v>Y</v>
          </cell>
          <cell r="I743" t="str">
            <v>N</v>
          </cell>
          <cell r="J743" t="str">
            <v>N</v>
          </cell>
          <cell r="K743" t="str">
            <v>N</v>
          </cell>
          <cell r="L743" t="str">
            <v>N</v>
          </cell>
          <cell r="M743" t="str">
            <v>N</v>
          </cell>
          <cell r="N743" t="str">
            <v>N</v>
          </cell>
          <cell r="O743" t="str">
            <v>N</v>
          </cell>
          <cell r="P743" t="str">
            <v>N</v>
          </cell>
          <cell r="Q743" t="str">
            <v>N</v>
          </cell>
          <cell r="R743">
            <v>0</v>
          </cell>
        </row>
        <row r="744">
          <cell r="A744" t="str">
            <v>NLS075</v>
          </cell>
          <cell r="B744" t="str">
            <v xml:space="preserve">National Library of Scotland                      </v>
          </cell>
          <cell r="C744" t="str">
            <v>NLS0GP</v>
          </cell>
          <cell r="D744" t="str">
            <v>T</v>
          </cell>
          <cell r="E744" t="str">
            <v xml:space="preserve">GP - National Library of Scotland                 </v>
          </cell>
          <cell r="F744" t="str">
            <v>Y</v>
          </cell>
          <cell r="G744" t="str">
            <v>N</v>
          </cell>
          <cell r="H744" t="str">
            <v>Y</v>
          </cell>
          <cell r="I744" t="str">
            <v>N</v>
          </cell>
          <cell r="J744" t="str">
            <v>N</v>
          </cell>
          <cell r="K744" t="str">
            <v>N</v>
          </cell>
          <cell r="L744" t="str">
            <v>N</v>
          </cell>
          <cell r="M744" t="str">
            <v>N</v>
          </cell>
          <cell r="N744" t="str">
            <v>N</v>
          </cell>
          <cell r="O744" t="str">
            <v>N</v>
          </cell>
          <cell r="P744" t="str">
            <v>N</v>
          </cell>
          <cell r="Q744" t="str">
            <v>N</v>
          </cell>
          <cell r="R744">
            <v>0</v>
          </cell>
        </row>
        <row r="745">
          <cell r="A745" t="str">
            <v>NLW090</v>
          </cell>
          <cell r="B745" t="str">
            <v xml:space="preserve">National Library of Wales                         </v>
          </cell>
          <cell r="C745" t="str">
            <v>NLW0GP</v>
          </cell>
          <cell r="D745" t="str">
            <v>T</v>
          </cell>
          <cell r="E745" t="str">
            <v xml:space="preserve">GP - National Library of Wales                    </v>
          </cell>
          <cell r="F745" t="str">
            <v>Y</v>
          </cell>
          <cell r="G745" t="str">
            <v>N</v>
          </cell>
          <cell r="H745" t="str">
            <v>Y</v>
          </cell>
          <cell r="I745" t="str">
            <v>N</v>
          </cell>
          <cell r="J745" t="str">
            <v>N</v>
          </cell>
          <cell r="K745" t="str">
            <v>N</v>
          </cell>
          <cell r="L745" t="str">
            <v>N</v>
          </cell>
          <cell r="M745" t="str">
            <v>N</v>
          </cell>
          <cell r="N745" t="str">
            <v>N</v>
          </cell>
          <cell r="O745" t="str">
            <v>N</v>
          </cell>
          <cell r="P745" t="str">
            <v>N</v>
          </cell>
          <cell r="Q745" t="str">
            <v>N</v>
          </cell>
          <cell r="R745">
            <v>0</v>
          </cell>
        </row>
        <row r="746">
          <cell r="A746" t="str">
            <v>NLY202</v>
          </cell>
          <cell r="B746" t="str">
            <v xml:space="preserve">Northern Ireland Library Authority                </v>
          </cell>
          <cell r="C746" t="str">
            <v>NLYIGP</v>
          </cell>
          <cell r="D746" t="str">
            <v>T</v>
          </cell>
          <cell r="E746" t="str">
            <v xml:space="preserve">IGP - Northern Ireland Library Authority          </v>
          </cell>
          <cell r="F746" t="str">
            <v>Y</v>
          </cell>
          <cell r="G746" t="str">
            <v>N</v>
          </cell>
          <cell r="H746" t="str">
            <v>Y</v>
          </cell>
          <cell r="I746" t="str">
            <v>N</v>
          </cell>
          <cell r="J746" t="str">
            <v>N</v>
          </cell>
          <cell r="K746" t="str">
            <v>N</v>
          </cell>
          <cell r="L746" t="str">
            <v>N</v>
          </cell>
          <cell r="M746" t="str">
            <v>N</v>
          </cell>
          <cell r="N746" t="str">
            <v>N</v>
          </cell>
          <cell r="O746" t="str">
            <v>N</v>
          </cell>
          <cell r="P746" t="str">
            <v>N</v>
          </cell>
          <cell r="Q746" t="str">
            <v>N</v>
          </cell>
          <cell r="R746">
            <v>0</v>
          </cell>
        </row>
        <row r="747">
          <cell r="A747" t="str">
            <v>NMG048</v>
          </cell>
          <cell r="B747" t="str">
            <v xml:space="preserve">National Museums Liverpool                        </v>
          </cell>
          <cell r="C747" t="str">
            <v>DCMCLS</v>
          </cell>
          <cell r="D747" t="str">
            <v>T</v>
          </cell>
          <cell r="E747" t="str">
            <v xml:space="preserve">CLS - DEPARTMENT FOR CULTURE MEDIA &amp; SPORT        </v>
          </cell>
          <cell r="F747" t="str">
            <v>Y</v>
          </cell>
          <cell r="G747" t="str">
            <v>N</v>
          </cell>
          <cell r="H747" t="str">
            <v>Y</v>
          </cell>
          <cell r="I747" t="str">
            <v>N</v>
          </cell>
          <cell r="J747" t="str">
            <v>N</v>
          </cell>
          <cell r="K747" t="str">
            <v>N</v>
          </cell>
          <cell r="L747" t="str">
            <v>N</v>
          </cell>
          <cell r="M747" t="str">
            <v>N</v>
          </cell>
          <cell r="N747" t="str">
            <v>N</v>
          </cell>
          <cell r="O747" t="str">
            <v>N</v>
          </cell>
          <cell r="P747" t="str">
            <v>N</v>
          </cell>
          <cell r="Q747" t="str">
            <v>N</v>
          </cell>
          <cell r="R747">
            <v>0</v>
          </cell>
        </row>
        <row r="748">
          <cell r="A748" t="str">
            <v>NMM048</v>
          </cell>
          <cell r="B748" t="str">
            <v xml:space="preserve">National Maritime Museum                          </v>
          </cell>
          <cell r="C748" t="str">
            <v>DCMCLS</v>
          </cell>
          <cell r="D748" t="str">
            <v>T</v>
          </cell>
          <cell r="E748" t="str">
            <v xml:space="preserve">CLS - DEPARTMENT FOR CULTURE MEDIA &amp; SPORT        </v>
          </cell>
          <cell r="F748" t="str">
            <v>Y</v>
          </cell>
          <cell r="G748" t="str">
            <v>N</v>
          </cell>
          <cell r="H748" t="str">
            <v>Y</v>
          </cell>
          <cell r="I748" t="str">
            <v>N</v>
          </cell>
          <cell r="J748" t="str">
            <v>N</v>
          </cell>
          <cell r="K748" t="str">
            <v>N</v>
          </cell>
          <cell r="L748" t="str">
            <v>N</v>
          </cell>
          <cell r="M748" t="str">
            <v>N</v>
          </cell>
          <cell r="N748" t="str">
            <v>N</v>
          </cell>
          <cell r="O748" t="str">
            <v>N</v>
          </cell>
          <cell r="P748" t="str">
            <v>N</v>
          </cell>
          <cell r="Q748" t="str">
            <v>N</v>
          </cell>
          <cell r="R748">
            <v>0</v>
          </cell>
        </row>
        <row r="749">
          <cell r="A749" t="str">
            <v>NMN202</v>
          </cell>
          <cell r="B749" t="str">
            <v>National Museums and Galleries of Northern Ireland</v>
          </cell>
          <cell r="C749" t="str">
            <v>NMNIGP</v>
          </cell>
          <cell r="D749" t="str">
            <v>T</v>
          </cell>
          <cell r="E749" t="str">
            <v>IGP - National Museums and Galleries of Northern I</v>
          </cell>
          <cell r="F749" t="str">
            <v>Y</v>
          </cell>
          <cell r="G749" t="str">
            <v>N</v>
          </cell>
          <cell r="H749" t="str">
            <v>Y</v>
          </cell>
          <cell r="I749" t="str">
            <v>N</v>
          </cell>
          <cell r="J749" t="str">
            <v>N</v>
          </cell>
          <cell r="K749" t="str">
            <v>N</v>
          </cell>
          <cell r="L749" t="str">
            <v>N</v>
          </cell>
          <cell r="M749" t="str">
            <v>N</v>
          </cell>
          <cell r="N749" t="str">
            <v>N</v>
          </cell>
          <cell r="O749" t="str">
            <v>N</v>
          </cell>
          <cell r="P749" t="str">
            <v>N</v>
          </cell>
          <cell r="Q749" t="str">
            <v>N</v>
          </cell>
          <cell r="R749">
            <v>0</v>
          </cell>
        </row>
        <row r="750">
          <cell r="A750" t="str">
            <v>NMS048</v>
          </cell>
          <cell r="B750" t="str">
            <v xml:space="preserve">National Museum of Science and Industry           </v>
          </cell>
          <cell r="C750" t="str">
            <v>DCMCLS</v>
          </cell>
          <cell r="D750" t="str">
            <v>T</v>
          </cell>
          <cell r="E750" t="str">
            <v xml:space="preserve">CLS - DEPARTMENT FOR CULTURE MEDIA &amp; SPORT        </v>
          </cell>
          <cell r="F750" t="str">
            <v>Y</v>
          </cell>
          <cell r="G750" t="str">
            <v>N</v>
          </cell>
          <cell r="H750" t="str">
            <v>Y</v>
          </cell>
          <cell r="I750" t="str">
            <v>N</v>
          </cell>
          <cell r="J750" t="str">
            <v>N</v>
          </cell>
          <cell r="K750" t="str">
            <v>N</v>
          </cell>
          <cell r="L750" t="str">
            <v>N</v>
          </cell>
          <cell r="M750" t="str">
            <v>N</v>
          </cell>
          <cell r="N750" t="str">
            <v>N</v>
          </cell>
          <cell r="O750" t="str">
            <v>N</v>
          </cell>
          <cell r="P750" t="str">
            <v>N</v>
          </cell>
          <cell r="Q750" t="str">
            <v>N</v>
          </cell>
          <cell r="R750">
            <v>0</v>
          </cell>
        </row>
        <row r="751">
          <cell r="A751" t="str">
            <v>NMU075</v>
          </cell>
          <cell r="B751" t="str">
            <v xml:space="preserve">National Museums of Scotland                      </v>
          </cell>
          <cell r="C751" t="str">
            <v>NMU0GP</v>
          </cell>
          <cell r="D751" t="str">
            <v>T</v>
          </cell>
          <cell r="E751" t="str">
            <v xml:space="preserve">GP - National Museums of Scotland                 </v>
          </cell>
          <cell r="F751" t="str">
            <v>Y</v>
          </cell>
          <cell r="G751" t="str">
            <v>N</v>
          </cell>
          <cell r="H751" t="str">
            <v>Y</v>
          </cell>
          <cell r="I751" t="str">
            <v>N</v>
          </cell>
          <cell r="J751" t="str">
            <v>N</v>
          </cell>
          <cell r="K751" t="str">
            <v>N</v>
          </cell>
          <cell r="L751" t="str">
            <v>N</v>
          </cell>
          <cell r="M751" t="str">
            <v>N</v>
          </cell>
          <cell r="N751" t="str">
            <v>N</v>
          </cell>
          <cell r="O751" t="str">
            <v>N</v>
          </cell>
          <cell r="P751" t="str">
            <v>N</v>
          </cell>
          <cell r="Q751" t="str">
            <v>N</v>
          </cell>
          <cell r="R751">
            <v>0</v>
          </cell>
        </row>
        <row r="752">
          <cell r="A752" t="str">
            <v>NMW090</v>
          </cell>
          <cell r="B752" t="str">
            <v xml:space="preserve">National Museums and Galleries of Wales           </v>
          </cell>
          <cell r="C752" t="str">
            <v>NMW0GP</v>
          </cell>
          <cell r="D752" t="str">
            <v>T</v>
          </cell>
          <cell r="E752" t="str">
            <v xml:space="preserve">GP - National Museums and Galleries of Wales      </v>
          </cell>
          <cell r="F752" t="str">
            <v>Y</v>
          </cell>
          <cell r="G752" t="str">
            <v>N</v>
          </cell>
          <cell r="H752" t="str">
            <v>Y</v>
          </cell>
          <cell r="I752" t="str">
            <v>N</v>
          </cell>
          <cell r="J752" t="str">
            <v>N</v>
          </cell>
          <cell r="K752" t="str">
            <v>N</v>
          </cell>
          <cell r="L752" t="str">
            <v>N</v>
          </cell>
          <cell r="M752" t="str">
            <v>N</v>
          </cell>
          <cell r="N752" t="str">
            <v>N</v>
          </cell>
          <cell r="O752" t="str">
            <v>N</v>
          </cell>
          <cell r="P752" t="str">
            <v>N</v>
          </cell>
          <cell r="Q752" t="str">
            <v>N</v>
          </cell>
          <cell r="R752">
            <v>0</v>
          </cell>
        </row>
        <row r="753">
          <cell r="A753" t="str">
            <v>NND999</v>
          </cell>
          <cell r="B753" t="str">
            <v>NON DOMESTIC RATES ADJUSTMENT/Input</v>
          </cell>
          <cell r="C753" t="str">
            <v>NNDGRP</v>
          </cell>
          <cell r="D753" t="str">
            <v>T</v>
          </cell>
          <cell r="E753" t="str">
            <v xml:space="preserve">NON DOMESTIC RATES                                </v>
          </cell>
          <cell r="F753" t="str">
            <v>X</v>
          </cell>
          <cell r="G753" t="str">
            <v>N</v>
          </cell>
          <cell r="H753" t="str">
            <v>Y</v>
          </cell>
          <cell r="I753" t="str">
            <v>N</v>
          </cell>
          <cell r="J753" t="str">
            <v>N</v>
          </cell>
          <cell r="K753" t="str">
            <v>N</v>
          </cell>
          <cell r="L753" t="str">
            <v>N</v>
          </cell>
          <cell r="M753" t="str">
            <v>N</v>
          </cell>
          <cell r="N753" t="str">
            <v>N</v>
          </cell>
          <cell r="O753" t="str">
            <v>N</v>
          </cell>
          <cell r="P753" t="str">
            <v>N</v>
          </cell>
          <cell r="Q753" t="str">
            <v>N</v>
          </cell>
          <cell r="R753">
            <v>0</v>
          </cell>
        </row>
        <row r="754">
          <cell r="A754" t="str">
            <v>NNH999</v>
          </cell>
          <cell r="B754" t="str">
            <v xml:space="preserve">NI NHST Adjustment/Input                          </v>
          </cell>
          <cell r="C754" t="str">
            <v>NINHGP</v>
          </cell>
          <cell r="D754" t="str">
            <v>T</v>
          </cell>
          <cell r="E754" t="str">
            <v xml:space="preserve">NORTHERN IRISH HEALTH &amp; SOCIAL SERVICES TRUST     </v>
          </cell>
          <cell r="F754" t="str">
            <v>X</v>
          </cell>
          <cell r="G754" t="str">
            <v>N</v>
          </cell>
          <cell r="H754" t="str">
            <v>Y</v>
          </cell>
          <cell r="I754" t="str">
            <v>N</v>
          </cell>
          <cell r="J754" t="str">
            <v>N</v>
          </cell>
          <cell r="K754" t="str">
            <v>N</v>
          </cell>
          <cell r="L754" t="str">
            <v>N</v>
          </cell>
          <cell r="M754" t="str">
            <v>N</v>
          </cell>
          <cell r="N754" t="str">
            <v>N</v>
          </cell>
          <cell r="O754" t="str">
            <v>N</v>
          </cell>
          <cell r="P754" t="str">
            <v>N</v>
          </cell>
          <cell r="Q754" t="str">
            <v>N</v>
          </cell>
          <cell r="R754">
            <v>0</v>
          </cell>
        </row>
        <row r="755">
          <cell r="A755" t="str">
            <v>NNL066</v>
          </cell>
          <cell r="B755" t="str">
            <v xml:space="preserve">National Nuclear Laboratory Ltd                   </v>
          </cell>
          <cell r="C755" t="str">
            <v>NNLGRP</v>
          </cell>
          <cell r="D755" t="str">
            <v>T</v>
          </cell>
          <cell r="E755" t="str">
            <v xml:space="preserve">GRP - National Nuclear Laboratory Ltd             </v>
          </cell>
          <cell r="F755" t="str">
            <v>Y</v>
          </cell>
          <cell r="G755" t="str">
            <v>N</v>
          </cell>
          <cell r="H755" t="str">
            <v>Y</v>
          </cell>
          <cell r="I755" t="str">
            <v>N</v>
          </cell>
          <cell r="J755" t="str">
            <v>N</v>
          </cell>
          <cell r="K755" t="str">
            <v>N</v>
          </cell>
          <cell r="L755" t="str">
            <v>N</v>
          </cell>
          <cell r="M755" t="str">
            <v>N</v>
          </cell>
          <cell r="N755" t="str">
            <v>N</v>
          </cell>
          <cell r="O755" t="str">
            <v>N</v>
          </cell>
          <cell r="P755" t="str">
            <v>N</v>
          </cell>
          <cell r="Q755" t="str">
            <v>N</v>
          </cell>
          <cell r="R755">
            <v>0</v>
          </cell>
        </row>
        <row r="756">
          <cell r="A756" t="str">
            <v>NPG048</v>
          </cell>
          <cell r="B756" t="str">
            <v xml:space="preserve">National Portrait Gallery                         </v>
          </cell>
          <cell r="C756" t="str">
            <v>DCMCLS</v>
          </cell>
          <cell r="D756" t="str">
            <v>T</v>
          </cell>
          <cell r="E756" t="str">
            <v xml:space="preserve">CLS - DEPARTMENT FOR CULTURE MEDIA &amp; SPORT        </v>
          </cell>
          <cell r="F756" t="str">
            <v>Y</v>
          </cell>
          <cell r="G756" t="str">
            <v>N</v>
          </cell>
          <cell r="H756" t="str">
            <v>Y</v>
          </cell>
          <cell r="I756" t="str">
            <v>N</v>
          </cell>
          <cell r="J756" t="str">
            <v>N</v>
          </cell>
          <cell r="K756" t="str">
            <v>N</v>
          </cell>
          <cell r="L756" t="str">
            <v>N</v>
          </cell>
          <cell r="M756" t="str">
            <v>N</v>
          </cell>
          <cell r="N756" t="str">
            <v>N</v>
          </cell>
          <cell r="O756" t="str">
            <v>N</v>
          </cell>
          <cell r="P756" t="str">
            <v>N</v>
          </cell>
          <cell r="Q756" t="str">
            <v>N</v>
          </cell>
          <cell r="R756">
            <v>0</v>
          </cell>
        </row>
        <row r="757">
          <cell r="A757" t="str">
            <v>NPS033</v>
          </cell>
          <cell r="B757" t="str">
            <v>NHS Property Services Ltd</v>
          </cell>
          <cell r="C757" t="str">
            <v>DOHCLS</v>
          </cell>
          <cell r="D757" t="str">
            <v>T</v>
          </cell>
          <cell r="E757" t="str">
            <v xml:space="preserve">CLS - DEPARTMENT OF HEALTH                        </v>
          </cell>
          <cell r="F757" t="str">
            <v>N</v>
          </cell>
          <cell r="G757" t="str">
            <v>N</v>
          </cell>
          <cell r="H757" t="str">
            <v>N</v>
          </cell>
          <cell r="I757" t="str">
            <v>N</v>
          </cell>
          <cell r="J757" t="str">
            <v>N</v>
          </cell>
          <cell r="K757" t="str">
            <v>N</v>
          </cell>
          <cell r="L757" t="str">
            <v>N</v>
          </cell>
          <cell r="M757" t="str">
            <v>N</v>
          </cell>
          <cell r="N757" t="str">
            <v>N</v>
          </cell>
          <cell r="O757" t="str">
            <v>N</v>
          </cell>
          <cell r="P757" t="str">
            <v>N</v>
          </cell>
          <cell r="Q757" t="str">
            <v>N</v>
          </cell>
          <cell r="R757">
            <v>0</v>
          </cell>
        </row>
        <row r="758">
          <cell r="A758" t="str">
            <v>NRS075</v>
          </cell>
          <cell r="B758" t="str">
            <v xml:space="preserve">National Records of Scotland                      </v>
          </cell>
          <cell r="C758" t="str">
            <v>NRS0GP</v>
          </cell>
          <cell r="D758" t="str">
            <v>T</v>
          </cell>
          <cell r="E758" t="str">
            <v xml:space="preserve">GP - National Records of Scotland                 </v>
          </cell>
          <cell r="F758" t="str">
            <v>Y</v>
          </cell>
          <cell r="G758" t="str">
            <v>N</v>
          </cell>
          <cell r="H758" t="str">
            <v>Y</v>
          </cell>
          <cell r="I758" t="str">
            <v>N</v>
          </cell>
          <cell r="J758" t="str">
            <v>N</v>
          </cell>
          <cell r="K758" t="str">
            <v>N</v>
          </cell>
          <cell r="L758" t="str">
            <v>N</v>
          </cell>
          <cell r="M758" t="str">
            <v>N</v>
          </cell>
          <cell r="N758" t="str">
            <v>N</v>
          </cell>
          <cell r="O758" t="str">
            <v>N</v>
          </cell>
          <cell r="P758" t="str">
            <v>N</v>
          </cell>
          <cell r="Q758" t="str">
            <v>N</v>
          </cell>
          <cell r="R758">
            <v>0</v>
          </cell>
        </row>
        <row r="759">
          <cell r="A759" t="str">
            <v>NRW090</v>
          </cell>
          <cell r="B759" t="str">
            <v xml:space="preserve">Natural Resources Wales                           </v>
          </cell>
          <cell r="C759" t="str">
            <v>NRW0GP</v>
          </cell>
          <cell r="D759" t="str">
            <v>T</v>
          </cell>
          <cell r="E759" t="str">
            <v xml:space="preserve">GP - Natural Resources Wales                      </v>
          </cell>
          <cell r="F759" t="str">
            <v>Y</v>
          </cell>
          <cell r="G759" t="str">
            <v>N</v>
          </cell>
          <cell r="H759" t="str">
            <v>Y</v>
          </cell>
          <cell r="I759" t="str">
            <v>N</v>
          </cell>
          <cell r="J759" t="str">
            <v>N</v>
          </cell>
          <cell r="K759" t="str">
            <v>N</v>
          </cell>
          <cell r="L759" t="str">
            <v>N</v>
          </cell>
          <cell r="M759" t="str">
            <v>N</v>
          </cell>
          <cell r="N759" t="str">
            <v>N</v>
          </cell>
          <cell r="O759" t="str">
            <v>N</v>
          </cell>
          <cell r="P759" t="str">
            <v>N</v>
          </cell>
          <cell r="Q759" t="str">
            <v>N</v>
          </cell>
          <cell r="R759">
            <v>0</v>
          </cell>
        </row>
        <row r="760">
          <cell r="A760" t="str">
            <v>NSG062</v>
          </cell>
          <cell r="B760" t="str">
            <v xml:space="preserve">National School of Government                     </v>
          </cell>
          <cell r="C760" t="str">
            <v>NSG0GP</v>
          </cell>
          <cell r="D760" t="str">
            <v>T</v>
          </cell>
          <cell r="E760" t="str">
            <v xml:space="preserve">GP - National School of Government                </v>
          </cell>
          <cell r="F760" t="str">
            <v>Y</v>
          </cell>
          <cell r="G760" t="str">
            <v>N</v>
          </cell>
          <cell r="H760" t="str">
            <v>Y</v>
          </cell>
          <cell r="I760" t="str">
            <v>N</v>
          </cell>
          <cell r="J760" t="str">
            <v>N</v>
          </cell>
          <cell r="K760" t="str">
            <v>N</v>
          </cell>
          <cell r="L760" t="str">
            <v>N</v>
          </cell>
          <cell r="M760" t="str">
            <v>N</v>
          </cell>
          <cell r="N760" t="str">
            <v>N</v>
          </cell>
          <cell r="O760" t="str">
            <v>N</v>
          </cell>
          <cell r="P760" t="str">
            <v>N</v>
          </cell>
          <cell r="Q760" t="str">
            <v>N</v>
          </cell>
          <cell r="R760">
            <v>0</v>
          </cell>
        </row>
        <row r="761">
          <cell r="A761" t="str">
            <v>NSI049</v>
          </cell>
          <cell r="B761" t="str">
            <v xml:space="preserve">National Savings and Investments                  </v>
          </cell>
          <cell r="C761" t="str">
            <v>NSI0GP</v>
          </cell>
          <cell r="D761" t="str">
            <v>T</v>
          </cell>
          <cell r="E761" t="str">
            <v xml:space="preserve">GP - National Savings and Investments             </v>
          </cell>
          <cell r="F761" t="str">
            <v>Y</v>
          </cell>
          <cell r="G761" t="str">
            <v>N</v>
          </cell>
          <cell r="H761" t="str">
            <v>Y</v>
          </cell>
          <cell r="I761" t="str">
            <v>N</v>
          </cell>
          <cell r="J761" t="str">
            <v>N</v>
          </cell>
          <cell r="K761" t="str">
            <v>N</v>
          </cell>
          <cell r="L761" t="str">
            <v>N</v>
          </cell>
          <cell r="M761" t="str">
            <v>N</v>
          </cell>
          <cell r="N761" t="str">
            <v>N</v>
          </cell>
          <cell r="O761" t="str">
            <v>N</v>
          </cell>
          <cell r="P761" t="str">
            <v>N</v>
          </cell>
          <cell r="Q761" t="str">
            <v>N</v>
          </cell>
          <cell r="R761">
            <v>0</v>
          </cell>
        </row>
        <row r="762">
          <cell r="A762" t="str">
            <v>NSP033</v>
          </cell>
          <cell r="B762" t="str">
            <v xml:space="preserve">NHS Professionals                                 </v>
          </cell>
          <cell r="C762" t="str">
            <v>NSPGRP</v>
          </cell>
          <cell r="D762" t="str">
            <v>T</v>
          </cell>
          <cell r="E762" t="str">
            <v xml:space="preserve">GRP - NHS Professionals                           </v>
          </cell>
          <cell r="F762" t="str">
            <v>Y</v>
          </cell>
          <cell r="G762" t="str">
            <v>N</v>
          </cell>
          <cell r="H762" t="str">
            <v>Y</v>
          </cell>
          <cell r="I762" t="str">
            <v>N</v>
          </cell>
          <cell r="J762" t="str">
            <v>N</v>
          </cell>
          <cell r="K762" t="str">
            <v>N</v>
          </cell>
          <cell r="L762" t="str">
            <v>N</v>
          </cell>
          <cell r="M762" t="str">
            <v>N</v>
          </cell>
          <cell r="N762" t="str">
            <v>N</v>
          </cell>
          <cell r="O762" t="str">
            <v>N</v>
          </cell>
          <cell r="P762" t="str">
            <v>N</v>
          </cell>
          <cell r="Q762" t="str">
            <v>N</v>
          </cell>
          <cell r="R762">
            <v>0</v>
          </cell>
        </row>
        <row r="763">
          <cell r="A763" t="str">
            <v>NST032</v>
          </cell>
          <cell r="B763" t="str">
            <v xml:space="preserve">National Employment Savings Trust                 </v>
          </cell>
          <cell r="C763" t="str">
            <v>NSTGRP</v>
          </cell>
          <cell r="D763" t="str">
            <v>T</v>
          </cell>
          <cell r="E763" t="str">
            <v xml:space="preserve">GRP - National Employment Savings Trust           </v>
          </cell>
          <cell r="F763" t="str">
            <v>Y</v>
          </cell>
          <cell r="G763" t="str">
            <v>N</v>
          </cell>
          <cell r="H763" t="str">
            <v>Y</v>
          </cell>
          <cell r="I763" t="str">
            <v>N</v>
          </cell>
          <cell r="J763" t="str">
            <v>N</v>
          </cell>
          <cell r="K763" t="str">
            <v>N</v>
          </cell>
          <cell r="L763" t="str">
            <v>N</v>
          </cell>
          <cell r="M763" t="str">
            <v>N</v>
          </cell>
          <cell r="N763" t="str">
            <v>N</v>
          </cell>
          <cell r="O763" t="str">
            <v>N</v>
          </cell>
          <cell r="P763" t="str">
            <v>N</v>
          </cell>
          <cell r="Q763" t="str">
            <v>N</v>
          </cell>
          <cell r="R763">
            <v>0</v>
          </cell>
        </row>
        <row r="764">
          <cell r="A764" t="str">
            <v>NTB204</v>
          </cell>
          <cell r="B764" t="str">
            <v xml:space="preserve">Northern Ireland Tourist Board                    </v>
          </cell>
          <cell r="C764" t="str">
            <v>NTBIGP</v>
          </cell>
          <cell r="D764" t="str">
            <v>T</v>
          </cell>
          <cell r="E764" t="str">
            <v xml:space="preserve">IGP - Northern Ireland Tourist Board              </v>
          </cell>
          <cell r="F764" t="str">
            <v>Y</v>
          </cell>
          <cell r="G764" t="str">
            <v>N</v>
          </cell>
          <cell r="H764" t="str">
            <v>Y</v>
          </cell>
          <cell r="I764" t="str">
            <v>N</v>
          </cell>
          <cell r="J764" t="str">
            <v>N</v>
          </cell>
          <cell r="K764" t="str">
            <v>N</v>
          </cell>
          <cell r="L764" t="str">
            <v>N</v>
          </cell>
          <cell r="M764" t="str">
            <v>N</v>
          </cell>
          <cell r="N764" t="str">
            <v>N</v>
          </cell>
          <cell r="O764" t="str">
            <v>N</v>
          </cell>
          <cell r="P764" t="str">
            <v>N</v>
          </cell>
          <cell r="Q764" t="str">
            <v>N</v>
          </cell>
          <cell r="R764">
            <v>0</v>
          </cell>
        </row>
        <row r="765">
          <cell r="A765" t="str">
            <v>NUL066</v>
          </cell>
          <cell r="B765" t="str">
            <v xml:space="preserve">Nuclear Liabilities Fund                          </v>
          </cell>
          <cell r="C765" t="str">
            <v>NUL0GP</v>
          </cell>
          <cell r="D765" t="str">
            <v>T</v>
          </cell>
          <cell r="E765" t="str">
            <v xml:space="preserve">GP - Nuclear Liabilities Fund                     </v>
          </cell>
          <cell r="F765" t="str">
            <v>Y</v>
          </cell>
          <cell r="G765" t="str">
            <v>N</v>
          </cell>
          <cell r="H765" t="str">
            <v>Y</v>
          </cell>
          <cell r="I765" t="str">
            <v>N</v>
          </cell>
          <cell r="J765" t="str">
            <v>N</v>
          </cell>
          <cell r="K765" t="str">
            <v>N</v>
          </cell>
          <cell r="L765" t="str">
            <v>N</v>
          </cell>
          <cell r="M765" t="str">
            <v>N</v>
          </cell>
          <cell r="N765" t="str">
            <v>N</v>
          </cell>
          <cell r="O765" t="str">
            <v>N</v>
          </cell>
          <cell r="P765" t="str">
            <v>N</v>
          </cell>
          <cell r="Q765" t="str">
            <v>N</v>
          </cell>
          <cell r="R765">
            <v>0</v>
          </cell>
        </row>
        <row r="766">
          <cell r="A766" t="str">
            <v>NWD084</v>
          </cell>
          <cell r="B766" t="str">
            <v xml:space="preserve">North West Regional Development Agency            </v>
          </cell>
          <cell r="C766" t="str">
            <v>BISCLS</v>
          </cell>
          <cell r="D766" t="str">
            <v>T</v>
          </cell>
          <cell r="E766" t="str">
            <v xml:space="preserve">CLS - DEPARTMENT FOR BUSINESS INNOVATION &amp; SKILLS </v>
          </cell>
          <cell r="F766" t="str">
            <v>Y</v>
          </cell>
          <cell r="G766" t="str">
            <v>N</v>
          </cell>
          <cell r="H766" t="str">
            <v>Y</v>
          </cell>
          <cell r="I766" t="str">
            <v>N</v>
          </cell>
          <cell r="J766" t="str">
            <v>N</v>
          </cell>
          <cell r="K766" t="str">
            <v>N</v>
          </cell>
          <cell r="L766" t="str">
            <v>N</v>
          </cell>
          <cell r="M766" t="str">
            <v>N</v>
          </cell>
          <cell r="N766" t="str">
            <v>N</v>
          </cell>
          <cell r="O766" t="str">
            <v>N</v>
          </cell>
          <cell r="P766" t="str">
            <v>N</v>
          </cell>
          <cell r="Q766" t="str">
            <v>N</v>
          </cell>
          <cell r="R766">
            <v>0</v>
          </cell>
        </row>
        <row r="767">
          <cell r="A767" t="str">
            <v>NXS004</v>
          </cell>
          <cell r="B767" t="str">
            <v xml:space="preserve">Nexus (Tyne &amp; Wear Passenger Transport Executive) </v>
          </cell>
          <cell r="C767" t="str">
            <v>NXSGRP</v>
          </cell>
          <cell r="D767" t="str">
            <v>T</v>
          </cell>
          <cell r="E767" t="str">
            <v>GRP - Nexus (Tyne &amp; Wear Passenger Transport Execu</v>
          </cell>
          <cell r="F767" t="str">
            <v>Y</v>
          </cell>
          <cell r="G767" t="str">
            <v>N</v>
          </cell>
          <cell r="H767" t="str">
            <v>Y</v>
          </cell>
          <cell r="I767" t="str">
            <v>N</v>
          </cell>
          <cell r="J767" t="str">
            <v>N</v>
          </cell>
          <cell r="K767" t="str">
            <v>N</v>
          </cell>
          <cell r="L767" t="str">
            <v>N</v>
          </cell>
          <cell r="M767" t="str">
            <v>N</v>
          </cell>
          <cell r="N767" t="str">
            <v>N</v>
          </cell>
          <cell r="O767" t="str">
            <v>N</v>
          </cell>
          <cell r="P767" t="str">
            <v>N</v>
          </cell>
          <cell r="Q767" t="str">
            <v>N</v>
          </cell>
          <cell r="R767">
            <v>0</v>
          </cell>
        </row>
        <row r="768">
          <cell r="A768" t="str">
            <v>OBR087</v>
          </cell>
          <cell r="B768" t="str">
            <v>Office for Budget Responsibility</v>
          </cell>
          <cell r="C768" t="str">
            <v>HMTCLS</v>
          </cell>
          <cell r="D768" t="str">
            <v>T</v>
          </cell>
          <cell r="E768" t="str">
            <v xml:space="preserve">CLS - HM Treasury                                  </v>
          </cell>
          <cell r="F768" t="str">
            <v>N</v>
          </cell>
          <cell r="G768" t="str">
            <v>N</v>
          </cell>
          <cell r="H768" t="str">
            <v>N</v>
          </cell>
          <cell r="I768" t="str">
            <v>N</v>
          </cell>
          <cell r="J768" t="str">
            <v>N</v>
          </cell>
          <cell r="K768" t="str">
            <v>N</v>
          </cell>
          <cell r="L768" t="str">
            <v>N</v>
          </cell>
          <cell r="M768" t="str">
            <v>N</v>
          </cell>
          <cell r="N768" t="str">
            <v>N</v>
          </cell>
          <cell r="O768" t="str">
            <v>N</v>
          </cell>
          <cell r="P768" t="str">
            <v>N</v>
          </cell>
          <cell r="Q768" t="str">
            <v>N</v>
          </cell>
          <cell r="R768">
            <v>0</v>
          </cell>
        </row>
        <row r="769">
          <cell r="A769" t="str">
            <v>ODA888</v>
          </cell>
          <cell r="B769" t="str">
            <v xml:space="preserve">Ordinary Deposit Account - National Savings       </v>
          </cell>
          <cell r="C769" t="str">
            <v>ODA8GP</v>
          </cell>
          <cell r="D769" t="str">
            <v>T</v>
          </cell>
          <cell r="E769" t="str">
            <v xml:space="preserve">GP - Ordinary Deposit Account - National Savings  </v>
          </cell>
          <cell r="F769" t="str">
            <v>Y</v>
          </cell>
          <cell r="G769" t="str">
            <v>N</v>
          </cell>
          <cell r="H769" t="str">
            <v>Y</v>
          </cell>
          <cell r="I769" t="str">
            <v>N</v>
          </cell>
          <cell r="J769" t="str">
            <v>N</v>
          </cell>
          <cell r="K769" t="str">
            <v>N</v>
          </cell>
          <cell r="L769" t="str">
            <v>N</v>
          </cell>
          <cell r="M769" t="str">
            <v>N</v>
          </cell>
          <cell r="N769" t="str">
            <v>N</v>
          </cell>
          <cell r="O769" t="str">
            <v>N</v>
          </cell>
          <cell r="P769" t="str">
            <v>N</v>
          </cell>
          <cell r="Q769" t="str">
            <v>N</v>
          </cell>
          <cell r="R769">
            <v>0</v>
          </cell>
        </row>
        <row r="770">
          <cell r="A770" t="str">
            <v>OFC084</v>
          </cell>
          <cell r="B770" t="str">
            <v xml:space="preserve">Ofcom                                             </v>
          </cell>
          <cell r="C770" t="str">
            <v>OFCGRP</v>
          </cell>
          <cell r="D770" t="str">
            <v>T</v>
          </cell>
          <cell r="E770" t="str">
            <v xml:space="preserve">GRP - Ofcom                                       </v>
          </cell>
          <cell r="F770" t="str">
            <v>Y</v>
          </cell>
          <cell r="G770" t="str">
            <v>N</v>
          </cell>
          <cell r="H770" t="str">
            <v>Y</v>
          </cell>
          <cell r="I770" t="str">
            <v>N</v>
          </cell>
          <cell r="J770" t="str">
            <v>N</v>
          </cell>
          <cell r="K770" t="str">
            <v>N</v>
          </cell>
          <cell r="L770" t="str">
            <v>N</v>
          </cell>
          <cell r="M770" t="str">
            <v>N</v>
          </cell>
          <cell r="N770" t="str">
            <v>N</v>
          </cell>
          <cell r="O770" t="str">
            <v>N</v>
          </cell>
          <cell r="P770" t="str">
            <v>N</v>
          </cell>
          <cell r="Q770" t="str">
            <v>N</v>
          </cell>
          <cell r="R770">
            <v>0</v>
          </cell>
        </row>
        <row r="771">
          <cell r="A771" t="str">
            <v>OFM211</v>
          </cell>
          <cell r="B771" t="str">
            <v>Off of the Fst Minister &amp; Deputy Fst Minister  NIE</v>
          </cell>
          <cell r="C771" t="str">
            <v>OFMIGP</v>
          </cell>
          <cell r="D771" t="str">
            <v>T</v>
          </cell>
          <cell r="E771" t="str">
            <v>IGP - Off of the Fst Minister &amp; Deputy Fst Ministe</v>
          </cell>
          <cell r="F771" t="str">
            <v>Y</v>
          </cell>
          <cell r="G771" t="str">
            <v>N</v>
          </cell>
          <cell r="H771" t="str">
            <v>Y</v>
          </cell>
          <cell r="I771" t="str">
            <v>N</v>
          </cell>
          <cell r="J771" t="str">
            <v>N</v>
          </cell>
          <cell r="K771" t="str">
            <v>N</v>
          </cell>
          <cell r="L771" t="str">
            <v>N</v>
          </cell>
          <cell r="M771" t="str">
            <v>N</v>
          </cell>
          <cell r="N771" t="str">
            <v>N</v>
          </cell>
          <cell r="O771" t="str">
            <v>N</v>
          </cell>
          <cell r="P771" t="str">
            <v>N</v>
          </cell>
          <cell r="Q771" t="str">
            <v>N</v>
          </cell>
          <cell r="R771">
            <v>0</v>
          </cell>
        </row>
        <row r="772">
          <cell r="A772" t="str">
            <v>OFT074</v>
          </cell>
          <cell r="B772" t="str">
            <v xml:space="preserve">Office of Fair Trading                            </v>
          </cell>
          <cell r="C772" t="str">
            <v>OFT0GP</v>
          </cell>
          <cell r="D772" t="str">
            <v>T</v>
          </cell>
          <cell r="E772" t="str">
            <v xml:space="preserve">GP - Office of Fair Trading                       </v>
          </cell>
          <cell r="F772" t="str">
            <v>Y</v>
          </cell>
          <cell r="G772" t="str">
            <v>N</v>
          </cell>
          <cell r="H772" t="str">
            <v>Y</v>
          </cell>
          <cell r="I772" t="str">
            <v>N</v>
          </cell>
          <cell r="J772" t="str">
            <v>N</v>
          </cell>
          <cell r="K772" t="str">
            <v>N</v>
          </cell>
          <cell r="L772" t="str">
            <v>N</v>
          </cell>
          <cell r="M772" t="str">
            <v>N</v>
          </cell>
          <cell r="N772" t="str">
            <v>N</v>
          </cell>
          <cell r="O772" t="str">
            <v>N</v>
          </cell>
          <cell r="P772" t="str">
            <v>N</v>
          </cell>
          <cell r="Q772" t="str">
            <v>N</v>
          </cell>
          <cell r="R772">
            <v>0</v>
          </cell>
        </row>
        <row r="773">
          <cell r="A773" t="str">
            <v>OGE020</v>
          </cell>
          <cell r="B773" t="str">
            <v xml:space="preserve">Office of Gas and Electricity Markets             </v>
          </cell>
          <cell r="C773" t="str">
            <v>OGE0GP</v>
          </cell>
          <cell r="D773" t="str">
            <v>T</v>
          </cell>
          <cell r="E773" t="str">
            <v xml:space="preserve">GP - Office of Gas and Electricity Markets        </v>
          </cell>
          <cell r="F773" t="str">
            <v>Y</v>
          </cell>
          <cell r="G773" t="str">
            <v>N</v>
          </cell>
          <cell r="H773" t="str">
            <v>Y</v>
          </cell>
          <cell r="I773" t="str">
            <v>N</v>
          </cell>
          <cell r="J773" t="str">
            <v>N</v>
          </cell>
          <cell r="K773" t="str">
            <v>N</v>
          </cell>
          <cell r="L773" t="str">
            <v>N</v>
          </cell>
          <cell r="M773" t="str">
            <v>N</v>
          </cell>
          <cell r="N773" t="str">
            <v>N</v>
          </cell>
          <cell r="O773" t="str">
            <v>N</v>
          </cell>
          <cell r="P773" t="str">
            <v>N</v>
          </cell>
          <cell r="Q773" t="str">
            <v>N</v>
          </cell>
          <cell r="R773">
            <v>0</v>
          </cell>
        </row>
        <row r="774">
          <cell r="A774" t="str">
            <v>OIC047</v>
          </cell>
          <cell r="B774" t="str">
            <v xml:space="preserve">Information Commissioner's Office                 </v>
          </cell>
          <cell r="C774" t="str">
            <v>MOJCLS</v>
          </cell>
          <cell r="D774" t="str">
            <v>T</v>
          </cell>
          <cell r="E774" t="str">
            <v xml:space="preserve">CLS - MINISTRY OF JUSTICE                         </v>
          </cell>
          <cell r="F774" t="str">
            <v>Y</v>
          </cell>
          <cell r="G774" t="str">
            <v>N</v>
          </cell>
          <cell r="H774" t="str">
            <v>Y</v>
          </cell>
          <cell r="I774" t="str">
            <v>N</v>
          </cell>
          <cell r="J774" t="str">
            <v>N</v>
          </cell>
          <cell r="K774" t="str">
            <v>N</v>
          </cell>
          <cell r="L774" t="str">
            <v>N</v>
          </cell>
          <cell r="M774" t="str">
            <v>N</v>
          </cell>
          <cell r="N774" t="str">
            <v>N</v>
          </cell>
          <cell r="O774" t="str">
            <v>N</v>
          </cell>
          <cell r="P774" t="str">
            <v>N</v>
          </cell>
          <cell r="Q774" t="str">
            <v>N</v>
          </cell>
          <cell r="R774">
            <v>0</v>
          </cell>
        </row>
        <row r="775">
          <cell r="A775" t="str">
            <v>OLA048</v>
          </cell>
          <cell r="B775" t="str">
            <v xml:space="preserve">Olympic Delivery Authority                        </v>
          </cell>
          <cell r="C775" t="str">
            <v>DCMCLS</v>
          </cell>
          <cell r="D775" t="str">
            <v>T</v>
          </cell>
          <cell r="E775" t="str">
            <v xml:space="preserve">CLS - DEPARTMENT FOR CULTURE MEDIA &amp; SPORT        </v>
          </cell>
          <cell r="F775" t="str">
            <v>Y</v>
          </cell>
          <cell r="G775" t="str">
            <v>N</v>
          </cell>
          <cell r="H775" t="str">
            <v>Y</v>
          </cell>
          <cell r="I775" t="str">
            <v>N</v>
          </cell>
          <cell r="J775" t="str">
            <v>N</v>
          </cell>
          <cell r="K775" t="str">
            <v>N</v>
          </cell>
          <cell r="L775" t="str">
            <v>N</v>
          </cell>
          <cell r="M775" t="str">
            <v>N</v>
          </cell>
          <cell r="N775" t="str">
            <v>N</v>
          </cell>
          <cell r="O775" t="str">
            <v>N</v>
          </cell>
          <cell r="P775" t="str">
            <v>N</v>
          </cell>
          <cell r="Q775" t="str">
            <v>N</v>
          </cell>
          <cell r="R775">
            <v>0</v>
          </cell>
        </row>
        <row r="776">
          <cell r="A776" t="str">
            <v>OLD048</v>
          </cell>
          <cell r="B776" t="str">
            <v xml:space="preserve">Olympic Lottery Distributor                       </v>
          </cell>
          <cell r="C776" t="str">
            <v>DCMCLS</v>
          </cell>
          <cell r="D776" t="str">
            <v>T</v>
          </cell>
          <cell r="E776" t="str">
            <v xml:space="preserve">CLS - DEPARTMENT FOR CULTURE MEDIA &amp; SPORT        </v>
          </cell>
          <cell r="F776" t="str">
            <v>Y</v>
          </cell>
          <cell r="G776" t="str">
            <v>N</v>
          </cell>
          <cell r="H776" t="str">
            <v>Y</v>
          </cell>
          <cell r="I776" t="str">
            <v>N</v>
          </cell>
          <cell r="J776" t="str">
            <v>N</v>
          </cell>
          <cell r="K776" t="str">
            <v>N</v>
          </cell>
          <cell r="L776" t="str">
            <v>N</v>
          </cell>
          <cell r="M776" t="str">
            <v>N</v>
          </cell>
          <cell r="N776" t="str">
            <v>N</v>
          </cell>
          <cell r="O776" t="str">
            <v>N</v>
          </cell>
          <cell r="P776" t="str">
            <v>N</v>
          </cell>
          <cell r="Q776" t="str">
            <v>N</v>
          </cell>
          <cell r="R776">
            <v>0</v>
          </cell>
        </row>
        <row r="777">
          <cell r="A777" t="str">
            <v>OLF048</v>
          </cell>
          <cell r="B777" t="str">
            <v xml:space="preserve">Olympic Lottery Distribution Fund                 </v>
          </cell>
          <cell r="C777" t="str">
            <v>OLF0GP</v>
          </cell>
          <cell r="D777" t="str">
            <v>T</v>
          </cell>
          <cell r="E777" t="str">
            <v xml:space="preserve">GP - Olympic Lottery Distribution Fund            </v>
          </cell>
          <cell r="F777" t="str">
            <v>Y</v>
          </cell>
          <cell r="G777" t="str">
            <v>N</v>
          </cell>
          <cell r="H777" t="str">
            <v>Y</v>
          </cell>
          <cell r="I777" t="str">
            <v>N</v>
          </cell>
          <cell r="J777" t="str">
            <v>N</v>
          </cell>
          <cell r="K777" t="str">
            <v>N</v>
          </cell>
          <cell r="L777" t="str">
            <v>N</v>
          </cell>
          <cell r="M777" t="str">
            <v>N</v>
          </cell>
          <cell r="N777" t="str">
            <v>N</v>
          </cell>
          <cell r="O777" t="str">
            <v>N</v>
          </cell>
          <cell r="P777" t="str">
            <v>N</v>
          </cell>
          <cell r="Q777" t="str">
            <v>N</v>
          </cell>
          <cell r="R777">
            <v>0</v>
          </cell>
        </row>
        <row r="778">
          <cell r="A778" t="str">
            <v>ONS005</v>
          </cell>
          <cell r="B778" t="str">
            <v xml:space="preserve">Statistics Board                                  </v>
          </cell>
          <cell r="C778" t="str">
            <v>ONS0GP</v>
          </cell>
          <cell r="D778" t="str">
            <v>T</v>
          </cell>
          <cell r="E778" t="str">
            <v xml:space="preserve">GP - Statistics Board                             </v>
          </cell>
          <cell r="F778" t="str">
            <v>Y</v>
          </cell>
          <cell r="G778" t="str">
            <v>N</v>
          </cell>
          <cell r="H778" t="str">
            <v>Y</v>
          </cell>
          <cell r="I778" t="str">
            <v>N</v>
          </cell>
          <cell r="J778" t="str">
            <v>N</v>
          </cell>
          <cell r="K778" t="str">
            <v>N</v>
          </cell>
          <cell r="L778" t="str">
            <v>N</v>
          </cell>
          <cell r="M778" t="str">
            <v>N</v>
          </cell>
          <cell r="N778" t="str">
            <v>N</v>
          </cell>
          <cell r="O778" t="str">
            <v>N</v>
          </cell>
          <cell r="P778" t="str">
            <v>N</v>
          </cell>
          <cell r="Q778" t="str">
            <v>N</v>
          </cell>
          <cell r="R778">
            <v>0</v>
          </cell>
        </row>
        <row r="779">
          <cell r="A779" t="str">
            <v>OPC090</v>
          </cell>
          <cell r="B779" t="str">
            <v xml:space="preserve">Older People's Commissioner for Wales             </v>
          </cell>
          <cell r="C779" t="str">
            <v>OPC0GP</v>
          </cell>
          <cell r="D779" t="str">
            <v>T</v>
          </cell>
          <cell r="E779" t="str">
            <v xml:space="preserve">GP - Older People's Commissioner for Wales        </v>
          </cell>
          <cell r="F779" t="str">
            <v>Y</v>
          </cell>
          <cell r="G779" t="str">
            <v>N</v>
          </cell>
          <cell r="H779" t="str">
            <v>Y</v>
          </cell>
          <cell r="I779" t="str">
            <v>N</v>
          </cell>
          <cell r="J779" t="str">
            <v>N</v>
          </cell>
          <cell r="K779" t="str">
            <v>N</v>
          </cell>
          <cell r="L779" t="str">
            <v>N</v>
          </cell>
          <cell r="M779" t="str">
            <v>N</v>
          </cell>
          <cell r="N779" t="str">
            <v>N</v>
          </cell>
          <cell r="O779" t="str">
            <v>N</v>
          </cell>
          <cell r="P779" t="str">
            <v>N</v>
          </cell>
          <cell r="Q779" t="str">
            <v>N</v>
          </cell>
          <cell r="R779">
            <v>0</v>
          </cell>
        </row>
        <row r="780">
          <cell r="A780" t="str">
            <v>ORD084</v>
          </cell>
          <cell r="B780" t="str">
            <v xml:space="preserve">Ordnance Survey                                   </v>
          </cell>
          <cell r="C780" t="str">
            <v>ORDGRP</v>
          </cell>
          <cell r="D780" t="str">
            <v>T</v>
          </cell>
          <cell r="E780" t="str">
            <v xml:space="preserve">GRP - Ordnance Survey                             </v>
          </cell>
          <cell r="F780" t="str">
            <v>Y</v>
          </cell>
          <cell r="G780" t="str">
            <v>N</v>
          </cell>
          <cell r="H780" t="str">
            <v>Y</v>
          </cell>
          <cell r="I780" t="str">
            <v>N</v>
          </cell>
          <cell r="J780" t="str">
            <v>N</v>
          </cell>
          <cell r="K780" t="str">
            <v>N</v>
          </cell>
          <cell r="L780" t="str">
            <v>N</v>
          </cell>
          <cell r="M780" t="str">
            <v>N</v>
          </cell>
          <cell r="N780" t="str">
            <v>N</v>
          </cell>
          <cell r="O780" t="str">
            <v>N</v>
          </cell>
          <cell r="P780" t="str">
            <v>N</v>
          </cell>
          <cell r="Q780" t="str">
            <v>N</v>
          </cell>
          <cell r="R780">
            <v>0</v>
          </cell>
        </row>
        <row r="781">
          <cell r="A781" t="str">
            <v>ORR088</v>
          </cell>
          <cell r="B781" t="str">
            <v xml:space="preserve">Office of Rail Regulation                         </v>
          </cell>
          <cell r="C781" t="str">
            <v>ORR0GP</v>
          </cell>
          <cell r="D781" t="str">
            <v>T</v>
          </cell>
          <cell r="E781" t="str">
            <v xml:space="preserve">GP - Office of Rail Regulation                    </v>
          </cell>
          <cell r="F781" t="str">
            <v>Y</v>
          </cell>
          <cell r="G781" t="str">
            <v>N</v>
          </cell>
          <cell r="H781" t="str">
            <v>Y</v>
          </cell>
          <cell r="I781" t="str">
            <v>N</v>
          </cell>
          <cell r="J781" t="str">
            <v>N</v>
          </cell>
          <cell r="K781" t="str">
            <v>N</v>
          </cell>
          <cell r="L781" t="str">
            <v>N</v>
          </cell>
          <cell r="M781" t="str">
            <v>N</v>
          </cell>
          <cell r="N781" t="str">
            <v>N</v>
          </cell>
          <cell r="O781" t="str">
            <v>N</v>
          </cell>
          <cell r="P781" t="str">
            <v>N</v>
          </cell>
          <cell r="Q781" t="str">
            <v>N</v>
          </cell>
          <cell r="R781">
            <v>0</v>
          </cell>
        </row>
        <row r="782">
          <cell r="A782" t="str">
            <v>OSE072</v>
          </cell>
          <cell r="B782" t="str">
            <v xml:space="preserve">Office for Std in Ed Children's Services &amp; Skills </v>
          </cell>
          <cell r="C782" t="str">
            <v>OSE0GP</v>
          </cell>
          <cell r="D782" t="str">
            <v>T</v>
          </cell>
          <cell r="E782" t="str">
            <v>GP - Office for Std in Ed Children's Services &amp; Sk</v>
          </cell>
          <cell r="F782" t="str">
            <v>Y</v>
          </cell>
          <cell r="G782" t="str">
            <v>N</v>
          </cell>
          <cell r="H782" t="str">
            <v>Y</v>
          </cell>
          <cell r="I782" t="str">
            <v>N</v>
          </cell>
          <cell r="J782" t="str">
            <v>N</v>
          </cell>
          <cell r="K782" t="str">
            <v>N</v>
          </cell>
          <cell r="L782" t="str">
            <v>N</v>
          </cell>
          <cell r="M782" t="str">
            <v>N</v>
          </cell>
          <cell r="N782" t="str">
            <v>N</v>
          </cell>
          <cell r="O782" t="str">
            <v>N</v>
          </cell>
          <cell r="P782" t="str">
            <v>N</v>
          </cell>
          <cell r="Q782" t="str">
            <v>N</v>
          </cell>
          <cell r="R782">
            <v>0</v>
          </cell>
        </row>
        <row r="783">
          <cell r="A783" t="str">
            <v>OSS907</v>
          </cell>
          <cell r="B783" t="str">
            <v xml:space="preserve">Department for Intl Dev: Overseas Superannuation  </v>
          </cell>
          <cell r="C783" t="str">
            <v>OSS9GP</v>
          </cell>
          <cell r="D783" t="str">
            <v>T</v>
          </cell>
          <cell r="E783" t="str">
            <v>GP - Department for Intl Dev: Overseas Superannuat</v>
          </cell>
          <cell r="F783" t="str">
            <v>Y</v>
          </cell>
          <cell r="G783" t="str">
            <v>N</v>
          </cell>
          <cell r="H783" t="str">
            <v>Y</v>
          </cell>
          <cell r="I783" t="str">
            <v>N</v>
          </cell>
          <cell r="J783" t="str">
            <v>N</v>
          </cell>
          <cell r="K783" t="str">
            <v>N</v>
          </cell>
          <cell r="L783" t="str">
            <v>N</v>
          </cell>
          <cell r="M783" t="str">
            <v>N</v>
          </cell>
          <cell r="N783" t="str">
            <v>N</v>
          </cell>
          <cell r="O783" t="str">
            <v>N</v>
          </cell>
          <cell r="P783" t="str">
            <v>N</v>
          </cell>
          <cell r="Q783" t="str">
            <v>N</v>
          </cell>
          <cell r="R783">
            <v>0</v>
          </cell>
        </row>
        <row r="784">
          <cell r="A784" t="str">
            <v>PAD032</v>
          </cell>
          <cell r="B784" t="str">
            <v xml:space="preserve">Personal Accounts Delivery Authority              </v>
          </cell>
          <cell r="C784" t="str">
            <v>DWPCLS</v>
          </cell>
          <cell r="D784" t="str">
            <v>T</v>
          </cell>
          <cell r="E784" t="str">
            <v xml:space="preserve">CLS - DEPARTMENT FOR WORK &amp; PENSIONS              </v>
          </cell>
          <cell r="F784" t="str">
            <v>Y</v>
          </cell>
          <cell r="G784" t="str">
            <v>N</v>
          </cell>
          <cell r="H784" t="str">
            <v>Y</v>
          </cell>
          <cell r="I784" t="str">
            <v>N</v>
          </cell>
          <cell r="J784" t="str">
            <v>N</v>
          </cell>
          <cell r="K784" t="str">
            <v>N</v>
          </cell>
          <cell r="L784" t="str">
            <v>N</v>
          </cell>
          <cell r="M784" t="str">
            <v>N</v>
          </cell>
          <cell r="N784" t="str">
            <v>N</v>
          </cell>
          <cell r="O784" t="str">
            <v>N</v>
          </cell>
          <cell r="P784" t="str">
            <v>N</v>
          </cell>
          <cell r="Q784" t="str">
            <v>N</v>
          </cell>
          <cell r="R784">
            <v>0</v>
          </cell>
        </row>
        <row r="785">
          <cell r="A785" t="str">
            <v>PAO084</v>
          </cell>
          <cell r="B785" t="str">
            <v xml:space="preserve">Patent Office                                     </v>
          </cell>
          <cell r="C785" t="str">
            <v>PAOGRP</v>
          </cell>
          <cell r="D785" t="str">
            <v>T</v>
          </cell>
          <cell r="E785" t="str">
            <v xml:space="preserve">GRP - Patent Office                               </v>
          </cell>
          <cell r="F785" t="str">
            <v>Y</v>
          </cell>
          <cell r="G785" t="str">
            <v>N</v>
          </cell>
          <cell r="H785" t="str">
            <v>Y</v>
          </cell>
          <cell r="I785" t="str">
            <v>N</v>
          </cell>
          <cell r="J785" t="str">
            <v>N</v>
          </cell>
          <cell r="K785" t="str">
            <v>N</v>
          </cell>
          <cell r="L785" t="str">
            <v>N</v>
          </cell>
          <cell r="M785" t="str">
            <v>N</v>
          </cell>
          <cell r="N785" t="str">
            <v>N</v>
          </cell>
          <cell r="O785" t="str">
            <v>N</v>
          </cell>
          <cell r="P785" t="str">
            <v>N</v>
          </cell>
          <cell r="Q785" t="str">
            <v>N</v>
          </cell>
          <cell r="R785">
            <v>0</v>
          </cell>
        </row>
        <row r="786">
          <cell r="A786" t="str">
            <v>PBN097</v>
          </cell>
          <cell r="B786" t="str">
            <v xml:space="preserve">Probation Board for Northern Ireland              </v>
          </cell>
          <cell r="C786" t="str">
            <v>PBNIGP</v>
          </cell>
          <cell r="D786" t="str">
            <v>T</v>
          </cell>
          <cell r="E786" t="str">
            <v xml:space="preserve">IGP - Probation Board for Northern Ireland        </v>
          </cell>
          <cell r="F786" t="str">
            <v>Y</v>
          </cell>
          <cell r="G786" t="str">
            <v>N</v>
          </cell>
          <cell r="H786" t="str">
            <v>Y</v>
          </cell>
          <cell r="I786" t="str">
            <v>N</v>
          </cell>
          <cell r="J786" t="str">
            <v>N</v>
          </cell>
          <cell r="K786" t="str">
            <v>N</v>
          </cell>
          <cell r="L786" t="str">
            <v>N</v>
          </cell>
          <cell r="M786" t="str">
            <v>N</v>
          </cell>
          <cell r="N786" t="str">
            <v>N</v>
          </cell>
          <cell r="O786" t="str">
            <v>N</v>
          </cell>
          <cell r="P786" t="str">
            <v>N</v>
          </cell>
          <cell r="Q786" t="str">
            <v>N</v>
          </cell>
          <cell r="R786">
            <v>0</v>
          </cell>
        </row>
        <row r="787">
          <cell r="A787" t="str">
            <v>PCS901</v>
          </cell>
          <cell r="B787" t="str">
            <v xml:space="preserve">Cabinet Office: Civil Superannuation              </v>
          </cell>
          <cell r="C787" t="str">
            <v>PCS9GP</v>
          </cell>
          <cell r="D787" t="str">
            <v>T</v>
          </cell>
          <cell r="E787" t="str">
            <v xml:space="preserve">GP - Cabinet Office: Civil Superannuation         </v>
          </cell>
          <cell r="F787" t="str">
            <v>Y</v>
          </cell>
          <cell r="G787" t="str">
            <v>Y</v>
          </cell>
          <cell r="H787" t="str">
            <v>Y</v>
          </cell>
          <cell r="I787" t="str">
            <v>N</v>
          </cell>
          <cell r="J787" t="str">
            <v>N</v>
          </cell>
          <cell r="K787" t="str">
            <v>N</v>
          </cell>
          <cell r="L787" t="str">
            <v>N</v>
          </cell>
          <cell r="M787" t="str">
            <v>N</v>
          </cell>
          <cell r="N787" t="str">
            <v>N</v>
          </cell>
          <cell r="O787" t="str">
            <v>N</v>
          </cell>
          <cell r="P787" t="str">
            <v>N</v>
          </cell>
          <cell r="Q787" t="str">
            <v>N</v>
          </cell>
          <cell r="R787">
            <v>0</v>
          </cell>
        </row>
        <row r="788">
          <cell r="A788" t="str">
            <v>PCX999</v>
          </cell>
          <cell r="B788" t="str">
            <v xml:space="preserve">PUBLIC CORPORATIONS Adjustment/Input              </v>
          </cell>
          <cell r="C788" t="str">
            <v>PCXGRP</v>
          </cell>
          <cell r="D788" t="str">
            <v>T</v>
          </cell>
          <cell r="E788" t="str">
            <v xml:space="preserve">PUBLIC CORPORATIONS                               </v>
          </cell>
          <cell r="F788" t="str">
            <v>X</v>
          </cell>
          <cell r="G788" t="str">
            <v>N</v>
          </cell>
          <cell r="H788" t="str">
            <v>Y</v>
          </cell>
          <cell r="I788" t="str">
            <v>N</v>
          </cell>
          <cell r="J788" t="str">
            <v>N</v>
          </cell>
          <cell r="K788" t="str">
            <v>N</v>
          </cell>
          <cell r="L788" t="str">
            <v>N</v>
          </cell>
          <cell r="M788" t="str">
            <v>N</v>
          </cell>
          <cell r="N788" t="str">
            <v>N</v>
          </cell>
          <cell r="O788" t="str">
            <v>N</v>
          </cell>
          <cell r="P788" t="str">
            <v>N</v>
          </cell>
          <cell r="Q788" t="str">
            <v>N</v>
          </cell>
          <cell r="R788">
            <v>0</v>
          </cell>
        </row>
        <row r="789">
          <cell r="A789" t="str">
            <v>PEN999</v>
          </cell>
          <cell r="B789" t="str">
            <v>PENSIONS Adjustment/Input</v>
          </cell>
          <cell r="C789" t="str">
            <v>PENGRP</v>
          </cell>
          <cell r="D789" t="str">
            <v>T</v>
          </cell>
          <cell r="E789" t="str">
            <v xml:space="preserve">PENSIONS                                          </v>
          </cell>
          <cell r="F789" t="str">
            <v>X</v>
          </cell>
          <cell r="G789" t="str">
            <v>N</v>
          </cell>
          <cell r="H789" t="str">
            <v>Y</v>
          </cell>
          <cell r="I789" t="str">
            <v>N</v>
          </cell>
          <cell r="J789" t="str">
            <v>N</v>
          </cell>
          <cell r="K789" t="str">
            <v>N</v>
          </cell>
          <cell r="L789" t="str">
            <v>N</v>
          </cell>
          <cell r="M789" t="str">
            <v>N</v>
          </cell>
          <cell r="N789" t="str">
            <v>N</v>
          </cell>
          <cell r="O789" t="str">
            <v>N</v>
          </cell>
          <cell r="P789" t="str">
            <v>N</v>
          </cell>
          <cell r="Q789" t="str">
            <v>N</v>
          </cell>
          <cell r="R789">
            <v>0</v>
          </cell>
        </row>
        <row r="790">
          <cell r="A790" t="str">
            <v>PFS075</v>
          </cell>
          <cell r="B790" t="str">
            <v xml:space="preserve">Crown Office &amp; Procurator Fiscal Svc - Scotland   </v>
          </cell>
          <cell r="C790" t="str">
            <v>PFS0GP</v>
          </cell>
          <cell r="D790" t="str">
            <v>T</v>
          </cell>
          <cell r="E790" t="str">
            <v>GP - Crown Office &amp; Procurator Fiscal Svc - Scotla</v>
          </cell>
          <cell r="F790" t="str">
            <v>Y</v>
          </cell>
          <cell r="G790" t="str">
            <v>N</v>
          </cell>
          <cell r="H790" t="str">
            <v>Y</v>
          </cell>
          <cell r="I790" t="str">
            <v>N</v>
          </cell>
          <cell r="J790" t="str">
            <v>N</v>
          </cell>
          <cell r="K790" t="str">
            <v>N</v>
          </cell>
          <cell r="L790" t="str">
            <v>N</v>
          </cell>
          <cell r="M790" t="str">
            <v>N</v>
          </cell>
          <cell r="N790" t="str">
            <v>N</v>
          </cell>
          <cell r="O790" t="str">
            <v>N</v>
          </cell>
          <cell r="P790" t="str">
            <v>N</v>
          </cell>
          <cell r="Q790" t="str">
            <v>N</v>
          </cell>
          <cell r="R790">
            <v>0</v>
          </cell>
        </row>
        <row r="791">
          <cell r="A791" t="str">
            <v>PFT087</v>
          </cell>
          <cell r="B791" t="str">
            <v>Infrastructure Finance Unit Limited</v>
          </cell>
          <cell r="C791" t="str">
            <v>HMTCLS</v>
          </cell>
          <cell r="D791" t="str">
            <v>T</v>
          </cell>
          <cell r="E791" t="str">
            <v xml:space="preserve">CLS - HM Treasury                                  </v>
          </cell>
          <cell r="F791" t="str">
            <v>N</v>
          </cell>
          <cell r="G791" t="str">
            <v>N</v>
          </cell>
          <cell r="H791" t="str">
            <v>N</v>
          </cell>
          <cell r="I791" t="str">
            <v>N</v>
          </cell>
          <cell r="J791" t="str">
            <v>N</v>
          </cell>
          <cell r="K791" t="str">
            <v>N</v>
          </cell>
          <cell r="L791" t="str">
            <v>N</v>
          </cell>
          <cell r="M791" t="str">
            <v>N</v>
          </cell>
          <cell r="N791" t="str">
            <v>N</v>
          </cell>
          <cell r="O791" t="str">
            <v>N</v>
          </cell>
          <cell r="P791" t="str">
            <v>N</v>
          </cell>
          <cell r="Q791" t="str">
            <v>N</v>
          </cell>
          <cell r="R791">
            <v>0</v>
          </cell>
        </row>
        <row r="792">
          <cell r="A792" t="str">
            <v>PHC004</v>
          </cell>
          <cell r="B792" t="str">
            <v>Poole Harbour Commissioners</v>
          </cell>
          <cell r="C792" t="str">
            <v>PHCGRP</v>
          </cell>
          <cell r="D792" t="str">
            <v>T</v>
          </cell>
          <cell r="E792" t="str">
            <v>GP - Poole Harbour Commissioners</v>
          </cell>
          <cell r="F792" t="str">
            <v>Y</v>
          </cell>
          <cell r="G792" t="str">
            <v>N</v>
          </cell>
          <cell r="H792" t="str">
            <v>Y</v>
          </cell>
          <cell r="I792" t="str">
            <v>N</v>
          </cell>
          <cell r="J792" t="str">
            <v>N</v>
          </cell>
          <cell r="K792" t="str">
            <v>N</v>
          </cell>
          <cell r="L792" t="str">
            <v>N</v>
          </cell>
          <cell r="M792" t="str">
            <v>N</v>
          </cell>
          <cell r="N792" t="str">
            <v>N</v>
          </cell>
          <cell r="O792" t="str">
            <v>N</v>
          </cell>
          <cell r="P792" t="str">
            <v>N</v>
          </cell>
          <cell r="Q792" t="str">
            <v>N</v>
          </cell>
          <cell r="R792">
            <v>0</v>
          </cell>
        </row>
        <row r="793">
          <cell r="A793" t="str">
            <v>PHE033</v>
          </cell>
          <cell r="B793" t="str">
            <v>Public Health England</v>
          </cell>
          <cell r="C793" t="str">
            <v>DOHCLS</v>
          </cell>
          <cell r="D793" t="str">
            <v>T</v>
          </cell>
          <cell r="E793" t="str">
            <v xml:space="preserve">CLS - DEPARTMENT OF HEALTH                        </v>
          </cell>
          <cell r="F793" t="str">
            <v>N</v>
          </cell>
          <cell r="G793" t="str">
            <v>N</v>
          </cell>
          <cell r="H793" t="str">
            <v>N</v>
          </cell>
          <cell r="I793" t="str">
            <v>N</v>
          </cell>
          <cell r="J793" t="str">
            <v>N</v>
          </cell>
          <cell r="K793" t="str">
            <v>N</v>
          </cell>
          <cell r="L793" t="str">
            <v>N</v>
          </cell>
          <cell r="M793" t="str">
            <v>N</v>
          </cell>
          <cell r="N793" t="str">
            <v>N</v>
          </cell>
          <cell r="O793" t="str">
            <v>N</v>
          </cell>
          <cell r="P793" t="str">
            <v>N</v>
          </cell>
          <cell r="Q793" t="str">
            <v>N</v>
          </cell>
          <cell r="R793">
            <v>0</v>
          </cell>
        </row>
        <row r="794">
          <cell r="A794" t="str">
            <v>PLA004</v>
          </cell>
          <cell r="B794" t="str">
            <v>Port of London Authority</v>
          </cell>
          <cell r="C794" t="str">
            <v>PLAGRP</v>
          </cell>
          <cell r="D794" t="str">
            <v>T</v>
          </cell>
          <cell r="E794" t="str">
            <v>GP - Port of London Authority</v>
          </cell>
          <cell r="F794" t="str">
            <v>Y</v>
          </cell>
          <cell r="G794" t="str">
            <v>N</v>
          </cell>
          <cell r="H794" t="str">
            <v>Y</v>
          </cell>
          <cell r="I794" t="str">
            <v>N</v>
          </cell>
          <cell r="J794" t="str">
            <v>N</v>
          </cell>
          <cell r="K794" t="str">
            <v>N</v>
          </cell>
          <cell r="L794" t="str">
            <v>N</v>
          </cell>
          <cell r="M794" t="str">
            <v>N</v>
          </cell>
          <cell r="N794" t="str">
            <v>N</v>
          </cell>
          <cell r="O794" t="str">
            <v>N</v>
          </cell>
          <cell r="P794" t="str">
            <v>N</v>
          </cell>
          <cell r="Q794" t="str">
            <v>N</v>
          </cell>
          <cell r="R794">
            <v>0</v>
          </cell>
        </row>
        <row r="795">
          <cell r="A795" t="str">
            <v>PLT066</v>
          </cell>
          <cell r="B795" t="str">
            <v xml:space="preserve">Petroleum Licenses Trust Statement                </v>
          </cell>
          <cell r="C795" t="str">
            <v>DECCLS</v>
          </cell>
          <cell r="D795" t="str">
            <v>T</v>
          </cell>
          <cell r="E795" t="str">
            <v xml:space="preserve">CLS - DEPARTMENT OF ENERGY &amp; CLIMATE CHANGE       </v>
          </cell>
          <cell r="F795" t="str">
            <v>Y</v>
          </cell>
          <cell r="G795" t="str">
            <v>N</v>
          </cell>
          <cell r="H795" t="str">
            <v>N</v>
          </cell>
          <cell r="I795" t="str">
            <v>Y</v>
          </cell>
          <cell r="J795" t="str">
            <v>N</v>
          </cell>
          <cell r="K795" t="str">
            <v>N</v>
          </cell>
          <cell r="L795" t="str">
            <v>N</v>
          </cell>
          <cell r="M795" t="str">
            <v>N</v>
          </cell>
          <cell r="N795" t="str">
            <v>N</v>
          </cell>
          <cell r="O795" t="str">
            <v>N</v>
          </cell>
          <cell r="P795" t="str">
            <v>N</v>
          </cell>
          <cell r="Q795" t="str">
            <v>N</v>
          </cell>
          <cell r="R795">
            <v>0</v>
          </cell>
        </row>
        <row r="796">
          <cell r="A796" t="str">
            <v>PMD208</v>
          </cell>
          <cell r="B796" t="str">
            <v xml:space="preserve">Northern Ire Medical and Dental Training Agency   </v>
          </cell>
          <cell r="C796" t="str">
            <v>PMDIGP</v>
          </cell>
          <cell r="D796" t="str">
            <v>T</v>
          </cell>
          <cell r="E796" t="str">
            <v>IGP - Northern Ire Medical and Dental Training Age</v>
          </cell>
          <cell r="F796" t="str">
            <v>Y</v>
          </cell>
          <cell r="G796" t="str">
            <v>N</v>
          </cell>
          <cell r="H796" t="str">
            <v>Y</v>
          </cell>
          <cell r="I796" t="str">
            <v>N</v>
          </cell>
          <cell r="J796" t="str">
            <v>N</v>
          </cell>
          <cell r="K796" t="str">
            <v>N</v>
          </cell>
          <cell r="L796" t="str">
            <v>N</v>
          </cell>
          <cell r="M796" t="str">
            <v>N</v>
          </cell>
          <cell r="N796" t="str">
            <v>N</v>
          </cell>
          <cell r="O796" t="str">
            <v>N</v>
          </cell>
          <cell r="P796" t="str">
            <v>N</v>
          </cell>
          <cell r="Q796" t="str">
            <v>N</v>
          </cell>
          <cell r="R796">
            <v>0</v>
          </cell>
        </row>
        <row r="797">
          <cell r="A797" t="str">
            <v>PNT066</v>
          </cell>
          <cell r="B797" t="str">
            <v xml:space="preserve">Pacific Nuclear Transport Ltd                     </v>
          </cell>
          <cell r="C797" t="str">
            <v>PNTGRP</v>
          </cell>
          <cell r="D797" t="str">
            <v>T</v>
          </cell>
          <cell r="E797" t="str">
            <v xml:space="preserve">GRP - Pacific Nuclear Transport Ltd               </v>
          </cell>
          <cell r="F797" t="str">
            <v>Y</v>
          </cell>
          <cell r="G797" t="str">
            <v>N</v>
          </cell>
          <cell r="H797" t="str">
            <v>Y</v>
          </cell>
          <cell r="I797" t="str">
            <v>N</v>
          </cell>
          <cell r="J797" t="str">
            <v>N</v>
          </cell>
          <cell r="K797" t="str">
            <v>N</v>
          </cell>
          <cell r="L797" t="str">
            <v>N</v>
          </cell>
          <cell r="M797" t="str">
            <v>N</v>
          </cell>
          <cell r="N797" t="str">
            <v>N</v>
          </cell>
          <cell r="O797" t="str">
            <v>N</v>
          </cell>
          <cell r="P797" t="str">
            <v>N</v>
          </cell>
          <cell r="Q797" t="str">
            <v>N</v>
          </cell>
          <cell r="R797">
            <v>0</v>
          </cell>
        </row>
        <row r="798">
          <cell r="A798" t="str">
            <v>POL084</v>
          </cell>
          <cell r="B798" t="str">
            <v>Post Office Limited</v>
          </cell>
          <cell r="C798" t="str">
            <v>POLGRP</v>
          </cell>
          <cell r="D798" t="str">
            <v>T</v>
          </cell>
          <cell r="E798" t="str">
            <v>GP - Post Office Limited</v>
          </cell>
          <cell r="F798" t="str">
            <v>Y</v>
          </cell>
          <cell r="G798" t="str">
            <v>N</v>
          </cell>
          <cell r="H798" t="str">
            <v>Y</v>
          </cell>
          <cell r="I798" t="str">
            <v>N</v>
          </cell>
          <cell r="J798" t="str">
            <v>N</v>
          </cell>
          <cell r="K798" t="str">
            <v>N</v>
          </cell>
          <cell r="L798" t="str">
            <v>N</v>
          </cell>
          <cell r="M798" t="str">
            <v>N</v>
          </cell>
          <cell r="N798" t="str">
            <v>N</v>
          </cell>
          <cell r="O798" t="str">
            <v>N</v>
          </cell>
          <cell r="P798" t="str">
            <v>N</v>
          </cell>
          <cell r="Q798" t="str">
            <v>N</v>
          </cell>
          <cell r="R798">
            <v>0</v>
          </cell>
        </row>
        <row r="799">
          <cell r="A799" t="str">
            <v>PON097</v>
          </cell>
          <cell r="B799" t="str">
            <v xml:space="preserve">Police Ombudsman for Northern Ireland             </v>
          </cell>
          <cell r="C799" t="str">
            <v>PONIGP</v>
          </cell>
          <cell r="D799" t="str">
            <v>T</v>
          </cell>
          <cell r="E799" t="str">
            <v xml:space="preserve">IGP - Police Ombudsman for Northern Ireland       </v>
          </cell>
          <cell r="F799" t="str">
            <v>Y</v>
          </cell>
          <cell r="G799" t="str">
            <v>N</v>
          </cell>
          <cell r="H799" t="str">
            <v>Y</v>
          </cell>
          <cell r="I799" t="str">
            <v>N</v>
          </cell>
          <cell r="J799" t="str">
            <v>N</v>
          </cell>
          <cell r="K799" t="str">
            <v>N</v>
          </cell>
          <cell r="L799" t="str">
            <v>N</v>
          </cell>
          <cell r="M799" t="str">
            <v>N</v>
          </cell>
          <cell r="N799" t="str">
            <v>N</v>
          </cell>
          <cell r="O799" t="str">
            <v>N</v>
          </cell>
          <cell r="P799" t="str">
            <v>N</v>
          </cell>
          <cell r="Q799" t="str">
            <v>N</v>
          </cell>
          <cell r="R799">
            <v>0</v>
          </cell>
        </row>
        <row r="800">
          <cell r="A800" t="str">
            <v>PPF032</v>
          </cell>
          <cell r="B800" t="str">
            <v xml:space="preserve">Pension Protection Fund (PPF)                     </v>
          </cell>
          <cell r="C800" t="str">
            <v>PPFGRP</v>
          </cell>
          <cell r="D800" t="str">
            <v>T</v>
          </cell>
          <cell r="E800" t="str">
            <v xml:space="preserve">GRP - Pension Protection Fund (PPF)               </v>
          </cell>
          <cell r="F800" t="str">
            <v>Y</v>
          </cell>
          <cell r="G800" t="str">
            <v>N</v>
          </cell>
          <cell r="H800" t="str">
            <v>Y</v>
          </cell>
          <cell r="I800" t="str">
            <v>N</v>
          </cell>
          <cell r="J800" t="str">
            <v>N</v>
          </cell>
          <cell r="K800" t="str">
            <v>N</v>
          </cell>
          <cell r="L800" t="str">
            <v>N</v>
          </cell>
          <cell r="M800" t="str">
            <v>N</v>
          </cell>
          <cell r="N800" t="str">
            <v>N</v>
          </cell>
          <cell r="O800" t="str">
            <v>N</v>
          </cell>
          <cell r="P800" t="str">
            <v>N</v>
          </cell>
          <cell r="Q800" t="str">
            <v>N</v>
          </cell>
          <cell r="R800">
            <v>0</v>
          </cell>
        </row>
        <row r="801">
          <cell r="A801" t="str">
            <v>PPS912</v>
          </cell>
          <cell r="B801" t="str">
            <v xml:space="preserve">Police Pension Scheme - Northern Ireland Office   </v>
          </cell>
          <cell r="C801" t="str">
            <v>PPS9GP</v>
          </cell>
          <cell r="D801" t="str">
            <v>T</v>
          </cell>
          <cell r="E801" t="str">
            <v>GP - Police Pension Scheme - Northern Ireland Offi</v>
          </cell>
          <cell r="F801" t="str">
            <v>Y</v>
          </cell>
          <cell r="G801" t="str">
            <v>N</v>
          </cell>
          <cell r="H801" t="str">
            <v>Y</v>
          </cell>
          <cell r="I801" t="str">
            <v>N</v>
          </cell>
          <cell r="J801" t="str">
            <v>N</v>
          </cell>
          <cell r="K801" t="str">
            <v>N</v>
          </cell>
          <cell r="L801" t="str">
            <v>N</v>
          </cell>
          <cell r="M801" t="str">
            <v>N</v>
          </cell>
          <cell r="N801" t="str">
            <v>N</v>
          </cell>
          <cell r="O801" t="str">
            <v>N</v>
          </cell>
          <cell r="P801" t="str">
            <v>N</v>
          </cell>
          <cell r="Q801" t="str">
            <v>N</v>
          </cell>
          <cell r="R801">
            <v>0</v>
          </cell>
        </row>
        <row r="802">
          <cell r="A802" t="str">
            <v>PRA087</v>
          </cell>
          <cell r="B802" t="str">
            <v>Prudential Regulation Authority</v>
          </cell>
          <cell r="C802" t="str">
            <v>PRAGRP</v>
          </cell>
          <cell r="D802" t="str">
            <v>T</v>
          </cell>
          <cell r="E802" t="str">
            <v>GP - Prudential Regulation Authority</v>
          </cell>
          <cell r="F802" t="str">
            <v>Y</v>
          </cell>
          <cell r="G802" t="str">
            <v>N</v>
          </cell>
          <cell r="H802" t="str">
            <v>Y</v>
          </cell>
          <cell r="I802" t="str">
            <v>N</v>
          </cell>
          <cell r="J802" t="str">
            <v>N</v>
          </cell>
          <cell r="K802" t="str">
            <v>N</v>
          </cell>
          <cell r="L802" t="str">
            <v>N</v>
          </cell>
          <cell r="M802" t="str">
            <v>N</v>
          </cell>
          <cell r="N802" t="str">
            <v>N</v>
          </cell>
          <cell r="O802" t="str">
            <v>N</v>
          </cell>
          <cell r="P802" t="str">
            <v>N</v>
          </cell>
          <cell r="Q802" t="str">
            <v>N</v>
          </cell>
          <cell r="R802">
            <v>0</v>
          </cell>
        </row>
        <row r="803">
          <cell r="A803" t="str">
            <v>PRA091</v>
          </cell>
          <cell r="B803" t="str">
            <v xml:space="preserve">Prudential Regulation Authority                   </v>
          </cell>
          <cell r="C803" t="str">
            <v>PRAGRP</v>
          </cell>
          <cell r="D803" t="str">
            <v>T</v>
          </cell>
          <cell r="E803" t="str">
            <v xml:space="preserve">GRP - Prudential Regulation Authority             </v>
          </cell>
          <cell r="F803" t="str">
            <v>Y</v>
          </cell>
          <cell r="G803" t="str">
            <v>N</v>
          </cell>
          <cell r="H803" t="str">
            <v>Y</v>
          </cell>
          <cell r="I803" t="str">
            <v>N</v>
          </cell>
          <cell r="J803" t="str">
            <v>N</v>
          </cell>
          <cell r="K803" t="str">
            <v>N</v>
          </cell>
          <cell r="L803" t="str">
            <v>N</v>
          </cell>
          <cell r="M803" t="str">
            <v>N</v>
          </cell>
          <cell r="N803" t="str">
            <v>N</v>
          </cell>
          <cell r="O803" t="str">
            <v>N</v>
          </cell>
          <cell r="P803" t="str">
            <v>N</v>
          </cell>
          <cell r="Q803" t="str">
            <v>N</v>
          </cell>
          <cell r="R803">
            <v>0</v>
          </cell>
        </row>
        <row r="804">
          <cell r="A804" t="str">
            <v>PRS214</v>
          </cell>
          <cell r="B804" t="str">
            <v xml:space="preserve">Public Prosecution Service - Northern Ireland     </v>
          </cell>
          <cell r="C804" t="str">
            <v>PRSIGP</v>
          </cell>
          <cell r="D804" t="str">
            <v>T</v>
          </cell>
          <cell r="E804" t="str">
            <v>IGP - Public Prosecution Service - Northern Irelan</v>
          </cell>
          <cell r="F804" t="str">
            <v>Y</v>
          </cell>
          <cell r="G804" t="str">
            <v>N</v>
          </cell>
          <cell r="H804" t="str">
            <v>Y</v>
          </cell>
          <cell r="I804" t="str">
            <v>N</v>
          </cell>
          <cell r="J804" t="str">
            <v>N</v>
          </cell>
          <cell r="K804" t="str">
            <v>N</v>
          </cell>
          <cell r="L804" t="str">
            <v>N</v>
          </cell>
          <cell r="M804" t="str">
            <v>N</v>
          </cell>
          <cell r="N804" t="str">
            <v>N</v>
          </cell>
          <cell r="O804" t="str">
            <v>N</v>
          </cell>
          <cell r="P804" t="str">
            <v>N</v>
          </cell>
          <cell r="Q804" t="str">
            <v>N</v>
          </cell>
          <cell r="R804">
            <v>0</v>
          </cell>
        </row>
        <row r="805">
          <cell r="A805" t="str">
            <v>PSC006</v>
          </cell>
          <cell r="B805" t="str">
            <v xml:space="preserve">Postal Services Commission                        </v>
          </cell>
          <cell r="C805" t="str">
            <v>PSC0GP</v>
          </cell>
          <cell r="D805" t="str">
            <v>T</v>
          </cell>
          <cell r="E805" t="str">
            <v xml:space="preserve">GP - Postal Services Commission                   </v>
          </cell>
          <cell r="F805" t="str">
            <v>Y</v>
          </cell>
          <cell r="G805" t="str">
            <v>N</v>
          </cell>
          <cell r="H805" t="str">
            <v>Y</v>
          </cell>
          <cell r="I805" t="str">
            <v>N</v>
          </cell>
          <cell r="J805" t="str">
            <v>N</v>
          </cell>
          <cell r="K805" t="str">
            <v>N</v>
          </cell>
          <cell r="L805" t="str">
            <v>N</v>
          </cell>
          <cell r="M805" t="str">
            <v>N</v>
          </cell>
          <cell r="N805" t="str">
            <v>N</v>
          </cell>
          <cell r="O805" t="str">
            <v>N</v>
          </cell>
          <cell r="P805" t="str">
            <v>N</v>
          </cell>
          <cell r="Q805" t="str">
            <v>N</v>
          </cell>
          <cell r="R805">
            <v>0</v>
          </cell>
        </row>
        <row r="806">
          <cell r="A806" t="str">
            <v>PSN097</v>
          </cell>
          <cell r="B806" t="str">
            <v xml:space="preserve">Police Service of Northern Ireland                </v>
          </cell>
          <cell r="C806" t="str">
            <v>PSNIGP</v>
          </cell>
          <cell r="D806" t="str">
            <v>T</v>
          </cell>
          <cell r="E806" t="str">
            <v xml:space="preserve">IGP - Police Service of Northern Ireland          </v>
          </cell>
          <cell r="F806" t="str">
            <v>Y</v>
          </cell>
          <cell r="G806" t="str">
            <v>N</v>
          </cell>
          <cell r="H806" t="str">
            <v>Y</v>
          </cell>
          <cell r="I806" t="str">
            <v>N</v>
          </cell>
          <cell r="J806" t="str">
            <v>N</v>
          </cell>
          <cell r="K806" t="str">
            <v>N</v>
          </cell>
          <cell r="L806" t="str">
            <v>N</v>
          </cell>
          <cell r="M806" t="str">
            <v>N</v>
          </cell>
          <cell r="N806" t="str">
            <v>N</v>
          </cell>
          <cell r="O806" t="str">
            <v>N</v>
          </cell>
          <cell r="P806" t="str">
            <v>N</v>
          </cell>
          <cell r="Q806" t="str">
            <v>N</v>
          </cell>
          <cell r="R806">
            <v>0</v>
          </cell>
        </row>
        <row r="807">
          <cell r="A807" t="str">
            <v>PTA004</v>
          </cell>
          <cell r="B807" t="str">
            <v>Port of Tyne Authority</v>
          </cell>
          <cell r="C807" t="str">
            <v>PTAGRP</v>
          </cell>
          <cell r="D807" t="str">
            <v>T</v>
          </cell>
          <cell r="E807" t="str">
            <v>GP - Port of Tyne Authority</v>
          </cell>
          <cell r="F807" t="str">
            <v>Y</v>
          </cell>
          <cell r="G807" t="str">
            <v>N</v>
          </cell>
          <cell r="H807" t="str">
            <v>Y</v>
          </cell>
          <cell r="I807" t="str">
            <v>N</v>
          </cell>
          <cell r="J807" t="str">
            <v>N</v>
          </cell>
          <cell r="K807" t="str">
            <v>N</v>
          </cell>
          <cell r="L807" t="str">
            <v>N</v>
          </cell>
          <cell r="M807" t="str">
            <v>N</v>
          </cell>
          <cell r="N807" t="str">
            <v>N</v>
          </cell>
          <cell r="O807" t="str">
            <v>N</v>
          </cell>
          <cell r="P807" t="str">
            <v>N</v>
          </cell>
          <cell r="Q807" t="str">
            <v>N</v>
          </cell>
          <cell r="R807">
            <v>0</v>
          </cell>
        </row>
        <row r="808">
          <cell r="A808" t="str">
            <v>PWL888</v>
          </cell>
          <cell r="B808" t="str">
            <v xml:space="preserve">Public Works Loans Board                          </v>
          </cell>
          <cell r="C808" t="str">
            <v>PWL8GP</v>
          </cell>
          <cell r="D808" t="str">
            <v>T</v>
          </cell>
          <cell r="E808" t="str">
            <v xml:space="preserve">GP - Public Works Loans Board                     </v>
          </cell>
          <cell r="F808" t="str">
            <v>Y</v>
          </cell>
          <cell r="G808" t="str">
            <v>N</v>
          </cell>
          <cell r="H808" t="str">
            <v>Y</v>
          </cell>
          <cell r="I808" t="str">
            <v>N</v>
          </cell>
          <cell r="J808" t="str">
            <v>N</v>
          </cell>
          <cell r="K808" t="str">
            <v>N</v>
          </cell>
          <cell r="L808" t="str">
            <v>N</v>
          </cell>
          <cell r="M808" t="str">
            <v>N</v>
          </cell>
          <cell r="N808" t="str">
            <v>N</v>
          </cell>
          <cell r="O808" t="str">
            <v>N</v>
          </cell>
          <cell r="P808" t="str">
            <v>N</v>
          </cell>
          <cell r="Q808" t="str">
            <v>N</v>
          </cell>
          <cell r="R808">
            <v>0</v>
          </cell>
        </row>
        <row r="809">
          <cell r="A809" t="str">
            <v>QEC085</v>
          </cell>
          <cell r="B809" t="str">
            <v xml:space="preserve">Queen Elizabeth II Conference Centre              </v>
          </cell>
          <cell r="C809" t="str">
            <v>COMCLS</v>
          </cell>
          <cell r="D809" t="str">
            <v>T</v>
          </cell>
          <cell r="E809" t="str">
            <v>CLS - DEPARTMENT FOR COMMUNITIES &amp; LOCAL GOVERNMEN</v>
          </cell>
          <cell r="F809" t="str">
            <v>Y</v>
          </cell>
          <cell r="G809" t="str">
            <v>N</v>
          </cell>
          <cell r="H809" t="str">
            <v>Y</v>
          </cell>
          <cell r="I809" t="str">
            <v>N</v>
          </cell>
          <cell r="J809" t="str">
            <v>N</v>
          </cell>
          <cell r="K809" t="str">
            <v>N</v>
          </cell>
          <cell r="L809" t="str">
            <v>N</v>
          </cell>
          <cell r="M809" t="str">
            <v>N</v>
          </cell>
          <cell r="N809" t="str">
            <v>N</v>
          </cell>
          <cell r="O809" t="str">
            <v>N</v>
          </cell>
          <cell r="P809" t="str">
            <v>N</v>
          </cell>
          <cell r="Q809" t="str">
            <v>N</v>
          </cell>
          <cell r="R809">
            <v>0</v>
          </cell>
        </row>
        <row r="810">
          <cell r="A810" t="str">
            <v>RAF017</v>
          </cell>
          <cell r="B810" t="str">
            <v xml:space="preserve">Royal Air Force Museum                            </v>
          </cell>
          <cell r="C810" t="str">
            <v>MODCLS</v>
          </cell>
          <cell r="D810" t="str">
            <v>T</v>
          </cell>
          <cell r="E810" t="str">
            <v xml:space="preserve">CLS - MINISTRY OF DEFENCE                         </v>
          </cell>
          <cell r="F810" t="str">
            <v>Y</v>
          </cell>
          <cell r="G810" t="str">
            <v>N</v>
          </cell>
          <cell r="H810" t="str">
            <v>Y</v>
          </cell>
          <cell r="I810" t="str">
            <v>N</v>
          </cell>
          <cell r="J810" t="str">
            <v>N</v>
          </cell>
          <cell r="K810" t="str">
            <v>N</v>
          </cell>
          <cell r="L810" t="str">
            <v>N</v>
          </cell>
          <cell r="M810" t="str">
            <v>N</v>
          </cell>
          <cell r="N810" t="str">
            <v>N</v>
          </cell>
          <cell r="O810" t="str">
            <v>N</v>
          </cell>
          <cell r="P810" t="str">
            <v>N</v>
          </cell>
          <cell r="Q810" t="str">
            <v>N</v>
          </cell>
          <cell r="R810">
            <v>0</v>
          </cell>
        </row>
        <row r="811">
          <cell r="A811" t="str">
            <v>RAI208</v>
          </cell>
          <cell r="B811" t="str">
            <v xml:space="preserve">Regulation and Quality and Improvement Authority  </v>
          </cell>
          <cell r="C811" t="str">
            <v>RAIIGP</v>
          </cell>
          <cell r="D811" t="str">
            <v>T</v>
          </cell>
          <cell r="E811" t="str">
            <v>IGP - Regulation and Quality and Improvement Autho</v>
          </cell>
          <cell r="F811" t="str">
            <v>Y</v>
          </cell>
          <cell r="G811" t="str">
            <v>N</v>
          </cell>
          <cell r="H811" t="str">
            <v>Y</v>
          </cell>
          <cell r="I811" t="str">
            <v>N</v>
          </cell>
          <cell r="J811" t="str">
            <v>N</v>
          </cell>
          <cell r="K811" t="str">
            <v>N</v>
          </cell>
          <cell r="L811" t="str">
            <v>N</v>
          </cell>
          <cell r="M811" t="str">
            <v>N</v>
          </cell>
          <cell r="N811" t="str">
            <v>N</v>
          </cell>
          <cell r="O811" t="str">
            <v>N</v>
          </cell>
          <cell r="P811" t="str">
            <v>N</v>
          </cell>
          <cell r="Q811" t="str">
            <v>N</v>
          </cell>
          <cell r="R811">
            <v>0</v>
          </cell>
        </row>
        <row r="812">
          <cell r="A812" t="str">
            <v>RAM048</v>
          </cell>
          <cell r="B812" t="str">
            <v xml:space="preserve">Royal Armouries                                   </v>
          </cell>
          <cell r="C812" t="str">
            <v>DCMCLS</v>
          </cell>
          <cell r="D812" t="str">
            <v>T</v>
          </cell>
          <cell r="E812" t="str">
            <v xml:space="preserve">CLS - DEPARTMENT FOR CULTURE MEDIA &amp; SPORT        </v>
          </cell>
          <cell r="F812" t="str">
            <v>Y</v>
          </cell>
          <cell r="G812" t="str">
            <v>N</v>
          </cell>
          <cell r="H812" t="str">
            <v>Y</v>
          </cell>
          <cell r="I812" t="str">
            <v>N</v>
          </cell>
          <cell r="J812" t="str">
            <v>N</v>
          </cell>
          <cell r="K812" t="str">
            <v>N</v>
          </cell>
          <cell r="L812" t="str">
            <v>N</v>
          </cell>
          <cell r="M812" t="str">
            <v>N</v>
          </cell>
          <cell r="N812" t="str">
            <v>N</v>
          </cell>
          <cell r="O812" t="str">
            <v>N</v>
          </cell>
          <cell r="P812" t="str">
            <v>N</v>
          </cell>
          <cell r="Q812" t="str">
            <v>N</v>
          </cell>
          <cell r="R812">
            <v>0</v>
          </cell>
        </row>
        <row r="813">
          <cell r="A813" t="str">
            <v>RBG075</v>
          </cell>
          <cell r="B813" t="str">
            <v xml:space="preserve">Royal Botanic Garden Edinburgh                    </v>
          </cell>
          <cell r="C813" t="str">
            <v>RBG0GP</v>
          </cell>
          <cell r="D813" t="str">
            <v>T</v>
          </cell>
          <cell r="E813" t="str">
            <v xml:space="preserve">GP - Royal Botanic Garden Edinburgh               </v>
          </cell>
          <cell r="F813" t="str">
            <v>Y</v>
          </cell>
          <cell r="G813" t="str">
            <v>N</v>
          </cell>
          <cell r="H813" t="str">
            <v>Y</v>
          </cell>
          <cell r="I813" t="str">
            <v>N</v>
          </cell>
          <cell r="J813" t="str">
            <v>N</v>
          </cell>
          <cell r="K813" t="str">
            <v>N</v>
          </cell>
          <cell r="L813" t="str">
            <v>N</v>
          </cell>
          <cell r="M813" t="str">
            <v>N</v>
          </cell>
          <cell r="N813" t="str">
            <v>N</v>
          </cell>
          <cell r="O813" t="str">
            <v>N</v>
          </cell>
          <cell r="P813" t="str">
            <v>N</v>
          </cell>
          <cell r="Q813" t="str">
            <v>N</v>
          </cell>
          <cell r="R813">
            <v>0</v>
          </cell>
        </row>
        <row r="814">
          <cell r="A814" t="str">
            <v>RCP906</v>
          </cell>
          <cell r="B814" t="str">
            <v xml:space="preserve">Research Councils Pension Scheme                  </v>
          </cell>
          <cell r="C814" t="str">
            <v>RCP9GP</v>
          </cell>
          <cell r="D814" t="str">
            <v>T</v>
          </cell>
          <cell r="E814" t="str">
            <v xml:space="preserve">GP - Research Councils Pension Scheme             </v>
          </cell>
          <cell r="F814" t="str">
            <v>Y</v>
          </cell>
          <cell r="G814" t="str">
            <v>N</v>
          </cell>
          <cell r="H814" t="str">
            <v>Y</v>
          </cell>
          <cell r="I814" t="str">
            <v>N</v>
          </cell>
          <cell r="J814" t="str">
            <v>N</v>
          </cell>
          <cell r="K814" t="str">
            <v>N</v>
          </cell>
          <cell r="L814" t="str">
            <v>N</v>
          </cell>
          <cell r="M814" t="str">
            <v>N</v>
          </cell>
          <cell r="N814" t="str">
            <v>N</v>
          </cell>
          <cell r="O814" t="str">
            <v>N</v>
          </cell>
          <cell r="P814" t="str">
            <v>N</v>
          </cell>
          <cell r="Q814" t="str">
            <v>N</v>
          </cell>
          <cell r="R814">
            <v>0</v>
          </cell>
        </row>
        <row r="815">
          <cell r="A815" t="str">
            <v>RCT048</v>
          </cell>
          <cell r="B815" t="str">
            <v>Royal Collection Trust</v>
          </cell>
          <cell r="C815" t="str">
            <v>RCTGRP</v>
          </cell>
          <cell r="D815" t="str">
            <v>T</v>
          </cell>
          <cell r="E815" t="str">
            <v>GP - Royal Collection Trust</v>
          </cell>
          <cell r="F815" t="str">
            <v>Y</v>
          </cell>
          <cell r="G815" t="str">
            <v>N</v>
          </cell>
          <cell r="H815" t="str">
            <v>Y</v>
          </cell>
          <cell r="I815" t="str">
            <v>N</v>
          </cell>
          <cell r="J815" t="str">
            <v>N</v>
          </cell>
          <cell r="K815" t="str">
            <v>N</v>
          </cell>
          <cell r="L815" t="str">
            <v>N</v>
          </cell>
          <cell r="M815" t="str">
            <v>N</v>
          </cell>
          <cell r="N815" t="str">
            <v>N</v>
          </cell>
          <cell r="O815" t="str">
            <v>N</v>
          </cell>
          <cell r="P815" t="str">
            <v>N</v>
          </cell>
          <cell r="Q815" t="str">
            <v>N</v>
          </cell>
          <cell r="R815">
            <v>0</v>
          </cell>
        </row>
        <row r="816">
          <cell r="A816" t="str">
            <v>REG212</v>
          </cell>
          <cell r="B816" t="str">
            <v xml:space="preserve">Northern Ireland Authority for Energy Regulation  </v>
          </cell>
          <cell r="C816" t="str">
            <v>REGIGP</v>
          </cell>
          <cell r="D816" t="str">
            <v>T</v>
          </cell>
          <cell r="E816" t="str">
            <v>IGP - Northern Ireland Authority for Energy Regula</v>
          </cell>
          <cell r="F816" t="str">
            <v>Y</v>
          </cell>
          <cell r="G816" t="str">
            <v>N</v>
          </cell>
          <cell r="H816" t="str">
            <v>Y</v>
          </cell>
          <cell r="I816" t="str">
            <v>N</v>
          </cell>
          <cell r="J816" t="str">
            <v>N</v>
          </cell>
          <cell r="K816" t="str">
            <v>N</v>
          </cell>
          <cell r="L816" t="str">
            <v>N</v>
          </cell>
          <cell r="M816" t="str">
            <v>N</v>
          </cell>
          <cell r="N816" t="str">
            <v>N</v>
          </cell>
          <cell r="O816" t="str">
            <v>N</v>
          </cell>
          <cell r="P816" t="str">
            <v>N</v>
          </cell>
          <cell r="Q816" t="str">
            <v>N</v>
          </cell>
          <cell r="R816">
            <v>0</v>
          </cell>
        </row>
        <row r="817">
          <cell r="A817" t="str">
            <v>REL032</v>
          </cell>
          <cell r="B817" t="str">
            <v xml:space="preserve">Remploy Ltd                                       </v>
          </cell>
          <cell r="C817" t="str">
            <v>RELGRP</v>
          </cell>
          <cell r="D817" t="str">
            <v>T</v>
          </cell>
          <cell r="E817" t="str">
            <v xml:space="preserve">GRP - Remploy Ltd                                 </v>
          </cell>
          <cell r="F817" t="str">
            <v>Y</v>
          </cell>
          <cell r="G817" t="str">
            <v>N</v>
          </cell>
          <cell r="H817" t="str">
            <v>Y</v>
          </cell>
          <cell r="I817" t="str">
            <v>N</v>
          </cell>
          <cell r="J817" t="str">
            <v>N</v>
          </cell>
          <cell r="K817" t="str">
            <v>N</v>
          </cell>
          <cell r="L817" t="str">
            <v>N</v>
          </cell>
          <cell r="M817" t="str">
            <v>N</v>
          </cell>
          <cell r="N817" t="str">
            <v>N</v>
          </cell>
          <cell r="O817" t="str">
            <v>N</v>
          </cell>
          <cell r="P817" t="str">
            <v>N</v>
          </cell>
          <cell r="Q817" t="str">
            <v>N</v>
          </cell>
          <cell r="R817">
            <v>0</v>
          </cell>
        </row>
        <row r="818">
          <cell r="A818" t="str">
            <v>RHC017</v>
          </cell>
          <cell r="B818" t="str">
            <v xml:space="preserve">Royal Hospital Chelsea                            </v>
          </cell>
          <cell r="C818" t="str">
            <v>MODCLS</v>
          </cell>
          <cell r="D818" t="str">
            <v>T</v>
          </cell>
          <cell r="E818" t="str">
            <v xml:space="preserve">CLS - MINISTRY OF DEFENCE                         </v>
          </cell>
          <cell r="F818" t="str">
            <v>Y</v>
          </cell>
          <cell r="G818" t="str">
            <v>N</v>
          </cell>
          <cell r="H818" t="str">
            <v>Y</v>
          </cell>
          <cell r="I818" t="str">
            <v>N</v>
          </cell>
          <cell r="J818" t="str">
            <v>N</v>
          </cell>
          <cell r="K818" t="str">
            <v>N</v>
          </cell>
          <cell r="L818" t="str">
            <v>N</v>
          </cell>
          <cell r="M818" t="str">
            <v>N</v>
          </cell>
          <cell r="N818" t="str">
            <v>N</v>
          </cell>
          <cell r="O818" t="str">
            <v>N</v>
          </cell>
          <cell r="P818" t="str">
            <v>N</v>
          </cell>
          <cell r="Q818" t="str">
            <v>N</v>
          </cell>
          <cell r="R818">
            <v>0</v>
          </cell>
        </row>
        <row r="819">
          <cell r="A819" t="str">
            <v>RHH087</v>
          </cell>
          <cell r="B819" t="str">
            <v>Royal Household</v>
          </cell>
          <cell r="C819" t="str">
            <v>HMTCLS</v>
          </cell>
          <cell r="D819" t="str">
            <v>T</v>
          </cell>
          <cell r="E819" t="str">
            <v xml:space="preserve">CLS - HM Treasury                                  </v>
          </cell>
          <cell r="F819" t="str">
            <v>N</v>
          </cell>
          <cell r="G819" t="str">
            <v>N</v>
          </cell>
          <cell r="H819" t="str">
            <v>N</v>
          </cell>
          <cell r="I819" t="str">
            <v>N</v>
          </cell>
          <cell r="J819" t="str">
            <v>N</v>
          </cell>
          <cell r="K819" t="str">
            <v>N</v>
          </cell>
          <cell r="L819" t="str">
            <v>N</v>
          </cell>
          <cell r="M819" t="str">
            <v>N</v>
          </cell>
          <cell r="N819" t="str">
            <v>N</v>
          </cell>
          <cell r="O819" t="str">
            <v>N</v>
          </cell>
          <cell r="P819" t="str">
            <v>N</v>
          </cell>
          <cell r="Q819" t="str">
            <v>N</v>
          </cell>
          <cell r="R819">
            <v>0</v>
          </cell>
        </row>
        <row r="820">
          <cell r="A820" t="str">
            <v>RMH084</v>
          </cell>
          <cell r="B820" t="str">
            <v xml:space="preserve">Royal Mail Holdings Plc                           </v>
          </cell>
          <cell r="C820" t="str">
            <v>RMHGRP</v>
          </cell>
          <cell r="D820" t="str">
            <v>T</v>
          </cell>
          <cell r="E820" t="str">
            <v xml:space="preserve">GRP - Royal Mail Holdings Plc                     </v>
          </cell>
          <cell r="F820" t="str">
            <v>Y</v>
          </cell>
          <cell r="G820" t="str">
            <v>N</v>
          </cell>
          <cell r="H820" t="str">
            <v>Y</v>
          </cell>
          <cell r="I820" t="str">
            <v>N</v>
          </cell>
          <cell r="J820" t="str">
            <v>N</v>
          </cell>
          <cell r="K820" t="str">
            <v>N</v>
          </cell>
          <cell r="L820" t="str">
            <v>N</v>
          </cell>
          <cell r="M820" t="str">
            <v>N</v>
          </cell>
          <cell r="N820" t="str">
            <v>N</v>
          </cell>
          <cell r="O820" t="str">
            <v>N</v>
          </cell>
          <cell r="P820" t="str">
            <v>N</v>
          </cell>
          <cell r="Q820" t="str">
            <v>N</v>
          </cell>
          <cell r="R820">
            <v>0</v>
          </cell>
        </row>
        <row r="821">
          <cell r="A821" t="str">
            <v>RMP915</v>
          </cell>
          <cell r="B821" t="str">
            <v xml:space="preserve">Royal Mail Pension Scheme                         </v>
          </cell>
          <cell r="C821" t="str">
            <v>RMP9GP</v>
          </cell>
          <cell r="D821" t="str">
            <v>T</v>
          </cell>
          <cell r="E821" t="str">
            <v xml:space="preserve">GP - Royal Mail Pension Scheme                    </v>
          </cell>
          <cell r="F821" t="str">
            <v>Y</v>
          </cell>
          <cell r="G821" t="str">
            <v>Y</v>
          </cell>
          <cell r="H821" t="str">
            <v>N</v>
          </cell>
          <cell r="I821" t="str">
            <v>N</v>
          </cell>
          <cell r="J821" t="str">
            <v>N</v>
          </cell>
          <cell r="K821" t="str">
            <v>N</v>
          </cell>
          <cell r="L821" t="str">
            <v>N</v>
          </cell>
          <cell r="M821" t="str">
            <v>N</v>
          </cell>
          <cell r="N821" t="str">
            <v>N</v>
          </cell>
          <cell r="O821" t="str">
            <v>N</v>
          </cell>
          <cell r="P821" t="str">
            <v>N</v>
          </cell>
          <cell r="Q821" t="str">
            <v>N</v>
          </cell>
          <cell r="R821">
            <v>0</v>
          </cell>
        </row>
        <row r="822">
          <cell r="A822" t="str">
            <v>RMT087</v>
          </cell>
          <cell r="B822" t="str">
            <v xml:space="preserve">Royal Mint                                        </v>
          </cell>
          <cell r="C822" t="str">
            <v>RMTGRP</v>
          </cell>
          <cell r="D822" t="str">
            <v>T</v>
          </cell>
          <cell r="E822" t="str">
            <v xml:space="preserve">GRP - Royal Mint                                  </v>
          </cell>
          <cell r="F822" t="str">
            <v>Y</v>
          </cell>
          <cell r="G822" t="str">
            <v>N</v>
          </cell>
          <cell r="H822" t="str">
            <v>Y</v>
          </cell>
          <cell r="I822" t="str">
            <v>N</v>
          </cell>
          <cell r="J822" t="str">
            <v>N</v>
          </cell>
          <cell r="K822" t="str">
            <v>N</v>
          </cell>
          <cell r="L822" t="str">
            <v>N</v>
          </cell>
          <cell r="M822" t="str">
            <v>N</v>
          </cell>
          <cell r="N822" t="str">
            <v>N</v>
          </cell>
          <cell r="O822" t="str">
            <v>N</v>
          </cell>
          <cell r="P822" t="str">
            <v>N</v>
          </cell>
          <cell r="Q822" t="str">
            <v>N</v>
          </cell>
          <cell r="R822">
            <v>0</v>
          </cell>
        </row>
        <row r="823">
          <cell r="A823" t="str">
            <v>ROS075</v>
          </cell>
          <cell r="B823" t="str">
            <v xml:space="preserve">Registers of Scotland                             </v>
          </cell>
          <cell r="C823" t="str">
            <v>ROSGRP</v>
          </cell>
          <cell r="D823" t="str">
            <v>T</v>
          </cell>
          <cell r="E823" t="str">
            <v xml:space="preserve">GRP - Registers of Scotland                       </v>
          </cell>
          <cell r="F823" t="str">
            <v>Y</v>
          </cell>
          <cell r="G823" t="str">
            <v>N</v>
          </cell>
          <cell r="H823" t="str">
            <v>Y</v>
          </cell>
          <cell r="I823" t="str">
            <v>N</v>
          </cell>
          <cell r="J823" t="str">
            <v>N</v>
          </cell>
          <cell r="K823" t="str">
            <v>N</v>
          </cell>
          <cell r="L823" t="str">
            <v>N</v>
          </cell>
          <cell r="M823" t="str">
            <v>N</v>
          </cell>
          <cell r="N823" t="str">
            <v>N</v>
          </cell>
          <cell r="O823" t="str">
            <v>N</v>
          </cell>
          <cell r="P823" t="str">
            <v>N</v>
          </cell>
          <cell r="Q823" t="str">
            <v>N</v>
          </cell>
          <cell r="R823">
            <v>0</v>
          </cell>
        </row>
        <row r="824">
          <cell r="A824" t="str">
            <v>RPA003</v>
          </cell>
          <cell r="B824" t="str">
            <v>Rural Payments Agency</v>
          </cell>
          <cell r="C824" t="str">
            <v>EFRCLS</v>
          </cell>
          <cell r="D824" t="str">
            <v>T</v>
          </cell>
          <cell r="E824" t="str">
            <v>CLS - DEPARTMENT FOR ENVIRONMENT FOOD &amp; RURAL AFFA</v>
          </cell>
          <cell r="F824" t="str">
            <v>N</v>
          </cell>
          <cell r="G824" t="str">
            <v>N</v>
          </cell>
          <cell r="H824" t="str">
            <v>N</v>
          </cell>
          <cell r="I824" t="str">
            <v>N</v>
          </cell>
          <cell r="J824" t="str">
            <v>N</v>
          </cell>
          <cell r="K824" t="str">
            <v>N</v>
          </cell>
          <cell r="L824" t="str">
            <v>N</v>
          </cell>
          <cell r="M824" t="str">
            <v>N</v>
          </cell>
          <cell r="N824" t="str">
            <v>N</v>
          </cell>
          <cell r="O824" t="str">
            <v>N</v>
          </cell>
          <cell r="P824" t="str">
            <v>N</v>
          </cell>
          <cell r="Q824" t="str">
            <v>N</v>
          </cell>
          <cell r="R824">
            <v>0</v>
          </cell>
        </row>
        <row r="825">
          <cell r="A825" t="str">
            <v>RSR066</v>
          </cell>
          <cell r="B825" t="str">
            <v>Research Site Restoration Limited</v>
          </cell>
          <cell r="C825" t="str">
            <v>DECCLS</v>
          </cell>
          <cell r="D825" t="str">
            <v>T</v>
          </cell>
          <cell r="E825" t="str">
            <v xml:space="preserve">CLS - DEPARTMENT OF ENERGY &amp; CLIMATE CHANGE       </v>
          </cell>
          <cell r="F825" t="str">
            <v>N</v>
          </cell>
          <cell r="G825" t="str">
            <v>N</v>
          </cell>
          <cell r="H825" t="str">
            <v>N</v>
          </cell>
          <cell r="I825" t="str">
            <v>N</v>
          </cell>
          <cell r="J825" t="str">
            <v>N</v>
          </cell>
          <cell r="K825" t="str">
            <v>N</v>
          </cell>
          <cell r="L825" t="str">
            <v>N</v>
          </cell>
          <cell r="M825" t="str">
            <v>N</v>
          </cell>
          <cell r="N825" t="str">
            <v>N</v>
          </cell>
          <cell r="O825" t="str">
            <v>N</v>
          </cell>
          <cell r="P825" t="str">
            <v>N</v>
          </cell>
          <cell r="Q825" t="str">
            <v>N</v>
          </cell>
          <cell r="R825">
            <v>0</v>
          </cell>
        </row>
        <row r="826">
          <cell r="A826" t="str">
            <v>S001XX</v>
          </cell>
          <cell r="B826" t="str">
            <v xml:space="preserve">Aberdeen City Council                             </v>
          </cell>
          <cell r="C826" t="str">
            <v>S001GP</v>
          </cell>
          <cell r="D826" t="str">
            <v>T</v>
          </cell>
          <cell r="E826" t="str">
            <v xml:space="preserve">GP - Aberdeen City Council                        </v>
          </cell>
          <cell r="F826" t="str">
            <v>Y</v>
          </cell>
          <cell r="G826" t="str">
            <v>N</v>
          </cell>
          <cell r="H826" t="str">
            <v>N</v>
          </cell>
          <cell r="I826" t="str">
            <v>N</v>
          </cell>
          <cell r="J826" t="str">
            <v>N</v>
          </cell>
          <cell r="K826" t="str">
            <v>N</v>
          </cell>
          <cell r="L826" t="str">
            <v>Y</v>
          </cell>
          <cell r="M826" t="str">
            <v>N</v>
          </cell>
          <cell r="N826" t="str">
            <v>N</v>
          </cell>
          <cell r="O826" t="str">
            <v>N</v>
          </cell>
          <cell r="P826" t="str">
            <v>N</v>
          </cell>
          <cell r="Q826" t="str">
            <v>N</v>
          </cell>
          <cell r="R826">
            <v>1</v>
          </cell>
        </row>
        <row r="827">
          <cell r="A827" t="str">
            <v>S002XX</v>
          </cell>
          <cell r="B827" t="str">
            <v xml:space="preserve">Aberdeenshire Council                             </v>
          </cell>
          <cell r="C827" t="str">
            <v>S002GP</v>
          </cell>
          <cell r="D827" t="str">
            <v>T</v>
          </cell>
          <cell r="E827" t="str">
            <v xml:space="preserve">GP - Aberdeenshire Council                        </v>
          </cell>
          <cell r="F827" t="str">
            <v>Y</v>
          </cell>
          <cell r="G827" t="str">
            <v>N</v>
          </cell>
          <cell r="H827" t="str">
            <v>N</v>
          </cell>
          <cell r="I827" t="str">
            <v>N</v>
          </cell>
          <cell r="J827" t="str">
            <v>N</v>
          </cell>
          <cell r="K827" t="str">
            <v>N</v>
          </cell>
          <cell r="L827" t="str">
            <v>Y</v>
          </cell>
          <cell r="M827" t="str">
            <v>N</v>
          </cell>
          <cell r="N827" t="str">
            <v>N</v>
          </cell>
          <cell r="O827" t="str">
            <v>N</v>
          </cell>
          <cell r="P827" t="str">
            <v>N</v>
          </cell>
          <cell r="Q827" t="str">
            <v>N</v>
          </cell>
          <cell r="R827">
            <v>1</v>
          </cell>
        </row>
        <row r="828">
          <cell r="A828" t="str">
            <v>S003XX</v>
          </cell>
          <cell r="B828" t="str">
            <v xml:space="preserve">Angus Council                                     </v>
          </cell>
          <cell r="C828" t="str">
            <v>S003GP</v>
          </cell>
          <cell r="D828" t="str">
            <v>T</v>
          </cell>
          <cell r="E828" t="str">
            <v xml:space="preserve">GP - Angus Council                                </v>
          </cell>
          <cell r="F828" t="str">
            <v>Y</v>
          </cell>
          <cell r="G828" t="str">
            <v>N</v>
          </cell>
          <cell r="H828" t="str">
            <v>N</v>
          </cell>
          <cell r="I828" t="str">
            <v>N</v>
          </cell>
          <cell r="J828" t="str">
            <v>N</v>
          </cell>
          <cell r="K828" t="str">
            <v>N</v>
          </cell>
          <cell r="L828" t="str">
            <v>Y</v>
          </cell>
          <cell r="M828" t="str">
            <v>N</v>
          </cell>
          <cell r="N828" t="str">
            <v>N</v>
          </cell>
          <cell r="O828" t="str">
            <v>N</v>
          </cell>
          <cell r="P828" t="str">
            <v>N</v>
          </cell>
          <cell r="Q828" t="str">
            <v>N</v>
          </cell>
          <cell r="R828">
            <v>1</v>
          </cell>
        </row>
        <row r="829">
          <cell r="A829" t="str">
            <v>S004XX</v>
          </cell>
          <cell r="B829" t="str">
            <v xml:space="preserve">Argyll and Bute Council                           </v>
          </cell>
          <cell r="C829" t="str">
            <v>S004GP</v>
          </cell>
          <cell r="D829" t="str">
            <v>T</v>
          </cell>
          <cell r="E829" t="str">
            <v xml:space="preserve">GP - Argyll and Bute Council                      </v>
          </cell>
          <cell r="F829" t="str">
            <v>Y</v>
          </cell>
          <cell r="G829" t="str">
            <v>N</v>
          </cell>
          <cell r="H829" t="str">
            <v>N</v>
          </cell>
          <cell r="I829" t="str">
            <v>N</v>
          </cell>
          <cell r="J829" t="str">
            <v>N</v>
          </cell>
          <cell r="K829" t="str">
            <v>N</v>
          </cell>
          <cell r="L829" t="str">
            <v>Y</v>
          </cell>
          <cell r="M829" t="str">
            <v>N</v>
          </cell>
          <cell r="N829" t="str">
            <v>N</v>
          </cell>
          <cell r="O829" t="str">
            <v>N</v>
          </cell>
          <cell r="P829" t="str">
            <v>N</v>
          </cell>
          <cell r="Q829" t="str">
            <v>N</v>
          </cell>
          <cell r="R829">
            <v>1</v>
          </cell>
        </row>
        <row r="830">
          <cell r="A830" t="str">
            <v>S005XX</v>
          </cell>
          <cell r="B830" t="str">
            <v xml:space="preserve">Clackmanannshire Council                          </v>
          </cell>
          <cell r="C830" t="str">
            <v>S005GP</v>
          </cell>
          <cell r="D830" t="str">
            <v>T</v>
          </cell>
          <cell r="E830" t="str">
            <v xml:space="preserve">GP - Clackmanannshire Council                     </v>
          </cell>
          <cell r="F830" t="str">
            <v>Y</v>
          </cell>
          <cell r="G830" t="str">
            <v>N</v>
          </cell>
          <cell r="H830" t="str">
            <v>N</v>
          </cell>
          <cell r="I830" t="str">
            <v>N</v>
          </cell>
          <cell r="J830" t="str">
            <v>N</v>
          </cell>
          <cell r="K830" t="str">
            <v>N</v>
          </cell>
          <cell r="L830" t="str">
            <v>Y</v>
          </cell>
          <cell r="M830" t="str">
            <v>N</v>
          </cell>
          <cell r="N830" t="str">
            <v>N</v>
          </cell>
          <cell r="O830" t="str">
            <v>N</v>
          </cell>
          <cell r="P830" t="str">
            <v>N</v>
          </cell>
          <cell r="Q830" t="str">
            <v>N</v>
          </cell>
          <cell r="R830">
            <v>1</v>
          </cell>
        </row>
        <row r="831">
          <cell r="A831" t="str">
            <v>S006XX</v>
          </cell>
          <cell r="B831" t="str">
            <v xml:space="preserve">Western Isles Council                             </v>
          </cell>
          <cell r="C831" t="str">
            <v>S006GP</v>
          </cell>
          <cell r="D831" t="str">
            <v>T</v>
          </cell>
          <cell r="E831" t="str">
            <v xml:space="preserve">GP - Western Isles Council                        </v>
          </cell>
          <cell r="F831" t="str">
            <v>Y</v>
          </cell>
          <cell r="G831" t="str">
            <v>N</v>
          </cell>
          <cell r="H831" t="str">
            <v>N</v>
          </cell>
          <cell r="I831" t="str">
            <v>N</v>
          </cell>
          <cell r="J831" t="str">
            <v>N</v>
          </cell>
          <cell r="K831" t="str">
            <v>N</v>
          </cell>
          <cell r="L831" t="str">
            <v>Y</v>
          </cell>
          <cell r="M831" t="str">
            <v>N</v>
          </cell>
          <cell r="N831" t="str">
            <v>N</v>
          </cell>
          <cell r="O831" t="str">
            <v>N</v>
          </cell>
          <cell r="P831" t="str">
            <v>N</v>
          </cell>
          <cell r="Q831" t="str">
            <v>N</v>
          </cell>
          <cell r="R831">
            <v>1</v>
          </cell>
        </row>
        <row r="832">
          <cell r="A832" t="str">
            <v>S007XX</v>
          </cell>
          <cell r="B832" t="str">
            <v xml:space="preserve">Dumfries and Galloway Council                     </v>
          </cell>
          <cell r="C832" t="str">
            <v>S007GP</v>
          </cell>
          <cell r="D832" t="str">
            <v>T</v>
          </cell>
          <cell r="E832" t="str">
            <v xml:space="preserve">GP - Dumfries and Galloway Council                </v>
          </cell>
          <cell r="F832" t="str">
            <v>Y</v>
          </cell>
          <cell r="G832" t="str">
            <v>N</v>
          </cell>
          <cell r="H832" t="str">
            <v>N</v>
          </cell>
          <cell r="I832" t="str">
            <v>N</v>
          </cell>
          <cell r="J832" t="str">
            <v>N</v>
          </cell>
          <cell r="K832" t="str">
            <v>N</v>
          </cell>
          <cell r="L832" t="str">
            <v>Y</v>
          </cell>
          <cell r="M832" t="str">
            <v>N</v>
          </cell>
          <cell r="N832" t="str">
            <v>N</v>
          </cell>
          <cell r="O832" t="str">
            <v>N</v>
          </cell>
          <cell r="P832" t="str">
            <v>N</v>
          </cell>
          <cell r="Q832" t="str">
            <v>N</v>
          </cell>
          <cell r="R832">
            <v>1</v>
          </cell>
        </row>
        <row r="833">
          <cell r="A833" t="str">
            <v>S008XX</v>
          </cell>
          <cell r="B833" t="str">
            <v xml:space="preserve">Dundee City Council                               </v>
          </cell>
          <cell r="C833" t="str">
            <v>S008GP</v>
          </cell>
          <cell r="D833" t="str">
            <v>T</v>
          </cell>
          <cell r="E833" t="str">
            <v xml:space="preserve">GP - Dundee City Council                          </v>
          </cell>
          <cell r="F833" t="str">
            <v>Y</v>
          </cell>
          <cell r="G833" t="str">
            <v>N</v>
          </cell>
          <cell r="H833" t="str">
            <v>N</v>
          </cell>
          <cell r="I833" t="str">
            <v>N</v>
          </cell>
          <cell r="J833" t="str">
            <v>N</v>
          </cell>
          <cell r="K833" t="str">
            <v>N</v>
          </cell>
          <cell r="L833" t="str">
            <v>Y</v>
          </cell>
          <cell r="M833" t="str">
            <v>N</v>
          </cell>
          <cell r="N833" t="str">
            <v>N</v>
          </cell>
          <cell r="O833" t="str">
            <v>N</v>
          </cell>
          <cell r="P833" t="str">
            <v>N</v>
          </cell>
          <cell r="Q833" t="str">
            <v>N</v>
          </cell>
          <cell r="R833">
            <v>1</v>
          </cell>
        </row>
        <row r="834">
          <cell r="A834" t="str">
            <v>S009XX</v>
          </cell>
          <cell r="B834" t="str">
            <v xml:space="preserve">East Ayrshire Council                             </v>
          </cell>
          <cell r="C834" t="str">
            <v>S009GP</v>
          </cell>
          <cell r="D834" t="str">
            <v>T</v>
          </cell>
          <cell r="E834" t="str">
            <v xml:space="preserve">GP - East Ayrshire Council                        </v>
          </cell>
          <cell r="F834" t="str">
            <v>Y</v>
          </cell>
          <cell r="G834" t="str">
            <v>N</v>
          </cell>
          <cell r="H834" t="str">
            <v>N</v>
          </cell>
          <cell r="I834" t="str">
            <v>N</v>
          </cell>
          <cell r="J834" t="str">
            <v>N</v>
          </cell>
          <cell r="K834" t="str">
            <v>N</v>
          </cell>
          <cell r="L834" t="str">
            <v>Y</v>
          </cell>
          <cell r="M834" t="str">
            <v>N</v>
          </cell>
          <cell r="N834" t="str">
            <v>N</v>
          </cell>
          <cell r="O834" t="str">
            <v>N</v>
          </cell>
          <cell r="P834" t="str">
            <v>N</v>
          </cell>
          <cell r="Q834" t="str">
            <v>N</v>
          </cell>
          <cell r="R834">
            <v>1</v>
          </cell>
        </row>
        <row r="835">
          <cell r="A835" t="str">
            <v>S010XX</v>
          </cell>
          <cell r="B835" t="str">
            <v xml:space="preserve">East Dunbartonshire Council                       </v>
          </cell>
          <cell r="C835" t="str">
            <v>S010GP</v>
          </cell>
          <cell r="D835" t="str">
            <v>T</v>
          </cell>
          <cell r="E835" t="str">
            <v xml:space="preserve">GP - East Dunbartonshire Council                  </v>
          </cell>
          <cell r="F835" t="str">
            <v>Y</v>
          </cell>
          <cell r="G835" t="str">
            <v>N</v>
          </cell>
          <cell r="H835" t="str">
            <v>N</v>
          </cell>
          <cell r="I835" t="str">
            <v>N</v>
          </cell>
          <cell r="J835" t="str">
            <v>N</v>
          </cell>
          <cell r="K835" t="str">
            <v>N</v>
          </cell>
          <cell r="L835" t="str">
            <v>Y</v>
          </cell>
          <cell r="M835" t="str">
            <v>N</v>
          </cell>
          <cell r="N835" t="str">
            <v>N</v>
          </cell>
          <cell r="O835" t="str">
            <v>N</v>
          </cell>
          <cell r="P835" t="str">
            <v>N</v>
          </cell>
          <cell r="Q835" t="str">
            <v>N</v>
          </cell>
          <cell r="R835">
            <v>1</v>
          </cell>
        </row>
        <row r="836">
          <cell r="A836" t="str">
            <v>S011XX</v>
          </cell>
          <cell r="B836" t="str">
            <v xml:space="preserve">East Lothian Council                              </v>
          </cell>
          <cell r="C836" t="str">
            <v>S011GP</v>
          </cell>
          <cell r="D836" t="str">
            <v>T</v>
          </cell>
          <cell r="E836" t="str">
            <v xml:space="preserve">GP - East Lothian Council                         </v>
          </cell>
          <cell r="F836" t="str">
            <v>Y</v>
          </cell>
          <cell r="G836" t="str">
            <v>N</v>
          </cell>
          <cell r="H836" t="str">
            <v>N</v>
          </cell>
          <cell r="I836" t="str">
            <v>N</v>
          </cell>
          <cell r="J836" t="str">
            <v>N</v>
          </cell>
          <cell r="K836" t="str">
            <v>N</v>
          </cell>
          <cell r="L836" t="str">
            <v>Y</v>
          </cell>
          <cell r="M836" t="str">
            <v>N</v>
          </cell>
          <cell r="N836" t="str">
            <v>N</v>
          </cell>
          <cell r="O836" t="str">
            <v>N</v>
          </cell>
          <cell r="P836" t="str">
            <v>N</v>
          </cell>
          <cell r="Q836" t="str">
            <v>N</v>
          </cell>
          <cell r="R836">
            <v>1</v>
          </cell>
        </row>
        <row r="837">
          <cell r="A837" t="str">
            <v>S012XX</v>
          </cell>
          <cell r="B837" t="str">
            <v xml:space="preserve">East Renfrewshire Council                         </v>
          </cell>
          <cell r="C837" t="str">
            <v>S012GP</v>
          </cell>
          <cell r="D837" t="str">
            <v>T</v>
          </cell>
          <cell r="E837" t="str">
            <v xml:space="preserve">GP - East Renfrewshire Council                    </v>
          </cell>
          <cell r="F837" t="str">
            <v>Y</v>
          </cell>
          <cell r="G837" t="str">
            <v>N</v>
          </cell>
          <cell r="H837" t="str">
            <v>N</v>
          </cell>
          <cell r="I837" t="str">
            <v>N</v>
          </cell>
          <cell r="J837" t="str">
            <v>N</v>
          </cell>
          <cell r="K837" t="str">
            <v>N</v>
          </cell>
          <cell r="L837" t="str">
            <v>Y</v>
          </cell>
          <cell r="M837" t="str">
            <v>N</v>
          </cell>
          <cell r="N837" t="str">
            <v>N</v>
          </cell>
          <cell r="O837" t="str">
            <v>N</v>
          </cell>
          <cell r="P837" t="str">
            <v>N</v>
          </cell>
          <cell r="Q837" t="str">
            <v>N</v>
          </cell>
          <cell r="R837">
            <v>1</v>
          </cell>
        </row>
        <row r="838">
          <cell r="A838" t="str">
            <v>S013XX</v>
          </cell>
          <cell r="B838" t="str">
            <v xml:space="preserve">Edinburgh City Council                            </v>
          </cell>
          <cell r="C838" t="str">
            <v>S013GP</v>
          </cell>
          <cell r="D838" t="str">
            <v>T</v>
          </cell>
          <cell r="E838" t="str">
            <v xml:space="preserve">GP - Edinburgh City Council                       </v>
          </cell>
          <cell r="F838" t="str">
            <v>Y</v>
          </cell>
          <cell r="G838" t="str">
            <v>N</v>
          </cell>
          <cell r="H838" t="str">
            <v>N</v>
          </cell>
          <cell r="I838" t="str">
            <v>N</v>
          </cell>
          <cell r="J838" t="str">
            <v>N</v>
          </cell>
          <cell r="K838" t="str">
            <v>N</v>
          </cell>
          <cell r="L838" t="str">
            <v>Y</v>
          </cell>
          <cell r="M838" t="str">
            <v>N</v>
          </cell>
          <cell r="N838" t="str">
            <v>N</v>
          </cell>
          <cell r="O838" t="str">
            <v>N</v>
          </cell>
          <cell r="P838" t="str">
            <v>N</v>
          </cell>
          <cell r="Q838" t="str">
            <v>N</v>
          </cell>
          <cell r="R838">
            <v>1</v>
          </cell>
        </row>
        <row r="839">
          <cell r="A839" t="str">
            <v>S014XX</v>
          </cell>
          <cell r="B839" t="str">
            <v xml:space="preserve">Falkirk Council                                   </v>
          </cell>
          <cell r="C839" t="str">
            <v>S014GP</v>
          </cell>
          <cell r="D839" t="str">
            <v>T</v>
          </cell>
          <cell r="E839" t="str">
            <v xml:space="preserve">GP - Falkirk Council                              </v>
          </cell>
          <cell r="F839" t="str">
            <v>Y</v>
          </cell>
          <cell r="G839" t="str">
            <v>N</v>
          </cell>
          <cell r="H839" t="str">
            <v>N</v>
          </cell>
          <cell r="I839" t="str">
            <v>N</v>
          </cell>
          <cell r="J839" t="str">
            <v>N</v>
          </cell>
          <cell r="K839" t="str">
            <v>N</v>
          </cell>
          <cell r="L839" t="str">
            <v>Y</v>
          </cell>
          <cell r="M839" t="str">
            <v>N</v>
          </cell>
          <cell r="N839" t="str">
            <v>N</v>
          </cell>
          <cell r="O839" t="str">
            <v>N</v>
          </cell>
          <cell r="P839" t="str">
            <v>N</v>
          </cell>
          <cell r="Q839" t="str">
            <v>N</v>
          </cell>
          <cell r="R839">
            <v>1</v>
          </cell>
        </row>
        <row r="840">
          <cell r="A840" t="str">
            <v>S015XX</v>
          </cell>
          <cell r="B840" t="str">
            <v xml:space="preserve">Fife Council                                      </v>
          </cell>
          <cell r="C840" t="str">
            <v>S015GP</v>
          </cell>
          <cell r="D840" t="str">
            <v>T</v>
          </cell>
          <cell r="E840" t="str">
            <v xml:space="preserve">GP - Fife Council                                 </v>
          </cell>
          <cell r="F840" t="str">
            <v>Y</v>
          </cell>
          <cell r="G840" t="str">
            <v>N</v>
          </cell>
          <cell r="H840" t="str">
            <v>N</v>
          </cell>
          <cell r="I840" t="str">
            <v>N</v>
          </cell>
          <cell r="J840" t="str">
            <v>N</v>
          </cell>
          <cell r="K840" t="str">
            <v>N</v>
          </cell>
          <cell r="L840" t="str">
            <v>Y</v>
          </cell>
          <cell r="M840" t="str">
            <v>N</v>
          </cell>
          <cell r="N840" t="str">
            <v>N</v>
          </cell>
          <cell r="O840" t="str">
            <v>N</v>
          </cell>
          <cell r="P840" t="str">
            <v>N</v>
          </cell>
          <cell r="Q840" t="str">
            <v>N</v>
          </cell>
          <cell r="R840">
            <v>1</v>
          </cell>
        </row>
        <row r="841">
          <cell r="A841" t="str">
            <v>S016XX</v>
          </cell>
          <cell r="B841" t="str">
            <v xml:space="preserve">Glasgow City Council                              </v>
          </cell>
          <cell r="C841" t="str">
            <v>S016GP</v>
          </cell>
          <cell r="D841" t="str">
            <v>T</v>
          </cell>
          <cell r="E841" t="str">
            <v xml:space="preserve">GP - Glasgow City Council                         </v>
          </cell>
          <cell r="F841" t="str">
            <v>Y</v>
          </cell>
          <cell r="G841" t="str">
            <v>N</v>
          </cell>
          <cell r="H841" t="str">
            <v>N</v>
          </cell>
          <cell r="I841" t="str">
            <v>N</v>
          </cell>
          <cell r="J841" t="str">
            <v>N</v>
          </cell>
          <cell r="K841" t="str">
            <v>N</v>
          </cell>
          <cell r="L841" t="str">
            <v>Y</v>
          </cell>
          <cell r="M841" t="str">
            <v>N</v>
          </cell>
          <cell r="N841" t="str">
            <v>N</v>
          </cell>
          <cell r="O841" t="str">
            <v>N</v>
          </cell>
          <cell r="P841" t="str">
            <v>N</v>
          </cell>
          <cell r="Q841" t="str">
            <v>N</v>
          </cell>
          <cell r="R841">
            <v>1</v>
          </cell>
        </row>
        <row r="842">
          <cell r="A842" t="str">
            <v>S017XX</v>
          </cell>
          <cell r="B842" t="str">
            <v xml:space="preserve">Highland Council                                  </v>
          </cell>
          <cell r="C842" t="str">
            <v>S017GP</v>
          </cell>
          <cell r="D842" t="str">
            <v>T</v>
          </cell>
          <cell r="E842" t="str">
            <v xml:space="preserve">GP - Highland Council                             </v>
          </cell>
          <cell r="F842" t="str">
            <v>Y</v>
          </cell>
          <cell r="G842" t="str">
            <v>N</v>
          </cell>
          <cell r="H842" t="str">
            <v>N</v>
          </cell>
          <cell r="I842" t="str">
            <v>N</v>
          </cell>
          <cell r="J842" t="str">
            <v>N</v>
          </cell>
          <cell r="K842" t="str">
            <v>N</v>
          </cell>
          <cell r="L842" t="str">
            <v>Y</v>
          </cell>
          <cell r="M842" t="str">
            <v>N</v>
          </cell>
          <cell r="N842" t="str">
            <v>N</v>
          </cell>
          <cell r="O842" t="str">
            <v>N</v>
          </cell>
          <cell r="P842" t="str">
            <v>N</v>
          </cell>
          <cell r="Q842" t="str">
            <v>N</v>
          </cell>
          <cell r="R842">
            <v>1</v>
          </cell>
        </row>
        <row r="843">
          <cell r="A843" t="str">
            <v>S018XX</v>
          </cell>
          <cell r="B843" t="str">
            <v xml:space="preserve">Inverclyde Council                                </v>
          </cell>
          <cell r="C843" t="str">
            <v>S018GP</v>
          </cell>
          <cell r="D843" t="str">
            <v>T</v>
          </cell>
          <cell r="E843" t="str">
            <v xml:space="preserve">GP - Inverclyde Council                           </v>
          </cell>
          <cell r="F843" t="str">
            <v>Y</v>
          </cell>
          <cell r="G843" t="str">
            <v>N</v>
          </cell>
          <cell r="H843" t="str">
            <v>N</v>
          </cell>
          <cell r="I843" t="str">
            <v>N</v>
          </cell>
          <cell r="J843" t="str">
            <v>N</v>
          </cell>
          <cell r="K843" t="str">
            <v>N</v>
          </cell>
          <cell r="L843" t="str">
            <v>Y</v>
          </cell>
          <cell r="M843" t="str">
            <v>N</v>
          </cell>
          <cell r="N843" t="str">
            <v>N</v>
          </cell>
          <cell r="O843" t="str">
            <v>N</v>
          </cell>
          <cell r="P843" t="str">
            <v>N</v>
          </cell>
          <cell r="Q843" t="str">
            <v>N</v>
          </cell>
          <cell r="R843">
            <v>1</v>
          </cell>
        </row>
        <row r="844">
          <cell r="A844" t="str">
            <v>S019XX</v>
          </cell>
          <cell r="B844" t="str">
            <v xml:space="preserve">Midlothian Council                                </v>
          </cell>
          <cell r="C844" t="str">
            <v>S019GP</v>
          </cell>
          <cell r="D844" t="str">
            <v>T</v>
          </cell>
          <cell r="E844" t="str">
            <v xml:space="preserve">GP - Midlothian Council                           </v>
          </cell>
          <cell r="F844" t="str">
            <v>Y</v>
          </cell>
          <cell r="G844" t="str">
            <v>N</v>
          </cell>
          <cell r="H844" t="str">
            <v>N</v>
          </cell>
          <cell r="I844" t="str">
            <v>N</v>
          </cell>
          <cell r="J844" t="str">
            <v>N</v>
          </cell>
          <cell r="K844" t="str">
            <v>N</v>
          </cell>
          <cell r="L844" t="str">
            <v>Y</v>
          </cell>
          <cell r="M844" t="str">
            <v>N</v>
          </cell>
          <cell r="N844" t="str">
            <v>N</v>
          </cell>
          <cell r="O844" t="str">
            <v>N</v>
          </cell>
          <cell r="P844" t="str">
            <v>N</v>
          </cell>
          <cell r="Q844" t="str">
            <v>N</v>
          </cell>
          <cell r="R844">
            <v>1</v>
          </cell>
        </row>
        <row r="845">
          <cell r="A845" t="str">
            <v>S020XX</v>
          </cell>
          <cell r="B845" t="str">
            <v xml:space="preserve">Moray Council                                     </v>
          </cell>
          <cell r="C845" t="str">
            <v>S020GP</v>
          </cell>
          <cell r="D845" t="str">
            <v>T</v>
          </cell>
          <cell r="E845" t="str">
            <v xml:space="preserve">GP - Moray Council                                </v>
          </cell>
          <cell r="F845" t="str">
            <v>Y</v>
          </cell>
          <cell r="G845" t="str">
            <v>N</v>
          </cell>
          <cell r="H845" t="str">
            <v>N</v>
          </cell>
          <cell r="I845" t="str">
            <v>N</v>
          </cell>
          <cell r="J845" t="str">
            <v>N</v>
          </cell>
          <cell r="K845" t="str">
            <v>N</v>
          </cell>
          <cell r="L845" t="str">
            <v>Y</v>
          </cell>
          <cell r="M845" t="str">
            <v>N</v>
          </cell>
          <cell r="N845" t="str">
            <v>N</v>
          </cell>
          <cell r="O845" t="str">
            <v>N</v>
          </cell>
          <cell r="P845" t="str">
            <v>N</v>
          </cell>
          <cell r="Q845" t="str">
            <v>N</v>
          </cell>
          <cell r="R845">
            <v>1</v>
          </cell>
        </row>
        <row r="846">
          <cell r="A846" t="str">
            <v>S021XX</v>
          </cell>
          <cell r="B846" t="str">
            <v xml:space="preserve">North Ayrshire Council                            </v>
          </cell>
          <cell r="C846" t="str">
            <v>S021GP</v>
          </cell>
          <cell r="D846" t="str">
            <v>T</v>
          </cell>
          <cell r="E846" t="str">
            <v xml:space="preserve">GP - North Ayrshire Council                       </v>
          </cell>
          <cell r="F846" t="str">
            <v>Y</v>
          </cell>
          <cell r="G846" t="str">
            <v>N</v>
          </cell>
          <cell r="H846" t="str">
            <v>N</v>
          </cell>
          <cell r="I846" t="str">
            <v>N</v>
          </cell>
          <cell r="J846" t="str">
            <v>N</v>
          </cell>
          <cell r="K846" t="str">
            <v>N</v>
          </cell>
          <cell r="L846" t="str">
            <v>Y</v>
          </cell>
          <cell r="M846" t="str">
            <v>N</v>
          </cell>
          <cell r="N846" t="str">
            <v>N</v>
          </cell>
          <cell r="O846" t="str">
            <v>N</v>
          </cell>
          <cell r="P846" t="str">
            <v>N</v>
          </cell>
          <cell r="Q846" t="str">
            <v>N</v>
          </cell>
          <cell r="R846">
            <v>1</v>
          </cell>
        </row>
        <row r="847">
          <cell r="A847" t="str">
            <v>S022XX</v>
          </cell>
          <cell r="B847" t="str">
            <v xml:space="preserve">North Lanarkshire Council                         </v>
          </cell>
          <cell r="C847" t="str">
            <v>S022GP</v>
          </cell>
          <cell r="D847" t="str">
            <v>T</v>
          </cell>
          <cell r="E847" t="str">
            <v xml:space="preserve">GP - North Lanarkshire Council                    </v>
          </cell>
          <cell r="F847" t="str">
            <v>Y</v>
          </cell>
          <cell r="G847" t="str">
            <v>N</v>
          </cell>
          <cell r="H847" t="str">
            <v>N</v>
          </cell>
          <cell r="I847" t="str">
            <v>N</v>
          </cell>
          <cell r="J847" t="str">
            <v>N</v>
          </cell>
          <cell r="K847" t="str">
            <v>N</v>
          </cell>
          <cell r="L847" t="str">
            <v>Y</v>
          </cell>
          <cell r="M847" t="str">
            <v>N</v>
          </cell>
          <cell r="N847" t="str">
            <v>N</v>
          </cell>
          <cell r="O847" t="str">
            <v>N</v>
          </cell>
          <cell r="P847" t="str">
            <v>N</v>
          </cell>
          <cell r="Q847" t="str">
            <v>N</v>
          </cell>
          <cell r="R847">
            <v>1</v>
          </cell>
        </row>
        <row r="848">
          <cell r="A848" t="str">
            <v>S023XX</v>
          </cell>
          <cell r="B848" t="str">
            <v xml:space="preserve">Orkney Islands Council                            </v>
          </cell>
          <cell r="C848" t="str">
            <v>S023GP</v>
          </cell>
          <cell r="D848" t="str">
            <v>T</v>
          </cell>
          <cell r="E848" t="str">
            <v xml:space="preserve">GP - Orkney Islands Council                       </v>
          </cell>
          <cell r="F848" t="str">
            <v>Y</v>
          </cell>
          <cell r="G848" t="str">
            <v>N</v>
          </cell>
          <cell r="H848" t="str">
            <v>N</v>
          </cell>
          <cell r="I848" t="str">
            <v>N</v>
          </cell>
          <cell r="J848" t="str">
            <v>N</v>
          </cell>
          <cell r="K848" t="str">
            <v>N</v>
          </cell>
          <cell r="L848" t="str">
            <v>Y</v>
          </cell>
          <cell r="M848" t="str">
            <v>N</v>
          </cell>
          <cell r="N848" t="str">
            <v>N</v>
          </cell>
          <cell r="O848" t="str">
            <v>N</v>
          </cell>
          <cell r="P848" t="str">
            <v>N</v>
          </cell>
          <cell r="Q848" t="str">
            <v>N</v>
          </cell>
          <cell r="R848">
            <v>1</v>
          </cell>
        </row>
        <row r="849">
          <cell r="A849" t="str">
            <v>S025XX</v>
          </cell>
          <cell r="B849" t="str">
            <v xml:space="preserve">Perth and Kinross Council                         </v>
          </cell>
          <cell r="C849" t="str">
            <v>S025GP</v>
          </cell>
          <cell r="D849" t="str">
            <v>T</v>
          </cell>
          <cell r="E849" t="str">
            <v xml:space="preserve">GP - Perth and Kinross Council                    </v>
          </cell>
          <cell r="F849" t="str">
            <v>Y</v>
          </cell>
          <cell r="G849" t="str">
            <v>N</v>
          </cell>
          <cell r="H849" t="str">
            <v>N</v>
          </cell>
          <cell r="I849" t="str">
            <v>N</v>
          </cell>
          <cell r="J849" t="str">
            <v>N</v>
          </cell>
          <cell r="K849" t="str">
            <v>N</v>
          </cell>
          <cell r="L849" t="str">
            <v>Y</v>
          </cell>
          <cell r="M849" t="str">
            <v>N</v>
          </cell>
          <cell r="N849" t="str">
            <v>N</v>
          </cell>
          <cell r="O849" t="str">
            <v>N</v>
          </cell>
          <cell r="P849" t="str">
            <v>N</v>
          </cell>
          <cell r="Q849" t="str">
            <v>N</v>
          </cell>
          <cell r="R849">
            <v>1</v>
          </cell>
        </row>
        <row r="850">
          <cell r="A850" t="str">
            <v>S026XX</v>
          </cell>
          <cell r="B850" t="str">
            <v xml:space="preserve">Renfrewshire Council                              </v>
          </cell>
          <cell r="C850" t="str">
            <v>S026GP</v>
          </cell>
          <cell r="D850" t="str">
            <v>T</v>
          </cell>
          <cell r="E850" t="str">
            <v xml:space="preserve">GP - Renfrewshire Council                         </v>
          </cell>
          <cell r="F850" t="str">
            <v>Y</v>
          </cell>
          <cell r="G850" t="str">
            <v>N</v>
          </cell>
          <cell r="H850" t="str">
            <v>N</v>
          </cell>
          <cell r="I850" t="str">
            <v>N</v>
          </cell>
          <cell r="J850" t="str">
            <v>N</v>
          </cell>
          <cell r="K850" t="str">
            <v>N</v>
          </cell>
          <cell r="L850" t="str">
            <v>Y</v>
          </cell>
          <cell r="M850" t="str">
            <v>N</v>
          </cell>
          <cell r="N850" t="str">
            <v>N</v>
          </cell>
          <cell r="O850" t="str">
            <v>N</v>
          </cell>
          <cell r="P850" t="str">
            <v>N</v>
          </cell>
          <cell r="Q850" t="str">
            <v>N</v>
          </cell>
          <cell r="R850">
            <v>1</v>
          </cell>
        </row>
        <row r="851">
          <cell r="A851" t="str">
            <v>S027XX</v>
          </cell>
          <cell r="B851" t="str">
            <v xml:space="preserve">Scottish Borders Council                          </v>
          </cell>
          <cell r="C851" t="str">
            <v>S027GP</v>
          </cell>
          <cell r="D851" t="str">
            <v>T</v>
          </cell>
          <cell r="E851" t="str">
            <v xml:space="preserve">GP - Scottish Borders Council                     </v>
          </cell>
          <cell r="F851" t="str">
            <v>Y</v>
          </cell>
          <cell r="G851" t="str">
            <v>N</v>
          </cell>
          <cell r="H851" t="str">
            <v>N</v>
          </cell>
          <cell r="I851" t="str">
            <v>N</v>
          </cell>
          <cell r="J851" t="str">
            <v>N</v>
          </cell>
          <cell r="K851" t="str">
            <v>N</v>
          </cell>
          <cell r="L851" t="str">
            <v>Y</v>
          </cell>
          <cell r="M851" t="str">
            <v>N</v>
          </cell>
          <cell r="N851" t="str">
            <v>N</v>
          </cell>
          <cell r="O851" t="str">
            <v>N</v>
          </cell>
          <cell r="P851" t="str">
            <v>N</v>
          </cell>
          <cell r="Q851" t="str">
            <v>N</v>
          </cell>
          <cell r="R851">
            <v>1</v>
          </cell>
        </row>
        <row r="852">
          <cell r="A852" t="str">
            <v>S028XX</v>
          </cell>
          <cell r="B852" t="str">
            <v xml:space="preserve">Shetland Islands Council                          </v>
          </cell>
          <cell r="C852" t="str">
            <v>S028GP</v>
          </cell>
          <cell r="D852" t="str">
            <v>T</v>
          </cell>
          <cell r="E852" t="str">
            <v xml:space="preserve">GP - Shetland Islands Council                     </v>
          </cell>
          <cell r="F852" t="str">
            <v>Y</v>
          </cell>
          <cell r="G852" t="str">
            <v>N</v>
          </cell>
          <cell r="H852" t="str">
            <v>N</v>
          </cell>
          <cell r="I852" t="str">
            <v>N</v>
          </cell>
          <cell r="J852" t="str">
            <v>N</v>
          </cell>
          <cell r="K852" t="str">
            <v>N</v>
          </cell>
          <cell r="L852" t="str">
            <v>Y</v>
          </cell>
          <cell r="M852" t="str">
            <v>N</v>
          </cell>
          <cell r="N852" t="str">
            <v>N</v>
          </cell>
          <cell r="O852" t="str">
            <v>N</v>
          </cell>
          <cell r="P852" t="str">
            <v>N</v>
          </cell>
          <cell r="Q852" t="str">
            <v>N</v>
          </cell>
          <cell r="R852">
            <v>1</v>
          </cell>
        </row>
        <row r="853">
          <cell r="A853" t="str">
            <v>S029XX</v>
          </cell>
          <cell r="B853" t="str">
            <v xml:space="preserve">South Ayrshire Council                            </v>
          </cell>
          <cell r="C853" t="str">
            <v>S029GP</v>
          </cell>
          <cell r="D853" t="str">
            <v>T</v>
          </cell>
          <cell r="E853" t="str">
            <v xml:space="preserve">GP - South Ayrshire Council                       </v>
          </cell>
          <cell r="F853" t="str">
            <v>Y</v>
          </cell>
          <cell r="G853" t="str">
            <v>N</v>
          </cell>
          <cell r="H853" t="str">
            <v>N</v>
          </cell>
          <cell r="I853" t="str">
            <v>N</v>
          </cell>
          <cell r="J853" t="str">
            <v>N</v>
          </cell>
          <cell r="K853" t="str">
            <v>N</v>
          </cell>
          <cell r="L853" t="str">
            <v>Y</v>
          </cell>
          <cell r="M853" t="str">
            <v>N</v>
          </cell>
          <cell r="N853" t="str">
            <v>N</v>
          </cell>
          <cell r="O853" t="str">
            <v>N</v>
          </cell>
          <cell r="P853" t="str">
            <v>N</v>
          </cell>
          <cell r="Q853" t="str">
            <v>N</v>
          </cell>
          <cell r="R853">
            <v>1</v>
          </cell>
        </row>
        <row r="854">
          <cell r="A854" t="str">
            <v>S030XX</v>
          </cell>
          <cell r="B854" t="str">
            <v xml:space="preserve">South Lanarkshire Council                         </v>
          </cell>
          <cell r="C854" t="str">
            <v>S030GP</v>
          </cell>
          <cell r="D854" t="str">
            <v>T</v>
          </cell>
          <cell r="E854" t="str">
            <v xml:space="preserve">GP - South Lanarkshire Council                    </v>
          </cell>
          <cell r="F854" t="str">
            <v>Y</v>
          </cell>
          <cell r="G854" t="str">
            <v>N</v>
          </cell>
          <cell r="H854" t="str">
            <v>N</v>
          </cell>
          <cell r="I854" t="str">
            <v>N</v>
          </cell>
          <cell r="J854" t="str">
            <v>N</v>
          </cell>
          <cell r="K854" t="str">
            <v>N</v>
          </cell>
          <cell r="L854" t="str">
            <v>Y</v>
          </cell>
          <cell r="M854" t="str">
            <v>N</v>
          </cell>
          <cell r="N854" t="str">
            <v>N</v>
          </cell>
          <cell r="O854" t="str">
            <v>N</v>
          </cell>
          <cell r="P854" t="str">
            <v>N</v>
          </cell>
          <cell r="Q854" t="str">
            <v>N</v>
          </cell>
          <cell r="R854">
            <v>1</v>
          </cell>
        </row>
        <row r="855">
          <cell r="A855" t="str">
            <v>S031XX</v>
          </cell>
          <cell r="B855" t="str">
            <v xml:space="preserve">Stirling Council                                  </v>
          </cell>
          <cell r="C855" t="str">
            <v>S031GP</v>
          </cell>
          <cell r="D855" t="str">
            <v>T</v>
          </cell>
          <cell r="E855" t="str">
            <v xml:space="preserve">GP - Stirling Council                             </v>
          </cell>
          <cell r="F855" t="str">
            <v>Y</v>
          </cell>
          <cell r="G855" t="str">
            <v>N</v>
          </cell>
          <cell r="H855" t="str">
            <v>N</v>
          </cell>
          <cell r="I855" t="str">
            <v>N</v>
          </cell>
          <cell r="J855" t="str">
            <v>N</v>
          </cell>
          <cell r="K855" t="str">
            <v>N</v>
          </cell>
          <cell r="L855" t="str">
            <v>Y</v>
          </cell>
          <cell r="M855" t="str">
            <v>N</v>
          </cell>
          <cell r="N855" t="str">
            <v>N</v>
          </cell>
          <cell r="O855" t="str">
            <v>N</v>
          </cell>
          <cell r="P855" t="str">
            <v>N</v>
          </cell>
          <cell r="Q855" t="str">
            <v>N</v>
          </cell>
          <cell r="R855">
            <v>1</v>
          </cell>
        </row>
        <row r="856">
          <cell r="A856" t="str">
            <v>S032XX</v>
          </cell>
          <cell r="B856" t="str">
            <v xml:space="preserve">West Dunbartonshire Council                       </v>
          </cell>
          <cell r="C856" t="str">
            <v>S032GP</v>
          </cell>
          <cell r="D856" t="str">
            <v>T</v>
          </cell>
          <cell r="E856" t="str">
            <v xml:space="preserve">GP - West Dunbartonshire Council                  </v>
          </cell>
          <cell r="F856" t="str">
            <v>Y</v>
          </cell>
          <cell r="G856" t="str">
            <v>N</v>
          </cell>
          <cell r="H856" t="str">
            <v>N</v>
          </cell>
          <cell r="I856" t="str">
            <v>N</v>
          </cell>
          <cell r="J856" t="str">
            <v>N</v>
          </cell>
          <cell r="K856" t="str">
            <v>N</v>
          </cell>
          <cell r="L856" t="str">
            <v>Y</v>
          </cell>
          <cell r="M856" t="str">
            <v>N</v>
          </cell>
          <cell r="N856" t="str">
            <v>N</v>
          </cell>
          <cell r="O856" t="str">
            <v>N</v>
          </cell>
          <cell r="P856" t="str">
            <v>N</v>
          </cell>
          <cell r="Q856" t="str">
            <v>N</v>
          </cell>
          <cell r="R856">
            <v>1</v>
          </cell>
        </row>
        <row r="857">
          <cell r="A857" t="str">
            <v>S033XX</v>
          </cell>
          <cell r="B857" t="str">
            <v xml:space="preserve">West Lothian Council                              </v>
          </cell>
          <cell r="C857" t="str">
            <v>S033GP</v>
          </cell>
          <cell r="D857" t="str">
            <v>T</v>
          </cell>
          <cell r="E857" t="str">
            <v xml:space="preserve">GP - West Lothian Council                         </v>
          </cell>
          <cell r="F857" t="str">
            <v>Y</v>
          </cell>
          <cell r="G857" t="str">
            <v>N</v>
          </cell>
          <cell r="H857" t="str">
            <v>N</v>
          </cell>
          <cell r="I857" t="str">
            <v>N</v>
          </cell>
          <cell r="J857" t="str">
            <v>N</v>
          </cell>
          <cell r="K857" t="str">
            <v>N</v>
          </cell>
          <cell r="L857" t="str">
            <v>Y</v>
          </cell>
          <cell r="M857" t="str">
            <v>N</v>
          </cell>
          <cell r="N857" t="str">
            <v>N</v>
          </cell>
          <cell r="O857" t="str">
            <v>N</v>
          </cell>
          <cell r="P857" t="str">
            <v>N</v>
          </cell>
          <cell r="Q857" t="str">
            <v>N</v>
          </cell>
          <cell r="R857">
            <v>1</v>
          </cell>
        </row>
        <row r="858">
          <cell r="A858" t="str">
            <v>S034XX</v>
          </cell>
          <cell r="B858" t="str">
            <v xml:space="preserve">Central Scotland Fire and Rescue Service          </v>
          </cell>
          <cell r="C858" t="str">
            <v>S034GP</v>
          </cell>
          <cell r="D858" t="str">
            <v>T</v>
          </cell>
          <cell r="E858" t="str">
            <v xml:space="preserve">GP - Central Scotland Fire and Rescue Service     </v>
          </cell>
          <cell r="F858" t="str">
            <v>Y</v>
          </cell>
          <cell r="G858" t="str">
            <v>N</v>
          </cell>
          <cell r="H858" t="str">
            <v>N</v>
          </cell>
          <cell r="I858" t="str">
            <v>N</v>
          </cell>
          <cell r="J858" t="str">
            <v>N</v>
          </cell>
          <cell r="K858" t="str">
            <v>N</v>
          </cell>
          <cell r="L858" t="str">
            <v>Y</v>
          </cell>
          <cell r="M858" t="str">
            <v>N</v>
          </cell>
          <cell r="N858" t="str">
            <v>N</v>
          </cell>
          <cell r="O858" t="str">
            <v>N</v>
          </cell>
          <cell r="P858" t="str">
            <v>N</v>
          </cell>
          <cell r="Q858" t="str">
            <v>N</v>
          </cell>
          <cell r="R858">
            <v>1</v>
          </cell>
        </row>
        <row r="859">
          <cell r="A859" t="str">
            <v>S035XX</v>
          </cell>
          <cell r="B859" t="str">
            <v xml:space="preserve">Grampian Fire and Rescue Service                  </v>
          </cell>
          <cell r="C859" t="str">
            <v>S035GP</v>
          </cell>
          <cell r="D859" t="str">
            <v>T</v>
          </cell>
          <cell r="E859" t="str">
            <v xml:space="preserve">GP - Grampian Fire and Rescue Service             </v>
          </cell>
          <cell r="F859" t="str">
            <v>Y</v>
          </cell>
          <cell r="G859" t="str">
            <v>N</v>
          </cell>
          <cell r="H859" t="str">
            <v>N</v>
          </cell>
          <cell r="I859" t="str">
            <v>N</v>
          </cell>
          <cell r="J859" t="str">
            <v>N</v>
          </cell>
          <cell r="K859" t="str">
            <v>N</v>
          </cell>
          <cell r="L859" t="str">
            <v>Y</v>
          </cell>
          <cell r="M859" t="str">
            <v>N</v>
          </cell>
          <cell r="N859" t="str">
            <v>N</v>
          </cell>
          <cell r="O859" t="str">
            <v>N</v>
          </cell>
          <cell r="P859" t="str">
            <v>N</v>
          </cell>
          <cell r="Q859" t="str">
            <v>N</v>
          </cell>
          <cell r="R859">
            <v>1</v>
          </cell>
        </row>
        <row r="860">
          <cell r="A860" t="str">
            <v>S036XX</v>
          </cell>
          <cell r="B860" t="str">
            <v xml:space="preserve">Highlands &amp; Islands Fire Brigade                  </v>
          </cell>
          <cell r="C860" t="str">
            <v>S036GP</v>
          </cell>
          <cell r="D860" t="str">
            <v>T</v>
          </cell>
          <cell r="E860" t="str">
            <v xml:space="preserve">GP - Highlands &amp; Islands Fire Brigade             </v>
          </cell>
          <cell r="F860" t="str">
            <v>Y</v>
          </cell>
          <cell r="G860" t="str">
            <v>N</v>
          </cell>
          <cell r="H860" t="str">
            <v>N</v>
          </cell>
          <cell r="I860" t="str">
            <v>N</v>
          </cell>
          <cell r="J860" t="str">
            <v>N</v>
          </cell>
          <cell r="K860" t="str">
            <v>N</v>
          </cell>
          <cell r="L860" t="str">
            <v>Y</v>
          </cell>
          <cell r="M860" t="str">
            <v>N</v>
          </cell>
          <cell r="N860" t="str">
            <v>N</v>
          </cell>
          <cell r="O860" t="str">
            <v>N</v>
          </cell>
          <cell r="P860" t="str">
            <v>N</v>
          </cell>
          <cell r="Q860" t="str">
            <v>N</v>
          </cell>
          <cell r="R860">
            <v>1</v>
          </cell>
        </row>
        <row r="861">
          <cell r="A861" t="str">
            <v>S037XX</v>
          </cell>
          <cell r="B861" t="str">
            <v xml:space="preserve">Lothian &amp; Borders Fire and Rescue Service         </v>
          </cell>
          <cell r="C861" t="str">
            <v>S037GP</v>
          </cell>
          <cell r="D861" t="str">
            <v>T</v>
          </cell>
          <cell r="E861" t="str">
            <v xml:space="preserve">GP - Lothian &amp; Borders Fire and Rescue Service    </v>
          </cell>
          <cell r="F861" t="str">
            <v>Y</v>
          </cell>
          <cell r="G861" t="str">
            <v>N</v>
          </cell>
          <cell r="H861" t="str">
            <v>N</v>
          </cell>
          <cell r="I861" t="str">
            <v>N</v>
          </cell>
          <cell r="J861" t="str">
            <v>N</v>
          </cell>
          <cell r="K861" t="str">
            <v>N</v>
          </cell>
          <cell r="L861" t="str">
            <v>Y</v>
          </cell>
          <cell r="M861" t="str">
            <v>N</v>
          </cell>
          <cell r="N861" t="str">
            <v>N</v>
          </cell>
          <cell r="O861" t="str">
            <v>N</v>
          </cell>
          <cell r="P861" t="str">
            <v>N</v>
          </cell>
          <cell r="Q861" t="str">
            <v>N</v>
          </cell>
          <cell r="R861">
            <v>1</v>
          </cell>
        </row>
        <row r="862">
          <cell r="A862" t="str">
            <v>S038XX</v>
          </cell>
          <cell r="B862" t="str">
            <v xml:space="preserve">Strathclyde Fire and Rescue Service               </v>
          </cell>
          <cell r="C862" t="str">
            <v>S038GP</v>
          </cell>
          <cell r="D862" t="str">
            <v>T</v>
          </cell>
          <cell r="E862" t="str">
            <v xml:space="preserve">GP - Strathclyde Fire and Rescue Service          </v>
          </cell>
          <cell r="F862" t="str">
            <v>Y</v>
          </cell>
          <cell r="G862" t="str">
            <v>N</v>
          </cell>
          <cell r="H862" t="str">
            <v>N</v>
          </cell>
          <cell r="I862" t="str">
            <v>N</v>
          </cell>
          <cell r="J862" t="str">
            <v>N</v>
          </cell>
          <cell r="K862" t="str">
            <v>N</v>
          </cell>
          <cell r="L862" t="str">
            <v>Y</v>
          </cell>
          <cell r="M862" t="str">
            <v>N</v>
          </cell>
          <cell r="N862" t="str">
            <v>N</v>
          </cell>
          <cell r="O862" t="str">
            <v>N</v>
          </cell>
          <cell r="P862" t="str">
            <v>N</v>
          </cell>
          <cell r="Q862" t="str">
            <v>N</v>
          </cell>
          <cell r="R862">
            <v>1</v>
          </cell>
        </row>
        <row r="863">
          <cell r="A863" t="str">
            <v>S039XX</v>
          </cell>
          <cell r="B863" t="str">
            <v xml:space="preserve">Tayside Fire and Rescue                           </v>
          </cell>
          <cell r="C863" t="str">
            <v>S039GP</v>
          </cell>
          <cell r="D863" t="str">
            <v>T</v>
          </cell>
          <cell r="E863" t="str">
            <v xml:space="preserve">GP - Tayside Fire and Rescue                      </v>
          </cell>
          <cell r="F863" t="str">
            <v>Y</v>
          </cell>
          <cell r="G863" t="str">
            <v>N</v>
          </cell>
          <cell r="H863" t="str">
            <v>N</v>
          </cell>
          <cell r="I863" t="str">
            <v>N</v>
          </cell>
          <cell r="J863" t="str">
            <v>N</v>
          </cell>
          <cell r="K863" t="str">
            <v>N</v>
          </cell>
          <cell r="L863" t="str">
            <v>Y</v>
          </cell>
          <cell r="M863" t="str">
            <v>N</v>
          </cell>
          <cell r="N863" t="str">
            <v>N</v>
          </cell>
          <cell r="O863" t="str">
            <v>N</v>
          </cell>
          <cell r="P863" t="str">
            <v>N</v>
          </cell>
          <cell r="Q863" t="str">
            <v>N</v>
          </cell>
          <cell r="R863">
            <v>1</v>
          </cell>
        </row>
        <row r="864">
          <cell r="A864" t="str">
            <v>S040XX</v>
          </cell>
          <cell r="B864" t="str">
            <v xml:space="preserve">Central Scotland Police                           </v>
          </cell>
          <cell r="C864" t="str">
            <v>S040GP</v>
          </cell>
          <cell r="D864" t="str">
            <v>T</v>
          </cell>
          <cell r="E864" t="str">
            <v xml:space="preserve">GP - Central Scotland Police                      </v>
          </cell>
          <cell r="F864" t="str">
            <v>Y</v>
          </cell>
          <cell r="G864" t="str">
            <v>N</v>
          </cell>
          <cell r="H864" t="str">
            <v>N</v>
          </cell>
          <cell r="I864" t="str">
            <v>N</v>
          </cell>
          <cell r="J864" t="str">
            <v>N</v>
          </cell>
          <cell r="K864" t="str">
            <v>N</v>
          </cell>
          <cell r="L864" t="str">
            <v>Y</v>
          </cell>
          <cell r="M864" t="str">
            <v>N</v>
          </cell>
          <cell r="N864" t="str">
            <v>N</v>
          </cell>
          <cell r="O864" t="str">
            <v>N</v>
          </cell>
          <cell r="P864" t="str">
            <v>N</v>
          </cell>
          <cell r="Q864" t="str">
            <v>N</v>
          </cell>
          <cell r="R864">
            <v>1</v>
          </cell>
        </row>
        <row r="865">
          <cell r="A865" t="str">
            <v>S041XX</v>
          </cell>
          <cell r="B865" t="str">
            <v xml:space="preserve">Grampian Police                                   </v>
          </cell>
          <cell r="C865" t="str">
            <v>S041GP</v>
          </cell>
          <cell r="D865" t="str">
            <v>T</v>
          </cell>
          <cell r="E865" t="str">
            <v xml:space="preserve">GP - Grampian Police                              </v>
          </cell>
          <cell r="F865" t="str">
            <v>Y</v>
          </cell>
          <cell r="G865" t="str">
            <v>N</v>
          </cell>
          <cell r="H865" t="str">
            <v>N</v>
          </cell>
          <cell r="I865" t="str">
            <v>N</v>
          </cell>
          <cell r="J865" t="str">
            <v>N</v>
          </cell>
          <cell r="K865" t="str">
            <v>N</v>
          </cell>
          <cell r="L865" t="str">
            <v>Y</v>
          </cell>
          <cell r="M865" t="str">
            <v>N</v>
          </cell>
          <cell r="N865" t="str">
            <v>N</v>
          </cell>
          <cell r="O865" t="str">
            <v>N</v>
          </cell>
          <cell r="P865" t="str">
            <v>N</v>
          </cell>
          <cell r="Q865" t="str">
            <v>N</v>
          </cell>
          <cell r="R865">
            <v>1</v>
          </cell>
        </row>
        <row r="866">
          <cell r="A866" t="str">
            <v>S042XX</v>
          </cell>
          <cell r="B866" t="str">
            <v>Lothian &amp; Borders Policeÿ</v>
          </cell>
          <cell r="C866" t="str">
            <v>S042GP</v>
          </cell>
          <cell r="D866" t="str">
            <v>T</v>
          </cell>
          <cell r="E866" t="str">
            <v xml:space="preserve">GP - Lothian &amp; Borders Policeÿ                    </v>
          </cell>
          <cell r="F866" t="str">
            <v>Y</v>
          </cell>
          <cell r="G866" t="str">
            <v>N</v>
          </cell>
          <cell r="H866" t="str">
            <v>N</v>
          </cell>
          <cell r="I866" t="str">
            <v>N</v>
          </cell>
          <cell r="J866" t="str">
            <v>N</v>
          </cell>
          <cell r="K866" t="str">
            <v>N</v>
          </cell>
          <cell r="L866" t="str">
            <v>Y</v>
          </cell>
          <cell r="M866" t="str">
            <v>N</v>
          </cell>
          <cell r="N866" t="str">
            <v>N</v>
          </cell>
          <cell r="O866" t="str">
            <v>N</v>
          </cell>
          <cell r="P866" t="str">
            <v>N</v>
          </cell>
          <cell r="Q866" t="str">
            <v>N</v>
          </cell>
          <cell r="R866">
            <v>1</v>
          </cell>
        </row>
        <row r="867">
          <cell r="A867" t="str">
            <v>S043XX</v>
          </cell>
          <cell r="B867" t="str">
            <v xml:space="preserve">Northern Constabulary                             </v>
          </cell>
          <cell r="C867" t="str">
            <v>S043GP</v>
          </cell>
          <cell r="D867" t="str">
            <v>T</v>
          </cell>
          <cell r="E867" t="str">
            <v xml:space="preserve">GP - Northern Constabulary                        </v>
          </cell>
          <cell r="F867" t="str">
            <v>Y</v>
          </cell>
          <cell r="G867" t="str">
            <v>N</v>
          </cell>
          <cell r="H867" t="str">
            <v>N</v>
          </cell>
          <cell r="I867" t="str">
            <v>N</v>
          </cell>
          <cell r="J867" t="str">
            <v>N</v>
          </cell>
          <cell r="K867" t="str">
            <v>N</v>
          </cell>
          <cell r="L867" t="str">
            <v>Y</v>
          </cell>
          <cell r="M867" t="str">
            <v>N</v>
          </cell>
          <cell r="N867" t="str">
            <v>N</v>
          </cell>
          <cell r="O867" t="str">
            <v>N</v>
          </cell>
          <cell r="P867" t="str">
            <v>N</v>
          </cell>
          <cell r="Q867" t="str">
            <v>N</v>
          </cell>
          <cell r="R867">
            <v>1</v>
          </cell>
        </row>
        <row r="868">
          <cell r="A868" t="str">
            <v>S044XX</v>
          </cell>
          <cell r="B868" t="str">
            <v xml:space="preserve">Strathclyde Police                                </v>
          </cell>
          <cell r="C868" t="str">
            <v>S044GP</v>
          </cell>
          <cell r="D868" t="str">
            <v>T</v>
          </cell>
          <cell r="E868" t="str">
            <v xml:space="preserve">GP - Strathclyde Police                           </v>
          </cell>
          <cell r="F868" t="str">
            <v>Y</v>
          </cell>
          <cell r="G868" t="str">
            <v>N</v>
          </cell>
          <cell r="H868" t="str">
            <v>N</v>
          </cell>
          <cell r="I868" t="str">
            <v>N</v>
          </cell>
          <cell r="J868" t="str">
            <v>N</v>
          </cell>
          <cell r="K868" t="str">
            <v>N</v>
          </cell>
          <cell r="L868" t="str">
            <v>Y</v>
          </cell>
          <cell r="M868" t="str">
            <v>N</v>
          </cell>
          <cell r="N868" t="str">
            <v>N</v>
          </cell>
          <cell r="O868" t="str">
            <v>N</v>
          </cell>
          <cell r="P868" t="str">
            <v>N</v>
          </cell>
          <cell r="Q868" t="str">
            <v>N</v>
          </cell>
          <cell r="R868">
            <v>1</v>
          </cell>
        </row>
        <row r="869">
          <cell r="A869" t="str">
            <v>S045XX</v>
          </cell>
          <cell r="B869" t="str">
            <v xml:space="preserve">Tayside Police                                    </v>
          </cell>
          <cell r="C869" t="str">
            <v>S045GP</v>
          </cell>
          <cell r="D869" t="str">
            <v>T</v>
          </cell>
          <cell r="E869" t="str">
            <v xml:space="preserve">GP - Tayside Police                               </v>
          </cell>
          <cell r="F869" t="str">
            <v>Y</v>
          </cell>
          <cell r="G869" t="str">
            <v>N</v>
          </cell>
          <cell r="H869" t="str">
            <v>N</v>
          </cell>
          <cell r="I869" t="str">
            <v>N</v>
          </cell>
          <cell r="J869" t="str">
            <v>N</v>
          </cell>
          <cell r="K869" t="str">
            <v>N</v>
          </cell>
          <cell r="L869" t="str">
            <v>Y</v>
          </cell>
          <cell r="M869" t="str">
            <v>N</v>
          </cell>
          <cell r="N869" t="str">
            <v>N</v>
          </cell>
          <cell r="O869" t="str">
            <v>N</v>
          </cell>
          <cell r="P869" t="str">
            <v>N</v>
          </cell>
          <cell r="Q869" t="str">
            <v>N</v>
          </cell>
          <cell r="R869">
            <v>1</v>
          </cell>
        </row>
        <row r="870">
          <cell r="A870" t="str">
            <v>S046XX</v>
          </cell>
          <cell r="B870" t="str">
            <v xml:space="preserve">Strathclyde Partnership for Transport             </v>
          </cell>
          <cell r="C870" t="str">
            <v>S046GP</v>
          </cell>
          <cell r="D870" t="str">
            <v>T</v>
          </cell>
          <cell r="E870" t="str">
            <v xml:space="preserve">GP - Strathclyde Partnership for Transport        </v>
          </cell>
          <cell r="F870" t="str">
            <v>Y</v>
          </cell>
          <cell r="G870" t="str">
            <v>N</v>
          </cell>
          <cell r="H870" t="str">
            <v>N</v>
          </cell>
          <cell r="I870" t="str">
            <v>N</v>
          </cell>
          <cell r="J870" t="str">
            <v>N</v>
          </cell>
          <cell r="K870" t="str">
            <v>N</v>
          </cell>
          <cell r="L870" t="str">
            <v>Y</v>
          </cell>
          <cell r="M870" t="str">
            <v>N</v>
          </cell>
          <cell r="N870" t="str">
            <v>N</v>
          </cell>
          <cell r="O870" t="str">
            <v>N</v>
          </cell>
          <cell r="P870" t="str">
            <v>N</v>
          </cell>
          <cell r="Q870" t="str">
            <v>N</v>
          </cell>
          <cell r="R870">
            <v>1</v>
          </cell>
        </row>
        <row r="871">
          <cell r="A871" t="str">
            <v>S049XX</v>
          </cell>
          <cell r="B871" t="str">
            <v xml:space="preserve">South-East Scotland Transport Partnership         </v>
          </cell>
          <cell r="C871" t="str">
            <v>S049GP</v>
          </cell>
          <cell r="D871" t="str">
            <v>T</v>
          </cell>
          <cell r="E871" t="str">
            <v xml:space="preserve">GP - South-East Scotland Transport Partnership    </v>
          </cell>
          <cell r="F871" t="str">
            <v>N</v>
          </cell>
          <cell r="G871" t="str">
            <v>N</v>
          </cell>
          <cell r="H871" t="str">
            <v>N</v>
          </cell>
          <cell r="I871" t="str">
            <v>N</v>
          </cell>
          <cell r="J871" t="str">
            <v>N</v>
          </cell>
          <cell r="K871" t="str">
            <v>N</v>
          </cell>
          <cell r="L871" t="str">
            <v>N</v>
          </cell>
          <cell r="M871" t="str">
            <v>N</v>
          </cell>
          <cell r="N871" t="str">
            <v>N</v>
          </cell>
          <cell r="O871" t="str">
            <v>N</v>
          </cell>
          <cell r="P871" t="str">
            <v>N</v>
          </cell>
          <cell r="Q871" t="str">
            <v>N</v>
          </cell>
          <cell r="R871">
            <v>0</v>
          </cell>
        </row>
        <row r="872">
          <cell r="A872" t="str">
            <v>S055XX</v>
          </cell>
          <cell r="B872" t="str">
            <v xml:space="preserve">Forth Estuary Transport Authority                 </v>
          </cell>
          <cell r="C872" t="str">
            <v>S055GP</v>
          </cell>
          <cell r="D872" t="str">
            <v>T</v>
          </cell>
          <cell r="E872" t="str">
            <v xml:space="preserve">GP - Forth Estuary Transport Authority            </v>
          </cell>
          <cell r="F872" t="str">
            <v>Y</v>
          </cell>
          <cell r="G872" t="str">
            <v>N</v>
          </cell>
          <cell r="H872" t="str">
            <v>N</v>
          </cell>
          <cell r="I872" t="str">
            <v>N</v>
          </cell>
          <cell r="J872" t="str">
            <v>N</v>
          </cell>
          <cell r="K872" t="str">
            <v>N</v>
          </cell>
          <cell r="L872" t="str">
            <v>Y</v>
          </cell>
          <cell r="M872" t="str">
            <v>N</v>
          </cell>
          <cell r="N872" t="str">
            <v>N</v>
          </cell>
          <cell r="O872" t="str">
            <v>N</v>
          </cell>
          <cell r="P872" t="str">
            <v>N</v>
          </cell>
          <cell r="Q872" t="str">
            <v>N</v>
          </cell>
          <cell r="R872">
            <v>1</v>
          </cell>
        </row>
        <row r="873">
          <cell r="A873" t="str">
            <v>S056XX</v>
          </cell>
          <cell r="B873" t="str">
            <v xml:space="preserve">Tay Road Bridge Joint Board                       </v>
          </cell>
          <cell r="C873" t="str">
            <v>S056GP</v>
          </cell>
          <cell r="D873" t="str">
            <v>T</v>
          </cell>
          <cell r="E873" t="str">
            <v xml:space="preserve">GP - Tay Road Bridge Joint Board                  </v>
          </cell>
          <cell r="F873" t="str">
            <v>Y</v>
          </cell>
          <cell r="G873" t="str">
            <v>N</v>
          </cell>
          <cell r="H873" t="str">
            <v>N</v>
          </cell>
          <cell r="I873" t="str">
            <v>N</v>
          </cell>
          <cell r="J873" t="str">
            <v>N</v>
          </cell>
          <cell r="K873" t="str">
            <v>N</v>
          </cell>
          <cell r="L873" t="str">
            <v>Y</v>
          </cell>
          <cell r="M873" t="str">
            <v>N</v>
          </cell>
          <cell r="N873" t="str">
            <v>N</v>
          </cell>
          <cell r="O873" t="str">
            <v>N</v>
          </cell>
          <cell r="P873" t="str">
            <v>N</v>
          </cell>
          <cell r="Q873" t="str">
            <v>N</v>
          </cell>
          <cell r="R873">
            <v>1</v>
          </cell>
        </row>
        <row r="874">
          <cell r="A874" t="str">
            <v>S099XX</v>
          </cell>
          <cell r="B874" t="str">
            <v xml:space="preserve">Shetland Charitable Trust                         </v>
          </cell>
          <cell r="C874" t="str">
            <v>S099GP</v>
          </cell>
          <cell r="D874" t="str">
            <v>T</v>
          </cell>
          <cell r="E874" t="str">
            <v xml:space="preserve">GP - Shetland Charitable Trust                    </v>
          </cell>
          <cell r="F874" t="str">
            <v>N</v>
          </cell>
          <cell r="G874" t="str">
            <v>N</v>
          </cell>
          <cell r="H874" t="str">
            <v>N</v>
          </cell>
          <cell r="I874" t="str">
            <v>N</v>
          </cell>
          <cell r="J874" t="str">
            <v>N</v>
          </cell>
          <cell r="K874" t="str">
            <v>N</v>
          </cell>
          <cell r="L874" t="str">
            <v>N</v>
          </cell>
          <cell r="M874" t="str">
            <v>N</v>
          </cell>
          <cell r="N874" t="str">
            <v>N</v>
          </cell>
          <cell r="O874" t="str">
            <v>N</v>
          </cell>
          <cell r="P874" t="str">
            <v>N</v>
          </cell>
          <cell r="Q874" t="str">
            <v>N</v>
          </cell>
          <cell r="R874">
            <v>0</v>
          </cell>
        </row>
        <row r="875">
          <cell r="A875" t="str">
            <v>S100XX</v>
          </cell>
          <cell r="B875" t="str">
            <v>Police Service Scotland</v>
          </cell>
          <cell r="C875" t="str">
            <v>S100GP</v>
          </cell>
          <cell r="D875" t="str">
            <v>T</v>
          </cell>
          <cell r="E875" t="str">
            <v>GP - Police Service Scotland</v>
          </cell>
          <cell r="F875" t="str">
            <v>Y</v>
          </cell>
          <cell r="G875" t="str">
            <v>N</v>
          </cell>
          <cell r="H875" t="str">
            <v>Y</v>
          </cell>
          <cell r="I875" t="str">
            <v>N</v>
          </cell>
          <cell r="J875" t="str">
            <v>N</v>
          </cell>
          <cell r="K875" t="str">
            <v>N</v>
          </cell>
          <cell r="L875" t="str">
            <v>N</v>
          </cell>
          <cell r="M875" t="str">
            <v>N</v>
          </cell>
          <cell r="N875" t="str">
            <v>N</v>
          </cell>
          <cell r="O875" t="str">
            <v>N</v>
          </cell>
          <cell r="P875" t="str">
            <v>N</v>
          </cell>
          <cell r="Q875" t="str">
            <v>N</v>
          </cell>
          <cell r="R875">
            <v>0</v>
          </cell>
        </row>
        <row r="876">
          <cell r="A876" t="str">
            <v>S200XX</v>
          </cell>
          <cell r="B876" t="str">
            <v>Fire Service Scotland</v>
          </cell>
          <cell r="C876" t="str">
            <v>S200GP</v>
          </cell>
          <cell r="D876" t="str">
            <v>T</v>
          </cell>
          <cell r="E876" t="str">
            <v>GP - Fire Service Scotland</v>
          </cell>
          <cell r="F876" t="str">
            <v>Y</v>
          </cell>
          <cell r="G876" t="str">
            <v>N</v>
          </cell>
          <cell r="H876" t="str">
            <v>Y</v>
          </cell>
          <cell r="I876" t="str">
            <v>N</v>
          </cell>
          <cell r="J876" t="str">
            <v>N</v>
          </cell>
          <cell r="K876" t="str">
            <v>N</v>
          </cell>
          <cell r="L876" t="str">
            <v>N</v>
          </cell>
          <cell r="M876" t="str">
            <v>N</v>
          </cell>
          <cell r="N876" t="str">
            <v>N</v>
          </cell>
          <cell r="O876" t="str">
            <v>N</v>
          </cell>
          <cell r="P876" t="str">
            <v>N</v>
          </cell>
          <cell r="Q876" t="str">
            <v>N</v>
          </cell>
          <cell r="R876">
            <v>0</v>
          </cell>
        </row>
        <row r="877">
          <cell r="A877" t="str">
            <v>SAC075</v>
          </cell>
          <cell r="B877" t="str">
            <v xml:space="preserve">Scottish Arts Council                             </v>
          </cell>
          <cell r="C877" t="str">
            <v>SAC0GP</v>
          </cell>
          <cell r="D877" t="str">
            <v>T</v>
          </cell>
          <cell r="E877" t="str">
            <v xml:space="preserve">GP - Scottish Arts Council                        </v>
          </cell>
          <cell r="F877" t="str">
            <v>Y</v>
          </cell>
          <cell r="G877" t="str">
            <v>N</v>
          </cell>
          <cell r="H877" t="str">
            <v>Y</v>
          </cell>
          <cell r="I877" t="str">
            <v>N</v>
          </cell>
          <cell r="J877" t="str">
            <v>N</v>
          </cell>
          <cell r="K877" t="str">
            <v>N</v>
          </cell>
          <cell r="L877" t="str">
            <v>N</v>
          </cell>
          <cell r="M877" t="str">
            <v>N</v>
          </cell>
          <cell r="N877" t="str">
            <v>N</v>
          </cell>
          <cell r="O877" t="str">
            <v>N</v>
          </cell>
          <cell r="P877" t="str">
            <v>N</v>
          </cell>
          <cell r="Q877" t="str">
            <v>N</v>
          </cell>
          <cell r="R877">
            <v>0</v>
          </cell>
        </row>
        <row r="878">
          <cell r="A878" t="str">
            <v>SCF842</v>
          </cell>
          <cell r="B878" t="str">
            <v xml:space="preserve">Scottish Consolidated Fund                        </v>
          </cell>
          <cell r="C878" t="str">
            <v>SCF8GP</v>
          </cell>
          <cell r="D878" t="str">
            <v>T</v>
          </cell>
          <cell r="E878" t="str">
            <v xml:space="preserve">GP - Scottish Consolidated Fund                   </v>
          </cell>
          <cell r="F878" t="str">
            <v>Y</v>
          </cell>
          <cell r="G878" t="str">
            <v>N</v>
          </cell>
          <cell r="H878" t="str">
            <v>Y</v>
          </cell>
          <cell r="I878" t="str">
            <v>N</v>
          </cell>
          <cell r="J878" t="str">
            <v>N</v>
          </cell>
          <cell r="K878" t="str">
            <v>N</v>
          </cell>
          <cell r="L878" t="str">
            <v>N</v>
          </cell>
          <cell r="M878" t="str">
            <v>N</v>
          </cell>
          <cell r="N878" t="str">
            <v>N</v>
          </cell>
          <cell r="O878" t="str">
            <v>N</v>
          </cell>
          <cell r="P878" t="str">
            <v>N</v>
          </cell>
          <cell r="Q878" t="str">
            <v>N</v>
          </cell>
          <cell r="R878">
            <v>0</v>
          </cell>
        </row>
        <row r="879">
          <cell r="A879" t="str">
            <v>SCL090</v>
          </cell>
          <cell r="B879" t="str">
            <v xml:space="preserve">Sports Council for Wales National Lottery         </v>
          </cell>
          <cell r="C879" t="str">
            <v>SCLGRP</v>
          </cell>
          <cell r="D879" t="str">
            <v>T</v>
          </cell>
          <cell r="E879" t="str">
            <v xml:space="preserve">GP - Sports Council for Wales National Lottery    </v>
          </cell>
          <cell r="F879" t="str">
            <v>Y</v>
          </cell>
          <cell r="G879" t="str">
            <v>N</v>
          </cell>
          <cell r="H879" t="str">
            <v>Y</v>
          </cell>
          <cell r="I879" t="str">
            <v>N</v>
          </cell>
          <cell r="J879" t="str">
            <v>N</v>
          </cell>
          <cell r="K879" t="str">
            <v>N</v>
          </cell>
          <cell r="L879" t="str">
            <v>N</v>
          </cell>
          <cell r="M879" t="str">
            <v>N</v>
          </cell>
          <cell r="N879" t="str">
            <v>N</v>
          </cell>
          <cell r="O879" t="str">
            <v>N</v>
          </cell>
          <cell r="P879" t="str">
            <v>N</v>
          </cell>
          <cell r="Q879" t="str">
            <v>N</v>
          </cell>
          <cell r="R879">
            <v>0</v>
          </cell>
        </row>
        <row r="880">
          <cell r="A880" t="str">
            <v>SCN202</v>
          </cell>
          <cell r="B880" t="str">
            <v xml:space="preserve">Sports Council for Northern Ireland               </v>
          </cell>
          <cell r="C880" t="str">
            <v>SCNIGP</v>
          </cell>
          <cell r="D880" t="str">
            <v>T</v>
          </cell>
          <cell r="E880" t="str">
            <v xml:space="preserve">IGP - Sports Council for Northern Ireland         </v>
          </cell>
          <cell r="F880" t="str">
            <v>Y</v>
          </cell>
          <cell r="G880" t="str">
            <v>N</v>
          </cell>
          <cell r="H880" t="str">
            <v>Y</v>
          </cell>
          <cell r="I880" t="str">
            <v>N</v>
          </cell>
          <cell r="J880" t="str">
            <v>N</v>
          </cell>
          <cell r="K880" t="str">
            <v>N</v>
          </cell>
          <cell r="L880" t="str">
            <v>N</v>
          </cell>
          <cell r="M880" t="str">
            <v>N</v>
          </cell>
          <cell r="N880" t="str">
            <v>N</v>
          </cell>
          <cell r="O880" t="str">
            <v>N</v>
          </cell>
          <cell r="P880" t="str">
            <v>N</v>
          </cell>
          <cell r="Q880" t="str">
            <v>N</v>
          </cell>
          <cell r="R880">
            <v>0</v>
          </cell>
        </row>
        <row r="881">
          <cell r="A881" t="str">
            <v>SCO042</v>
          </cell>
          <cell r="B881" t="str">
            <v>Scotland Office and Office of the Advocate General</v>
          </cell>
          <cell r="C881" t="str">
            <v>SCO0GP</v>
          </cell>
          <cell r="D881" t="str">
            <v>T</v>
          </cell>
          <cell r="E881" t="str">
            <v xml:space="preserve">GP - Scotland Office and Office of Advocate Gen   </v>
          </cell>
          <cell r="F881" t="str">
            <v>Y</v>
          </cell>
          <cell r="G881" t="str">
            <v>N</v>
          </cell>
          <cell r="H881" t="str">
            <v>Y</v>
          </cell>
          <cell r="I881" t="str">
            <v>N</v>
          </cell>
          <cell r="J881" t="str">
            <v>N</v>
          </cell>
          <cell r="K881" t="str">
            <v>N</v>
          </cell>
          <cell r="L881" t="str">
            <v>N</v>
          </cell>
          <cell r="M881" t="str">
            <v>N</v>
          </cell>
          <cell r="N881" t="str">
            <v>N</v>
          </cell>
          <cell r="O881" t="str">
            <v>N</v>
          </cell>
          <cell r="P881" t="str">
            <v>N</v>
          </cell>
          <cell r="Q881" t="str">
            <v>N</v>
          </cell>
          <cell r="R881">
            <v>0</v>
          </cell>
        </row>
        <row r="882">
          <cell r="A882" t="str">
            <v>SCR075</v>
          </cell>
          <cell r="B882" t="str">
            <v xml:space="preserve">Scottish Commission for the Regulation of Care    </v>
          </cell>
          <cell r="C882" t="str">
            <v>SCR0GP</v>
          </cell>
          <cell r="D882" t="str">
            <v>T</v>
          </cell>
          <cell r="E882" t="str">
            <v>GP - Scottish Commission for the Regulation of Car</v>
          </cell>
          <cell r="F882" t="str">
            <v>Y</v>
          </cell>
          <cell r="G882" t="str">
            <v>N</v>
          </cell>
          <cell r="H882" t="str">
            <v>Y</v>
          </cell>
          <cell r="I882" t="str">
            <v>N</v>
          </cell>
          <cell r="J882" t="str">
            <v>N</v>
          </cell>
          <cell r="K882" t="str">
            <v>N</v>
          </cell>
          <cell r="L882" t="str">
            <v>N</v>
          </cell>
          <cell r="M882" t="str">
            <v>N</v>
          </cell>
          <cell r="N882" t="str">
            <v>N</v>
          </cell>
          <cell r="O882" t="str">
            <v>N</v>
          </cell>
          <cell r="P882" t="str">
            <v>N</v>
          </cell>
          <cell r="Q882" t="str">
            <v>N</v>
          </cell>
          <cell r="R882">
            <v>0</v>
          </cell>
        </row>
        <row r="883">
          <cell r="A883" t="str">
            <v>SCT075</v>
          </cell>
          <cell r="B883" t="str">
            <v xml:space="preserve">Scottish Government                               </v>
          </cell>
          <cell r="C883" t="str">
            <v>SCT0GP</v>
          </cell>
          <cell r="D883" t="str">
            <v>T</v>
          </cell>
          <cell r="E883" t="str">
            <v xml:space="preserve">GP - Scottish Government                          </v>
          </cell>
          <cell r="F883" t="str">
            <v>Y</v>
          </cell>
          <cell r="G883" t="str">
            <v>N</v>
          </cell>
          <cell r="H883" t="str">
            <v>Y</v>
          </cell>
          <cell r="I883" t="str">
            <v>N</v>
          </cell>
          <cell r="J883" t="str">
            <v>N</v>
          </cell>
          <cell r="K883" t="str">
            <v>N</v>
          </cell>
          <cell r="L883" t="str">
            <v>N</v>
          </cell>
          <cell r="M883" t="str">
            <v>N</v>
          </cell>
          <cell r="N883" t="str">
            <v>N</v>
          </cell>
          <cell r="O883" t="str">
            <v>N</v>
          </cell>
          <cell r="P883" t="str">
            <v>N</v>
          </cell>
          <cell r="Q883" t="str">
            <v>N</v>
          </cell>
          <cell r="R883">
            <v>0</v>
          </cell>
        </row>
        <row r="884">
          <cell r="A884" t="str">
            <v>SCW090</v>
          </cell>
          <cell r="B884" t="str">
            <v xml:space="preserve">Sports Council for Wales                          </v>
          </cell>
          <cell r="C884" t="str">
            <v>SCW0GP</v>
          </cell>
          <cell r="D884" t="str">
            <v>T</v>
          </cell>
          <cell r="E884" t="str">
            <v xml:space="preserve">GP - Sports Council for Wales                     </v>
          </cell>
          <cell r="F884" t="str">
            <v>Y</v>
          </cell>
          <cell r="G884" t="str">
            <v>N</v>
          </cell>
          <cell r="H884" t="str">
            <v>Y</v>
          </cell>
          <cell r="I884" t="str">
            <v>N</v>
          </cell>
          <cell r="J884" t="str">
            <v>N</v>
          </cell>
          <cell r="K884" t="str">
            <v>N</v>
          </cell>
          <cell r="L884" t="str">
            <v>N</v>
          </cell>
          <cell r="M884" t="str">
            <v>N</v>
          </cell>
          <cell r="N884" t="str">
            <v>N</v>
          </cell>
          <cell r="O884" t="str">
            <v>N</v>
          </cell>
          <cell r="P884" t="str">
            <v>N</v>
          </cell>
          <cell r="Q884" t="str">
            <v>N</v>
          </cell>
          <cell r="R884">
            <v>0</v>
          </cell>
        </row>
        <row r="885">
          <cell r="A885" t="str">
            <v>SDS075</v>
          </cell>
          <cell r="B885" t="str">
            <v xml:space="preserve">Skills Development Scotland                       </v>
          </cell>
          <cell r="C885" t="str">
            <v>SDS0GP</v>
          </cell>
          <cell r="D885" t="str">
            <v>T</v>
          </cell>
          <cell r="E885" t="str">
            <v xml:space="preserve">GP - Skills Development Scotland                  </v>
          </cell>
          <cell r="F885" t="str">
            <v>Y</v>
          </cell>
          <cell r="G885" t="str">
            <v>N</v>
          </cell>
          <cell r="H885" t="str">
            <v>Y</v>
          </cell>
          <cell r="I885" t="str">
            <v>N</v>
          </cell>
          <cell r="J885" t="str">
            <v>N</v>
          </cell>
          <cell r="K885" t="str">
            <v>N</v>
          </cell>
          <cell r="L885" t="str">
            <v>N</v>
          </cell>
          <cell r="M885" t="str">
            <v>N</v>
          </cell>
          <cell r="N885" t="str">
            <v>N</v>
          </cell>
          <cell r="O885" t="str">
            <v>N</v>
          </cell>
          <cell r="P885" t="str">
            <v>N</v>
          </cell>
          <cell r="Q885" t="str">
            <v>N</v>
          </cell>
          <cell r="R885">
            <v>0</v>
          </cell>
        </row>
        <row r="886">
          <cell r="A886" t="str">
            <v>SEB203</v>
          </cell>
          <cell r="B886" t="str">
            <v xml:space="preserve">Southern Education and Library Board - NIE        </v>
          </cell>
          <cell r="C886" t="str">
            <v>SEBIGP</v>
          </cell>
          <cell r="D886" t="str">
            <v>T</v>
          </cell>
          <cell r="E886" t="str">
            <v xml:space="preserve">IGP - Southern Education and Library Board - NIE  </v>
          </cell>
          <cell r="F886" t="str">
            <v>Y</v>
          </cell>
          <cell r="G886" t="str">
            <v>N</v>
          </cell>
          <cell r="H886" t="str">
            <v>Y</v>
          </cell>
          <cell r="I886" t="str">
            <v>N</v>
          </cell>
          <cell r="J886" t="str">
            <v>N</v>
          </cell>
          <cell r="K886" t="str">
            <v>N</v>
          </cell>
          <cell r="L886" t="str">
            <v>N</v>
          </cell>
          <cell r="M886" t="str">
            <v>N</v>
          </cell>
          <cell r="N886" t="str">
            <v>N</v>
          </cell>
          <cell r="O886" t="str">
            <v>N</v>
          </cell>
          <cell r="P886" t="str">
            <v>N</v>
          </cell>
          <cell r="Q886" t="str">
            <v>N</v>
          </cell>
          <cell r="R886">
            <v>0</v>
          </cell>
        </row>
        <row r="887">
          <cell r="A887" t="str">
            <v>SED084</v>
          </cell>
          <cell r="B887" t="str">
            <v xml:space="preserve">South East England Development Agency             </v>
          </cell>
          <cell r="C887" t="str">
            <v>BISCLS</v>
          </cell>
          <cell r="D887" t="str">
            <v>T</v>
          </cell>
          <cell r="E887" t="str">
            <v xml:space="preserve">CLS - DEPARTMENT FOR BUSINESS INNOVATION &amp; SKILLS </v>
          </cell>
          <cell r="F887" t="str">
            <v>Y</v>
          </cell>
          <cell r="G887" t="str">
            <v>N</v>
          </cell>
          <cell r="H887" t="str">
            <v>Y</v>
          </cell>
          <cell r="I887" t="str">
            <v>N</v>
          </cell>
          <cell r="J887" t="str">
            <v>N</v>
          </cell>
          <cell r="K887" t="str">
            <v>N</v>
          </cell>
          <cell r="L887" t="str">
            <v>N</v>
          </cell>
          <cell r="M887" t="str">
            <v>N</v>
          </cell>
          <cell r="N887" t="str">
            <v>N</v>
          </cell>
          <cell r="O887" t="str">
            <v>N</v>
          </cell>
          <cell r="P887" t="str">
            <v>N</v>
          </cell>
          <cell r="Q887" t="str">
            <v>N</v>
          </cell>
          <cell r="R887">
            <v>0</v>
          </cell>
        </row>
        <row r="888">
          <cell r="A888" t="str">
            <v>SEE203</v>
          </cell>
          <cell r="B888" t="str">
            <v xml:space="preserve">South Eastern Education and Library Board - NIE   </v>
          </cell>
          <cell r="C888" t="str">
            <v>SEEIGP</v>
          </cell>
          <cell r="D888" t="str">
            <v>T</v>
          </cell>
          <cell r="E888" t="str">
            <v xml:space="preserve">IGP - South Eastern Education and Library Board - </v>
          </cell>
          <cell r="F888" t="str">
            <v>Y</v>
          </cell>
          <cell r="G888" t="str">
            <v>N</v>
          </cell>
          <cell r="H888" t="str">
            <v>Y</v>
          </cell>
          <cell r="I888" t="str">
            <v>N</v>
          </cell>
          <cell r="J888" t="str">
            <v>N</v>
          </cell>
          <cell r="K888" t="str">
            <v>N</v>
          </cell>
          <cell r="L888" t="str">
            <v>N</v>
          </cell>
          <cell r="M888" t="str">
            <v>N</v>
          </cell>
          <cell r="N888" t="str">
            <v>N</v>
          </cell>
          <cell r="O888" t="str">
            <v>N</v>
          </cell>
          <cell r="P888" t="str">
            <v>N</v>
          </cell>
          <cell r="Q888" t="str">
            <v>N</v>
          </cell>
          <cell r="R888">
            <v>0</v>
          </cell>
        </row>
        <row r="889">
          <cell r="A889" t="str">
            <v>SEL048</v>
          </cell>
          <cell r="B889" t="str">
            <v xml:space="preserve">Sport England Lottery                             </v>
          </cell>
          <cell r="C889" t="str">
            <v>DCMCLS</v>
          </cell>
          <cell r="D889" t="str">
            <v>T</v>
          </cell>
          <cell r="E889" t="str">
            <v xml:space="preserve">CLS - DEPARTMENT FOR CULTURE MEDIA &amp; SPORT        </v>
          </cell>
          <cell r="F889" t="str">
            <v>Y</v>
          </cell>
          <cell r="G889" t="str">
            <v>N</v>
          </cell>
          <cell r="H889" t="str">
            <v>Y</v>
          </cell>
          <cell r="I889" t="str">
            <v>N</v>
          </cell>
          <cell r="J889" t="str">
            <v>N</v>
          </cell>
          <cell r="K889" t="str">
            <v>N</v>
          </cell>
          <cell r="L889" t="str">
            <v>N</v>
          </cell>
          <cell r="M889" t="str">
            <v>N</v>
          </cell>
          <cell r="N889" t="str">
            <v>N</v>
          </cell>
          <cell r="O889" t="str">
            <v>N</v>
          </cell>
          <cell r="P889" t="str">
            <v>N</v>
          </cell>
          <cell r="Q889" t="str">
            <v>N</v>
          </cell>
          <cell r="R889">
            <v>0</v>
          </cell>
        </row>
        <row r="890">
          <cell r="A890" t="str">
            <v>SEN075</v>
          </cell>
          <cell r="B890" t="str">
            <v xml:space="preserve">Scottish Enterprise                               </v>
          </cell>
          <cell r="C890" t="str">
            <v>SEN0GP</v>
          </cell>
          <cell r="D890" t="str">
            <v>T</v>
          </cell>
          <cell r="E890" t="str">
            <v xml:space="preserve">GP - Scottish Enterprise                          </v>
          </cell>
          <cell r="F890" t="str">
            <v>Y</v>
          </cell>
          <cell r="G890" t="str">
            <v>N</v>
          </cell>
          <cell r="H890" t="str">
            <v>Y</v>
          </cell>
          <cell r="I890" t="str">
            <v>N</v>
          </cell>
          <cell r="J890" t="str">
            <v>N</v>
          </cell>
          <cell r="K890" t="str">
            <v>N</v>
          </cell>
          <cell r="L890" t="str">
            <v>N</v>
          </cell>
          <cell r="M890" t="str">
            <v>N</v>
          </cell>
          <cell r="N890" t="str">
            <v>N</v>
          </cell>
          <cell r="O890" t="str">
            <v>N</v>
          </cell>
          <cell r="P890" t="str">
            <v>N</v>
          </cell>
          <cell r="Q890" t="str">
            <v>N</v>
          </cell>
          <cell r="R890">
            <v>0</v>
          </cell>
        </row>
        <row r="891">
          <cell r="A891" t="str">
            <v>SFC075</v>
          </cell>
          <cell r="B891" t="str">
            <v xml:space="preserve">Scottish Funding Council                          </v>
          </cell>
          <cell r="C891" t="str">
            <v>SFC0GP</v>
          </cell>
          <cell r="D891" t="str">
            <v>T</v>
          </cell>
          <cell r="E891" t="str">
            <v xml:space="preserve">GP - Scottish Funding Council                     </v>
          </cell>
          <cell r="F891" t="str">
            <v>Y</v>
          </cell>
          <cell r="G891" t="str">
            <v>N</v>
          </cell>
          <cell r="H891" t="str">
            <v>Y</v>
          </cell>
          <cell r="I891" t="str">
            <v>N</v>
          </cell>
          <cell r="J891" t="str">
            <v>N</v>
          </cell>
          <cell r="K891" t="str">
            <v>N</v>
          </cell>
          <cell r="L891" t="str">
            <v>N</v>
          </cell>
          <cell r="M891" t="str">
            <v>N</v>
          </cell>
          <cell r="N891" t="str">
            <v>N</v>
          </cell>
          <cell r="O891" t="str">
            <v>N</v>
          </cell>
          <cell r="P891" t="str">
            <v>N</v>
          </cell>
          <cell r="Q891" t="str">
            <v>N</v>
          </cell>
          <cell r="R891">
            <v>0</v>
          </cell>
        </row>
        <row r="892">
          <cell r="A892" t="str">
            <v>SFL066</v>
          </cell>
          <cell r="B892" t="str">
            <v>Sellafield Limited</v>
          </cell>
          <cell r="C892" t="str">
            <v>DECCLS</v>
          </cell>
          <cell r="D892" t="str">
            <v>T</v>
          </cell>
          <cell r="E892" t="str">
            <v xml:space="preserve">CLS - DEPARTMENT OF ENERGY &amp; CLIMATE CHANGE       </v>
          </cell>
          <cell r="F892" t="str">
            <v>N</v>
          </cell>
          <cell r="G892" t="str">
            <v>N</v>
          </cell>
          <cell r="H892" t="str">
            <v>N</v>
          </cell>
          <cell r="I892" t="str">
            <v>N</v>
          </cell>
          <cell r="J892" t="str">
            <v>N</v>
          </cell>
          <cell r="K892" t="str">
            <v>N</v>
          </cell>
          <cell r="L892" t="str">
            <v>N</v>
          </cell>
          <cell r="M892" t="str">
            <v>N</v>
          </cell>
          <cell r="N892" t="str">
            <v>N</v>
          </cell>
          <cell r="O892" t="str">
            <v>N</v>
          </cell>
          <cell r="P892" t="str">
            <v>N</v>
          </cell>
          <cell r="Q892" t="str">
            <v>N</v>
          </cell>
          <cell r="R892">
            <v>0</v>
          </cell>
        </row>
        <row r="893">
          <cell r="A893" t="str">
            <v>SFO019</v>
          </cell>
          <cell r="B893" t="str">
            <v xml:space="preserve">Serious Fraud Office                              </v>
          </cell>
          <cell r="C893" t="str">
            <v>SFO0GP</v>
          </cell>
          <cell r="D893" t="str">
            <v>T</v>
          </cell>
          <cell r="E893" t="str">
            <v xml:space="preserve">GP - Serious Fraud Office                         </v>
          </cell>
          <cell r="F893" t="str">
            <v>Y</v>
          </cell>
          <cell r="G893" t="str">
            <v>N</v>
          </cell>
          <cell r="H893" t="str">
            <v>Y</v>
          </cell>
          <cell r="I893" t="str">
            <v>N</v>
          </cell>
          <cell r="J893" t="str">
            <v>N</v>
          </cell>
          <cell r="K893" t="str">
            <v>N</v>
          </cell>
          <cell r="L893" t="str">
            <v>N</v>
          </cell>
          <cell r="M893" t="str">
            <v>N</v>
          </cell>
          <cell r="N893" t="str">
            <v>N</v>
          </cell>
          <cell r="O893" t="str">
            <v>N</v>
          </cell>
          <cell r="P893" t="str">
            <v>N</v>
          </cell>
          <cell r="Q893" t="str">
            <v>N</v>
          </cell>
          <cell r="R893">
            <v>0</v>
          </cell>
        </row>
        <row r="894">
          <cell r="A894" t="str">
            <v>SIA003</v>
          </cell>
          <cell r="B894" t="str">
            <v xml:space="preserve">Sea Fish Industry Authority                       </v>
          </cell>
          <cell r="C894" t="str">
            <v>EFRCLS</v>
          </cell>
          <cell r="D894" t="str">
            <v>T</v>
          </cell>
          <cell r="E894" t="str">
            <v>CLS - DEPARTMENT FOR ENVIRONMENT FOOD &amp; RURAL AFFA</v>
          </cell>
          <cell r="F894" t="str">
            <v>N</v>
          </cell>
          <cell r="G894" t="str">
            <v>N</v>
          </cell>
          <cell r="H894" t="str">
            <v>N</v>
          </cell>
          <cell r="I894" t="str">
            <v>N</v>
          </cell>
          <cell r="J894" t="str">
            <v>N</v>
          </cell>
          <cell r="K894" t="str">
            <v>N</v>
          </cell>
          <cell r="L894" t="str">
            <v>N</v>
          </cell>
          <cell r="M894" t="str">
            <v>N</v>
          </cell>
          <cell r="N894" t="str">
            <v>N</v>
          </cell>
          <cell r="O894" t="str">
            <v>N</v>
          </cell>
          <cell r="P894" t="str">
            <v>N</v>
          </cell>
          <cell r="Q894" t="str">
            <v>N</v>
          </cell>
          <cell r="R894">
            <v>0</v>
          </cell>
        </row>
        <row r="895">
          <cell r="A895" t="str">
            <v>SIB211</v>
          </cell>
          <cell r="B895" t="str">
            <v xml:space="preserve">Strategic Investment Board                        </v>
          </cell>
          <cell r="C895" t="str">
            <v>SIBIGP</v>
          </cell>
          <cell r="D895" t="str">
            <v>T</v>
          </cell>
          <cell r="E895" t="str">
            <v xml:space="preserve">IGP - Strategic Investment Board                  </v>
          </cell>
          <cell r="F895" t="str">
            <v>Y</v>
          </cell>
          <cell r="G895" t="str">
            <v>N</v>
          </cell>
          <cell r="H895" t="str">
            <v>Y</v>
          </cell>
          <cell r="I895" t="str">
            <v>N</v>
          </cell>
          <cell r="J895" t="str">
            <v>N</v>
          </cell>
          <cell r="K895" t="str">
            <v>N</v>
          </cell>
          <cell r="L895" t="str">
            <v>N</v>
          </cell>
          <cell r="M895" t="str">
            <v>N</v>
          </cell>
          <cell r="N895" t="str">
            <v>N</v>
          </cell>
          <cell r="O895" t="str">
            <v>N</v>
          </cell>
          <cell r="P895" t="str">
            <v>N</v>
          </cell>
          <cell r="Q895" t="str">
            <v>N</v>
          </cell>
          <cell r="R895">
            <v>0</v>
          </cell>
        </row>
        <row r="896">
          <cell r="A896" t="str">
            <v>SIV007</v>
          </cell>
          <cell r="B896" t="str">
            <v xml:space="preserve">Security and Intelligence Agencies                </v>
          </cell>
          <cell r="C896" t="str">
            <v>SIV0GP</v>
          </cell>
          <cell r="D896" t="str">
            <v>T</v>
          </cell>
          <cell r="E896" t="str">
            <v xml:space="preserve">GP - Security and Intelligence Agencies           </v>
          </cell>
          <cell r="F896" t="str">
            <v>Y</v>
          </cell>
          <cell r="G896" t="str">
            <v>N</v>
          </cell>
          <cell r="H896" t="str">
            <v>Y</v>
          </cell>
          <cell r="I896" t="str">
            <v>N</v>
          </cell>
          <cell r="J896" t="str">
            <v>N</v>
          </cell>
          <cell r="K896" t="str">
            <v>N</v>
          </cell>
          <cell r="L896" t="str">
            <v>N</v>
          </cell>
          <cell r="M896" t="str">
            <v>N</v>
          </cell>
          <cell r="N896" t="str">
            <v>N</v>
          </cell>
          <cell r="O896" t="str">
            <v>N</v>
          </cell>
          <cell r="P896" t="str">
            <v>N</v>
          </cell>
          <cell r="Q896" t="str">
            <v>N</v>
          </cell>
          <cell r="R896">
            <v>0</v>
          </cell>
        </row>
        <row r="897">
          <cell r="A897" t="str">
            <v>SIY034</v>
          </cell>
          <cell r="B897" t="str">
            <v xml:space="preserve">Security Industry Authority                       </v>
          </cell>
          <cell r="C897" t="str">
            <v>HOFCLS</v>
          </cell>
          <cell r="D897" t="str">
            <v>T</v>
          </cell>
          <cell r="E897" t="str">
            <v xml:space="preserve">CLS - HOME OFFICE                                 </v>
          </cell>
          <cell r="F897" t="str">
            <v>Y</v>
          </cell>
          <cell r="G897" t="str">
            <v>N</v>
          </cell>
          <cell r="H897" t="str">
            <v>Y</v>
          </cell>
          <cell r="I897" t="str">
            <v>N</v>
          </cell>
          <cell r="J897" t="str">
            <v>N</v>
          </cell>
          <cell r="K897" t="str">
            <v>N</v>
          </cell>
          <cell r="L897" t="str">
            <v>N</v>
          </cell>
          <cell r="M897" t="str">
            <v>N</v>
          </cell>
          <cell r="N897" t="str">
            <v>N</v>
          </cell>
          <cell r="O897" t="str">
            <v>N</v>
          </cell>
          <cell r="P897" t="str">
            <v>N</v>
          </cell>
          <cell r="Q897" t="str">
            <v>N</v>
          </cell>
          <cell r="R897">
            <v>0</v>
          </cell>
        </row>
        <row r="898">
          <cell r="A898" t="str">
            <v>SJS048</v>
          </cell>
          <cell r="B898" t="str">
            <v xml:space="preserve">Sir John Soane's Museum                           </v>
          </cell>
          <cell r="C898" t="str">
            <v>DCMCLS</v>
          </cell>
          <cell r="D898" t="str">
            <v>T</v>
          </cell>
          <cell r="E898" t="str">
            <v xml:space="preserve">CLS - DEPARTMENT FOR CULTURE MEDIA &amp; SPORT        </v>
          </cell>
          <cell r="F898" t="str">
            <v>N</v>
          </cell>
          <cell r="G898" t="str">
            <v>N</v>
          </cell>
          <cell r="H898" t="str">
            <v>N</v>
          </cell>
          <cell r="I898" t="str">
            <v>N</v>
          </cell>
          <cell r="J898" t="str">
            <v>N</v>
          </cell>
          <cell r="K898" t="str">
            <v>N</v>
          </cell>
          <cell r="L898" t="str">
            <v>N</v>
          </cell>
          <cell r="M898" t="str">
            <v>N</v>
          </cell>
          <cell r="N898" t="str">
            <v>N</v>
          </cell>
          <cell r="O898" t="str">
            <v>N</v>
          </cell>
          <cell r="P898" t="str">
            <v>N</v>
          </cell>
          <cell r="Q898" t="str">
            <v>N</v>
          </cell>
          <cell r="R898">
            <v>0</v>
          </cell>
        </row>
        <row r="899">
          <cell r="A899" t="str">
            <v>SLC084</v>
          </cell>
          <cell r="B899" t="str">
            <v xml:space="preserve">Student Loans Company                             </v>
          </cell>
          <cell r="C899" t="str">
            <v>BISCLS</v>
          </cell>
          <cell r="D899" t="str">
            <v>T</v>
          </cell>
          <cell r="E899" t="str">
            <v xml:space="preserve">CLS - DEPARTMENT FOR BUSINESS INNOVATION &amp; SKILLS </v>
          </cell>
          <cell r="F899" t="str">
            <v>Y</v>
          </cell>
          <cell r="G899" t="str">
            <v>N</v>
          </cell>
          <cell r="H899" t="str">
            <v>Y</v>
          </cell>
          <cell r="I899" t="str">
            <v>N</v>
          </cell>
          <cell r="J899" t="str">
            <v>N</v>
          </cell>
          <cell r="K899" t="str">
            <v>N</v>
          </cell>
          <cell r="L899" t="str">
            <v>N</v>
          </cell>
          <cell r="M899" t="str">
            <v>N</v>
          </cell>
          <cell r="N899" t="str">
            <v>N</v>
          </cell>
          <cell r="O899" t="str">
            <v>N</v>
          </cell>
          <cell r="P899" t="str">
            <v>N</v>
          </cell>
          <cell r="Q899" t="str">
            <v>N</v>
          </cell>
          <cell r="R899">
            <v>0</v>
          </cell>
        </row>
        <row r="900">
          <cell r="A900" t="str">
            <v>SLG999</v>
          </cell>
          <cell r="B900" t="str">
            <v xml:space="preserve">Scottish LG Adjustment/Input                      </v>
          </cell>
          <cell r="C900" t="str">
            <v>SLGGRP</v>
          </cell>
          <cell r="D900" t="str">
            <v>T</v>
          </cell>
          <cell r="E900" t="str">
            <v xml:space="preserve">SCOTTISH LOCAL GOVERNMENT                         </v>
          </cell>
          <cell r="F900" t="str">
            <v>X</v>
          </cell>
          <cell r="G900" t="str">
            <v>N</v>
          </cell>
          <cell r="H900" t="str">
            <v>Y</v>
          </cell>
          <cell r="I900" t="str">
            <v>N</v>
          </cell>
          <cell r="J900" t="str">
            <v>N</v>
          </cell>
          <cell r="K900" t="str">
            <v>N</v>
          </cell>
          <cell r="L900" t="str">
            <v>N</v>
          </cell>
          <cell r="M900" t="str">
            <v>N</v>
          </cell>
          <cell r="N900" t="str">
            <v>N</v>
          </cell>
          <cell r="O900" t="str">
            <v>N</v>
          </cell>
          <cell r="P900" t="str">
            <v>N</v>
          </cell>
          <cell r="Q900" t="str">
            <v>N</v>
          </cell>
          <cell r="R900">
            <v>0</v>
          </cell>
        </row>
        <row r="901">
          <cell r="A901" t="str">
            <v>SMG048</v>
          </cell>
          <cell r="B901" t="str">
            <v xml:space="preserve">Science Museum Group                              </v>
          </cell>
          <cell r="C901" t="str">
            <v>DCMCLS</v>
          </cell>
          <cell r="D901" t="str">
            <v>T</v>
          </cell>
          <cell r="E901" t="str">
            <v xml:space="preserve">CLS - DEPARTMENT FOR CULTURE MEDIA &amp; SPORT        </v>
          </cell>
          <cell r="F901" t="str">
            <v>N</v>
          </cell>
          <cell r="G901" t="str">
            <v>N</v>
          </cell>
          <cell r="H901" t="str">
            <v>N</v>
          </cell>
          <cell r="I901" t="str">
            <v>N</v>
          </cell>
          <cell r="J901" t="str">
            <v>N</v>
          </cell>
          <cell r="K901" t="str">
            <v>N</v>
          </cell>
          <cell r="L901" t="str">
            <v>N</v>
          </cell>
          <cell r="M901" t="str">
            <v>N</v>
          </cell>
          <cell r="N901" t="str">
            <v>N</v>
          </cell>
          <cell r="O901" t="str">
            <v>N</v>
          </cell>
          <cell r="P901" t="str">
            <v>N</v>
          </cell>
          <cell r="Q901" t="str">
            <v>N</v>
          </cell>
          <cell r="R901">
            <v>0</v>
          </cell>
        </row>
        <row r="902">
          <cell r="A902" t="str">
            <v>SNH075</v>
          </cell>
          <cell r="B902" t="str">
            <v xml:space="preserve">Scottish Natural Heritage                         </v>
          </cell>
          <cell r="C902" t="str">
            <v>SNH0GP</v>
          </cell>
          <cell r="D902" t="str">
            <v>T</v>
          </cell>
          <cell r="E902" t="str">
            <v xml:space="preserve">GP - Scottish Natural Heritage                    </v>
          </cell>
          <cell r="F902" t="str">
            <v>Y</v>
          </cell>
          <cell r="G902" t="str">
            <v>N</v>
          </cell>
          <cell r="H902" t="str">
            <v>Y</v>
          </cell>
          <cell r="I902" t="str">
            <v>N</v>
          </cell>
          <cell r="J902" t="str">
            <v>N</v>
          </cell>
          <cell r="K902" t="str">
            <v>N</v>
          </cell>
          <cell r="L902" t="str">
            <v>N</v>
          </cell>
          <cell r="M902" t="str">
            <v>N</v>
          </cell>
          <cell r="N902" t="str">
            <v>N</v>
          </cell>
          <cell r="O902" t="str">
            <v>N</v>
          </cell>
          <cell r="P902" t="str">
            <v>N</v>
          </cell>
          <cell r="Q902" t="str">
            <v>N</v>
          </cell>
          <cell r="R902">
            <v>0</v>
          </cell>
        </row>
        <row r="903">
          <cell r="A903" t="str">
            <v>SNI909</v>
          </cell>
          <cell r="B903" t="str">
            <v xml:space="preserve">Teachers Superanuation Scheme Statements - NIE    </v>
          </cell>
          <cell r="C903" t="str">
            <v>SNI9GP</v>
          </cell>
          <cell r="D903" t="str">
            <v>T</v>
          </cell>
          <cell r="E903" t="str">
            <v>GP - Teachers Superanuation Scheme Statements - NI</v>
          </cell>
          <cell r="F903" t="str">
            <v>Y</v>
          </cell>
          <cell r="G903" t="str">
            <v>Y</v>
          </cell>
          <cell r="H903" t="str">
            <v>Y</v>
          </cell>
          <cell r="I903" t="str">
            <v>N</v>
          </cell>
          <cell r="J903" t="str">
            <v>N</v>
          </cell>
          <cell r="K903" t="str">
            <v>N</v>
          </cell>
          <cell r="L903" t="str">
            <v>N</v>
          </cell>
          <cell r="M903" t="str">
            <v>N</v>
          </cell>
          <cell r="N903" t="str">
            <v>N</v>
          </cell>
          <cell r="O903" t="str">
            <v>N</v>
          </cell>
          <cell r="P903" t="str">
            <v>N</v>
          </cell>
          <cell r="Q903" t="str">
            <v>N</v>
          </cell>
          <cell r="R903">
            <v>0</v>
          </cell>
        </row>
        <row r="904">
          <cell r="A904" t="str">
            <v>SNL851</v>
          </cell>
          <cell r="B904" t="str">
            <v xml:space="preserve">Sports Council for NIE Lottery Dist Account       </v>
          </cell>
          <cell r="C904" t="str">
            <v>SNLIGP</v>
          </cell>
          <cell r="D904" t="str">
            <v>T</v>
          </cell>
          <cell r="E904" t="str">
            <v xml:space="preserve">IGP - Sports Council for NIE Lottery Dist Account </v>
          </cell>
          <cell r="F904" t="str">
            <v>Y</v>
          </cell>
          <cell r="G904" t="str">
            <v>N</v>
          </cell>
          <cell r="H904" t="str">
            <v>Y</v>
          </cell>
          <cell r="I904" t="str">
            <v>N</v>
          </cell>
          <cell r="J904" t="str">
            <v>N</v>
          </cell>
          <cell r="K904" t="str">
            <v>N</v>
          </cell>
          <cell r="L904" t="str">
            <v>N</v>
          </cell>
          <cell r="M904" t="str">
            <v>N</v>
          </cell>
          <cell r="N904" t="str">
            <v>N</v>
          </cell>
          <cell r="O904" t="str">
            <v>N</v>
          </cell>
          <cell r="P904" t="str">
            <v>N</v>
          </cell>
          <cell r="Q904" t="str">
            <v>N</v>
          </cell>
          <cell r="R904">
            <v>0</v>
          </cell>
        </row>
        <row r="905">
          <cell r="A905" t="str">
            <v>SNP914</v>
          </cell>
          <cell r="B905" t="str">
            <v xml:space="preserve">Scottish NHS Pension Scheme                       </v>
          </cell>
          <cell r="C905" t="str">
            <v>SNP9GP</v>
          </cell>
          <cell r="D905" t="str">
            <v>T</v>
          </cell>
          <cell r="E905" t="str">
            <v xml:space="preserve">GP - Scottish NHS Pension Scheme                  </v>
          </cell>
          <cell r="F905" t="str">
            <v>Y</v>
          </cell>
          <cell r="G905" t="str">
            <v>N</v>
          </cell>
          <cell r="H905" t="str">
            <v>Y</v>
          </cell>
          <cell r="I905" t="str">
            <v>N</v>
          </cell>
          <cell r="J905" t="str">
            <v>N</v>
          </cell>
          <cell r="K905" t="str">
            <v>N</v>
          </cell>
          <cell r="L905" t="str">
            <v>N</v>
          </cell>
          <cell r="M905" t="str">
            <v>N</v>
          </cell>
          <cell r="N905" t="str">
            <v>N</v>
          </cell>
          <cell r="O905" t="str">
            <v>N</v>
          </cell>
          <cell r="P905" t="str">
            <v>N</v>
          </cell>
          <cell r="Q905" t="str">
            <v>N</v>
          </cell>
          <cell r="R905">
            <v>0</v>
          </cell>
        </row>
        <row r="906">
          <cell r="A906" t="str">
            <v>SPA004</v>
          </cell>
          <cell r="B906" t="str">
            <v>Shoreham Port Authority</v>
          </cell>
          <cell r="C906" t="str">
            <v>SPAGRP</v>
          </cell>
          <cell r="D906" t="str">
            <v>T</v>
          </cell>
          <cell r="E906" t="str">
            <v>GP - Shoreham Port Authority</v>
          </cell>
          <cell r="F906" t="str">
            <v>Y</v>
          </cell>
          <cell r="G906" t="str">
            <v>N</v>
          </cell>
          <cell r="H906" t="str">
            <v>Y</v>
          </cell>
          <cell r="I906" t="str">
            <v>N</v>
          </cell>
          <cell r="J906" t="str">
            <v>N</v>
          </cell>
          <cell r="K906" t="str">
            <v>N</v>
          </cell>
          <cell r="L906" t="str">
            <v>N</v>
          </cell>
          <cell r="M906" t="str">
            <v>N</v>
          </cell>
          <cell r="N906" t="str">
            <v>N</v>
          </cell>
          <cell r="O906" t="str">
            <v>N</v>
          </cell>
          <cell r="P906" t="str">
            <v>N</v>
          </cell>
          <cell r="Q906" t="str">
            <v>N</v>
          </cell>
          <cell r="R906">
            <v>0</v>
          </cell>
        </row>
        <row r="907">
          <cell r="A907" t="str">
            <v>SPA075</v>
          </cell>
          <cell r="B907" t="str">
            <v xml:space="preserve">Scottish Police Services Authority                </v>
          </cell>
          <cell r="C907" t="str">
            <v>SPA0GP</v>
          </cell>
          <cell r="D907" t="str">
            <v>T</v>
          </cell>
          <cell r="E907" t="str">
            <v xml:space="preserve">GP - Scottish Police Services Authority           </v>
          </cell>
          <cell r="F907" t="str">
            <v>Y</v>
          </cell>
          <cell r="G907" t="str">
            <v>N</v>
          </cell>
          <cell r="H907" t="str">
            <v>Y</v>
          </cell>
          <cell r="I907" t="str">
            <v>N</v>
          </cell>
          <cell r="J907" t="str">
            <v>N</v>
          </cell>
          <cell r="K907" t="str">
            <v>N</v>
          </cell>
          <cell r="L907" t="str">
            <v>N</v>
          </cell>
          <cell r="M907" t="str">
            <v>N</v>
          </cell>
          <cell r="N907" t="str">
            <v>N</v>
          </cell>
          <cell r="O907" t="str">
            <v>N</v>
          </cell>
          <cell r="P907" t="str">
            <v>N</v>
          </cell>
          <cell r="Q907" t="str">
            <v>N</v>
          </cell>
          <cell r="R907">
            <v>0</v>
          </cell>
        </row>
        <row r="908">
          <cell r="A908" t="str">
            <v>SPE048</v>
          </cell>
          <cell r="B908" t="str">
            <v xml:space="preserve">Sport England                                     </v>
          </cell>
          <cell r="C908" t="str">
            <v>DCMCLS</v>
          </cell>
          <cell r="D908" t="str">
            <v>T</v>
          </cell>
          <cell r="E908" t="str">
            <v xml:space="preserve">CLS - DEPARTMENT FOR CULTURE MEDIA &amp; SPORT        </v>
          </cell>
          <cell r="F908" t="str">
            <v>Y</v>
          </cell>
          <cell r="G908" t="str">
            <v>N</v>
          </cell>
          <cell r="H908" t="str">
            <v>Y</v>
          </cell>
          <cell r="I908" t="str">
            <v>N</v>
          </cell>
          <cell r="J908" t="str">
            <v>N</v>
          </cell>
          <cell r="K908" t="str">
            <v>N</v>
          </cell>
          <cell r="L908" t="str">
            <v>N</v>
          </cell>
          <cell r="M908" t="str">
            <v>N</v>
          </cell>
          <cell r="N908" t="str">
            <v>N</v>
          </cell>
          <cell r="O908" t="str">
            <v>N</v>
          </cell>
          <cell r="P908" t="str">
            <v>N</v>
          </cell>
          <cell r="Q908" t="str">
            <v>N</v>
          </cell>
          <cell r="R908">
            <v>0</v>
          </cell>
        </row>
        <row r="909">
          <cell r="A909" t="str">
            <v>SPS075</v>
          </cell>
          <cell r="B909" t="str">
            <v xml:space="preserve">Sport Scotland                                    </v>
          </cell>
          <cell r="C909" t="str">
            <v>SPS0GP</v>
          </cell>
          <cell r="D909" t="str">
            <v>T</v>
          </cell>
          <cell r="E909" t="str">
            <v xml:space="preserve">GP - Sport Scotland                               </v>
          </cell>
          <cell r="F909" t="str">
            <v>Y</v>
          </cell>
          <cell r="G909" t="str">
            <v>N</v>
          </cell>
          <cell r="H909" t="str">
            <v>Y</v>
          </cell>
          <cell r="I909" t="str">
            <v>N</v>
          </cell>
          <cell r="J909" t="str">
            <v>N</v>
          </cell>
          <cell r="K909" t="str">
            <v>N</v>
          </cell>
          <cell r="L909" t="str">
            <v>N</v>
          </cell>
          <cell r="M909" t="str">
            <v>N</v>
          </cell>
          <cell r="N909" t="str">
            <v>N</v>
          </cell>
          <cell r="O909" t="str">
            <v>N</v>
          </cell>
          <cell r="P909" t="str">
            <v>N</v>
          </cell>
          <cell r="Q909" t="str">
            <v>N</v>
          </cell>
          <cell r="R909">
            <v>0</v>
          </cell>
        </row>
        <row r="910">
          <cell r="A910" t="str">
            <v>SQA075</v>
          </cell>
          <cell r="B910" t="str">
            <v xml:space="preserve">Scottish Qualifications Authority                 </v>
          </cell>
          <cell r="C910" t="str">
            <v>SQA0GP</v>
          </cell>
          <cell r="D910" t="str">
            <v>T</v>
          </cell>
          <cell r="E910" t="str">
            <v xml:space="preserve">GP - Scottish Qualifications Authority            </v>
          </cell>
          <cell r="F910" t="str">
            <v>Y</v>
          </cell>
          <cell r="G910" t="str">
            <v>N</v>
          </cell>
          <cell r="H910" t="str">
            <v>Y</v>
          </cell>
          <cell r="I910" t="str">
            <v>N</v>
          </cell>
          <cell r="J910" t="str">
            <v>N</v>
          </cell>
          <cell r="K910" t="str">
            <v>N</v>
          </cell>
          <cell r="L910" t="str">
            <v>N</v>
          </cell>
          <cell r="M910" t="str">
            <v>N</v>
          </cell>
          <cell r="N910" t="str">
            <v>N</v>
          </cell>
          <cell r="O910" t="str">
            <v>N</v>
          </cell>
          <cell r="P910" t="str">
            <v>N</v>
          </cell>
          <cell r="Q910" t="str">
            <v>N</v>
          </cell>
          <cell r="R910">
            <v>0</v>
          </cell>
        </row>
        <row r="911">
          <cell r="A911" t="str">
            <v>SSC084</v>
          </cell>
          <cell r="B911" t="str">
            <v xml:space="preserve">Research Councils Shared Service Centre           </v>
          </cell>
          <cell r="C911" t="str">
            <v>BISCLS</v>
          </cell>
          <cell r="D911" t="str">
            <v>T</v>
          </cell>
          <cell r="E911" t="str">
            <v xml:space="preserve">CLS - DEPARTMENT FOR BUSINESS INNOVATION &amp; SKILLS </v>
          </cell>
          <cell r="F911" t="str">
            <v>Y</v>
          </cell>
          <cell r="G911" t="str">
            <v>N</v>
          </cell>
          <cell r="H911" t="str">
            <v>Y</v>
          </cell>
          <cell r="I911" t="str">
            <v>N</v>
          </cell>
          <cell r="J911" t="str">
            <v>N</v>
          </cell>
          <cell r="K911" t="str">
            <v>N</v>
          </cell>
          <cell r="L911" t="str">
            <v>N</v>
          </cell>
          <cell r="M911" t="str">
            <v>N</v>
          </cell>
          <cell r="N911" t="str">
            <v>N</v>
          </cell>
          <cell r="O911" t="str">
            <v>N</v>
          </cell>
          <cell r="P911" t="str">
            <v>N</v>
          </cell>
          <cell r="Q911" t="str">
            <v>N</v>
          </cell>
          <cell r="R911">
            <v>0</v>
          </cell>
        </row>
        <row r="912">
          <cell r="A912" t="str">
            <v>SSO075</v>
          </cell>
          <cell r="B912" t="str">
            <v xml:space="preserve">Scottish Social Services Council                  </v>
          </cell>
          <cell r="C912" t="str">
            <v>SSO0GP</v>
          </cell>
          <cell r="D912" t="str">
            <v>T</v>
          </cell>
          <cell r="E912" t="str">
            <v xml:space="preserve">GP - Scottish Social Services Council             </v>
          </cell>
          <cell r="F912" t="str">
            <v>Y</v>
          </cell>
          <cell r="G912" t="str">
            <v>N</v>
          </cell>
          <cell r="H912" t="str">
            <v>Y</v>
          </cell>
          <cell r="I912" t="str">
            <v>N</v>
          </cell>
          <cell r="J912" t="str">
            <v>N</v>
          </cell>
          <cell r="K912" t="str">
            <v>N</v>
          </cell>
          <cell r="L912" t="str">
            <v>N</v>
          </cell>
          <cell r="M912" t="str">
            <v>N</v>
          </cell>
          <cell r="N912" t="str">
            <v>N</v>
          </cell>
          <cell r="O912" t="str">
            <v>N</v>
          </cell>
          <cell r="P912" t="str">
            <v>N</v>
          </cell>
          <cell r="Q912" t="str">
            <v>N</v>
          </cell>
          <cell r="R912">
            <v>0</v>
          </cell>
        </row>
        <row r="913">
          <cell r="A913" t="str">
            <v>STB075</v>
          </cell>
          <cell r="B913" t="str">
            <v xml:space="preserve">Visit Scotland                                    </v>
          </cell>
          <cell r="C913" t="str">
            <v>STB0GP</v>
          </cell>
          <cell r="D913" t="str">
            <v>T</v>
          </cell>
          <cell r="E913" t="str">
            <v xml:space="preserve">GP - Visit Scotland                               </v>
          </cell>
          <cell r="F913" t="str">
            <v>Y</v>
          </cell>
          <cell r="G913" t="str">
            <v>N</v>
          </cell>
          <cell r="H913" t="str">
            <v>Y</v>
          </cell>
          <cell r="I913" t="str">
            <v>N</v>
          </cell>
          <cell r="J913" t="str">
            <v>N</v>
          </cell>
          <cell r="K913" t="str">
            <v>N</v>
          </cell>
          <cell r="L913" t="str">
            <v>N</v>
          </cell>
          <cell r="M913" t="str">
            <v>N</v>
          </cell>
          <cell r="N913" t="str">
            <v>N</v>
          </cell>
          <cell r="O913" t="str">
            <v>N</v>
          </cell>
          <cell r="P913" t="str">
            <v>N</v>
          </cell>
          <cell r="Q913" t="str">
            <v>N</v>
          </cell>
          <cell r="R913">
            <v>0</v>
          </cell>
        </row>
        <row r="914">
          <cell r="A914" t="str">
            <v>STF084</v>
          </cell>
          <cell r="B914" t="str">
            <v xml:space="preserve">Science and Technology Facilities Council         </v>
          </cell>
          <cell r="C914" t="str">
            <v>BISCLS</v>
          </cell>
          <cell r="D914" t="str">
            <v>T</v>
          </cell>
          <cell r="E914" t="str">
            <v xml:space="preserve">CLS - DEPARTMENT FOR BUSINESS INNOVATION &amp; SKILLS </v>
          </cell>
          <cell r="F914" t="str">
            <v>Y</v>
          </cell>
          <cell r="G914" t="str">
            <v>N</v>
          </cell>
          <cell r="H914" t="str">
            <v>Y</v>
          </cell>
          <cell r="I914" t="str">
            <v>N</v>
          </cell>
          <cell r="J914" t="str">
            <v>N</v>
          </cell>
          <cell r="K914" t="str">
            <v>N</v>
          </cell>
          <cell r="L914" t="str">
            <v>N</v>
          </cell>
          <cell r="M914" t="str">
            <v>N</v>
          </cell>
          <cell r="N914" t="str">
            <v>N</v>
          </cell>
          <cell r="O914" t="str">
            <v>N</v>
          </cell>
          <cell r="P914" t="str">
            <v>N</v>
          </cell>
          <cell r="Q914" t="str">
            <v>N</v>
          </cell>
          <cell r="R914">
            <v>0</v>
          </cell>
        </row>
        <row r="915">
          <cell r="A915" t="str">
            <v>STP913</v>
          </cell>
          <cell r="B915" t="str">
            <v xml:space="preserve">Scottish Teachers Pension Scheme                  </v>
          </cell>
          <cell r="C915" t="str">
            <v>STP9GP</v>
          </cell>
          <cell r="D915" t="str">
            <v>T</v>
          </cell>
          <cell r="E915" t="str">
            <v xml:space="preserve">GP - Scottish Teachers Pension Scheme             </v>
          </cell>
          <cell r="F915" t="str">
            <v>Y</v>
          </cell>
          <cell r="G915" t="str">
            <v>N</v>
          </cell>
          <cell r="H915" t="str">
            <v>Y</v>
          </cell>
          <cell r="I915" t="str">
            <v>N</v>
          </cell>
          <cell r="J915" t="str">
            <v>N</v>
          </cell>
          <cell r="K915" t="str">
            <v>N</v>
          </cell>
          <cell r="L915" t="str">
            <v>N</v>
          </cell>
          <cell r="M915" t="str">
            <v>N</v>
          </cell>
          <cell r="N915" t="str">
            <v>N</v>
          </cell>
          <cell r="O915" t="str">
            <v>N</v>
          </cell>
          <cell r="P915" t="str">
            <v>N</v>
          </cell>
          <cell r="Q915" t="str">
            <v>N</v>
          </cell>
          <cell r="R915">
            <v>0</v>
          </cell>
        </row>
        <row r="916">
          <cell r="A916" t="str">
            <v>SUP072</v>
          </cell>
          <cell r="B916" t="str">
            <v xml:space="preserve">Supreme Court of the UK                           </v>
          </cell>
          <cell r="C916" t="str">
            <v>SUP0GP</v>
          </cell>
          <cell r="D916" t="str">
            <v>T</v>
          </cell>
          <cell r="E916" t="str">
            <v xml:space="preserve">GP - Supreme Court of the UK                      </v>
          </cell>
          <cell r="F916" t="str">
            <v>Y</v>
          </cell>
          <cell r="G916" t="str">
            <v>N</v>
          </cell>
          <cell r="H916" t="str">
            <v>Y</v>
          </cell>
          <cell r="I916" t="str">
            <v>N</v>
          </cell>
          <cell r="J916" t="str">
            <v>N</v>
          </cell>
          <cell r="K916" t="str">
            <v>N</v>
          </cell>
          <cell r="L916" t="str">
            <v>N</v>
          </cell>
          <cell r="M916" t="str">
            <v>N</v>
          </cell>
          <cell r="N916" t="str">
            <v>N</v>
          </cell>
          <cell r="O916" t="str">
            <v>N</v>
          </cell>
          <cell r="P916" t="str">
            <v>N</v>
          </cell>
          <cell r="Q916" t="str">
            <v>N</v>
          </cell>
          <cell r="R916">
            <v>0</v>
          </cell>
        </row>
        <row r="917">
          <cell r="A917" t="str">
            <v>SWA075</v>
          </cell>
          <cell r="B917" t="str">
            <v xml:space="preserve">Scottish Water                                    </v>
          </cell>
          <cell r="C917" t="str">
            <v>SWAGRP</v>
          </cell>
          <cell r="D917" t="str">
            <v>T</v>
          </cell>
          <cell r="E917" t="str">
            <v xml:space="preserve">GRP - Scottish Water                              </v>
          </cell>
          <cell r="F917" t="str">
            <v>Y</v>
          </cell>
          <cell r="G917" t="str">
            <v>N</v>
          </cell>
          <cell r="H917" t="str">
            <v>Y</v>
          </cell>
          <cell r="I917" t="str">
            <v>N</v>
          </cell>
          <cell r="J917" t="str">
            <v>N</v>
          </cell>
          <cell r="K917" t="str">
            <v>N</v>
          </cell>
          <cell r="L917" t="str">
            <v>N</v>
          </cell>
          <cell r="M917" t="str">
            <v>N</v>
          </cell>
          <cell r="N917" t="str">
            <v>N</v>
          </cell>
          <cell r="O917" t="str">
            <v>N</v>
          </cell>
          <cell r="P917" t="str">
            <v>N</v>
          </cell>
          <cell r="Q917" t="str">
            <v>N</v>
          </cell>
          <cell r="R917">
            <v>0</v>
          </cell>
        </row>
        <row r="918">
          <cell r="A918" t="str">
            <v>SWD084</v>
          </cell>
          <cell r="B918" t="str">
            <v xml:space="preserve">South West Regional Development Agency            </v>
          </cell>
          <cell r="C918" t="str">
            <v>BISCLS</v>
          </cell>
          <cell r="D918" t="str">
            <v>T</v>
          </cell>
          <cell r="E918" t="str">
            <v xml:space="preserve">CLS - DEPARTMENT FOR BUSINESS INNOVATION &amp; SKILLS </v>
          </cell>
          <cell r="F918" t="str">
            <v>Y</v>
          </cell>
          <cell r="G918" t="str">
            <v>N</v>
          </cell>
          <cell r="H918" t="str">
            <v>Y</v>
          </cell>
          <cell r="I918" t="str">
            <v>N</v>
          </cell>
          <cell r="J918" t="str">
            <v>N</v>
          </cell>
          <cell r="K918" t="str">
            <v>N</v>
          </cell>
          <cell r="L918" t="str">
            <v>N</v>
          </cell>
          <cell r="M918" t="str">
            <v>N</v>
          </cell>
          <cell r="N918" t="str">
            <v>N</v>
          </cell>
          <cell r="O918" t="str">
            <v>N</v>
          </cell>
          <cell r="P918" t="str">
            <v>N</v>
          </cell>
          <cell r="Q918" t="str">
            <v>N</v>
          </cell>
          <cell r="R918">
            <v>0</v>
          </cell>
        </row>
        <row r="919">
          <cell r="A919" t="str">
            <v>TCW090</v>
          </cell>
          <cell r="B919" t="str">
            <v xml:space="preserve">General Teaching Council for Wales                </v>
          </cell>
          <cell r="C919" t="str">
            <v>TCWGRP</v>
          </cell>
          <cell r="D919" t="str">
            <v>T</v>
          </cell>
          <cell r="E919" t="str">
            <v xml:space="preserve">GRP - General Teaching Council for Wales          </v>
          </cell>
          <cell r="F919" t="str">
            <v>Y</v>
          </cell>
          <cell r="G919" t="str">
            <v>N</v>
          </cell>
          <cell r="H919" t="str">
            <v>Y</v>
          </cell>
          <cell r="I919" t="str">
            <v>N</v>
          </cell>
          <cell r="J919" t="str">
            <v>N</v>
          </cell>
          <cell r="K919" t="str">
            <v>N</v>
          </cell>
          <cell r="L919" t="str">
            <v>N</v>
          </cell>
          <cell r="M919" t="str">
            <v>N</v>
          </cell>
          <cell r="N919" t="str">
            <v>N</v>
          </cell>
          <cell r="O919" t="str">
            <v>N</v>
          </cell>
          <cell r="P919" t="str">
            <v>N</v>
          </cell>
          <cell r="Q919" t="str">
            <v>N</v>
          </cell>
          <cell r="R919">
            <v>0</v>
          </cell>
        </row>
        <row r="920">
          <cell r="A920" t="str">
            <v>TGL048</v>
          </cell>
          <cell r="B920" t="str">
            <v xml:space="preserve">Tate Gallery                                      </v>
          </cell>
          <cell r="C920" t="str">
            <v>DCMCLS</v>
          </cell>
          <cell r="D920" t="str">
            <v>T</v>
          </cell>
          <cell r="E920" t="str">
            <v xml:space="preserve">CLS - DEPARTMENT FOR CULTURE MEDIA &amp; SPORT        </v>
          </cell>
          <cell r="F920" t="str">
            <v>Y</v>
          </cell>
          <cell r="G920" t="str">
            <v>N</v>
          </cell>
          <cell r="H920" t="str">
            <v>Y</v>
          </cell>
          <cell r="I920" t="str">
            <v>N</v>
          </cell>
          <cell r="J920" t="str">
            <v>N</v>
          </cell>
          <cell r="K920" t="str">
            <v>N</v>
          </cell>
          <cell r="L920" t="str">
            <v>N</v>
          </cell>
          <cell r="M920" t="str">
            <v>N</v>
          </cell>
          <cell r="N920" t="str">
            <v>N</v>
          </cell>
          <cell r="O920" t="str">
            <v>N</v>
          </cell>
          <cell r="P920" t="str">
            <v>N</v>
          </cell>
          <cell r="Q920" t="str">
            <v>N</v>
          </cell>
          <cell r="R920">
            <v>0</v>
          </cell>
        </row>
        <row r="921">
          <cell r="A921" t="str">
            <v>THC209</v>
          </cell>
          <cell r="B921" t="str">
            <v xml:space="preserve">Northern Ireland Transport Holding Company        </v>
          </cell>
          <cell r="C921" t="str">
            <v>THCGRP</v>
          </cell>
          <cell r="D921" t="str">
            <v>T</v>
          </cell>
          <cell r="E921" t="str">
            <v xml:space="preserve">GRP - Northern Ireland Transport Holding Company  </v>
          </cell>
          <cell r="F921" t="str">
            <v>Y</v>
          </cell>
          <cell r="G921" t="str">
            <v>N</v>
          </cell>
          <cell r="H921" t="str">
            <v>Y</v>
          </cell>
          <cell r="I921" t="str">
            <v>N</v>
          </cell>
          <cell r="J921" t="str">
            <v>N</v>
          </cell>
          <cell r="K921" t="str">
            <v>N</v>
          </cell>
          <cell r="L921" t="str">
            <v>N</v>
          </cell>
          <cell r="M921" t="str">
            <v>N</v>
          </cell>
          <cell r="N921" t="str">
            <v>N</v>
          </cell>
          <cell r="O921" t="str">
            <v>N</v>
          </cell>
          <cell r="P921" t="str">
            <v>N</v>
          </cell>
          <cell r="Q921" t="str">
            <v>N</v>
          </cell>
          <cell r="R921">
            <v>0</v>
          </cell>
        </row>
        <row r="922">
          <cell r="A922" t="str">
            <v>THO085</v>
          </cell>
          <cell r="B922" t="str">
            <v>The Housing Ombudsman</v>
          </cell>
          <cell r="C922" t="str">
            <v>COMCLS</v>
          </cell>
          <cell r="D922" t="str">
            <v>T</v>
          </cell>
          <cell r="E922" t="str">
            <v>CLS - DEPARTMENT FOR COMMUNITIES &amp; LOCAL GOVERNMEN</v>
          </cell>
          <cell r="F922" t="str">
            <v>N</v>
          </cell>
          <cell r="G922" t="str">
            <v>N</v>
          </cell>
          <cell r="H922" t="str">
            <v>N</v>
          </cell>
          <cell r="I922" t="str">
            <v>N</v>
          </cell>
          <cell r="J922" t="str">
            <v>N</v>
          </cell>
          <cell r="K922" t="str">
            <v>N</v>
          </cell>
          <cell r="L922" t="str">
            <v>N</v>
          </cell>
          <cell r="M922" t="str">
            <v>N</v>
          </cell>
          <cell r="N922" t="str">
            <v>N</v>
          </cell>
          <cell r="O922" t="str">
            <v>N</v>
          </cell>
          <cell r="P922" t="str">
            <v>N</v>
          </cell>
          <cell r="Q922" t="str">
            <v>N</v>
          </cell>
          <cell r="R922">
            <v>0</v>
          </cell>
        </row>
        <row r="923">
          <cell r="A923" t="str">
            <v>TNA067</v>
          </cell>
          <cell r="B923" t="str">
            <v xml:space="preserve">The National Archives                             </v>
          </cell>
          <cell r="C923" t="str">
            <v>TNA0GP</v>
          </cell>
          <cell r="D923" t="str">
            <v>T</v>
          </cell>
          <cell r="E923" t="str">
            <v xml:space="preserve">GP - The National Archives                        </v>
          </cell>
          <cell r="F923" t="str">
            <v>Y</v>
          </cell>
          <cell r="G923" t="str">
            <v>N</v>
          </cell>
          <cell r="H923" t="str">
            <v>Y</v>
          </cell>
          <cell r="I923" t="str">
            <v>N</v>
          </cell>
          <cell r="J923" t="str">
            <v>N</v>
          </cell>
          <cell r="K923" t="str">
            <v>N</v>
          </cell>
          <cell r="L923" t="str">
            <v>N</v>
          </cell>
          <cell r="M923" t="str">
            <v>N</v>
          </cell>
          <cell r="N923" t="str">
            <v>N</v>
          </cell>
          <cell r="O923" t="str">
            <v>N</v>
          </cell>
          <cell r="P923" t="str">
            <v>N</v>
          </cell>
          <cell r="Q923" t="str">
            <v>N</v>
          </cell>
          <cell r="R923">
            <v>0</v>
          </cell>
        </row>
        <row r="924">
          <cell r="A924" t="str">
            <v>TPR032</v>
          </cell>
          <cell r="B924" t="str">
            <v xml:space="preserve">The Pensions Regulator                            </v>
          </cell>
          <cell r="C924" t="str">
            <v>DWPCLS</v>
          </cell>
          <cell r="D924" t="str">
            <v>T</v>
          </cell>
          <cell r="E924" t="str">
            <v xml:space="preserve">CLS - DEPARTMENT FOR WORK &amp; PENSIONS              </v>
          </cell>
          <cell r="F924" t="str">
            <v>Y</v>
          </cell>
          <cell r="G924" t="str">
            <v>N</v>
          </cell>
          <cell r="H924" t="str">
            <v>Y</v>
          </cell>
          <cell r="I924" t="str">
            <v>N</v>
          </cell>
          <cell r="J924" t="str">
            <v>N</v>
          </cell>
          <cell r="K924" t="str">
            <v>N</v>
          </cell>
          <cell r="L924" t="str">
            <v>N</v>
          </cell>
          <cell r="M924" t="str">
            <v>N</v>
          </cell>
          <cell r="N924" t="str">
            <v>N</v>
          </cell>
          <cell r="O924" t="str">
            <v>N</v>
          </cell>
          <cell r="P924" t="str">
            <v>N</v>
          </cell>
          <cell r="Q924" t="str">
            <v>N</v>
          </cell>
          <cell r="R924">
            <v>0</v>
          </cell>
        </row>
        <row r="925">
          <cell r="A925" t="str">
            <v>TPS904</v>
          </cell>
          <cell r="B925" t="str">
            <v xml:space="preserve">Teachers' Pension Scheme (England &amp; Wales)        </v>
          </cell>
          <cell r="C925" t="str">
            <v>TPS9GP</v>
          </cell>
          <cell r="D925" t="str">
            <v>T</v>
          </cell>
          <cell r="E925" t="str">
            <v xml:space="preserve">GP - Teachers' Pension Scheme (England &amp; Wales)   </v>
          </cell>
          <cell r="F925" t="str">
            <v>Y</v>
          </cell>
          <cell r="G925" t="str">
            <v>N</v>
          </cell>
          <cell r="H925" t="str">
            <v>Y</v>
          </cell>
          <cell r="I925" t="str">
            <v>N</v>
          </cell>
          <cell r="J925" t="str">
            <v>N</v>
          </cell>
          <cell r="K925" t="str">
            <v>N</v>
          </cell>
          <cell r="L925" t="str">
            <v>N</v>
          </cell>
          <cell r="M925" t="str">
            <v>N</v>
          </cell>
          <cell r="N925" t="str">
            <v>N</v>
          </cell>
          <cell r="O925" t="str">
            <v>N</v>
          </cell>
          <cell r="P925" t="str">
            <v>N</v>
          </cell>
          <cell r="Q925" t="str">
            <v>N</v>
          </cell>
          <cell r="R925">
            <v>0</v>
          </cell>
        </row>
        <row r="926">
          <cell r="A926" t="str">
            <v>TST084</v>
          </cell>
          <cell r="B926" t="str">
            <v xml:space="preserve">Technology Strategy Board                         </v>
          </cell>
          <cell r="C926" t="str">
            <v>BISCLS</v>
          </cell>
          <cell r="D926" t="str">
            <v>T</v>
          </cell>
          <cell r="E926" t="str">
            <v xml:space="preserve">CLS - DEPARTMENT FOR BUSINESS INNOVATION &amp; SKILLS </v>
          </cell>
          <cell r="F926" t="str">
            <v>Y</v>
          </cell>
          <cell r="G926" t="str">
            <v>N</v>
          </cell>
          <cell r="H926" t="str">
            <v>Y</v>
          </cell>
          <cell r="I926" t="str">
            <v>N</v>
          </cell>
          <cell r="J926" t="str">
            <v>N</v>
          </cell>
          <cell r="K926" t="str">
            <v>N</v>
          </cell>
          <cell r="L926" t="str">
            <v>N</v>
          </cell>
          <cell r="M926" t="str">
            <v>N</v>
          </cell>
          <cell r="N926" t="str">
            <v>N</v>
          </cell>
          <cell r="O926" t="str">
            <v>N</v>
          </cell>
          <cell r="P926" t="str">
            <v>N</v>
          </cell>
          <cell r="Q926" t="str">
            <v>N</v>
          </cell>
          <cell r="R926">
            <v>0</v>
          </cell>
        </row>
        <row r="927">
          <cell r="A927" t="str">
            <v>UKA084</v>
          </cell>
          <cell r="B927" t="str">
            <v xml:space="preserve">United Kingdom Atomic Energy Authority            </v>
          </cell>
          <cell r="C927" t="str">
            <v>BISCLS</v>
          </cell>
          <cell r="D927" t="str">
            <v>T</v>
          </cell>
          <cell r="E927" t="str">
            <v xml:space="preserve">CLS - DEPARTMENT FOR BUSINESS INNOVATION &amp; SKILLS </v>
          </cell>
          <cell r="F927" t="str">
            <v>Y</v>
          </cell>
          <cell r="G927" t="str">
            <v>N</v>
          </cell>
          <cell r="H927" t="str">
            <v>Y</v>
          </cell>
          <cell r="I927" t="str">
            <v>N</v>
          </cell>
          <cell r="J927" t="str">
            <v>N</v>
          </cell>
          <cell r="K927" t="str">
            <v>N</v>
          </cell>
          <cell r="L927" t="str">
            <v>N</v>
          </cell>
          <cell r="M927" t="str">
            <v>N</v>
          </cell>
          <cell r="N927" t="str">
            <v>N</v>
          </cell>
          <cell r="O927" t="str">
            <v>N</v>
          </cell>
          <cell r="P927" t="str">
            <v>N</v>
          </cell>
          <cell r="Q927" t="str">
            <v>N</v>
          </cell>
          <cell r="R927">
            <v>0</v>
          </cell>
        </row>
        <row r="928">
          <cell r="A928" t="str">
            <v>UKC084</v>
          </cell>
          <cell r="B928" t="str">
            <v xml:space="preserve">UK Commission for Employment and Skills           </v>
          </cell>
          <cell r="C928" t="str">
            <v>BISCLS</v>
          </cell>
          <cell r="D928" t="str">
            <v>T</v>
          </cell>
          <cell r="E928" t="str">
            <v xml:space="preserve">CLS - DEPARTMENT FOR BUSINESS INNOVATION &amp; SKILLS </v>
          </cell>
          <cell r="F928" t="str">
            <v>Y</v>
          </cell>
          <cell r="G928" t="str">
            <v>N</v>
          </cell>
          <cell r="H928" t="str">
            <v>Y</v>
          </cell>
          <cell r="I928" t="str">
            <v>N</v>
          </cell>
          <cell r="J928" t="str">
            <v>N</v>
          </cell>
          <cell r="K928" t="str">
            <v>N</v>
          </cell>
          <cell r="L928" t="str">
            <v>N</v>
          </cell>
          <cell r="M928" t="str">
            <v>N</v>
          </cell>
          <cell r="N928" t="str">
            <v>N</v>
          </cell>
          <cell r="O928" t="str">
            <v>N</v>
          </cell>
          <cell r="P928" t="str">
            <v>N</v>
          </cell>
          <cell r="Q928" t="str">
            <v>N</v>
          </cell>
          <cell r="R928">
            <v>0</v>
          </cell>
        </row>
        <row r="929">
          <cell r="A929" t="str">
            <v>UKF087</v>
          </cell>
          <cell r="B929" t="str">
            <v>UK Financial Investments Limited</v>
          </cell>
          <cell r="C929" t="str">
            <v>HMTCLS</v>
          </cell>
          <cell r="D929" t="str">
            <v>T</v>
          </cell>
          <cell r="E929" t="str">
            <v xml:space="preserve">CLS - HM Treasury                                  </v>
          </cell>
          <cell r="F929" t="str">
            <v>N</v>
          </cell>
          <cell r="G929" t="str">
            <v>N</v>
          </cell>
          <cell r="H929" t="str">
            <v>N</v>
          </cell>
          <cell r="I929" t="str">
            <v>N</v>
          </cell>
          <cell r="J929" t="str">
            <v>N</v>
          </cell>
          <cell r="K929" t="str">
            <v>N</v>
          </cell>
          <cell r="L929" t="str">
            <v>N</v>
          </cell>
          <cell r="M929" t="str">
            <v>N</v>
          </cell>
          <cell r="N929" t="str">
            <v>N</v>
          </cell>
          <cell r="O929" t="str">
            <v>N</v>
          </cell>
          <cell r="P929" t="str">
            <v>N</v>
          </cell>
          <cell r="Q929" t="str">
            <v>N</v>
          </cell>
          <cell r="R929">
            <v>0</v>
          </cell>
        </row>
        <row r="930">
          <cell r="A930" t="str">
            <v>UKP905</v>
          </cell>
          <cell r="B930" t="str">
            <v>Dept for Bus Innovation &amp; Skills: UKAEA Pens Schem</v>
          </cell>
          <cell r="C930" t="str">
            <v>UKP9GP</v>
          </cell>
          <cell r="D930" t="str">
            <v>T</v>
          </cell>
          <cell r="E930" t="str">
            <v xml:space="preserve">GP - Dept for Bus Innovation &amp; Skills: UKAEA Pens </v>
          </cell>
          <cell r="F930" t="str">
            <v>Y</v>
          </cell>
          <cell r="G930" t="str">
            <v>N</v>
          </cell>
          <cell r="H930" t="str">
            <v>Y</v>
          </cell>
          <cell r="I930" t="str">
            <v>N</v>
          </cell>
          <cell r="J930" t="str">
            <v>N</v>
          </cell>
          <cell r="K930" t="str">
            <v>N</v>
          </cell>
          <cell r="L930" t="str">
            <v>N</v>
          </cell>
          <cell r="M930" t="str">
            <v>N</v>
          </cell>
          <cell r="N930" t="str">
            <v>N</v>
          </cell>
          <cell r="O930" t="str">
            <v>N</v>
          </cell>
          <cell r="P930" t="str">
            <v>N</v>
          </cell>
          <cell r="Q930" t="str">
            <v>N</v>
          </cell>
          <cell r="R930">
            <v>0</v>
          </cell>
        </row>
        <row r="931">
          <cell r="A931" t="str">
            <v>UKR087</v>
          </cell>
          <cell r="B931" t="str">
            <v>UKAR Asset Resolution Limited</v>
          </cell>
          <cell r="C931" t="str">
            <v>HMTCLS</v>
          </cell>
          <cell r="D931" t="str">
            <v>T</v>
          </cell>
          <cell r="E931" t="str">
            <v xml:space="preserve">CLS - HM Treasury                                  </v>
          </cell>
          <cell r="F931" t="str">
            <v>N</v>
          </cell>
          <cell r="G931" t="str">
            <v>N</v>
          </cell>
          <cell r="H931" t="str">
            <v>N</v>
          </cell>
          <cell r="I931" t="str">
            <v>N</v>
          </cell>
          <cell r="J931" t="str">
            <v>N</v>
          </cell>
          <cell r="K931" t="str">
            <v>N</v>
          </cell>
          <cell r="L931" t="str">
            <v>N</v>
          </cell>
          <cell r="M931" t="str">
            <v>N</v>
          </cell>
          <cell r="N931" t="str">
            <v>N</v>
          </cell>
          <cell r="O931" t="str">
            <v>N</v>
          </cell>
          <cell r="P931" t="str">
            <v>N</v>
          </cell>
          <cell r="Q931" t="str">
            <v>N</v>
          </cell>
          <cell r="R931">
            <v>0</v>
          </cell>
        </row>
        <row r="932">
          <cell r="A932" t="str">
            <v>UKS048</v>
          </cell>
          <cell r="B932" t="str">
            <v xml:space="preserve">United Kingdom Sports Council                     </v>
          </cell>
          <cell r="C932" t="str">
            <v>DCMCLS</v>
          </cell>
          <cell r="D932" t="str">
            <v>T</v>
          </cell>
          <cell r="E932" t="str">
            <v xml:space="preserve">CLS - DEPARTMENT FOR CULTURE MEDIA &amp; SPORT        </v>
          </cell>
          <cell r="F932" t="str">
            <v>Y</v>
          </cell>
          <cell r="G932" t="str">
            <v>N</v>
          </cell>
          <cell r="H932" t="str">
            <v>Y</v>
          </cell>
          <cell r="I932" t="str">
            <v>N</v>
          </cell>
          <cell r="J932" t="str">
            <v>N</v>
          </cell>
          <cell r="K932" t="str">
            <v>N</v>
          </cell>
          <cell r="L932" t="str">
            <v>N</v>
          </cell>
          <cell r="M932" t="str">
            <v>N</v>
          </cell>
          <cell r="N932" t="str">
            <v>N</v>
          </cell>
          <cell r="O932" t="str">
            <v>N</v>
          </cell>
          <cell r="P932" t="str">
            <v>N</v>
          </cell>
          <cell r="Q932" t="str">
            <v>N</v>
          </cell>
          <cell r="R932">
            <v>0</v>
          </cell>
        </row>
        <row r="933">
          <cell r="A933" t="str">
            <v>UKT013</v>
          </cell>
          <cell r="B933" t="str">
            <v xml:space="preserve">UK Trade &amp; Investment                             </v>
          </cell>
          <cell r="C933" t="str">
            <v>UKT0GP</v>
          </cell>
          <cell r="D933" t="str">
            <v>T</v>
          </cell>
          <cell r="E933" t="str">
            <v xml:space="preserve">GP - UK Trade &amp; Investment                        </v>
          </cell>
          <cell r="F933" t="str">
            <v>Y</v>
          </cell>
          <cell r="G933" t="str">
            <v>N</v>
          </cell>
          <cell r="H933" t="str">
            <v>Y</v>
          </cell>
          <cell r="I933" t="str">
            <v>N</v>
          </cell>
          <cell r="J933" t="str">
            <v>N</v>
          </cell>
          <cell r="K933" t="str">
            <v>N</v>
          </cell>
          <cell r="L933" t="str">
            <v>N</v>
          </cell>
          <cell r="M933" t="str">
            <v>N</v>
          </cell>
          <cell r="N933" t="str">
            <v>N</v>
          </cell>
          <cell r="O933" t="str">
            <v>N</v>
          </cell>
          <cell r="P933" t="str">
            <v>N</v>
          </cell>
          <cell r="Q933" t="str">
            <v>N</v>
          </cell>
          <cell r="R933">
            <v>0</v>
          </cell>
        </row>
        <row r="934">
          <cell r="A934" t="str">
            <v>UNI084</v>
          </cell>
          <cell r="B934" t="str">
            <v xml:space="preserve">UFI Limited                                       </v>
          </cell>
          <cell r="C934" t="str">
            <v>BISCLS</v>
          </cell>
          <cell r="D934" t="str">
            <v>T</v>
          </cell>
          <cell r="E934" t="str">
            <v xml:space="preserve">CLS - DEPARTMENT FOR BUSINESS INNOVATION &amp; SKILLS </v>
          </cell>
          <cell r="F934" t="str">
            <v>Y</v>
          </cell>
          <cell r="G934" t="str">
            <v>N</v>
          </cell>
          <cell r="H934" t="str">
            <v>Y</v>
          </cell>
          <cell r="I934" t="str">
            <v>N</v>
          </cell>
          <cell r="J934" t="str">
            <v>N</v>
          </cell>
          <cell r="K934" t="str">
            <v>N</v>
          </cell>
          <cell r="L934" t="str">
            <v>N</v>
          </cell>
          <cell r="M934" t="str">
            <v>N</v>
          </cell>
          <cell r="N934" t="str">
            <v>N</v>
          </cell>
          <cell r="O934" t="str">
            <v>N</v>
          </cell>
          <cell r="P934" t="str">
            <v>N</v>
          </cell>
          <cell r="Q934" t="str">
            <v>N</v>
          </cell>
          <cell r="R934">
            <v>0</v>
          </cell>
        </row>
        <row r="935">
          <cell r="A935" t="str">
            <v>USE207</v>
          </cell>
          <cell r="B935" t="str">
            <v xml:space="preserve">Ulster Supported Employment Limited - NIE         </v>
          </cell>
          <cell r="C935" t="str">
            <v>USEIGP</v>
          </cell>
          <cell r="D935" t="str">
            <v>T</v>
          </cell>
          <cell r="E935" t="str">
            <v xml:space="preserve">IGP - Ulster Supported Employment Limited - NIE   </v>
          </cell>
          <cell r="F935" t="str">
            <v>Y</v>
          </cell>
          <cell r="G935" t="str">
            <v>N</v>
          </cell>
          <cell r="H935" t="str">
            <v>Y</v>
          </cell>
          <cell r="I935" t="str">
            <v>N</v>
          </cell>
          <cell r="J935" t="str">
            <v>N</v>
          </cell>
          <cell r="K935" t="str">
            <v>N</v>
          </cell>
          <cell r="L935" t="str">
            <v>N</v>
          </cell>
          <cell r="M935" t="str">
            <v>N</v>
          </cell>
          <cell r="N935" t="str">
            <v>N</v>
          </cell>
          <cell r="O935" t="str">
            <v>N</v>
          </cell>
          <cell r="P935" t="str">
            <v>N</v>
          </cell>
          <cell r="Q935" t="str">
            <v>N</v>
          </cell>
          <cell r="R935">
            <v>0</v>
          </cell>
        </row>
        <row r="936">
          <cell r="A936" t="str">
            <v>VAM048</v>
          </cell>
          <cell r="B936" t="str">
            <v xml:space="preserve">Victoria and Albert Museum                        </v>
          </cell>
          <cell r="C936" t="str">
            <v>DCMCLS</v>
          </cell>
          <cell r="D936" t="str">
            <v>T</v>
          </cell>
          <cell r="E936" t="str">
            <v xml:space="preserve">CLS - DEPARTMENT FOR CULTURE MEDIA &amp; SPORT        </v>
          </cell>
          <cell r="F936" t="str">
            <v>Y</v>
          </cell>
          <cell r="G936" t="str">
            <v>N</v>
          </cell>
          <cell r="H936" t="str">
            <v>Y</v>
          </cell>
          <cell r="I936" t="str">
            <v>N</v>
          </cell>
          <cell r="J936" t="str">
            <v>N</v>
          </cell>
          <cell r="K936" t="str">
            <v>N</v>
          </cell>
          <cell r="L936" t="str">
            <v>N</v>
          </cell>
          <cell r="M936" t="str">
            <v>N</v>
          </cell>
          <cell r="N936" t="str">
            <v>N</v>
          </cell>
          <cell r="O936" t="str">
            <v>N</v>
          </cell>
          <cell r="P936" t="str">
            <v>N</v>
          </cell>
          <cell r="Q936" t="str">
            <v>N</v>
          </cell>
          <cell r="R936">
            <v>0</v>
          </cell>
        </row>
        <row r="937">
          <cell r="A937" t="str">
            <v>VED837</v>
          </cell>
          <cell r="B937" t="str">
            <v xml:space="preserve">Vehicle Excise Duty                               </v>
          </cell>
          <cell r="C937" t="str">
            <v>VED8GP</v>
          </cell>
          <cell r="D937" t="str">
            <v>T</v>
          </cell>
          <cell r="E937" t="str">
            <v xml:space="preserve">GP - Vehicle Excise Duty                          </v>
          </cell>
          <cell r="F937" t="str">
            <v>Y</v>
          </cell>
          <cell r="G937" t="str">
            <v>N</v>
          </cell>
          <cell r="H937" t="str">
            <v>Y</v>
          </cell>
          <cell r="I937" t="str">
            <v>N</v>
          </cell>
          <cell r="J937" t="str">
            <v>N</v>
          </cell>
          <cell r="K937" t="str">
            <v>N</v>
          </cell>
          <cell r="L937" t="str">
            <v>N</v>
          </cell>
          <cell r="M937" t="str">
            <v>N</v>
          </cell>
          <cell r="N937" t="str">
            <v>N</v>
          </cell>
          <cell r="O937" t="str">
            <v>N</v>
          </cell>
          <cell r="P937" t="str">
            <v>N</v>
          </cell>
          <cell r="Q937" t="str">
            <v>N</v>
          </cell>
          <cell r="R937">
            <v>0</v>
          </cell>
        </row>
        <row r="938">
          <cell r="A938" t="str">
            <v>VGB048</v>
          </cell>
          <cell r="B938" t="str">
            <v xml:space="preserve">Visit Britain                                     </v>
          </cell>
          <cell r="C938" t="str">
            <v>DCMCLS</v>
          </cell>
          <cell r="D938" t="str">
            <v>T</v>
          </cell>
          <cell r="E938" t="str">
            <v xml:space="preserve">CLS - DEPARTMENT FOR CULTURE MEDIA &amp; SPORT        </v>
          </cell>
          <cell r="F938" t="str">
            <v>Y</v>
          </cell>
          <cell r="G938" t="str">
            <v>N</v>
          </cell>
          <cell r="H938" t="str">
            <v>Y</v>
          </cell>
          <cell r="I938" t="str">
            <v>N</v>
          </cell>
          <cell r="J938" t="str">
            <v>N</v>
          </cell>
          <cell r="K938" t="str">
            <v>N</v>
          </cell>
          <cell r="L938" t="str">
            <v>N</v>
          </cell>
          <cell r="M938" t="str">
            <v>N</v>
          </cell>
          <cell r="N938" t="str">
            <v>N</v>
          </cell>
          <cell r="O938" t="str">
            <v>N</v>
          </cell>
          <cell r="P938" t="str">
            <v>N</v>
          </cell>
          <cell r="Q938" t="str">
            <v>N</v>
          </cell>
          <cell r="R938">
            <v>0</v>
          </cell>
        </row>
        <row r="939">
          <cell r="A939" t="str">
            <v>VMD003</v>
          </cell>
          <cell r="B939" t="str">
            <v>Veterinary Medicines Directorate</v>
          </cell>
          <cell r="C939" t="str">
            <v>EFRCLS</v>
          </cell>
          <cell r="D939" t="str">
            <v>T</v>
          </cell>
          <cell r="E939" t="str">
            <v>CLS - DEPARTMENT FOR ENVIRONMENT FOOD &amp; RURAL AFFA</v>
          </cell>
          <cell r="F939" t="str">
            <v>N</v>
          </cell>
          <cell r="G939" t="str">
            <v>N</v>
          </cell>
          <cell r="H939" t="str">
            <v>N</v>
          </cell>
          <cell r="I939" t="str">
            <v>N</v>
          </cell>
          <cell r="J939" t="str">
            <v>N</v>
          </cell>
          <cell r="K939" t="str">
            <v>N</v>
          </cell>
          <cell r="L939" t="str">
            <v>N</v>
          </cell>
          <cell r="M939" t="str">
            <v>N</v>
          </cell>
          <cell r="N939" t="str">
            <v>N</v>
          </cell>
          <cell r="O939" t="str">
            <v>N</v>
          </cell>
          <cell r="P939" t="str">
            <v>N</v>
          </cell>
          <cell r="Q939" t="str">
            <v>N</v>
          </cell>
          <cell r="R939">
            <v>0</v>
          </cell>
        </row>
        <row r="940">
          <cell r="A940" t="str">
            <v>VOS004</v>
          </cell>
          <cell r="B940" t="str">
            <v xml:space="preserve">Vehicle and Operator Services Agency              </v>
          </cell>
          <cell r="C940" t="str">
            <v>VOSGRP</v>
          </cell>
          <cell r="D940" t="str">
            <v>T</v>
          </cell>
          <cell r="E940" t="str">
            <v xml:space="preserve">GRP - Vehicle and Operator Services Agency        </v>
          </cell>
          <cell r="F940" t="str">
            <v>Y</v>
          </cell>
          <cell r="G940" t="str">
            <v>N</v>
          </cell>
          <cell r="H940" t="str">
            <v>Y</v>
          </cell>
          <cell r="I940" t="str">
            <v>N</v>
          </cell>
          <cell r="J940" t="str">
            <v>N</v>
          </cell>
          <cell r="K940" t="str">
            <v>N</v>
          </cell>
          <cell r="L940" t="str">
            <v>N</v>
          </cell>
          <cell r="M940" t="str">
            <v>N</v>
          </cell>
          <cell r="N940" t="str">
            <v>N</v>
          </cell>
          <cell r="O940" t="str">
            <v>N</v>
          </cell>
          <cell r="P940" t="str">
            <v>N</v>
          </cell>
          <cell r="Q940" t="str">
            <v>N</v>
          </cell>
          <cell r="R940">
            <v>0</v>
          </cell>
        </row>
        <row r="941">
          <cell r="A941" t="str">
            <v>VSS211</v>
          </cell>
          <cell r="B941" t="str">
            <v xml:space="preserve">Victims and Survivors Service - NIE               </v>
          </cell>
          <cell r="C941" t="str">
            <v>VSSIGP</v>
          </cell>
          <cell r="D941" t="str">
            <v>T</v>
          </cell>
          <cell r="E941" t="str">
            <v xml:space="preserve">IGP - Victims and Survivors Service - NIE         </v>
          </cell>
          <cell r="F941" t="str">
            <v>Y</v>
          </cell>
          <cell r="G941" t="str">
            <v>N</v>
          </cell>
          <cell r="H941" t="str">
            <v>Y</v>
          </cell>
          <cell r="I941" t="str">
            <v>N</v>
          </cell>
          <cell r="J941" t="str">
            <v>N</v>
          </cell>
          <cell r="K941" t="str">
            <v>N</v>
          </cell>
          <cell r="L941" t="str">
            <v>N</v>
          </cell>
          <cell r="M941" t="str">
            <v>N</v>
          </cell>
          <cell r="N941" t="str">
            <v>N</v>
          </cell>
          <cell r="O941" t="str">
            <v>N</v>
          </cell>
          <cell r="P941" t="str">
            <v>N</v>
          </cell>
          <cell r="Q941" t="str">
            <v>N</v>
          </cell>
          <cell r="R941">
            <v>0</v>
          </cell>
        </row>
        <row r="942">
          <cell r="A942" t="str">
            <v>VTA206</v>
          </cell>
          <cell r="B942" t="str">
            <v xml:space="preserve">Driver &amp; Vehicle Agcy (Trad Fnd element only) NIE </v>
          </cell>
          <cell r="C942" t="str">
            <v>VTAGRP</v>
          </cell>
          <cell r="D942" t="str">
            <v>T</v>
          </cell>
          <cell r="E942" t="str">
            <v>GRP - Driver &amp; Vehicle Agcy (Trad Fnd element only</v>
          </cell>
          <cell r="F942" t="str">
            <v>Y</v>
          </cell>
          <cell r="G942" t="str">
            <v>N</v>
          </cell>
          <cell r="H942" t="str">
            <v>Y</v>
          </cell>
          <cell r="I942" t="str">
            <v>N</v>
          </cell>
          <cell r="J942" t="str">
            <v>N</v>
          </cell>
          <cell r="K942" t="str">
            <v>N</v>
          </cell>
          <cell r="L942" t="str">
            <v>N</v>
          </cell>
          <cell r="M942" t="str">
            <v>N</v>
          </cell>
          <cell r="N942" t="str">
            <v>N</v>
          </cell>
          <cell r="O942" t="str">
            <v>N</v>
          </cell>
          <cell r="P942" t="str">
            <v>N</v>
          </cell>
          <cell r="Q942" t="str">
            <v>N</v>
          </cell>
          <cell r="R942">
            <v>0</v>
          </cell>
        </row>
        <row r="943">
          <cell r="A943" t="str">
            <v>VTE085</v>
          </cell>
          <cell r="B943" t="str">
            <v>Valuation Tribunal For England</v>
          </cell>
          <cell r="C943" t="str">
            <v>COMCLS</v>
          </cell>
          <cell r="D943" t="str">
            <v>T</v>
          </cell>
          <cell r="E943" t="str">
            <v>CLS - DEPARTMENT FOR COMMUNITIES &amp; LOCAL GOVERNMEN</v>
          </cell>
          <cell r="F943" t="str">
            <v>N</v>
          </cell>
          <cell r="G943" t="str">
            <v>N</v>
          </cell>
          <cell r="H943" t="str">
            <v>N</v>
          </cell>
          <cell r="I943" t="str">
            <v>N</v>
          </cell>
          <cell r="J943" t="str">
            <v>N</v>
          </cell>
          <cell r="K943" t="str">
            <v>N</v>
          </cell>
          <cell r="L943" t="str">
            <v>N</v>
          </cell>
          <cell r="M943" t="str">
            <v>N</v>
          </cell>
          <cell r="N943" t="str">
            <v>N</v>
          </cell>
          <cell r="O943" t="str">
            <v>N</v>
          </cell>
          <cell r="P943" t="str">
            <v>N</v>
          </cell>
          <cell r="Q943" t="str">
            <v>N</v>
          </cell>
          <cell r="R943">
            <v>0</v>
          </cell>
        </row>
        <row r="944">
          <cell r="A944" t="str">
            <v>VTS085</v>
          </cell>
          <cell r="B944" t="str">
            <v xml:space="preserve">Valuation Tribunals                               </v>
          </cell>
          <cell r="C944" t="str">
            <v>COMCLS</v>
          </cell>
          <cell r="D944" t="str">
            <v>T</v>
          </cell>
          <cell r="E944" t="str">
            <v>CLS - DEPARTMENT FOR COMMUNITIES &amp; LOCAL GOVERNMEN</v>
          </cell>
          <cell r="F944" t="str">
            <v>Y</v>
          </cell>
          <cell r="G944" t="str">
            <v>N</v>
          </cell>
          <cell r="H944" t="str">
            <v>Y</v>
          </cell>
          <cell r="I944" t="str">
            <v>N</v>
          </cell>
          <cell r="J944" t="str">
            <v>N</v>
          </cell>
          <cell r="K944" t="str">
            <v>N</v>
          </cell>
          <cell r="L944" t="str">
            <v>N</v>
          </cell>
          <cell r="M944" t="str">
            <v>N</v>
          </cell>
          <cell r="N944" t="str">
            <v>N</v>
          </cell>
          <cell r="O944" t="str">
            <v>N</v>
          </cell>
          <cell r="P944" t="str">
            <v>N</v>
          </cell>
          <cell r="Q944" t="str">
            <v>N</v>
          </cell>
          <cell r="R944">
            <v>0</v>
          </cell>
        </row>
        <row r="945">
          <cell r="A945" t="str">
            <v>W512XX</v>
          </cell>
          <cell r="B945" t="str">
            <v xml:space="preserve">Isle of Anglesey County Council                   </v>
          </cell>
          <cell r="C945" t="str">
            <v>W512GP</v>
          </cell>
          <cell r="D945" t="str">
            <v>T</v>
          </cell>
          <cell r="E945" t="str">
            <v xml:space="preserve">GP - Isle of Anglesey County Council              </v>
          </cell>
          <cell r="F945" t="str">
            <v>Y</v>
          </cell>
          <cell r="G945" t="str">
            <v>N</v>
          </cell>
          <cell r="H945" t="str">
            <v>N</v>
          </cell>
          <cell r="I945" t="str">
            <v>N</v>
          </cell>
          <cell r="J945" t="str">
            <v>N</v>
          </cell>
          <cell r="K945" t="str">
            <v>Y</v>
          </cell>
          <cell r="L945" t="str">
            <v>N</v>
          </cell>
          <cell r="M945" t="str">
            <v>N</v>
          </cell>
          <cell r="N945" t="str">
            <v>N</v>
          </cell>
          <cell r="O945" t="str">
            <v>N</v>
          </cell>
          <cell r="P945" t="str">
            <v>N</v>
          </cell>
          <cell r="Q945" t="str">
            <v>N</v>
          </cell>
          <cell r="R945">
            <v>1</v>
          </cell>
        </row>
        <row r="946">
          <cell r="A946" t="str">
            <v>W514XX</v>
          </cell>
          <cell r="B946" t="str">
            <v xml:space="preserve">Gwynedd County Council                            </v>
          </cell>
          <cell r="C946" t="str">
            <v>W514GP</v>
          </cell>
          <cell r="D946" t="str">
            <v>T</v>
          </cell>
          <cell r="E946" t="str">
            <v xml:space="preserve">GP - Gwynedd County Council                       </v>
          </cell>
          <cell r="F946" t="str">
            <v>Y</v>
          </cell>
          <cell r="G946" t="str">
            <v>N</v>
          </cell>
          <cell r="H946" t="str">
            <v>N</v>
          </cell>
          <cell r="I946" t="str">
            <v>N</v>
          </cell>
          <cell r="J946" t="str">
            <v>N</v>
          </cell>
          <cell r="K946" t="str">
            <v>Y</v>
          </cell>
          <cell r="L946" t="str">
            <v>N</v>
          </cell>
          <cell r="M946" t="str">
            <v>N</v>
          </cell>
          <cell r="N946" t="str">
            <v>N</v>
          </cell>
          <cell r="O946" t="str">
            <v>N</v>
          </cell>
          <cell r="P946" t="str">
            <v>N</v>
          </cell>
          <cell r="Q946" t="str">
            <v>N</v>
          </cell>
          <cell r="R946">
            <v>1</v>
          </cell>
        </row>
        <row r="947">
          <cell r="A947" t="str">
            <v>W516XX</v>
          </cell>
          <cell r="B947" t="str">
            <v xml:space="preserve">Conwy County Borough Council                      </v>
          </cell>
          <cell r="C947" t="str">
            <v>W516GP</v>
          </cell>
          <cell r="D947" t="str">
            <v>T</v>
          </cell>
          <cell r="E947" t="str">
            <v xml:space="preserve">GP - Conwy County Borough Council                 </v>
          </cell>
          <cell r="F947" t="str">
            <v>Y</v>
          </cell>
          <cell r="G947" t="str">
            <v>N</v>
          </cell>
          <cell r="H947" t="str">
            <v>N</v>
          </cell>
          <cell r="I947" t="str">
            <v>N</v>
          </cell>
          <cell r="J947" t="str">
            <v>N</v>
          </cell>
          <cell r="K947" t="str">
            <v>Y</v>
          </cell>
          <cell r="L947" t="str">
            <v>N</v>
          </cell>
          <cell r="M947" t="str">
            <v>N</v>
          </cell>
          <cell r="N947" t="str">
            <v>N</v>
          </cell>
          <cell r="O947" t="str">
            <v>N</v>
          </cell>
          <cell r="P947" t="str">
            <v>N</v>
          </cell>
          <cell r="Q947" t="str">
            <v>N</v>
          </cell>
          <cell r="R947">
            <v>1</v>
          </cell>
        </row>
        <row r="948">
          <cell r="A948" t="str">
            <v>W518XX</v>
          </cell>
          <cell r="B948" t="str">
            <v xml:space="preserve">Denbighshire County Council                       </v>
          </cell>
          <cell r="C948" t="str">
            <v>W518GP</v>
          </cell>
          <cell r="D948" t="str">
            <v>T</v>
          </cell>
          <cell r="E948" t="str">
            <v xml:space="preserve">GP - Denbighshire County Council                  </v>
          </cell>
          <cell r="F948" t="str">
            <v>Y</v>
          </cell>
          <cell r="G948" t="str">
            <v>N</v>
          </cell>
          <cell r="H948" t="str">
            <v>N</v>
          </cell>
          <cell r="I948" t="str">
            <v>N</v>
          </cell>
          <cell r="J948" t="str">
            <v>N</v>
          </cell>
          <cell r="K948" t="str">
            <v>Y</v>
          </cell>
          <cell r="L948" t="str">
            <v>N</v>
          </cell>
          <cell r="M948" t="str">
            <v>N</v>
          </cell>
          <cell r="N948" t="str">
            <v>N</v>
          </cell>
          <cell r="O948" t="str">
            <v>N</v>
          </cell>
          <cell r="P948" t="str">
            <v>N</v>
          </cell>
          <cell r="Q948" t="str">
            <v>N</v>
          </cell>
          <cell r="R948">
            <v>1</v>
          </cell>
        </row>
        <row r="949">
          <cell r="A949" t="str">
            <v>W520XX</v>
          </cell>
          <cell r="B949" t="str">
            <v xml:space="preserve">Flintshire County Council                         </v>
          </cell>
          <cell r="C949" t="str">
            <v>W520GP</v>
          </cell>
          <cell r="D949" t="str">
            <v>T</v>
          </cell>
          <cell r="E949" t="str">
            <v xml:space="preserve">GP - Flintshire County Council                    </v>
          </cell>
          <cell r="F949" t="str">
            <v>Y</v>
          </cell>
          <cell r="G949" t="str">
            <v>N</v>
          </cell>
          <cell r="H949" t="str">
            <v>N</v>
          </cell>
          <cell r="I949" t="str">
            <v>N</v>
          </cell>
          <cell r="J949" t="str">
            <v>N</v>
          </cell>
          <cell r="K949" t="str">
            <v>Y</v>
          </cell>
          <cell r="L949" t="str">
            <v>N</v>
          </cell>
          <cell r="M949" t="str">
            <v>N</v>
          </cell>
          <cell r="N949" t="str">
            <v>N</v>
          </cell>
          <cell r="O949" t="str">
            <v>N</v>
          </cell>
          <cell r="P949" t="str">
            <v>N</v>
          </cell>
          <cell r="Q949" t="str">
            <v>N</v>
          </cell>
          <cell r="R949">
            <v>1</v>
          </cell>
        </row>
        <row r="950">
          <cell r="A950" t="str">
            <v>W522XX</v>
          </cell>
          <cell r="B950" t="str">
            <v xml:space="preserve">Wrexham County Borough Council                    </v>
          </cell>
          <cell r="C950" t="str">
            <v>W522GP</v>
          </cell>
          <cell r="D950" t="str">
            <v>T</v>
          </cell>
          <cell r="E950" t="str">
            <v xml:space="preserve">GP - Wrexham County Borough Council               </v>
          </cell>
          <cell r="F950" t="str">
            <v>Y</v>
          </cell>
          <cell r="G950" t="str">
            <v>N</v>
          </cell>
          <cell r="H950" t="str">
            <v>N</v>
          </cell>
          <cell r="I950" t="str">
            <v>N</v>
          </cell>
          <cell r="J950" t="str">
            <v>N</v>
          </cell>
          <cell r="K950" t="str">
            <v>Y</v>
          </cell>
          <cell r="L950" t="str">
            <v>N</v>
          </cell>
          <cell r="M950" t="str">
            <v>N</v>
          </cell>
          <cell r="N950" t="str">
            <v>N</v>
          </cell>
          <cell r="O950" t="str">
            <v>N</v>
          </cell>
          <cell r="P950" t="str">
            <v>N</v>
          </cell>
          <cell r="Q950" t="str">
            <v>N</v>
          </cell>
          <cell r="R950">
            <v>1</v>
          </cell>
        </row>
        <row r="951">
          <cell r="A951" t="str">
            <v>W524XX</v>
          </cell>
          <cell r="B951" t="str">
            <v xml:space="preserve">Powys County Council                              </v>
          </cell>
          <cell r="C951" t="str">
            <v>W524GP</v>
          </cell>
          <cell r="D951" t="str">
            <v>T</v>
          </cell>
          <cell r="E951" t="str">
            <v xml:space="preserve">GP - Powys County Council                         </v>
          </cell>
          <cell r="F951" t="str">
            <v>Y</v>
          </cell>
          <cell r="G951" t="str">
            <v>N</v>
          </cell>
          <cell r="H951" t="str">
            <v>N</v>
          </cell>
          <cell r="I951" t="str">
            <v>N</v>
          </cell>
          <cell r="J951" t="str">
            <v>N</v>
          </cell>
          <cell r="K951" t="str">
            <v>Y</v>
          </cell>
          <cell r="L951" t="str">
            <v>N</v>
          </cell>
          <cell r="M951" t="str">
            <v>N</v>
          </cell>
          <cell r="N951" t="str">
            <v>N</v>
          </cell>
          <cell r="O951" t="str">
            <v>N</v>
          </cell>
          <cell r="P951" t="str">
            <v>N</v>
          </cell>
          <cell r="Q951" t="str">
            <v>N</v>
          </cell>
          <cell r="R951">
            <v>1</v>
          </cell>
        </row>
        <row r="952">
          <cell r="A952" t="str">
            <v>W526XX</v>
          </cell>
          <cell r="B952" t="str">
            <v xml:space="preserve">Ceredigion County Council                         </v>
          </cell>
          <cell r="C952" t="str">
            <v>W526GP</v>
          </cell>
          <cell r="D952" t="str">
            <v>T</v>
          </cell>
          <cell r="E952" t="str">
            <v xml:space="preserve">GP - Ceredigion County Council                    </v>
          </cell>
          <cell r="F952" t="str">
            <v>Y</v>
          </cell>
          <cell r="G952" t="str">
            <v>N</v>
          </cell>
          <cell r="H952" t="str">
            <v>N</v>
          </cell>
          <cell r="I952" t="str">
            <v>N</v>
          </cell>
          <cell r="J952" t="str">
            <v>N</v>
          </cell>
          <cell r="K952" t="str">
            <v>Y</v>
          </cell>
          <cell r="L952" t="str">
            <v>N</v>
          </cell>
          <cell r="M952" t="str">
            <v>N</v>
          </cell>
          <cell r="N952" t="str">
            <v>N</v>
          </cell>
          <cell r="O952" t="str">
            <v>N</v>
          </cell>
          <cell r="P952" t="str">
            <v>N</v>
          </cell>
          <cell r="Q952" t="str">
            <v>N</v>
          </cell>
          <cell r="R952">
            <v>1</v>
          </cell>
        </row>
        <row r="953">
          <cell r="A953" t="str">
            <v>W528XX</v>
          </cell>
          <cell r="B953" t="str">
            <v xml:space="preserve">Pembrokeshire County Council                      </v>
          </cell>
          <cell r="C953" t="str">
            <v>W528GP</v>
          </cell>
          <cell r="D953" t="str">
            <v>T</v>
          </cell>
          <cell r="E953" t="str">
            <v xml:space="preserve">GP - Pembrokeshire County Council                 </v>
          </cell>
          <cell r="F953" t="str">
            <v>Y</v>
          </cell>
          <cell r="G953" t="str">
            <v>N</v>
          </cell>
          <cell r="H953" t="str">
            <v>N</v>
          </cell>
          <cell r="I953" t="str">
            <v>N</v>
          </cell>
          <cell r="J953" t="str">
            <v>N</v>
          </cell>
          <cell r="K953" t="str">
            <v>Y</v>
          </cell>
          <cell r="L953" t="str">
            <v>N</v>
          </cell>
          <cell r="M953" t="str">
            <v>N</v>
          </cell>
          <cell r="N953" t="str">
            <v>N</v>
          </cell>
          <cell r="O953" t="str">
            <v>N</v>
          </cell>
          <cell r="P953" t="str">
            <v>N</v>
          </cell>
          <cell r="Q953" t="str">
            <v>N</v>
          </cell>
          <cell r="R953">
            <v>1</v>
          </cell>
        </row>
        <row r="954">
          <cell r="A954" t="str">
            <v>W530XX</v>
          </cell>
          <cell r="B954" t="str">
            <v xml:space="preserve">Carmarthenshire County Council                    </v>
          </cell>
          <cell r="C954" t="str">
            <v>W530GP</v>
          </cell>
          <cell r="D954" t="str">
            <v>T</v>
          </cell>
          <cell r="E954" t="str">
            <v xml:space="preserve">GP - Carmarthenshire County Council               </v>
          </cell>
          <cell r="F954" t="str">
            <v>Y</v>
          </cell>
          <cell r="G954" t="str">
            <v>N</v>
          </cell>
          <cell r="H954" t="str">
            <v>N</v>
          </cell>
          <cell r="I954" t="str">
            <v>N</v>
          </cell>
          <cell r="J954" t="str">
            <v>N</v>
          </cell>
          <cell r="K954" t="str">
            <v>Y</v>
          </cell>
          <cell r="L954" t="str">
            <v>N</v>
          </cell>
          <cell r="M954" t="str">
            <v>N</v>
          </cell>
          <cell r="N954" t="str">
            <v>N</v>
          </cell>
          <cell r="O954" t="str">
            <v>N</v>
          </cell>
          <cell r="P954" t="str">
            <v>N</v>
          </cell>
          <cell r="Q954" t="str">
            <v>N</v>
          </cell>
          <cell r="R954">
            <v>1</v>
          </cell>
        </row>
        <row r="955">
          <cell r="A955" t="str">
            <v>W532XX</v>
          </cell>
          <cell r="B955" t="str">
            <v xml:space="preserve">Swansea City and County Council                   </v>
          </cell>
          <cell r="C955" t="str">
            <v>W532GP</v>
          </cell>
          <cell r="D955" t="str">
            <v>T</v>
          </cell>
          <cell r="E955" t="str">
            <v xml:space="preserve">GP - Swansea City and County Council              </v>
          </cell>
          <cell r="F955" t="str">
            <v>Y</v>
          </cell>
          <cell r="G955" t="str">
            <v>N</v>
          </cell>
          <cell r="H955" t="str">
            <v>N</v>
          </cell>
          <cell r="I955" t="str">
            <v>N</v>
          </cell>
          <cell r="J955" t="str">
            <v>N</v>
          </cell>
          <cell r="K955" t="str">
            <v>Y</v>
          </cell>
          <cell r="L955" t="str">
            <v>N</v>
          </cell>
          <cell r="M955" t="str">
            <v>N</v>
          </cell>
          <cell r="N955" t="str">
            <v>N</v>
          </cell>
          <cell r="O955" t="str">
            <v>N</v>
          </cell>
          <cell r="P955" t="str">
            <v>N</v>
          </cell>
          <cell r="Q955" t="str">
            <v>N</v>
          </cell>
          <cell r="R955">
            <v>1</v>
          </cell>
        </row>
        <row r="956">
          <cell r="A956" t="str">
            <v>W534XX</v>
          </cell>
          <cell r="B956" t="str">
            <v xml:space="preserve">Neath Port Talbot County Borough Council          </v>
          </cell>
          <cell r="C956" t="str">
            <v>W534GP</v>
          </cell>
          <cell r="D956" t="str">
            <v>T</v>
          </cell>
          <cell r="E956" t="str">
            <v xml:space="preserve">GP - Neath Port Talbot County Borough Council     </v>
          </cell>
          <cell r="F956" t="str">
            <v>Y</v>
          </cell>
          <cell r="G956" t="str">
            <v>N</v>
          </cell>
          <cell r="H956" t="str">
            <v>N</v>
          </cell>
          <cell r="I956" t="str">
            <v>N</v>
          </cell>
          <cell r="J956" t="str">
            <v>N</v>
          </cell>
          <cell r="K956" t="str">
            <v>Y</v>
          </cell>
          <cell r="L956" t="str">
            <v>N</v>
          </cell>
          <cell r="M956" t="str">
            <v>N</v>
          </cell>
          <cell r="N956" t="str">
            <v>N</v>
          </cell>
          <cell r="O956" t="str">
            <v>N</v>
          </cell>
          <cell r="P956" t="str">
            <v>N</v>
          </cell>
          <cell r="Q956" t="str">
            <v>N</v>
          </cell>
          <cell r="R956">
            <v>1</v>
          </cell>
        </row>
        <row r="957">
          <cell r="A957" t="str">
            <v>W536XX</v>
          </cell>
          <cell r="B957" t="str">
            <v xml:space="preserve">Bridgend County Borough Council                   </v>
          </cell>
          <cell r="C957" t="str">
            <v>W536GP</v>
          </cell>
          <cell r="D957" t="str">
            <v>T</v>
          </cell>
          <cell r="E957" t="str">
            <v xml:space="preserve">GP - Bridgend County Borough Council              </v>
          </cell>
          <cell r="F957" t="str">
            <v>Y</v>
          </cell>
          <cell r="G957" t="str">
            <v>N</v>
          </cell>
          <cell r="H957" t="str">
            <v>N</v>
          </cell>
          <cell r="I957" t="str">
            <v>N</v>
          </cell>
          <cell r="J957" t="str">
            <v>N</v>
          </cell>
          <cell r="K957" t="str">
            <v>Y</v>
          </cell>
          <cell r="L957" t="str">
            <v>N</v>
          </cell>
          <cell r="M957" t="str">
            <v>N</v>
          </cell>
          <cell r="N957" t="str">
            <v>N</v>
          </cell>
          <cell r="O957" t="str">
            <v>N</v>
          </cell>
          <cell r="P957" t="str">
            <v>N</v>
          </cell>
          <cell r="Q957" t="str">
            <v>N</v>
          </cell>
          <cell r="R957">
            <v>1</v>
          </cell>
        </row>
        <row r="958">
          <cell r="A958" t="str">
            <v>W538XX</v>
          </cell>
          <cell r="B958" t="str">
            <v xml:space="preserve">Vale of Glamorgan County Council                  </v>
          </cell>
          <cell r="C958" t="str">
            <v>W538GP</v>
          </cell>
          <cell r="D958" t="str">
            <v>T</v>
          </cell>
          <cell r="E958" t="str">
            <v xml:space="preserve">GP - Vale of Glamorgan County Council             </v>
          </cell>
          <cell r="F958" t="str">
            <v>Y</v>
          </cell>
          <cell r="G958" t="str">
            <v>N</v>
          </cell>
          <cell r="H958" t="str">
            <v>N</v>
          </cell>
          <cell r="I958" t="str">
            <v>N</v>
          </cell>
          <cell r="J958" t="str">
            <v>N</v>
          </cell>
          <cell r="K958" t="str">
            <v>Y</v>
          </cell>
          <cell r="L958" t="str">
            <v>N</v>
          </cell>
          <cell r="M958" t="str">
            <v>N</v>
          </cell>
          <cell r="N958" t="str">
            <v>N</v>
          </cell>
          <cell r="O958" t="str">
            <v>N</v>
          </cell>
          <cell r="P958" t="str">
            <v>N</v>
          </cell>
          <cell r="Q958" t="str">
            <v>N</v>
          </cell>
          <cell r="R958">
            <v>1</v>
          </cell>
        </row>
        <row r="959">
          <cell r="A959" t="str">
            <v>W540XX</v>
          </cell>
          <cell r="B959" t="str">
            <v xml:space="preserve">Rhondda Cynon Taff County Borough Council         </v>
          </cell>
          <cell r="C959" t="str">
            <v>W540GP</v>
          </cell>
          <cell r="D959" t="str">
            <v>T</v>
          </cell>
          <cell r="E959" t="str">
            <v xml:space="preserve">GP - Rhondda Cynon Taff County Borough Council    </v>
          </cell>
          <cell r="F959" t="str">
            <v>Y</v>
          </cell>
          <cell r="G959" t="str">
            <v>N</v>
          </cell>
          <cell r="H959" t="str">
            <v>N</v>
          </cell>
          <cell r="I959" t="str">
            <v>N</v>
          </cell>
          <cell r="J959" t="str">
            <v>N</v>
          </cell>
          <cell r="K959" t="str">
            <v>Y</v>
          </cell>
          <cell r="L959" t="str">
            <v>N</v>
          </cell>
          <cell r="M959" t="str">
            <v>N</v>
          </cell>
          <cell r="N959" t="str">
            <v>N</v>
          </cell>
          <cell r="O959" t="str">
            <v>N</v>
          </cell>
          <cell r="P959" t="str">
            <v>N</v>
          </cell>
          <cell r="Q959" t="str">
            <v>N</v>
          </cell>
          <cell r="R959">
            <v>1</v>
          </cell>
        </row>
        <row r="960">
          <cell r="A960" t="str">
            <v>W542XX</v>
          </cell>
          <cell r="B960" t="str">
            <v xml:space="preserve">Merthyr Tydfil County Borough Council             </v>
          </cell>
          <cell r="C960" t="str">
            <v>W542GP</v>
          </cell>
          <cell r="D960" t="str">
            <v>T</v>
          </cell>
          <cell r="E960" t="str">
            <v xml:space="preserve">GP - Merthyr Tydfil County Borough Council        </v>
          </cell>
          <cell r="F960" t="str">
            <v>Y</v>
          </cell>
          <cell r="G960" t="str">
            <v>N</v>
          </cell>
          <cell r="H960" t="str">
            <v>N</v>
          </cell>
          <cell r="I960" t="str">
            <v>N</v>
          </cell>
          <cell r="J960" t="str">
            <v>N</v>
          </cell>
          <cell r="K960" t="str">
            <v>Y</v>
          </cell>
          <cell r="L960" t="str">
            <v>N</v>
          </cell>
          <cell r="M960" t="str">
            <v>N</v>
          </cell>
          <cell r="N960" t="str">
            <v>N</v>
          </cell>
          <cell r="O960" t="str">
            <v>N</v>
          </cell>
          <cell r="P960" t="str">
            <v>N</v>
          </cell>
          <cell r="Q960" t="str">
            <v>N</v>
          </cell>
          <cell r="R960">
            <v>1</v>
          </cell>
        </row>
        <row r="961">
          <cell r="A961" t="str">
            <v>W544XX</v>
          </cell>
          <cell r="B961" t="str">
            <v xml:space="preserve">Caerphilly County Borough Council                 </v>
          </cell>
          <cell r="C961" t="str">
            <v>W544GP</v>
          </cell>
          <cell r="D961" t="str">
            <v>T</v>
          </cell>
          <cell r="E961" t="str">
            <v xml:space="preserve">GP - Caerphilly County Borough Council            </v>
          </cell>
          <cell r="F961" t="str">
            <v>Y</v>
          </cell>
          <cell r="G961" t="str">
            <v>N</v>
          </cell>
          <cell r="H961" t="str">
            <v>N</v>
          </cell>
          <cell r="I961" t="str">
            <v>N</v>
          </cell>
          <cell r="J961" t="str">
            <v>N</v>
          </cell>
          <cell r="K961" t="str">
            <v>Y</v>
          </cell>
          <cell r="L961" t="str">
            <v>N</v>
          </cell>
          <cell r="M961" t="str">
            <v>N</v>
          </cell>
          <cell r="N961" t="str">
            <v>N</v>
          </cell>
          <cell r="O961" t="str">
            <v>N</v>
          </cell>
          <cell r="P961" t="str">
            <v>N</v>
          </cell>
          <cell r="Q961" t="str">
            <v>N</v>
          </cell>
          <cell r="R961">
            <v>1</v>
          </cell>
        </row>
        <row r="962">
          <cell r="A962" t="str">
            <v>W545XX</v>
          </cell>
          <cell r="B962" t="str">
            <v xml:space="preserve">Blaenau Gwent County Borough Council              </v>
          </cell>
          <cell r="C962" t="str">
            <v>W545GP</v>
          </cell>
          <cell r="D962" t="str">
            <v>T</v>
          </cell>
          <cell r="E962" t="str">
            <v xml:space="preserve">GP - Blaenau Gwent County Borough Council         </v>
          </cell>
          <cell r="F962" t="str">
            <v>Y</v>
          </cell>
          <cell r="G962" t="str">
            <v>N</v>
          </cell>
          <cell r="H962" t="str">
            <v>N</v>
          </cell>
          <cell r="I962" t="str">
            <v>N</v>
          </cell>
          <cell r="J962" t="str">
            <v>N</v>
          </cell>
          <cell r="K962" t="str">
            <v>Y</v>
          </cell>
          <cell r="L962" t="str">
            <v>N</v>
          </cell>
          <cell r="M962" t="str">
            <v>N</v>
          </cell>
          <cell r="N962" t="str">
            <v>N</v>
          </cell>
          <cell r="O962" t="str">
            <v>N</v>
          </cell>
          <cell r="P962" t="str">
            <v>N</v>
          </cell>
          <cell r="Q962" t="str">
            <v>N</v>
          </cell>
          <cell r="R962">
            <v>1</v>
          </cell>
        </row>
        <row r="963">
          <cell r="A963" t="str">
            <v>W546XX</v>
          </cell>
          <cell r="B963" t="str">
            <v xml:space="preserve">Torfaen County Borough Council                    </v>
          </cell>
          <cell r="C963" t="str">
            <v>W546GP</v>
          </cell>
          <cell r="D963" t="str">
            <v>T</v>
          </cell>
          <cell r="E963" t="str">
            <v xml:space="preserve">GP - Torfaen County Borough Council               </v>
          </cell>
          <cell r="F963" t="str">
            <v>Y</v>
          </cell>
          <cell r="G963" t="str">
            <v>N</v>
          </cell>
          <cell r="H963" t="str">
            <v>N</v>
          </cell>
          <cell r="I963" t="str">
            <v>N</v>
          </cell>
          <cell r="J963" t="str">
            <v>N</v>
          </cell>
          <cell r="K963" t="str">
            <v>Y</v>
          </cell>
          <cell r="L963" t="str">
            <v>N</v>
          </cell>
          <cell r="M963" t="str">
            <v>N</v>
          </cell>
          <cell r="N963" t="str">
            <v>N</v>
          </cell>
          <cell r="O963" t="str">
            <v>N</v>
          </cell>
          <cell r="P963" t="str">
            <v>N</v>
          </cell>
          <cell r="Q963" t="str">
            <v>N</v>
          </cell>
          <cell r="R963">
            <v>1</v>
          </cell>
        </row>
        <row r="964">
          <cell r="A964" t="str">
            <v>W548XX</v>
          </cell>
          <cell r="B964" t="str">
            <v xml:space="preserve">Monmouthshire County Council                      </v>
          </cell>
          <cell r="C964" t="str">
            <v>W548GP</v>
          </cell>
          <cell r="D964" t="str">
            <v>T</v>
          </cell>
          <cell r="E964" t="str">
            <v xml:space="preserve">GP - Monmouthshire County Council                 </v>
          </cell>
          <cell r="F964" t="str">
            <v>Y</v>
          </cell>
          <cell r="G964" t="str">
            <v>N</v>
          </cell>
          <cell r="H964" t="str">
            <v>N</v>
          </cell>
          <cell r="I964" t="str">
            <v>N</v>
          </cell>
          <cell r="J964" t="str">
            <v>N</v>
          </cell>
          <cell r="K964" t="str">
            <v>Y</v>
          </cell>
          <cell r="L964" t="str">
            <v>N</v>
          </cell>
          <cell r="M964" t="str">
            <v>N</v>
          </cell>
          <cell r="N964" t="str">
            <v>N</v>
          </cell>
          <cell r="O964" t="str">
            <v>N</v>
          </cell>
          <cell r="P964" t="str">
            <v>N</v>
          </cell>
          <cell r="Q964" t="str">
            <v>N</v>
          </cell>
          <cell r="R964">
            <v>1</v>
          </cell>
        </row>
        <row r="965">
          <cell r="A965" t="str">
            <v>W550XX</v>
          </cell>
          <cell r="B965" t="str">
            <v xml:space="preserve">Newport City Council                              </v>
          </cell>
          <cell r="C965" t="str">
            <v>W550GP</v>
          </cell>
          <cell r="D965" t="str">
            <v>T</v>
          </cell>
          <cell r="E965" t="str">
            <v xml:space="preserve">GP - Newport City Council                         </v>
          </cell>
          <cell r="F965" t="str">
            <v>Y</v>
          </cell>
          <cell r="G965" t="str">
            <v>N</v>
          </cell>
          <cell r="H965" t="str">
            <v>N</v>
          </cell>
          <cell r="I965" t="str">
            <v>N</v>
          </cell>
          <cell r="J965" t="str">
            <v>N</v>
          </cell>
          <cell r="K965" t="str">
            <v>Y</v>
          </cell>
          <cell r="L965" t="str">
            <v>N</v>
          </cell>
          <cell r="M965" t="str">
            <v>N</v>
          </cell>
          <cell r="N965" t="str">
            <v>N</v>
          </cell>
          <cell r="O965" t="str">
            <v>N</v>
          </cell>
          <cell r="P965" t="str">
            <v>N</v>
          </cell>
          <cell r="Q965" t="str">
            <v>N</v>
          </cell>
          <cell r="R965">
            <v>1</v>
          </cell>
        </row>
        <row r="966">
          <cell r="A966" t="str">
            <v>W552XX</v>
          </cell>
          <cell r="B966" t="str">
            <v xml:space="preserve">Cardiff City and County Council                   </v>
          </cell>
          <cell r="C966" t="str">
            <v>W552GP</v>
          </cell>
          <cell r="D966" t="str">
            <v>T</v>
          </cell>
          <cell r="E966" t="str">
            <v xml:space="preserve">GP - Cardiff City and County Council              </v>
          </cell>
          <cell r="F966" t="str">
            <v>Y</v>
          </cell>
          <cell r="G966" t="str">
            <v>N</v>
          </cell>
          <cell r="H966" t="str">
            <v>N</v>
          </cell>
          <cell r="I966" t="str">
            <v>N</v>
          </cell>
          <cell r="J966" t="str">
            <v>N</v>
          </cell>
          <cell r="K966" t="str">
            <v>Y</v>
          </cell>
          <cell r="L966" t="str">
            <v>N</v>
          </cell>
          <cell r="M966" t="str">
            <v>N</v>
          </cell>
          <cell r="N966" t="str">
            <v>N</v>
          </cell>
          <cell r="O966" t="str">
            <v>N</v>
          </cell>
          <cell r="P966" t="str">
            <v>N</v>
          </cell>
          <cell r="Q966" t="str">
            <v>N</v>
          </cell>
          <cell r="R966">
            <v>1</v>
          </cell>
        </row>
        <row r="967">
          <cell r="A967" t="str">
            <v>W562XX</v>
          </cell>
          <cell r="B967" t="str">
            <v xml:space="preserve">Dyfed Powys Police Authority                      </v>
          </cell>
          <cell r="C967" t="str">
            <v>W562GP</v>
          </cell>
          <cell r="D967" t="str">
            <v>T</v>
          </cell>
          <cell r="E967" t="str">
            <v xml:space="preserve">GP - Dyfed Powys Police Authority                 </v>
          </cell>
          <cell r="F967" t="str">
            <v>Y</v>
          </cell>
          <cell r="G967" t="str">
            <v>N</v>
          </cell>
          <cell r="H967" t="str">
            <v>N</v>
          </cell>
          <cell r="I967" t="str">
            <v>N</v>
          </cell>
          <cell r="J967" t="str">
            <v>N</v>
          </cell>
          <cell r="K967" t="str">
            <v>Y</v>
          </cell>
          <cell r="L967" t="str">
            <v>N</v>
          </cell>
          <cell r="M967" t="str">
            <v>N</v>
          </cell>
          <cell r="N967" t="str">
            <v>N</v>
          </cell>
          <cell r="O967" t="str">
            <v>N</v>
          </cell>
          <cell r="P967" t="str">
            <v>N</v>
          </cell>
          <cell r="Q967" t="str">
            <v>N</v>
          </cell>
          <cell r="R967">
            <v>1</v>
          </cell>
        </row>
        <row r="968">
          <cell r="A968" t="str">
            <v>W564XX</v>
          </cell>
          <cell r="B968" t="str">
            <v xml:space="preserve">Gwent Police Authority                            </v>
          </cell>
          <cell r="C968" t="str">
            <v>W564GP</v>
          </cell>
          <cell r="D968" t="str">
            <v>T</v>
          </cell>
          <cell r="E968" t="str">
            <v xml:space="preserve">GP - Gwent Police Authority                       </v>
          </cell>
          <cell r="F968" t="str">
            <v>Y</v>
          </cell>
          <cell r="G968" t="str">
            <v>N</v>
          </cell>
          <cell r="H968" t="str">
            <v>N</v>
          </cell>
          <cell r="I968" t="str">
            <v>N</v>
          </cell>
          <cell r="J968" t="str">
            <v>N</v>
          </cell>
          <cell r="K968" t="str">
            <v>Y</v>
          </cell>
          <cell r="L968" t="str">
            <v>N</v>
          </cell>
          <cell r="M968" t="str">
            <v>N</v>
          </cell>
          <cell r="N968" t="str">
            <v>N</v>
          </cell>
          <cell r="O968" t="str">
            <v>N</v>
          </cell>
          <cell r="P968" t="str">
            <v>N</v>
          </cell>
          <cell r="Q968" t="str">
            <v>N</v>
          </cell>
          <cell r="R968">
            <v>1</v>
          </cell>
        </row>
        <row r="969">
          <cell r="A969" t="str">
            <v>W566XX</v>
          </cell>
          <cell r="B969" t="str">
            <v xml:space="preserve">North Wales Police Authority                      </v>
          </cell>
          <cell r="C969" t="str">
            <v>W566GP</v>
          </cell>
          <cell r="D969" t="str">
            <v>T</v>
          </cell>
          <cell r="E969" t="str">
            <v xml:space="preserve">GP - North Wales Police Authority                 </v>
          </cell>
          <cell r="F969" t="str">
            <v>Y</v>
          </cell>
          <cell r="G969" t="str">
            <v>N</v>
          </cell>
          <cell r="H969" t="str">
            <v>N</v>
          </cell>
          <cell r="I969" t="str">
            <v>N</v>
          </cell>
          <cell r="J969" t="str">
            <v>N</v>
          </cell>
          <cell r="K969" t="str">
            <v>Y</v>
          </cell>
          <cell r="L969" t="str">
            <v>N</v>
          </cell>
          <cell r="M969" t="str">
            <v>N</v>
          </cell>
          <cell r="N969" t="str">
            <v>N</v>
          </cell>
          <cell r="O969" t="str">
            <v>N</v>
          </cell>
          <cell r="P969" t="str">
            <v>N</v>
          </cell>
          <cell r="Q969" t="str">
            <v>N</v>
          </cell>
          <cell r="R969">
            <v>1</v>
          </cell>
        </row>
        <row r="970">
          <cell r="A970" t="str">
            <v>W568XX</v>
          </cell>
          <cell r="B970" t="str">
            <v xml:space="preserve">South Wales Police Authority                      </v>
          </cell>
          <cell r="C970" t="str">
            <v>W568GP</v>
          </cell>
          <cell r="D970" t="str">
            <v>T</v>
          </cell>
          <cell r="E970" t="str">
            <v xml:space="preserve">GP - South Wales Police Authority                 </v>
          </cell>
          <cell r="F970" t="str">
            <v>Y</v>
          </cell>
          <cell r="G970" t="str">
            <v>N</v>
          </cell>
          <cell r="H970" t="str">
            <v>N</v>
          </cell>
          <cell r="I970" t="str">
            <v>N</v>
          </cell>
          <cell r="J970" t="str">
            <v>N</v>
          </cell>
          <cell r="K970" t="str">
            <v>Y</v>
          </cell>
          <cell r="L970" t="str">
            <v>N</v>
          </cell>
          <cell r="M970" t="str">
            <v>N</v>
          </cell>
          <cell r="N970" t="str">
            <v>N</v>
          </cell>
          <cell r="O970" t="str">
            <v>N</v>
          </cell>
          <cell r="P970" t="str">
            <v>N</v>
          </cell>
          <cell r="Q970" t="str">
            <v>N</v>
          </cell>
          <cell r="R970">
            <v>1</v>
          </cell>
        </row>
        <row r="971">
          <cell r="A971" t="str">
            <v>W572XX</v>
          </cell>
          <cell r="B971" t="str">
            <v xml:space="preserve">Mid and West Wales Fire Authority                 </v>
          </cell>
          <cell r="C971" t="str">
            <v>W572GP</v>
          </cell>
          <cell r="D971" t="str">
            <v>T</v>
          </cell>
          <cell r="E971" t="str">
            <v xml:space="preserve">GP - Mid and West Wales Fire Authority            </v>
          </cell>
          <cell r="F971" t="str">
            <v>Y</v>
          </cell>
          <cell r="G971" t="str">
            <v>N</v>
          </cell>
          <cell r="H971" t="str">
            <v>N</v>
          </cell>
          <cell r="I971" t="str">
            <v>N</v>
          </cell>
          <cell r="J971" t="str">
            <v>N</v>
          </cell>
          <cell r="K971" t="str">
            <v>Y</v>
          </cell>
          <cell r="L971" t="str">
            <v>N</v>
          </cell>
          <cell r="M971" t="str">
            <v>N</v>
          </cell>
          <cell r="N971" t="str">
            <v>N</v>
          </cell>
          <cell r="O971" t="str">
            <v>N</v>
          </cell>
          <cell r="P971" t="str">
            <v>N</v>
          </cell>
          <cell r="Q971" t="str">
            <v>N</v>
          </cell>
          <cell r="R971">
            <v>1</v>
          </cell>
        </row>
        <row r="972">
          <cell r="A972" t="str">
            <v>W574XX</v>
          </cell>
          <cell r="B972" t="str">
            <v xml:space="preserve">North Wales Fire Authority                        </v>
          </cell>
          <cell r="C972" t="str">
            <v>W574GP</v>
          </cell>
          <cell r="D972" t="str">
            <v>T</v>
          </cell>
          <cell r="E972" t="str">
            <v xml:space="preserve">GP - North Wales Fire Authority                   </v>
          </cell>
          <cell r="F972" t="str">
            <v>Y</v>
          </cell>
          <cell r="G972" t="str">
            <v>N</v>
          </cell>
          <cell r="H972" t="str">
            <v>N</v>
          </cell>
          <cell r="I972" t="str">
            <v>N</v>
          </cell>
          <cell r="J972" t="str">
            <v>N</v>
          </cell>
          <cell r="K972" t="str">
            <v>Y</v>
          </cell>
          <cell r="L972" t="str">
            <v>N</v>
          </cell>
          <cell r="M972" t="str">
            <v>N</v>
          </cell>
          <cell r="N972" t="str">
            <v>N</v>
          </cell>
          <cell r="O972" t="str">
            <v>N</v>
          </cell>
          <cell r="P972" t="str">
            <v>N</v>
          </cell>
          <cell r="Q972" t="str">
            <v>N</v>
          </cell>
          <cell r="R972">
            <v>1</v>
          </cell>
        </row>
        <row r="973">
          <cell r="A973" t="str">
            <v>W576XX</v>
          </cell>
          <cell r="B973" t="str">
            <v xml:space="preserve">South Wales Fire Authority                        </v>
          </cell>
          <cell r="C973" t="str">
            <v>W576GP</v>
          </cell>
          <cell r="D973" t="str">
            <v>T</v>
          </cell>
          <cell r="E973" t="str">
            <v xml:space="preserve">GP - South Wales Fire Authority                   </v>
          </cell>
          <cell r="F973" t="str">
            <v>Y</v>
          </cell>
          <cell r="G973" t="str">
            <v>N</v>
          </cell>
          <cell r="H973" t="str">
            <v>N</v>
          </cell>
          <cell r="I973" t="str">
            <v>N</v>
          </cell>
          <cell r="J973" t="str">
            <v>N</v>
          </cell>
          <cell r="K973" t="str">
            <v>Y</v>
          </cell>
          <cell r="L973" t="str">
            <v>N</v>
          </cell>
          <cell r="M973" t="str">
            <v>N</v>
          </cell>
          <cell r="N973" t="str">
            <v>N</v>
          </cell>
          <cell r="O973" t="str">
            <v>N</v>
          </cell>
          <cell r="P973" t="str">
            <v>N</v>
          </cell>
          <cell r="Q973" t="str">
            <v>N</v>
          </cell>
          <cell r="R973">
            <v>1</v>
          </cell>
        </row>
        <row r="974">
          <cell r="A974" t="str">
            <v>W582XX</v>
          </cell>
          <cell r="B974" t="str">
            <v xml:space="preserve">Brecon Beacons National Park Authority            </v>
          </cell>
          <cell r="C974" t="str">
            <v>W582GP</v>
          </cell>
          <cell r="D974" t="str">
            <v>T</v>
          </cell>
          <cell r="E974" t="str">
            <v xml:space="preserve">GP - Brecon Beacons National Park Authority       </v>
          </cell>
          <cell r="F974" t="str">
            <v>Y</v>
          </cell>
          <cell r="G974" t="str">
            <v>N</v>
          </cell>
          <cell r="H974" t="str">
            <v>N</v>
          </cell>
          <cell r="I974" t="str">
            <v>N</v>
          </cell>
          <cell r="J974" t="str">
            <v>N</v>
          </cell>
          <cell r="K974" t="str">
            <v>Y</v>
          </cell>
          <cell r="L974" t="str">
            <v>N</v>
          </cell>
          <cell r="M974" t="str">
            <v>N</v>
          </cell>
          <cell r="N974" t="str">
            <v>N</v>
          </cell>
          <cell r="O974" t="str">
            <v>N</v>
          </cell>
          <cell r="P974" t="str">
            <v>N</v>
          </cell>
          <cell r="Q974" t="str">
            <v>N</v>
          </cell>
          <cell r="R974">
            <v>1</v>
          </cell>
        </row>
        <row r="975">
          <cell r="A975" t="str">
            <v>W584XX</v>
          </cell>
          <cell r="B975" t="str">
            <v xml:space="preserve">Pembrokeshire Coast National Park Authority       </v>
          </cell>
          <cell r="C975" t="str">
            <v>W584GP</v>
          </cell>
          <cell r="D975" t="str">
            <v>T</v>
          </cell>
          <cell r="E975" t="str">
            <v xml:space="preserve">GP - Pembrokeshire Coast National Park Authority  </v>
          </cell>
          <cell r="F975" t="str">
            <v>Y</v>
          </cell>
          <cell r="G975" t="str">
            <v>N</v>
          </cell>
          <cell r="H975" t="str">
            <v>N</v>
          </cell>
          <cell r="I975" t="str">
            <v>N</v>
          </cell>
          <cell r="J975" t="str">
            <v>N</v>
          </cell>
          <cell r="K975" t="str">
            <v>Y</v>
          </cell>
          <cell r="L975" t="str">
            <v>N</v>
          </cell>
          <cell r="M975" t="str">
            <v>N</v>
          </cell>
          <cell r="N975" t="str">
            <v>N</v>
          </cell>
          <cell r="O975" t="str">
            <v>N</v>
          </cell>
          <cell r="P975" t="str">
            <v>N</v>
          </cell>
          <cell r="Q975" t="str">
            <v>N</v>
          </cell>
          <cell r="R975">
            <v>1</v>
          </cell>
        </row>
        <row r="976">
          <cell r="A976" t="str">
            <v>W586XX</v>
          </cell>
          <cell r="B976" t="str">
            <v xml:space="preserve">Snowdonia National Park Authority                 </v>
          </cell>
          <cell r="C976" t="str">
            <v>W586GP</v>
          </cell>
          <cell r="D976" t="str">
            <v>T</v>
          </cell>
          <cell r="E976" t="str">
            <v xml:space="preserve">GP - Snowdonia National Park Authority            </v>
          </cell>
          <cell r="F976" t="str">
            <v>Y</v>
          </cell>
          <cell r="G976" t="str">
            <v>N</v>
          </cell>
          <cell r="H976" t="str">
            <v>N</v>
          </cell>
          <cell r="I976" t="str">
            <v>N</v>
          </cell>
          <cell r="J976" t="str">
            <v>N</v>
          </cell>
          <cell r="K976" t="str">
            <v>Y</v>
          </cell>
          <cell r="L976" t="str">
            <v>N</v>
          </cell>
          <cell r="M976" t="str">
            <v>N</v>
          </cell>
          <cell r="N976" t="str">
            <v>N</v>
          </cell>
          <cell r="O976" t="str">
            <v>N</v>
          </cell>
          <cell r="P976" t="str">
            <v>N</v>
          </cell>
          <cell r="Q976" t="str">
            <v>N</v>
          </cell>
          <cell r="R976">
            <v>1</v>
          </cell>
        </row>
        <row r="977">
          <cell r="A977" t="str">
            <v>WAG090</v>
          </cell>
          <cell r="B977" t="str">
            <v xml:space="preserve">Welsh Assembly Government                         </v>
          </cell>
          <cell r="C977" t="str">
            <v>WAGCLS</v>
          </cell>
          <cell r="D977" t="str">
            <v>T</v>
          </cell>
          <cell r="E977" t="str">
            <v xml:space="preserve">GP - Welsh Assembly Government                    </v>
          </cell>
          <cell r="F977" t="str">
            <v>Y</v>
          </cell>
          <cell r="G977" t="str">
            <v>N</v>
          </cell>
          <cell r="H977" t="str">
            <v>Y</v>
          </cell>
          <cell r="I977" t="str">
            <v>N</v>
          </cell>
          <cell r="J977" t="str">
            <v>N</v>
          </cell>
          <cell r="K977" t="str">
            <v>N</v>
          </cell>
          <cell r="L977" t="str">
            <v>N</v>
          </cell>
          <cell r="M977" t="str">
            <v>N</v>
          </cell>
          <cell r="N977" t="str">
            <v>N</v>
          </cell>
          <cell r="O977" t="str">
            <v>N</v>
          </cell>
          <cell r="P977" t="str">
            <v>N</v>
          </cell>
          <cell r="Q977" t="str">
            <v>N</v>
          </cell>
          <cell r="R977">
            <v>0</v>
          </cell>
        </row>
        <row r="978">
          <cell r="A978" t="str">
            <v>WCF854</v>
          </cell>
          <cell r="B978" t="str">
            <v xml:space="preserve">Welsh Consolidated Fund                           </v>
          </cell>
          <cell r="C978" t="str">
            <v>WCF8GP</v>
          </cell>
          <cell r="D978" t="str">
            <v>T</v>
          </cell>
          <cell r="E978" t="str">
            <v xml:space="preserve">GP - Welsh Consolidated Fund                      </v>
          </cell>
          <cell r="F978" t="str">
            <v>Y</v>
          </cell>
          <cell r="G978" t="str">
            <v>N</v>
          </cell>
          <cell r="H978" t="str">
            <v>Y</v>
          </cell>
          <cell r="I978" t="str">
            <v>N</v>
          </cell>
          <cell r="J978" t="str">
            <v>N</v>
          </cell>
          <cell r="K978" t="str">
            <v>N</v>
          </cell>
          <cell r="L978" t="str">
            <v>N</v>
          </cell>
          <cell r="M978" t="str">
            <v>N</v>
          </cell>
          <cell r="N978" t="str">
            <v>N</v>
          </cell>
          <cell r="O978" t="str">
            <v>N</v>
          </cell>
          <cell r="P978" t="str">
            <v>N</v>
          </cell>
          <cell r="Q978" t="str">
            <v>N</v>
          </cell>
          <cell r="R978">
            <v>0</v>
          </cell>
        </row>
        <row r="979">
          <cell r="A979" t="str">
            <v>WCO048</v>
          </cell>
          <cell r="B979" t="str">
            <v xml:space="preserve">Wallace Collection                                </v>
          </cell>
          <cell r="C979" t="str">
            <v>DCMCLS</v>
          </cell>
          <cell r="D979" t="str">
            <v>T</v>
          </cell>
          <cell r="E979" t="str">
            <v xml:space="preserve">CLS - DEPARTMENT FOR CULTURE MEDIA &amp; SPORT        </v>
          </cell>
          <cell r="F979" t="str">
            <v>Y</v>
          </cell>
          <cell r="G979" t="str">
            <v>N</v>
          </cell>
          <cell r="H979" t="str">
            <v>Y</v>
          </cell>
          <cell r="I979" t="str">
            <v>N</v>
          </cell>
          <cell r="J979" t="str">
            <v>N</v>
          </cell>
          <cell r="K979" t="str">
            <v>N</v>
          </cell>
          <cell r="L979" t="str">
            <v>N</v>
          </cell>
          <cell r="M979" t="str">
            <v>N</v>
          </cell>
          <cell r="N979" t="str">
            <v>N</v>
          </cell>
          <cell r="O979" t="str">
            <v>N</v>
          </cell>
          <cell r="P979" t="str">
            <v>N</v>
          </cell>
          <cell r="Q979" t="str">
            <v>N</v>
          </cell>
          <cell r="R979">
            <v>0</v>
          </cell>
        </row>
        <row r="980">
          <cell r="A980" t="str">
            <v>WEL203</v>
          </cell>
          <cell r="B980" t="str">
            <v xml:space="preserve">Western Education and Library Board - NIE         </v>
          </cell>
          <cell r="C980" t="str">
            <v>WELIGP</v>
          </cell>
          <cell r="D980" t="str">
            <v>T</v>
          </cell>
          <cell r="E980" t="str">
            <v xml:space="preserve">IGP - Western Education and Library Board - NIE   </v>
          </cell>
          <cell r="F980" t="str">
            <v>Y</v>
          </cell>
          <cell r="G980" t="str">
            <v>N</v>
          </cell>
          <cell r="H980" t="str">
            <v>Y</v>
          </cell>
          <cell r="I980" t="str">
            <v>N</v>
          </cell>
          <cell r="J980" t="str">
            <v>N</v>
          </cell>
          <cell r="K980" t="str">
            <v>N</v>
          </cell>
          <cell r="L980" t="str">
            <v>N</v>
          </cell>
          <cell r="M980" t="str">
            <v>N</v>
          </cell>
          <cell r="N980" t="str">
            <v>N</v>
          </cell>
          <cell r="O980" t="str">
            <v>N</v>
          </cell>
          <cell r="P980" t="str">
            <v>N</v>
          </cell>
          <cell r="Q980" t="str">
            <v>N</v>
          </cell>
          <cell r="R980">
            <v>0</v>
          </cell>
        </row>
        <row r="981">
          <cell r="A981" t="str">
            <v>WFC048</v>
          </cell>
          <cell r="B981" t="str">
            <v xml:space="preserve">Welsh Fourth Channel Authority                    </v>
          </cell>
          <cell r="C981" t="str">
            <v>WFCGRP</v>
          </cell>
          <cell r="D981" t="str">
            <v>T</v>
          </cell>
          <cell r="E981" t="str">
            <v xml:space="preserve">GRP - Welsh Fourth Channel Authority              </v>
          </cell>
          <cell r="F981" t="str">
            <v>Y</v>
          </cell>
          <cell r="G981" t="str">
            <v>N</v>
          </cell>
          <cell r="H981" t="str">
            <v>Y</v>
          </cell>
          <cell r="I981" t="str">
            <v>N</v>
          </cell>
          <cell r="J981" t="str">
            <v>N</v>
          </cell>
          <cell r="K981" t="str">
            <v>N</v>
          </cell>
          <cell r="L981" t="str">
            <v>N</v>
          </cell>
          <cell r="M981" t="str">
            <v>N</v>
          </cell>
          <cell r="N981" t="str">
            <v>N</v>
          </cell>
          <cell r="O981" t="str">
            <v>N</v>
          </cell>
          <cell r="P981" t="str">
            <v>N</v>
          </cell>
          <cell r="Q981" t="str">
            <v>N</v>
          </cell>
          <cell r="R981">
            <v>0</v>
          </cell>
        </row>
        <row r="982">
          <cell r="A982" t="str">
            <v>WGA999</v>
          </cell>
          <cell r="B982" t="str">
            <v xml:space="preserve">WGA Adjustment/Input                              </v>
          </cell>
          <cell r="C982" t="str">
            <v xml:space="preserve">WGA   </v>
          </cell>
          <cell r="D982" t="str">
            <v>T</v>
          </cell>
          <cell r="E982" t="str">
            <v xml:space="preserve">WHOLE GOVERNMENT ACCOUNTS                         </v>
          </cell>
          <cell r="F982" t="str">
            <v>X</v>
          </cell>
          <cell r="G982" t="str">
            <v>N</v>
          </cell>
          <cell r="H982" t="str">
            <v>Y</v>
          </cell>
          <cell r="I982" t="str">
            <v>N</v>
          </cell>
          <cell r="J982" t="str">
            <v>N</v>
          </cell>
          <cell r="K982" t="str">
            <v>N</v>
          </cell>
          <cell r="L982" t="str">
            <v>N</v>
          </cell>
          <cell r="M982" t="str">
            <v>N</v>
          </cell>
          <cell r="N982" t="str">
            <v>N</v>
          </cell>
          <cell r="O982" t="str">
            <v>N</v>
          </cell>
          <cell r="P982" t="str">
            <v>N</v>
          </cell>
          <cell r="Q982" t="str">
            <v>N</v>
          </cell>
          <cell r="R982">
            <v>0</v>
          </cell>
        </row>
        <row r="983">
          <cell r="A983" t="str">
            <v>WLB090</v>
          </cell>
          <cell r="B983" t="str">
            <v xml:space="preserve">Welsh Language Board                              </v>
          </cell>
          <cell r="C983" t="str">
            <v>WLB0GP</v>
          </cell>
          <cell r="D983" t="str">
            <v>T</v>
          </cell>
          <cell r="E983" t="str">
            <v xml:space="preserve">GP - Welsh Language Board                         </v>
          </cell>
          <cell r="F983" t="str">
            <v>Y</v>
          </cell>
          <cell r="G983" t="str">
            <v>N</v>
          </cell>
          <cell r="H983" t="str">
            <v>Y</v>
          </cell>
          <cell r="I983" t="str">
            <v>N</v>
          </cell>
          <cell r="J983" t="str">
            <v>N</v>
          </cell>
          <cell r="K983" t="str">
            <v>N</v>
          </cell>
          <cell r="L983" t="str">
            <v>N</v>
          </cell>
          <cell r="M983" t="str">
            <v>N</v>
          </cell>
          <cell r="N983" t="str">
            <v>N</v>
          </cell>
          <cell r="O983" t="str">
            <v>N</v>
          </cell>
          <cell r="P983" t="str">
            <v>N</v>
          </cell>
          <cell r="Q983" t="str">
            <v>N</v>
          </cell>
          <cell r="R983">
            <v>0</v>
          </cell>
        </row>
        <row r="984">
          <cell r="A984" t="str">
            <v>WLC090</v>
          </cell>
          <cell r="B984" t="str">
            <v xml:space="preserve">Welsh Language Commissioner                       </v>
          </cell>
          <cell r="C984" t="str">
            <v>WLC0GP</v>
          </cell>
          <cell r="D984" t="str">
            <v>T</v>
          </cell>
          <cell r="E984" t="str">
            <v xml:space="preserve">GP - Welsh Language Commissioner                  </v>
          </cell>
          <cell r="F984" t="str">
            <v>Y</v>
          </cell>
          <cell r="G984" t="str">
            <v>N</v>
          </cell>
          <cell r="H984" t="str">
            <v>Y</v>
          </cell>
          <cell r="I984" t="str">
            <v>N</v>
          </cell>
          <cell r="J984" t="str">
            <v>N</v>
          </cell>
          <cell r="K984" t="str">
            <v>N</v>
          </cell>
          <cell r="L984" t="str">
            <v>N</v>
          </cell>
          <cell r="M984" t="str">
            <v>N</v>
          </cell>
          <cell r="N984" t="str">
            <v>N</v>
          </cell>
          <cell r="O984" t="str">
            <v>N</v>
          </cell>
          <cell r="P984" t="str">
            <v>N</v>
          </cell>
          <cell r="Q984" t="str">
            <v>N</v>
          </cell>
          <cell r="R984">
            <v>0</v>
          </cell>
        </row>
        <row r="985">
          <cell r="A985" t="str">
            <v>WLG999</v>
          </cell>
          <cell r="B985" t="str">
            <v xml:space="preserve">Welsh LG Adjustment/Input                         </v>
          </cell>
          <cell r="C985" t="str">
            <v>WLGGRP</v>
          </cell>
          <cell r="D985" t="str">
            <v>T</v>
          </cell>
          <cell r="E985" t="str">
            <v xml:space="preserve">WELSH LOCAL GOVERNMENT                            </v>
          </cell>
          <cell r="F985" t="str">
            <v>X</v>
          </cell>
          <cell r="G985" t="str">
            <v>N</v>
          </cell>
          <cell r="H985" t="str">
            <v>Y</v>
          </cell>
          <cell r="I985" t="str">
            <v>N</v>
          </cell>
          <cell r="J985" t="str">
            <v>N</v>
          </cell>
          <cell r="K985" t="str">
            <v>N</v>
          </cell>
          <cell r="L985" t="str">
            <v>N</v>
          </cell>
          <cell r="M985" t="str">
            <v>N</v>
          </cell>
          <cell r="N985" t="str">
            <v>N</v>
          </cell>
          <cell r="O985" t="str">
            <v>N</v>
          </cell>
          <cell r="P985" t="str">
            <v>N</v>
          </cell>
          <cell r="Q985" t="str">
            <v>N</v>
          </cell>
          <cell r="R985">
            <v>0</v>
          </cell>
        </row>
        <row r="986">
          <cell r="A986" t="str">
            <v>WMD084</v>
          </cell>
          <cell r="B986" t="str">
            <v xml:space="preserve">Advantage West Midlands                           </v>
          </cell>
          <cell r="C986" t="str">
            <v>BISCLS</v>
          </cell>
          <cell r="D986" t="str">
            <v>T</v>
          </cell>
          <cell r="E986" t="str">
            <v xml:space="preserve">CLS - DEPARTMENT FOR BUSINESS INNOVATION &amp; SKILLS </v>
          </cell>
          <cell r="F986" t="str">
            <v>Y</v>
          </cell>
          <cell r="G986" t="str">
            <v>N</v>
          </cell>
          <cell r="H986" t="str">
            <v>Y</v>
          </cell>
          <cell r="I986" t="str">
            <v>N</v>
          </cell>
          <cell r="J986" t="str">
            <v>N</v>
          </cell>
          <cell r="K986" t="str">
            <v>N</v>
          </cell>
          <cell r="L986" t="str">
            <v>N</v>
          </cell>
          <cell r="M986" t="str">
            <v>N</v>
          </cell>
          <cell r="N986" t="str">
            <v>N</v>
          </cell>
          <cell r="O986" t="str">
            <v>N</v>
          </cell>
          <cell r="P986" t="str">
            <v>N</v>
          </cell>
          <cell r="Q986" t="str">
            <v>N</v>
          </cell>
          <cell r="R986">
            <v>0</v>
          </cell>
        </row>
        <row r="987">
          <cell r="A987" t="str">
            <v>WNH999</v>
          </cell>
          <cell r="B987" t="str">
            <v xml:space="preserve">Welsh NHST Adjustment/Input                       </v>
          </cell>
          <cell r="C987" t="str">
            <v>WNHSGP</v>
          </cell>
          <cell r="D987" t="str">
            <v>T</v>
          </cell>
          <cell r="E987" t="str">
            <v xml:space="preserve">WELSH NATIONAL HEALTH SERVICE TRUST               </v>
          </cell>
          <cell r="F987" t="str">
            <v>X</v>
          </cell>
          <cell r="G987" t="str">
            <v>N</v>
          </cell>
          <cell r="H987" t="str">
            <v>Y</v>
          </cell>
          <cell r="I987" t="str">
            <v>N</v>
          </cell>
          <cell r="J987" t="str">
            <v>N</v>
          </cell>
          <cell r="K987" t="str">
            <v>N</v>
          </cell>
          <cell r="L987" t="str">
            <v>N</v>
          </cell>
          <cell r="M987" t="str">
            <v>N</v>
          </cell>
          <cell r="N987" t="str">
            <v>N</v>
          </cell>
          <cell r="O987" t="str">
            <v>N</v>
          </cell>
          <cell r="P987" t="str">
            <v>N</v>
          </cell>
          <cell r="Q987" t="str">
            <v>N</v>
          </cell>
          <cell r="R987">
            <v>0</v>
          </cell>
        </row>
        <row r="988">
          <cell r="A988" t="str">
            <v>WNHT13</v>
          </cell>
          <cell r="B988" t="str">
            <v xml:space="preserve">Velindre                                          </v>
          </cell>
          <cell r="C988" t="str">
            <v>HT13GP</v>
          </cell>
          <cell r="D988" t="str">
            <v>T</v>
          </cell>
          <cell r="E988" t="str">
            <v xml:space="preserve">GP - Velindre                                     </v>
          </cell>
          <cell r="F988" t="str">
            <v>Y</v>
          </cell>
          <cell r="G988" t="str">
            <v>N</v>
          </cell>
          <cell r="H988" t="str">
            <v>Y</v>
          </cell>
          <cell r="I988" t="str">
            <v>N</v>
          </cell>
          <cell r="J988" t="str">
            <v>N</v>
          </cell>
          <cell r="K988" t="str">
            <v>N</v>
          </cell>
          <cell r="L988" t="str">
            <v>N</v>
          </cell>
          <cell r="M988" t="str">
            <v>N</v>
          </cell>
          <cell r="N988" t="str">
            <v>N</v>
          </cell>
          <cell r="O988" t="str">
            <v>N</v>
          </cell>
          <cell r="P988" t="str">
            <v>N</v>
          </cell>
          <cell r="Q988" t="str">
            <v>N</v>
          </cell>
          <cell r="R988">
            <v>0</v>
          </cell>
        </row>
        <row r="989">
          <cell r="A989" t="str">
            <v>WNHT14</v>
          </cell>
          <cell r="B989" t="str">
            <v xml:space="preserve">Welsh Ambulance Services                          </v>
          </cell>
          <cell r="C989" t="str">
            <v>HT14GP</v>
          </cell>
          <cell r="D989" t="str">
            <v>T</v>
          </cell>
          <cell r="E989" t="str">
            <v xml:space="preserve">GP - Welsh Ambulance Services                     </v>
          </cell>
          <cell r="F989" t="str">
            <v>Y</v>
          </cell>
          <cell r="G989" t="str">
            <v>N</v>
          </cell>
          <cell r="H989" t="str">
            <v>Y</v>
          </cell>
          <cell r="I989" t="str">
            <v>N</v>
          </cell>
          <cell r="J989" t="str">
            <v>N</v>
          </cell>
          <cell r="K989" t="str">
            <v>N</v>
          </cell>
          <cell r="L989" t="str">
            <v>N</v>
          </cell>
          <cell r="M989" t="str">
            <v>N</v>
          </cell>
          <cell r="N989" t="str">
            <v>N</v>
          </cell>
          <cell r="O989" t="str">
            <v>N</v>
          </cell>
          <cell r="P989" t="str">
            <v>N</v>
          </cell>
          <cell r="Q989" t="str">
            <v>N</v>
          </cell>
          <cell r="R989">
            <v>0</v>
          </cell>
        </row>
        <row r="990">
          <cell r="A990" t="str">
            <v>WNHT15</v>
          </cell>
          <cell r="B990" t="str">
            <v xml:space="preserve">Public Health Wales NHS Trust                     </v>
          </cell>
          <cell r="C990" t="str">
            <v>HT15GP</v>
          </cell>
          <cell r="D990" t="str">
            <v>T</v>
          </cell>
          <cell r="E990" t="str">
            <v xml:space="preserve">GP - Public Health Wales NHS Trust                </v>
          </cell>
          <cell r="F990" t="str">
            <v>Y</v>
          </cell>
          <cell r="G990" t="str">
            <v>N</v>
          </cell>
          <cell r="H990" t="str">
            <v>Y</v>
          </cell>
          <cell r="I990" t="str">
            <v>N</v>
          </cell>
          <cell r="J990" t="str">
            <v>N</v>
          </cell>
          <cell r="K990" t="str">
            <v>N</v>
          </cell>
          <cell r="L990" t="str">
            <v>N</v>
          </cell>
          <cell r="M990" t="str">
            <v>N</v>
          </cell>
          <cell r="N990" t="str">
            <v>N</v>
          </cell>
          <cell r="O990" t="str">
            <v>N</v>
          </cell>
          <cell r="P990" t="str">
            <v>N</v>
          </cell>
          <cell r="Q990" t="str">
            <v>N</v>
          </cell>
          <cell r="R990">
            <v>0</v>
          </cell>
        </row>
        <row r="991">
          <cell r="A991" t="str">
            <v>WNHT16</v>
          </cell>
          <cell r="B991" t="str">
            <v>Abertawe Bro Morgannwg Univ Local Health Board</v>
          </cell>
          <cell r="C991" t="str">
            <v>HT16GRP</v>
          </cell>
          <cell r="D991" t="str">
            <v>T</v>
          </cell>
          <cell r="E991" t="str">
            <v>GP - Abertawe Bro Morgannwg Univ Local Health Boar</v>
          </cell>
          <cell r="F991" t="str">
            <v>Y</v>
          </cell>
          <cell r="G991" t="str">
            <v>N</v>
          </cell>
          <cell r="H991" t="str">
            <v>Y</v>
          </cell>
          <cell r="I991" t="str">
            <v>N</v>
          </cell>
          <cell r="J991" t="str">
            <v>N</v>
          </cell>
          <cell r="K991" t="str">
            <v>N</v>
          </cell>
          <cell r="L991" t="str">
            <v>N</v>
          </cell>
          <cell r="M991" t="str">
            <v>N</v>
          </cell>
          <cell r="N991" t="str">
            <v>N</v>
          </cell>
          <cell r="O991" t="str">
            <v>N</v>
          </cell>
          <cell r="P991" t="str">
            <v>N</v>
          </cell>
          <cell r="Q991" t="str">
            <v>N</v>
          </cell>
          <cell r="R991">
            <v>0</v>
          </cell>
        </row>
        <row r="992">
          <cell r="A992" t="str">
            <v>WNHT17</v>
          </cell>
          <cell r="B992" t="str">
            <v>Aneurin Bevan Local Health Board</v>
          </cell>
          <cell r="C992" t="str">
            <v>HT17GRP</v>
          </cell>
          <cell r="D992" t="str">
            <v>T</v>
          </cell>
          <cell r="E992" t="str">
            <v>GP - Aneurin Bevan Local Health Board</v>
          </cell>
          <cell r="F992" t="str">
            <v>Y</v>
          </cell>
          <cell r="G992" t="str">
            <v>N</v>
          </cell>
          <cell r="H992" t="str">
            <v>Y</v>
          </cell>
          <cell r="I992" t="str">
            <v>N</v>
          </cell>
          <cell r="J992" t="str">
            <v>N</v>
          </cell>
          <cell r="K992" t="str">
            <v>N</v>
          </cell>
          <cell r="L992" t="str">
            <v>N</v>
          </cell>
          <cell r="M992" t="str">
            <v>N</v>
          </cell>
          <cell r="N992" t="str">
            <v>N</v>
          </cell>
          <cell r="O992" t="str">
            <v>N</v>
          </cell>
          <cell r="P992" t="str">
            <v>N</v>
          </cell>
          <cell r="Q992" t="str">
            <v>N</v>
          </cell>
          <cell r="R992">
            <v>0</v>
          </cell>
        </row>
        <row r="993">
          <cell r="A993" t="str">
            <v>WNHT18</v>
          </cell>
          <cell r="B993" t="str">
            <v>Betsi Cadwaladr University Local Health Board</v>
          </cell>
          <cell r="C993" t="str">
            <v>HT18GRP</v>
          </cell>
          <cell r="D993" t="str">
            <v>T</v>
          </cell>
          <cell r="E993" t="str">
            <v>GP - Betsi Cadwaladr University Local Health Board</v>
          </cell>
          <cell r="F993" t="str">
            <v>Y</v>
          </cell>
          <cell r="G993" t="str">
            <v>N</v>
          </cell>
          <cell r="H993" t="str">
            <v>Y</v>
          </cell>
          <cell r="I993" t="str">
            <v>N</v>
          </cell>
          <cell r="J993" t="str">
            <v>N</v>
          </cell>
          <cell r="K993" t="str">
            <v>N</v>
          </cell>
          <cell r="L993" t="str">
            <v>N</v>
          </cell>
          <cell r="M993" t="str">
            <v>N</v>
          </cell>
          <cell r="N993" t="str">
            <v>N</v>
          </cell>
          <cell r="O993" t="str">
            <v>N</v>
          </cell>
          <cell r="P993" t="str">
            <v>N</v>
          </cell>
          <cell r="Q993" t="str">
            <v>N</v>
          </cell>
          <cell r="R993">
            <v>0</v>
          </cell>
        </row>
        <row r="994">
          <cell r="A994" t="str">
            <v>WNHT19</v>
          </cell>
          <cell r="B994" t="str">
            <v>Cardiff and Vale University Local Health Board</v>
          </cell>
          <cell r="C994" t="str">
            <v>HT19GRP</v>
          </cell>
          <cell r="D994" t="str">
            <v>T</v>
          </cell>
          <cell r="E994" t="str">
            <v>GP - Cardiff and Vale University Local Health Board</v>
          </cell>
          <cell r="F994" t="str">
            <v>Y</v>
          </cell>
          <cell r="G994" t="str">
            <v>N</v>
          </cell>
          <cell r="H994" t="str">
            <v>Y</v>
          </cell>
          <cell r="I994" t="str">
            <v>N</v>
          </cell>
          <cell r="J994" t="str">
            <v>N</v>
          </cell>
          <cell r="K994" t="str">
            <v>N</v>
          </cell>
          <cell r="L994" t="str">
            <v>N</v>
          </cell>
          <cell r="M994" t="str">
            <v>N</v>
          </cell>
          <cell r="N994" t="str">
            <v>N</v>
          </cell>
          <cell r="O994" t="str">
            <v>N</v>
          </cell>
          <cell r="P994" t="str">
            <v>N</v>
          </cell>
          <cell r="Q994" t="str">
            <v>N</v>
          </cell>
          <cell r="R994">
            <v>0</v>
          </cell>
        </row>
        <row r="995">
          <cell r="A995" t="str">
            <v>WNHT20</v>
          </cell>
          <cell r="B995" t="str">
            <v>Cwm Taf Local Health Board</v>
          </cell>
          <cell r="C995" t="str">
            <v>HT20GRP</v>
          </cell>
          <cell r="D995" t="str">
            <v>T</v>
          </cell>
          <cell r="E995" t="str">
            <v>GP - Cwm Taf Local Health Board</v>
          </cell>
          <cell r="F995" t="str">
            <v>Y</v>
          </cell>
          <cell r="G995" t="str">
            <v>N</v>
          </cell>
          <cell r="H995" t="str">
            <v>Y</v>
          </cell>
          <cell r="I995" t="str">
            <v>N</v>
          </cell>
          <cell r="J995" t="str">
            <v>N</v>
          </cell>
          <cell r="K995" t="str">
            <v>N</v>
          </cell>
          <cell r="L995" t="str">
            <v>N</v>
          </cell>
          <cell r="M995" t="str">
            <v>N</v>
          </cell>
          <cell r="N995" t="str">
            <v>N</v>
          </cell>
          <cell r="O995" t="str">
            <v>N</v>
          </cell>
          <cell r="P995" t="str">
            <v>N</v>
          </cell>
          <cell r="Q995" t="str">
            <v>N</v>
          </cell>
          <cell r="R995">
            <v>0</v>
          </cell>
        </row>
        <row r="996">
          <cell r="A996" t="str">
            <v>WNHT21</v>
          </cell>
          <cell r="B996" t="str">
            <v>Hywel Dda Health Board</v>
          </cell>
          <cell r="C996" t="str">
            <v>HT21GRP</v>
          </cell>
          <cell r="D996" t="str">
            <v>T</v>
          </cell>
          <cell r="E996" t="str">
            <v>GP - Hywel Dda Health Board</v>
          </cell>
          <cell r="F996" t="str">
            <v>Y</v>
          </cell>
          <cell r="G996" t="str">
            <v>N</v>
          </cell>
          <cell r="H996" t="str">
            <v>Y</v>
          </cell>
          <cell r="I996" t="str">
            <v>N</v>
          </cell>
          <cell r="J996" t="str">
            <v>N</v>
          </cell>
          <cell r="K996" t="str">
            <v>N</v>
          </cell>
          <cell r="L996" t="str">
            <v>N</v>
          </cell>
          <cell r="M996" t="str">
            <v>N</v>
          </cell>
          <cell r="N996" t="str">
            <v>N</v>
          </cell>
          <cell r="O996" t="str">
            <v>N</v>
          </cell>
          <cell r="P996" t="str">
            <v>N</v>
          </cell>
          <cell r="Q996" t="str">
            <v>N</v>
          </cell>
          <cell r="R996">
            <v>0</v>
          </cell>
        </row>
        <row r="997">
          <cell r="A997" t="str">
            <v>WNHT22</v>
          </cell>
          <cell r="B997" t="str">
            <v>Powys Local Health Board</v>
          </cell>
          <cell r="C997" t="str">
            <v>HT22GRP</v>
          </cell>
          <cell r="D997" t="str">
            <v>T</v>
          </cell>
          <cell r="E997" t="str">
            <v>GP - Powys Local Health Board</v>
          </cell>
          <cell r="F997" t="str">
            <v>Y</v>
          </cell>
          <cell r="G997" t="str">
            <v>N</v>
          </cell>
          <cell r="H997" t="str">
            <v>Y</v>
          </cell>
          <cell r="I997" t="str">
            <v>N</v>
          </cell>
          <cell r="J997" t="str">
            <v>N</v>
          </cell>
          <cell r="K997" t="str">
            <v>N</v>
          </cell>
          <cell r="L997" t="str">
            <v>N</v>
          </cell>
          <cell r="M997" t="str">
            <v>N</v>
          </cell>
          <cell r="N997" t="str">
            <v>N</v>
          </cell>
          <cell r="O997" t="str">
            <v>N</v>
          </cell>
          <cell r="P997" t="str">
            <v>N</v>
          </cell>
          <cell r="Q997" t="str">
            <v>N</v>
          </cell>
          <cell r="R997">
            <v>0</v>
          </cell>
        </row>
        <row r="998">
          <cell r="A998" t="str">
            <v>WNU085</v>
          </cell>
          <cell r="B998" t="str">
            <v xml:space="preserve">West Northantonshire Development Corporation      </v>
          </cell>
          <cell r="C998" t="str">
            <v>COMCLS</v>
          </cell>
          <cell r="D998" t="str">
            <v>T</v>
          </cell>
          <cell r="E998" t="str">
            <v>CLS - DEPARTMENT FOR COMMUNITIES &amp; LOCAL GOVERNMEN</v>
          </cell>
          <cell r="F998" t="str">
            <v>Y</v>
          </cell>
          <cell r="G998" t="str">
            <v>N</v>
          </cell>
          <cell r="H998" t="str">
            <v>Y</v>
          </cell>
          <cell r="I998" t="str">
            <v>N</v>
          </cell>
          <cell r="J998" t="str">
            <v>N</v>
          </cell>
          <cell r="K998" t="str">
            <v>N</v>
          </cell>
          <cell r="L998" t="str">
            <v>N</v>
          </cell>
          <cell r="M998" t="str">
            <v>N</v>
          </cell>
          <cell r="N998" t="str">
            <v>N</v>
          </cell>
          <cell r="O998" t="str">
            <v>N</v>
          </cell>
          <cell r="P998" t="str">
            <v>N</v>
          </cell>
          <cell r="Q998" t="str">
            <v>N</v>
          </cell>
          <cell r="R998">
            <v>0</v>
          </cell>
        </row>
        <row r="999">
          <cell r="A999" t="str">
            <v>WOF091</v>
          </cell>
          <cell r="B999" t="str">
            <v xml:space="preserve">Wales Office                                      </v>
          </cell>
          <cell r="C999" t="str">
            <v>WOF0GP</v>
          </cell>
          <cell r="D999" t="str">
            <v>T</v>
          </cell>
          <cell r="E999" t="str">
            <v xml:space="preserve">GP - Wales Office                                 </v>
          </cell>
          <cell r="F999" t="str">
            <v>Y</v>
          </cell>
          <cell r="G999" t="str">
            <v>N</v>
          </cell>
          <cell r="H999" t="str">
            <v>Y</v>
          </cell>
          <cell r="I999" t="str">
            <v>N</v>
          </cell>
          <cell r="J999" t="str">
            <v>N</v>
          </cell>
          <cell r="K999" t="str">
            <v>N</v>
          </cell>
          <cell r="L999" t="str">
            <v>N</v>
          </cell>
          <cell r="M999" t="str">
            <v>N</v>
          </cell>
          <cell r="N999" t="str">
            <v>N</v>
          </cell>
          <cell r="O999" t="str">
            <v>N</v>
          </cell>
          <cell r="P999" t="str">
            <v>N</v>
          </cell>
          <cell r="Q999" t="str">
            <v>N</v>
          </cell>
          <cell r="R999">
            <v>0</v>
          </cell>
        </row>
        <row r="1000">
          <cell r="A1000" t="str">
            <v>WSR057</v>
          </cell>
          <cell r="B1000" t="str">
            <v xml:space="preserve">Water Services Regulation Authority               </v>
          </cell>
          <cell r="C1000" t="str">
            <v>WSR0GP</v>
          </cell>
          <cell r="D1000" t="str">
            <v>T</v>
          </cell>
          <cell r="E1000" t="str">
            <v xml:space="preserve">GP - Water Services Regulation Authority          </v>
          </cell>
          <cell r="F1000" t="str">
            <v>Y</v>
          </cell>
          <cell r="G1000" t="str">
            <v>N</v>
          </cell>
          <cell r="H1000" t="str">
            <v>Y</v>
          </cell>
          <cell r="I1000" t="str">
            <v>N</v>
          </cell>
          <cell r="J1000" t="str">
            <v>N</v>
          </cell>
          <cell r="K1000" t="str">
            <v>N</v>
          </cell>
          <cell r="L1000" t="str">
            <v>N</v>
          </cell>
          <cell r="M1000" t="str">
            <v>N</v>
          </cell>
          <cell r="N1000" t="str">
            <v>N</v>
          </cell>
          <cell r="O1000" t="str">
            <v>N</v>
          </cell>
          <cell r="P1000" t="str">
            <v>N</v>
          </cell>
          <cell r="Q1000" t="str">
            <v>N</v>
          </cell>
          <cell r="R1000">
            <v>0</v>
          </cell>
        </row>
        <row r="1001">
          <cell r="A1001" t="str">
            <v>YCN099</v>
          </cell>
          <cell r="B1001" t="str">
            <v xml:space="preserve">Youth Council for Northern Ireland                </v>
          </cell>
          <cell r="C1001" t="str">
            <v>YCNIGP</v>
          </cell>
          <cell r="D1001" t="str">
            <v>T</v>
          </cell>
          <cell r="E1001" t="str">
            <v xml:space="preserve">IGP - Youth Council for Northern Ireland          </v>
          </cell>
          <cell r="F1001" t="str">
            <v>Y</v>
          </cell>
          <cell r="G1001" t="str">
            <v>N</v>
          </cell>
          <cell r="H1001" t="str">
            <v>Y</v>
          </cell>
          <cell r="I1001" t="str">
            <v>N</v>
          </cell>
          <cell r="J1001" t="str">
            <v>N</v>
          </cell>
          <cell r="K1001" t="str">
            <v>N</v>
          </cell>
          <cell r="L1001" t="str">
            <v>N</v>
          </cell>
          <cell r="M1001" t="str">
            <v>N</v>
          </cell>
          <cell r="N1001" t="str">
            <v>N</v>
          </cell>
          <cell r="O1001" t="str">
            <v>N</v>
          </cell>
          <cell r="P1001" t="str">
            <v>N</v>
          </cell>
          <cell r="Q1001" t="str">
            <v>N</v>
          </cell>
          <cell r="R1001">
            <v>0</v>
          </cell>
        </row>
        <row r="1002">
          <cell r="A1002" t="str">
            <v>YHD084</v>
          </cell>
          <cell r="B1002" t="str">
            <v xml:space="preserve">Yorkshire Forward                                 </v>
          </cell>
          <cell r="C1002" t="str">
            <v>BISCLS</v>
          </cell>
          <cell r="D1002" t="str">
            <v>T</v>
          </cell>
          <cell r="E1002" t="str">
            <v xml:space="preserve">CLS - DEPARTMENT FOR BUSINESS INNOVATION &amp; SKILLS </v>
          </cell>
          <cell r="F1002" t="str">
            <v>Y</v>
          </cell>
          <cell r="G1002" t="str">
            <v>N</v>
          </cell>
          <cell r="H1002" t="str">
            <v>Y</v>
          </cell>
          <cell r="I1002" t="str">
            <v>N</v>
          </cell>
          <cell r="J1002" t="str">
            <v>N</v>
          </cell>
          <cell r="K1002" t="str">
            <v>N</v>
          </cell>
          <cell r="L1002" t="str">
            <v>N</v>
          </cell>
          <cell r="M1002" t="str">
            <v>N</v>
          </cell>
          <cell r="N1002" t="str">
            <v>N</v>
          </cell>
          <cell r="O1002" t="str">
            <v>N</v>
          </cell>
          <cell r="P1002" t="str">
            <v>N</v>
          </cell>
          <cell r="Q1002" t="str">
            <v>N</v>
          </cell>
          <cell r="R1002">
            <v>0</v>
          </cell>
        </row>
        <row r="1003">
          <cell r="A1003" t="str">
            <v>YJB047</v>
          </cell>
          <cell r="B1003" t="str">
            <v xml:space="preserve">Youth Justice Board                               </v>
          </cell>
          <cell r="C1003" t="str">
            <v>MOJCLS</v>
          </cell>
          <cell r="D1003" t="str">
            <v>T</v>
          </cell>
          <cell r="E1003" t="str">
            <v xml:space="preserve">CLS - MINISTRY OF JUSTICE                         </v>
          </cell>
          <cell r="F1003" t="str">
            <v>Y</v>
          </cell>
          <cell r="G1003" t="str">
            <v>N</v>
          </cell>
          <cell r="H1003" t="str">
            <v>Y</v>
          </cell>
          <cell r="I1003" t="str">
            <v>N</v>
          </cell>
          <cell r="J1003" t="str">
            <v>N</v>
          </cell>
          <cell r="K1003" t="str">
            <v>N</v>
          </cell>
          <cell r="L1003" t="str">
            <v>N</v>
          </cell>
          <cell r="M1003" t="str">
            <v>N</v>
          </cell>
          <cell r="N1003" t="str">
            <v>N</v>
          </cell>
          <cell r="O1003" t="str">
            <v>N</v>
          </cell>
          <cell r="P1003" t="str">
            <v>N</v>
          </cell>
          <cell r="Q1003" t="str">
            <v>N</v>
          </cell>
          <cell r="R1003">
            <v>0</v>
          </cell>
        </row>
        <row r="1004">
          <cell r="A1004" t="str">
            <v>YPL022</v>
          </cell>
          <cell r="B1004" t="str">
            <v xml:space="preserve">Young People's Learning Agency                    </v>
          </cell>
          <cell r="C1004" t="str">
            <v>DFECLS</v>
          </cell>
          <cell r="D1004" t="str">
            <v>T</v>
          </cell>
          <cell r="E1004" t="str">
            <v xml:space="preserve">CLS - DEPARTMENT FOR EDUCATION                    </v>
          </cell>
          <cell r="F1004" t="str">
            <v>Y</v>
          </cell>
          <cell r="G1004" t="str">
            <v>N</v>
          </cell>
          <cell r="H1004" t="str">
            <v>Y</v>
          </cell>
          <cell r="I1004" t="str">
            <v>N</v>
          </cell>
          <cell r="J1004" t="str">
            <v>N</v>
          </cell>
          <cell r="K1004" t="str">
            <v>N</v>
          </cell>
          <cell r="L1004" t="str">
            <v>N</v>
          </cell>
          <cell r="M1004" t="str">
            <v>N</v>
          </cell>
          <cell r="N1004" t="str">
            <v>N</v>
          </cell>
          <cell r="O1004" t="str">
            <v>N</v>
          </cell>
          <cell r="P1004" t="str">
            <v>N</v>
          </cell>
          <cell r="Q1004" t="str">
            <v>N</v>
          </cell>
          <cell r="R1004">
            <v>0</v>
          </cell>
        </row>
        <row r="1005">
          <cell r="A1005" t="str">
            <v>CBA033</v>
          </cell>
          <cell r="B1005" t="str">
            <v>NHS England (designated as NHS Commissioning Board)</v>
          </cell>
          <cell r="C1005" t="str">
            <v>DOHCLS</v>
          </cell>
          <cell r="D1005" t="str">
            <v>T</v>
          </cell>
          <cell r="E1005" t="str">
            <v xml:space="preserve">CLS - DEPARTMENT OF HEALTH                        </v>
          </cell>
          <cell r="F1005" t="str">
            <v>N</v>
          </cell>
          <cell r="G1005" t="str">
            <v>N</v>
          </cell>
          <cell r="H1005" t="str">
            <v>N</v>
          </cell>
          <cell r="I1005" t="str">
            <v>N</v>
          </cell>
          <cell r="J1005" t="str">
            <v>N</v>
          </cell>
          <cell r="K1005" t="str">
            <v>N</v>
          </cell>
          <cell r="L1005" t="str">
            <v>N</v>
          </cell>
          <cell r="M1005" t="str">
            <v>N</v>
          </cell>
          <cell r="N1005" t="str">
            <v>N</v>
          </cell>
          <cell r="O1005" t="str">
            <v>N</v>
          </cell>
          <cell r="P1005" t="str">
            <v>N</v>
          </cell>
          <cell r="Q1005" t="str">
            <v>N</v>
          </cell>
          <cell r="R1005">
            <v>0</v>
          </cell>
        </row>
        <row r="1006">
          <cell r="A1006" t="str">
            <v>CCG00C</v>
          </cell>
          <cell r="B1006" t="str">
            <v>NHS DARLINGTON CCG</v>
          </cell>
          <cell r="C1006" t="str">
            <v>DOHCLS</v>
          </cell>
          <cell r="D1006" t="str">
            <v>T</v>
          </cell>
          <cell r="E1006" t="str">
            <v xml:space="preserve">CLS - DEPARTMENT OF HEALTH                        </v>
          </cell>
          <cell r="F1006" t="str">
            <v>N</v>
          </cell>
          <cell r="G1006" t="str">
            <v>N</v>
          </cell>
          <cell r="H1006" t="str">
            <v>N</v>
          </cell>
          <cell r="I1006" t="str">
            <v>N</v>
          </cell>
          <cell r="J1006" t="str">
            <v>N</v>
          </cell>
          <cell r="K1006" t="str">
            <v>N</v>
          </cell>
          <cell r="L1006" t="str">
            <v>N</v>
          </cell>
          <cell r="M1006" t="str">
            <v>N</v>
          </cell>
          <cell r="N1006" t="str">
            <v>N</v>
          </cell>
          <cell r="O1006" t="str">
            <v>N</v>
          </cell>
          <cell r="P1006" t="str">
            <v>N</v>
          </cell>
          <cell r="Q1006" t="str">
            <v>N</v>
          </cell>
          <cell r="R1006">
            <v>0</v>
          </cell>
        </row>
        <row r="1007">
          <cell r="A1007" t="str">
            <v>CCG00D</v>
          </cell>
          <cell r="B1007" t="str">
            <v>NHS DURHAM DALES, EASINGTON AND SEDGEFIELD CCG</v>
          </cell>
          <cell r="C1007" t="str">
            <v>DOHCLS</v>
          </cell>
          <cell r="D1007" t="str">
            <v>T</v>
          </cell>
          <cell r="E1007" t="str">
            <v xml:space="preserve">CLS - DEPARTMENT OF HEALTH                        </v>
          </cell>
          <cell r="F1007" t="str">
            <v>N</v>
          </cell>
          <cell r="G1007" t="str">
            <v>N</v>
          </cell>
          <cell r="H1007" t="str">
            <v>N</v>
          </cell>
          <cell r="I1007" t="str">
            <v>N</v>
          </cell>
          <cell r="J1007" t="str">
            <v>N</v>
          </cell>
          <cell r="K1007" t="str">
            <v>N</v>
          </cell>
          <cell r="L1007" t="str">
            <v>N</v>
          </cell>
          <cell r="M1007" t="str">
            <v>N</v>
          </cell>
          <cell r="N1007" t="str">
            <v>N</v>
          </cell>
          <cell r="O1007" t="str">
            <v>N</v>
          </cell>
          <cell r="P1007" t="str">
            <v>N</v>
          </cell>
          <cell r="Q1007" t="str">
            <v>N</v>
          </cell>
          <cell r="R1007">
            <v>0</v>
          </cell>
        </row>
        <row r="1008">
          <cell r="A1008" t="str">
            <v>CCG00F</v>
          </cell>
          <cell r="B1008" t="str">
            <v>NHS GATESHEAD CCG</v>
          </cell>
          <cell r="C1008" t="str">
            <v>DOHCLS</v>
          </cell>
          <cell r="D1008" t="str">
            <v>T</v>
          </cell>
          <cell r="E1008" t="str">
            <v xml:space="preserve">CLS - DEPARTMENT OF HEALTH                        </v>
          </cell>
          <cell r="F1008" t="str">
            <v>N</v>
          </cell>
          <cell r="G1008" t="str">
            <v>N</v>
          </cell>
          <cell r="H1008" t="str">
            <v>N</v>
          </cell>
          <cell r="I1008" t="str">
            <v>N</v>
          </cell>
          <cell r="J1008" t="str">
            <v>N</v>
          </cell>
          <cell r="K1008" t="str">
            <v>N</v>
          </cell>
          <cell r="L1008" t="str">
            <v>N</v>
          </cell>
          <cell r="M1008" t="str">
            <v>N</v>
          </cell>
          <cell r="N1008" t="str">
            <v>N</v>
          </cell>
          <cell r="O1008" t="str">
            <v>N</v>
          </cell>
          <cell r="P1008" t="str">
            <v>N</v>
          </cell>
          <cell r="Q1008" t="str">
            <v>N</v>
          </cell>
          <cell r="R1008">
            <v>0</v>
          </cell>
        </row>
        <row r="1009">
          <cell r="A1009" t="str">
            <v>CCG00G</v>
          </cell>
          <cell r="B1009" t="str">
            <v>NHS NEWCASTLE NORTH AND EAST CCG</v>
          </cell>
          <cell r="C1009" t="str">
            <v>DOHCLS</v>
          </cell>
          <cell r="D1009" t="str">
            <v>T</v>
          </cell>
          <cell r="E1009" t="str">
            <v xml:space="preserve">CLS - DEPARTMENT OF HEALTH                        </v>
          </cell>
          <cell r="F1009" t="str">
            <v>N</v>
          </cell>
          <cell r="G1009" t="str">
            <v>N</v>
          </cell>
          <cell r="H1009" t="str">
            <v>N</v>
          </cell>
          <cell r="I1009" t="str">
            <v>N</v>
          </cell>
          <cell r="J1009" t="str">
            <v>N</v>
          </cell>
          <cell r="K1009" t="str">
            <v>N</v>
          </cell>
          <cell r="L1009" t="str">
            <v>N</v>
          </cell>
          <cell r="M1009" t="str">
            <v>N</v>
          </cell>
          <cell r="N1009" t="str">
            <v>N</v>
          </cell>
          <cell r="O1009" t="str">
            <v>N</v>
          </cell>
          <cell r="P1009" t="str">
            <v>N</v>
          </cell>
          <cell r="Q1009" t="str">
            <v>N</v>
          </cell>
          <cell r="R1009">
            <v>0</v>
          </cell>
        </row>
        <row r="1010">
          <cell r="A1010" t="str">
            <v>CCG00H</v>
          </cell>
          <cell r="B1010" t="str">
            <v>NHS NEWCASTLE WEST CCG</v>
          </cell>
          <cell r="C1010" t="str">
            <v>DOHCLS</v>
          </cell>
          <cell r="D1010" t="str">
            <v>T</v>
          </cell>
          <cell r="E1010" t="str">
            <v xml:space="preserve">CLS - DEPARTMENT OF HEALTH                        </v>
          </cell>
          <cell r="F1010" t="str">
            <v>N</v>
          </cell>
          <cell r="G1010" t="str">
            <v>N</v>
          </cell>
          <cell r="H1010" t="str">
            <v>N</v>
          </cell>
          <cell r="I1010" t="str">
            <v>N</v>
          </cell>
          <cell r="J1010" t="str">
            <v>N</v>
          </cell>
          <cell r="K1010" t="str">
            <v>N</v>
          </cell>
          <cell r="L1010" t="str">
            <v>N</v>
          </cell>
          <cell r="M1010" t="str">
            <v>N</v>
          </cell>
          <cell r="N1010" t="str">
            <v>N</v>
          </cell>
          <cell r="O1010" t="str">
            <v>N</v>
          </cell>
          <cell r="P1010" t="str">
            <v>N</v>
          </cell>
          <cell r="Q1010" t="str">
            <v>N</v>
          </cell>
          <cell r="R1010">
            <v>0</v>
          </cell>
        </row>
        <row r="1011">
          <cell r="A1011" t="str">
            <v>CCG00J</v>
          </cell>
          <cell r="B1011" t="str">
            <v>NHS NORTH DURHAM CCG</v>
          </cell>
          <cell r="C1011" t="str">
            <v>DOHCLS</v>
          </cell>
          <cell r="D1011" t="str">
            <v>T</v>
          </cell>
          <cell r="E1011" t="str">
            <v xml:space="preserve">CLS - DEPARTMENT OF HEALTH                        </v>
          </cell>
          <cell r="F1011" t="str">
            <v>N</v>
          </cell>
          <cell r="G1011" t="str">
            <v>N</v>
          </cell>
          <cell r="H1011" t="str">
            <v>N</v>
          </cell>
          <cell r="I1011" t="str">
            <v>N</v>
          </cell>
          <cell r="J1011" t="str">
            <v>N</v>
          </cell>
          <cell r="K1011" t="str">
            <v>N</v>
          </cell>
          <cell r="L1011" t="str">
            <v>N</v>
          </cell>
          <cell r="M1011" t="str">
            <v>N</v>
          </cell>
          <cell r="N1011" t="str">
            <v>N</v>
          </cell>
          <cell r="O1011" t="str">
            <v>N</v>
          </cell>
          <cell r="P1011" t="str">
            <v>N</v>
          </cell>
          <cell r="Q1011" t="str">
            <v>N</v>
          </cell>
          <cell r="R1011">
            <v>0</v>
          </cell>
        </row>
        <row r="1012">
          <cell r="A1012" t="str">
            <v>CCG00K</v>
          </cell>
          <cell r="B1012" t="str">
            <v>NHS HARTLEPOOL AND STOCKTON-ON-TEES CCG</v>
          </cell>
          <cell r="C1012" t="str">
            <v>DOHCLS</v>
          </cell>
          <cell r="D1012" t="str">
            <v>T</v>
          </cell>
          <cell r="E1012" t="str">
            <v xml:space="preserve">CLS - DEPARTMENT OF HEALTH                        </v>
          </cell>
          <cell r="F1012" t="str">
            <v>N</v>
          </cell>
          <cell r="G1012" t="str">
            <v>N</v>
          </cell>
          <cell r="H1012" t="str">
            <v>N</v>
          </cell>
          <cell r="I1012" t="str">
            <v>N</v>
          </cell>
          <cell r="J1012" t="str">
            <v>N</v>
          </cell>
          <cell r="K1012" t="str">
            <v>N</v>
          </cell>
          <cell r="L1012" t="str">
            <v>N</v>
          </cell>
          <cell r="M1012" t="str">
            <v>N</v>
          </cell>
          <cell r="N1012" t="str">
            <v>N</v>
          </cell>
          <cell r="O1012" t="str">
            <v>N</v>
          </cell>
          <cell r="P1012" t="str">
            <v>N</v>
          </cell>
          <cell r="Q1012" t="str">
            <v>N</v>
          </cell>
          <cell r="R1012">
            <v>0</v>
          </cell>
        </row>
        <row r="1013">
          <cell r="A1013" t="str">
            <v>CCG00L</v>
          </cell>
          <cell r="B1013" t="str">
            <v>NHS NORTHUMBERLAND CCG</v>
          </cell>
          <cell r="C1013" t="str">
            <v>DOHCLS</v>
          </cell>
          <cell r="D1013" t="str">
            <v>T</v>
          </cell>
          <cell r="E1013" t="str">
            <v xml:space="preserve">CLS - DEPARTMENT OF HEALTH                        </v>
          </cell>
          <cell r="F1013" t="str">
            <v>N</v>
          </cell>
          <cell r="G1013" t="str">
            <v>N</v>
          </cell>
          <cell r="H1013" t="str">
            <v>N</v>
          </cell>
          <cell r="I1013" t="str">
            <v>N</v>
          </cell>
          <cell r="J1013" t="str">
            <v>N</v>
          </cell>
          <cell r="K1013" t="str">
            <v>N</v>
          </cell>
          <cell r="L1013" t="str">
            <v>N</v>
          </cell>
          <cell r="M1013" t="str">
            <v>N</v>
          </cell>
          <cell r="N1013" t="str">
            <v>N</v>
          </cell>
          <cell r="O1013" t="str">
            <v>N</v>
          </cell>
          <cell r="P1013" t="str">
            <v>N</v>
          </cell>
          <cell r="Q1013" t="str">
            <v>N</v>
          </cell>
          <cell r="R1013">
            <v>0</v>
          </cell>
        </row>
        <row r="1014">
          <cell r="A1014" t="str">
            <v>CCG00M</v>
          </cell>
          <cell r="B1014" t="str">
            <v>NHS SOUTH TEES CCG</v>
          </cell>
          <cell r="C1014" t="str">
            <v>DOHCLS</v>
          </cell>
          <cell r="D1014" t="str">
            <v>T</v>
          </cell>
          <cell r="E1014" t="str">
            <v xml:space="preserve">CLS - DEPARTMENT OF HEALTH                        </v>
          </cell>
          <cell r="F1014" t="str">
            <v>N</v>
          </cell>
          <cell r="G1014" t="str">
            <v>N</v>
          </cell>
          <cell r="H1014" t="str">
            <v>N</v>
          </cell>
          <cell r="I1014" t="str">
            <v>N</v>
          </cell>
          <cell r="J1014" t="str">
            <v>N</v>
          </cell>
          <cell r="K1014" t="str">
            <v>N</v>
          </cell>
          <cell r="L1014" t="str">
            <v>N</v>
          </cell>
          <cell r="M1014" t="str">
            <v>N</v>
          </cell>
          <cell r="N1014" t="str">
            <v>N</v>
          </cell>
          <cell r="O1014" t="str">
            <v>N</v>
          </cell>
          <cell r="P1014" t="str">
            <v>N</v>
          </cell>
          <cell r="Q1014" t="str">
            <v>N</v>
          </cell>
          <cell r="R1014">
            <v>0</v>
          </cell>
        </row>
        <row r="1015">
          <cell r="A1015" t="str">
            <v>CCG00N</v>
          </cell>
          <cell r="B1015" t="str">
            <v>NHS SOUTH TYNESIDE CCG</v>
          </cell>
          <cell r="C1015" t="str">
            <v>DOHCLS</v>
          </cell>
          <cell r="D1015" t="str">
            <v>T</v>
          </cell>
          <cell r="E1015" t="str">
            <v xml:space="preserve">CLS - DEPARTMENT OF HEALTH                        </v>
          </cell>
          <cell r="F1015" t="str">
            <v>N</v>
          </cell>
          <cell r="G1015" t="str">
            <v>N</v>
          </cell>
          <cell r="H1015" t="str">
            <v>N</v>
          </cell>
          <cell r="I1015" t="str">
            <v>N</v>
          </cell>
          <cell r="J1015" t="str">
            <v>N</v>
          </cell>
          <cell r="K1015" t="str">
            <v>N</v>
          </cell>
          <cell r="L1015" t="str">
            <v>N</v>
          </cell>
          <cell r="M1015" t="str">
            <v>N</v>
          </cell>
          <cell r="N1015" t="str">
            <v>N</v>
          </cell>
          <cell r="O1015" t="str">
            <v>N</v>
          </cell>
          <cell r="P1015" t="str">
            <v>N</v>
          </cell>
          <cell r="Q1015" t="str">
            <v>N</v>
          </cell>
          <cell r="R1015">
            <v>0</v>
          </cell>
        </row>
        <row r="1016">
          <cell r="A1016" t="str">
            <v>CCG00P</v>
          </cell>
          <cell r="B1016" t="str">
            <v>NHS SUNDERLAND CCG</v>
          </cell>
          <cell r="C1016" t="str">
            <v>DOHCLS</v>
          </cell>
          <cell r="D1016" t="str">
            <v>T</v>
          </cell>
          <cell r="E1016" t="str">
            <v xml:space="preserve">CLS - DEPARTMENT OF HEALTH                        </v>
          </cell>
          <cell r="F1016" t="str">
            <v>N</v>
          </cell>
          <cell r="G1016" t="str">
            <v>N</v>
          </cell>
          <cell r="H1016" t="str">
            <v>N</v>
          </cell>
          <cell r="I1016" t="str">
            <v>N</v>
          </cell>
          <cell r="J1016" t="str">
            <v>N</v>
          </cell>
          <cell r="K1016" t="str">
            <v>N</v>
          </cell>
          <cell r="L1016" t="str">
            <v>N</v>
          </cell>
          <cell r="M1016" t="str">
            <v>N</v>
          </cell>
          <cell r="N1016" t="str">
            <v>N</v>
          </cell>
          <cell r="O1016" t="str">
            <v>N</v>
          </cell>
          <cell r="P1016" t="str">
            <v>N</v>
          </cell>
          <cell r="Q1016" t="str">
            <v>N</v>
          </cell>
          <cell r="R1016">
            <v>0</v>
          </cell>
        </row>
        <row r="1017">
          <cell r="A1017" t="str">
            <v>CCG00Q</v>
          </cell>
          <cell r="B1017" t="str">
            <v>NHS BLACKBURN WITH DARWEN CCG</v>
          </cell>
          <cell r="C1017" t="str">
            <v>DOHCLS</v>
          </cell>
          <cell r="D1017" t="str">
            <v>T</v>
          </cell>
          <cell r="E1017" t="str">
            <v xml:space="preserve">CLS - DEPARTMENT OF HEALTH                        </v>
          </cell>
          <cell r="F1017" t="str">
            <v>N</v>
          </cell>
          <cell r="G1017" t="str">
            <v>N</v>
          </cell>
          <cell r="H1017" t="str">
            <v>N</v>
          </cell>
          <cell r="I1017" t="str">
            <v>N</v>
          </cell>
          <cell r="J1017" t="str">
            <v>N</v>
          </cell>
          <cell r="K1017" t="str">
            <v>N</v>
          </cell>
          <cell r="L1017" t="str">
            <v>N</v>
          </cell>
          <cell r="M1017" t="str">
            <v>N</v>
          </cell>
          <cell r="N1017" t="str">
            <v>N</v>
          </cell>
          <cell r="O1017" t="str">
            <v>N</v>
          </cell>
          <cell r="P1017" t="str">
            <v>N</v>
          </cell>
          <cell r="Q1017" t="str">
            <v>N</v>
          </cell>
          <cell r="R1017">
            <v>0</v>
          </cell>
        </row>
        <row r="1018">
          <cell r="A1018" t="str">
            <v>CCG00R</v>
          </cell>
          <cell r="B1018" t="str">
            <v>NHS BLACKPOOL CCG</v>
          </cell>
          <cell r="C1018" t="str">
            <v>DOHCLS</v>
          </cell>
          <cell r="D1018" t="str">
            <v>T</v>
          </cell>
          <cell r="E1018" t="str">
            <v xml:space="preserve">CLS - DEPARTMENT OF HEALTH                        </v>
          </cell>
          <cell r="F1018" t="str">
            <v>N</v>
          </cell>
          <cell r="G1018" t="str">
            <v>N</v>
          </cell>
          <cell r="H1018" t="str">
            <v>N</v>
          </cell>
          <cell r="I1018" t="str">
            <v>N</v>
          </cell>
          <cell r="J1018" t="str">
            <v>N</v>
          </cell>
          <cell r="K1018" t="str">
            <v>N</v>
          </cell>
          <cell r="L1018" t="str">
            <v>N</v>
          </cell>
          <cell r="M1018" t="str">
            <v>N</v>
          </cell>
          <cell r="N1018" t="str">
            <v>N</v>
          </cell>
          <cell r="O1018" t="str">
            <v>N</v>
          </cell>
          <cell r="P1018" t="str">
            <v>N</v>
          </cell>
          <cell r="Q1018" t="str">
            <v>N</v>
          </cell>
          <cell r="R1018">
            <v>0</v>
          </cell>
        </row>
        <row r="1019">
          <cell r="A1019" t="str">
            <v>CCG00T</v>
          </cell>
          <cell r="B1019" t="str">
            <v>NHS BOLTON CCG</v>
          </cell>
          <cell r="C1019" t="str">
            <v>DOHCLS</v>
          </cell>
          <cell r="D1019" t="str">
            <v>T</v>
          </cell>
          <cell r="E1019" t="str">
            <v xml:space="preserve">CLS - DEPARTMENT OF HEALTH                        </v>
          </cell>
          <cell r="F1019" t="str">
            <v>N</v>
          </cell>
          <cell r="G1019" t="str">
            <v>N</v>
          </cell>
          <cell r="H1019" t="str">
            <v>N</v>
          </cell>
          <cell r="I1019" t="str">
            <v>N</v>
          </cell>
          <cell r="J1019" t="str">
            <v>N</v>
          </cell>
          <cell r="K1019" t="str">
            <v>N</v>
          </cell>
          <cell r="L1019" t="str">
            <v>N</v>
          </cell>
          <cell r="M1019" t="str">
            <v>N</v>
          </cell>
          <cell r="N1019" t="str">
            <v>N</v>
          </cell>
          <cell r="O1019" t="str">
            <v>N</v>
          </cell>
          <cell r="P1019" t="str">
            <v>N</v>
          </cell>
          <cell r="Q1019" t="str">
            <v>N</v>
          </cell>
          <cell r="R1019">
            <v>0</v>
          </cell>
        </row>
        <row r="1020">
          <cell r="A1020" t="str">
            <v>CCG00V</v>
          </cell>
          <cell r="B1020" t="str">
            <v>NHS BURY CCG</v>
          </cell>
          <cell r="C1020" t="str">
            <v>DOHCLS</v>
          </cell>
          <cell r="D1020" t="str">
            <v>T</v>
          </cell>
          <cell r="E1020" t="str">
            <v xml:space="preserve">CLS - DEPARTMENT OF HEALTH                        </v>
          </cell>
          <cell r="F1020" t="str">
            <v>N</v>
          </cell>
          <cell r="G1020" t="str">
            <v>N</v>
          </cell>
          <cell r="H1020" t="str">
            <v>N</v>
          </cell>
          <cell r="I1020" t="str">
            <v>N</v>
          </cell>
          <cell r="J1020" t="str">
            <v>N</v>
          </cell>
          <cell r="K1020" t="str">
            <v>N</v>
          </cell>
          <cell r="L1020" t="str">
            <v>N</v>
          </cell>
          <cell r="M1020" t="str">
            <v>N</v>
          </cell>
          <cell r="N1020" t="str">
            <v>N</v>
          </cell>
          <cell r="O1020" t="str">
            <v>N</v>
          </cell>
          <cell r="P1020" t="str">
            <v>N</v>
          </cell>
          <cell r="Q1020" t="str">
            <v>N</v>
          </cell>
          <cell r="R1020">
            <v>0</v>
          </cell>
        </row>
        <row r="1021">
          <cell r="A1021" t="str">
            <v>CCG00W</v>
          </cell>
          <cell r="B1021" t="str">
            <v>NHS CENTRAL MANCHESTER CCG</v>
          </cell>
          <cell r="C1021" t="str">
            <v>DOHCLS</v>
          </cell>
          <cell r="D1021" t="str">
            <v>T</v>
          </cell>
          <cell r="E1021" t="str">
            <v xml:space="preserve">CLS - DEPARTMENT OF HEALTH                        </v>
          </cell>
          <cell r="F1021" t="str">
            <v>N</v>
          </cell>
          <cell r="G1021" t="str">
            <v>N</v>
          </cell>
          <cell r="H1021" t="str">
            <v>N</v>
          </cell>
          <cell r="I1021" t="str">
            <v>N</v>
          </cell>
          <cell r="J1021" t="str">
            <v>N</v>
          </cell>
          <cell r="K1021" t="str">
            <v>N</v>
          </cell>
          <cell r="L1021" t="str">
            <v>N</v>
          </cell>
          <cell r="M1021" t="str">
            <v>N</v>
          </cell>
          <cell r="N1021" t="str">
            <v>N</v>
          </cell>
          <cell r="O1021" t="str">
            <v>N</v>
          </cell>
          <cell r="P1021" t="str">
            <v>N</v>
          </cell>
          <cell r="Q1021" t="str">
            <v>N</v>
          </cell>
          <cell r="R1021">
            <v>0</v>
          </cell>
        </row>
        <row r="1022">
          <cell r="A1022" t="str">
            <v>CCG00X</v>
          </cell>
          <cell r="B1022" t="str">
            <v>NHS CHORLEY AND SOUTH RIBBLE CCG</v>
          </cell>
          <cell r="C1022" t="str">
            <v>DOHCLS</v>
          </cell>
          <cell r="D1022" t="str">
            <v>T</v>
          </cell>
          <cell r="E1022" t="str">
            <v xml:space="preserve">CLS - DEPARTMENT OF HEALTH                        </v>
          </cell>
          <cell r="F1022" t="str">
            <v>N</v>
          </cell>
          <cell r="G1022" t="str">
            <v>N</v>
          </cell>
          <cell r="H1022" t="str">
            <v>N</v>
          </cell>
          <cell r="I1022" t="str">
            <v>N</v>
          </cell>
          <cell r="J1022" t="str">
            <v>N</v>
          </cell>
          <cell r="K1022" t="str">
            <v>N</v>
          </cell>
          <cell r="L1022" t="str">
            <v>N</v>
          </cell>
          <cell r="M1022" t="str">
            <v>N</v>
          </cell>
          <cell r="N1022" t="str">
            <v>N</v>
          </cell>
          <cell r="O1022" t="str">
            <v>N</v>
          </cell>
          <cell r="P1022" t="str">
            <v>N</v>
          </cell>
          <cell r="Q1022" t="str">
            <v>N</v>
          </cell>
          <cell r="R1022">
            <v>0</v>
          </cell>
        </row>
        <row r="1023">
          <cell r="A1023" t="str">
            <v>CCG00Y</v>
          </cell>
          <cell r="B1023" t="str">
            <v>NHS OLDHAM CCG</v>
          </cell>
          <cell r="C1023" t="str">
            <v>DOHCLS</v>
          </cell>
          <cell r="D1023" t="str">
            <v>T</v>
          </cell>
          <cell r="E1023" t="str">
            <v xml:space="preserve">CLS - DEPARTMENT OF HEALTH                        </v>
          </cell>
          <cell r="F1023" t="str">
            <v>N</v>
          </cell>
          <cell r="G1023" t="str">
            <v>N</v>
          </cell>
          <cell r="H1023" t="str">
            <v>N</v>
          </cell>
          <cell r="I1023" t="str">
            <v>N</v>
          </cell>
          <cell r="J1023" t="str">
            <v>N</v>
          </cell>
          <cell r="K1023" t="str">
            <v>N</v>
          </cell>
          <cell r="L1023" t="str">
            <v>N</v>
          </cell>
          <cell r="M1023" t="str">
            <v>N</v>
          </cell>
          <cell r="N1023" t="str">
            <v>N</v>
          </cell>
          <cell r="O1023" t="str">
            <v>N</v>
          </cell>
          <cell r="P1023" t="str">
            <v>N</v>
          </cell>
          <cell r="Q1023" t="str">
            <v>N</v>
          </cell>
          <cell r="R1023">
            <v>0</v>
          </cell>
        </row>
        <row r="1024">
          <cell r="A1024" t="str">
            <v>CCG01A</v>
          </cell>
          <cell r="B1024" t="str">
            <v>NHS EAST LANCASHIRE CCG</v>
          </cell>
          <cell r="C1024" t="str">
            <v>DOHCLS</v>
          </cell>
          <cell r="D1024" t="str">
            <v>T</v>
          </cell>
          <cell r="E1024" t="str">
            <v xml:space="preserve">CLS - DEPARTMENT OF HEALTH                        </v>
          </cell>
          <cell r="F1024" t="str">
            <v>N</v>
          </cell>
          <cell r="G1024" t="str">
            <v>N</v>
          </cell>
          <cell r="H1024" t="str">
            <v>N</v>
          </cell>
          <cell r="I1024" t="str">
            <v>N</v>
          </cell>
          <cell r="J1024" t="str">
            <v>N</v>
          </cell>
          <cell r="K1024" t="str">
            <v>N</v>
          </cell>
          <cell r="L1024" t="str">
            <v>N</v>
          </cell>
          <cell r="M1024" t="str">
            <v>N</v>
          </cell>
          <cell r="N1024" t="str">
            <v>N</v>
          </cell>
          <cell r="O1024" t="str">
            <v>N</v>
          </cell>
          <cell r="P1024" t="str">
            <v>N</v>
          </cell>
          <cell r="Q1024" t="str">
            <v>N</v>
          </cell>
          <cell r="R1024">
            <v>0</v>
          </cell>
        </row>
        <row r="1025">
          <cell r="A1025" t="str">
            <v>CCG01C</v>
          </cell>
          <cell r="B1025" t="str">
            <v>NHS EASTERN CHESHIRE CCG</v>
          </cell>
          <cell r="C1025" t="str">
            <v>DOHCLS</v>
          </cell>
          <cell r="D1025" t="str">
            <v>T</v>
          </cell>
          <cell r="E1025" t="str">
            <v xml:space="preserve">CLS - DEPARTMENT OF HEALTH                        </v>
          </cell>
          <cell r="F1025" t="str">
            <v>N</v>
          </cell>
          <cell r="G1025" t="str">
            <v>N</v>
          </cell>
          <cell r="H1025" t="str">
            <v>N</v>
          </cell>
          <cell r="I1025" t="str">
            <v>N</v>
          </cell>
          <cell r="J1025" t="str">
            <v>N</v>
          </cell>
          <cell r="K1025" t="str">
            <v>N</v>
          </cell>
          <cell r="L1025" t="str">
            <v>N</v>
          </cell>
          <cell r="M1025" t="str">
            <v>N</v>
          </cell>
          <cell r="N1025" t="str">
            <v>N</v>
          </cell>
          <cell r="O1025" t="str">
            <v>N</v>
          </cell>
          <cell r="P1025" t="str">
            <v>N</v>
          </cell>
          <cell r="Q1025" t="str">
            <v>N</v>
          </cell>
          <cell r="R1025">
            <v>0</v>
          </cell>
        </row>
        <row r="1026">
          <cell r="A1026" t="str">
            <v>CCG01D</v>
          </cell>
          <cell r="B1026" t="str">
            <v>NHS HEYWOOD, MIDDLETON AND ROCHDALE CCG</v>
          </cell>
          <cell r="C1026" t="str">
            <v>DOHCLS</v>
          </cell>
          <cell r="D1026" t="str">
            <v>T</v>
          </cell>
          <cell r="E1026" t="str">
            <v xml:space="preserve">CLS - DEPARTMENT OF HEALTH                        </v>
          </cell>
          <cell r="F1026" t="str">
            <v>N</v>
          </cell>
          <cell r="G1026" t="str">
            <v>N</v>
          </cell>
          <cell r="H1026" t="str">
            <v>N</v>
          </cell>
          <cell r="I1026" t="str">
            <v>N</v>
          </cell>
          <cell r="J1026" t="str">
            <v>N</v>
          </cell>
          <cell r="K1026" t="str">
            <v>N</v>
          </cell>
          <cell r="L1026" t="str">
            <v>N</v>
          </cell>
          <cell r="M1026" t="str">
            <v>N</v>
          </cell>
          <cell r="N1026" t="str">
            <v>N</v>
          </cell>
          <cell r="O1026" t="str">
            <v>N</v>
          </cell>
          <cell r="P1026" t="str">
            <v>N</v>
          </cell>
          <cell r="Q1026" t="str">
            <v>N</v>
          </cell>
          <cell r="R1026">
            <v>0</v>
          </cell>
        </row>
        <row r="1027">
          <cell r="A1027" t="str">
            <v>CCG01E</v>
          </cell>
          <cell r="B1027" t="str">
            <v>NHS GREATER PRESTON CCG</v>
          </cell>
          <cell r="C1027" t="str">
            <v>DOHCLS</v>
          </cell>
          <cell r="D1027" t="str">
            <v>T</v>
          </cell>
          <cell r="E1027" t="str">
            <v xml:space="preserve">CLS - DEPARTMENT OF HEALTH                        </v>
          </cell>
          <cell r="F1027" t="str">
            <v>N</v>
          </cell>
          <cell r="G1027" t="str">
            <v>N</v>
          </cell>
          <cell r="H1027" t="str">
            <v>N</v>
          </cell>
          <cell r="I1027" t="str">
            <v>N</v>
          </cell>
          <cell r="J1027" t="str">
            <v>N</v>
          </cell>
          <cell r="K1027" t="str">
            <v>N</v>
          </cell>
          <cell r="L1027" t="str">
            <v>N</v>
          </cell>
          <cell r="M1027" t="str">
            <v>N</v>
          </cell>
          <cell r="N1027" t="str">
            <v>N</v>
          </cell>
          <cell r="O1027" t="str">
            <v>N</v>
          </cell>
          <cell r="P1027" t="str">
            <v>N</v>
          </cell>
          <cell r="Q1027" t="str">
            <v>N</v>
          </cell>
          <cell r="R1027">
            <v>0</v>
          </cell>
        </row>
        <row r="1028">
          <cell r="A1028" t="str">
            <v>CCG01F</v>
          </cell>
          <cell r="B1028" t="str">
            <v>NHS HALTON CCG</v>
          </cell>
          <cell r="C1028" t="str">
            <v>DOHCLS</v>
          </cell>
          <cell r="D1028" t="str">
            <v>T</v>
          </cell>
          <cell r="E1028" t="str">
            <v xml:space="preserve">CLS - DEPARTMENT OF HEALTH                        </v>
          </cell>
          <cell r="F1028" t="str">
            <v>N</v>
          </cell>
          <cell r="G1028" t="str">
            <v>N</v>
          </cell>
          <cell r="H1028" t="str">
            <v>N</v>
          </cell>
          <cell r="I1028" t="str">
            <v>N</v>
          </cell>
          <cell r="J1028" t="str">
            <v>N</v>
          </cell>
          <cell r="K1028" t="str">
            <v>N</v>
          </cell>
          <cell r="L1028" t="str">
            <v>N</v>
          </cell>
          <cell r="M1028" t="str">
            <v>N</v>
          </cell>
          <cell r="N1028" t="str">
            <v>N</v>
          </cell>
          <cell r="O1028" t="str">
            <v>N</v>
          </cell>
          <cell r="P1028" t="str">
            <v>N</v>
          </cell>
          <cell r="Q1028" t="str">
            <v>N</v>
          </cell>
          <cell r="R1028">
            <v>0</v>
          </cell>
        </row>
        <row r="1029">
          <cell r="A1029" t="str">
            <v>CCG01G</v>
          </cell>
          <cell r="B1029" t="str">
            <v>NHS SALFORD CCG</v>
          </cell>
          <cell r="C1029" t="str">
            <v>DOHCLS</v>
          </cell>
          <cell r="D1029" t="str">
            <v>T</v>
          </cell>
          <cell r="E1029" t="str">
            <v xml:space="preserve">CLS - DEPARTMENT OF HEALTH                        </v>
          </cell>
          <cell r="F1029" t="str">
            <v>N</v>
          </cell>
          <cell r="G1029" t="str">
            <v>N</v>
          </cell>
          <cell r="H1029" t="str">
            <v>N</v>
          </cell>
          <cell r="I1029" t="str">
            <v>N</v>
          </cell>
          <cell r="J1029" t="str">
            <v>N</v>
          </cell>
          <cell r="K1029" t="str">
            <v>N</v>
          </cell>
          <cell r="L1029" t="str">
            <v>N</v>
          </cell>
          <cell r="M1029" t="str">
            <v>N</v>
          </cell>
          <cell r="N1029" t="str">
            <v>N</v>
          </cell>
          <cell r="O1029" t="str">
            <v>N</v>
          </cell>
          <cell r="P1029" t="str">
            <v>N</v>
          </cell>
          <cell r="Q1029" t="str">
            <v>N</v>
          </cell>
          <cell r="R1029">
            <v>0</v>
          </cell>
        </row>
        <row r="1030">
          <cell r="A1030" t="str">
            <v>CCG01H</v>
          </cell>
          <cell r="B1030" t="str">
            <v>NHS CUMBRIA CCG</v>
          </cell>
          <cell r="C1030" t="str">
            <v>DOHCLS</v>
          </cell>
          <cell r="D1030" t="str">
            <v>T</v>
          </cell>
          <cell r="E1030" t="str">
            <v xml:space="preserve">CLS - DEPARTMENT OF HEALTH                        </v>
          </cell>
          <cell r="F1030" t="str">
            <v>N</v>
          </cell>
          <cell r="G1030" t="str">
            <v>N</v>
          </cell>
          <cell r="H1030" t="str">
            <v>N</v>
          </cell>
          <cell r="I1030" t="str">
            <v>N</v>
          </cell>
          <cell r="J1030" t="str">
            <v>N</v>
          </cell>
          <cell r="K1030" t="str">
            <v>N</v>
          </cell>
          <cell r="L1030" t="str">
            <v>N</v>
          </cell>
          <cell r="M1030" t="str">
            <v>N</v>
          </cell>
          <cell r="N1030" t="str">
            <v>N</v>
          </cell>
          <cell r="O1030" t="str">
            <v>N</v>
          </cell>
          <cell r="P1030" t="str">
            <v>N</v>
          </cell>
          <cell r="Q1030" t="str">
            <v>N</v>
          </cell>
          <cell r="R1030">
            <v>0</v>
          </cell>
        </row>
        <row r="1031">
          <cell r="A1031" t="str">
            <v>CCG01J</v>
          </cell>
          <cell r="B1031" t="str">
            <v>NHS KNOWSLEY CCG</v>
          </cell>
          <cell r="C1031" t="str">
            <v>DOHCLS</v>
          </cell>
          <cell r="D1031" t="str">
            <v>T</v>
          </cell>
          <cell r="E1031" t="str">
            <v xml:space="preserve">CLS - DEPARTMENT OF HEALTH                        </v>
          </cell>
          <cell r="F1031" t="str">
            <v>N</v>
          </cell>
          <cell r="G1031" t="str">
            <v>N</v>
          </cell>
          <cell r="H1031" t="str">
            <v>N</v>
          </cell>
          <cell r="I1031" t="str">
            <v>N</v>
          </cell>
          <cell r="J1031" t="str">
            <v>N</v>
          </cell>
          <cell r="K1031" t="str">
            <v>N</v>
          </cell>
          <cell r="L1031" t="str">
            <v>N</v>
          </cell>
          <cell r="M1031" t="str">
            <v>N</v>
          </cell>
          <cell r="N1031" t="str">
            <v>N</v>
          </cell>
          <cell r="O1031" t="str">
            <v>N</v>
          </cell>
          <cell r="P1031" t="str">
            <v>N</v>
          </cell>
          <cell r="Q1031" t="str">
            <v>N</v>
          </cell>
          <cell r="R1031">
            <v>0</v>
          </cell>
        </row>
        <row r="1032">
          <cell r="A1032" t="str">
            <v>CCG01K</v>
          </cell>
          <cell r="B1032" t="str">
            <v>NHS LANCASHIRE NORTH CCG</v>
          </cell>
          <cell r="C1032" t="str">
            <v>DOHCLS</v>
          </cell>
          <cell r="D1032" t="str">
            <v>T</v>
          </cell>
          <cell r="E1032" t="str">
            <v xml:space="preserve">CLS - DEPARTMENT OF HEALTH                        </v>
          </cell>
          <cell r="F1032" t="str">
            <v>N</v>
          </cell>
          <cell r="G1032" t="str">
            <v>N</v>
          </cell>
          <cell r="H1032" t="str">
            <v>N</v>
          </cell>
          <cell r="I1032" t="str">
            <v>N</v>
          </cell>
          <cell r="J1032" t="str">
            <v>N</v>
          </cell>
          <cell r="K1032" t="str">
            <v>N</v>
          </cell>
          <cell r="L1032" t="str">
            <v>N</v>
          </cell>
          <cell r="M1032" t="str">
            <v>N</v>
          </cell>
          <cell r="N1032" t="str">
            <v>N</v>
          </cell>
          <cell r="O1032" t="str">
            <v>N</v>
          </cell>
          <cell r="P1032" t="str">
            <v>N</v>
          </cell>
          <cell r="Q1032" t="str">
            <v>N</v>
          </cell>
          <cell r="R1032">
            <v>0</v>
          </cell>
        </row>
        <row r="1033">
          <cell r="A1033" t="str">
            <v>CCG01M</v>
          </cell>
          <cell r="B1033" t="str">
            <v>NHS NORTH MANCHESTER CCG</v>
          </cell>
          <cell r="C1033" t="str">
            <v>DOHCLS</v>
          </cell>
          <cell r="D1033" t="str">
            <v>T</v>
          </cell>
          <cell r="E1033" t="str">
            <v xml:space="preserve">CLS - DEPARTMENT OF HEALTH                        </v>
          </cell>
          <cell r="F1033" t="str">
            <v>N</v>
          </cell>
          <cell r="G1033" t="str">
            <v>N</v>
          </cell>
          <cell r="H1033" t="str">
            <v>N</v>
          </cell>
          <cell r="I1033" t="str">
            <v>N</v>
          </cell>
          <cell r="J1033" t="str">
            <v>N</v>
          </cell>
          <cell r="K1033" t="str">
            <v>N</v>
          </cell>
          <cell r="L1033" t="str">
            <v>N</v>
          </cell>
          <cell r="M1033" t="str">
            <v>N</v>
          </cell>
          <cell r="N1033" t="str">
            <v>N</v>
          </cell>
          <cell r="O1033" t="str">
            <v>N</v>
          </cell>
          <cell r="P1033" t="str">
            <v>N</v>
          </cell>
          <cell r="Q1033" t="str">
            <v>N</v>
          </cell>
          <cell r="R1033">
            <v>0</v>
          </cell>
        </row>
        <row r="1034">
          <cell r="A1034" t="str">
            <v>CCG01N</v>
          </cell>
          <cell r="B1034" t="str">
            <v>NHS SOUTH MANCHESTER CCG</v>
          </cell>
          <cell r="C1034" t="str">
            <v>DOHCLS</v>
          </cell>
          <cell r="D1034" t="str">
            <v>T</v>
          </cell>
          <cell r="E1034" t="str">
            <v xml:space="preserve">CLS - DEPARTMENT OF HEALTH                        </v>
          </cell>
          <cell r="F1034" t="str">
            <v>N</v>
          </cell>
          <cell r="G1034" t="str">
            <v>N</v>
          </cell>
          <cell r="H1034" t="str">
            <v>N</v>
          </cell>
          <cell r="I1034" t="str">
            <v>N</v>
          </cell>
          <cell r="J1034" t="str">
            <v>N</v>
          </cell>
          <cell r="K1034" t="str">
            <v>N</v>
          </cell>
          <cell r="L1034" t="str">
            <v>N</v>
          </cell>
          <cell r="M1034" t="str">
            <v>N</v>
          </cell>
          <cell r="N1034" t="str">
            <v>N</v>
          </cell>
          <cell r="O1034" t="str">
            <v>N</v>
          </cell>
          <cell r="P1034" t="str">
            <v>N</v>
          </cell>
          <cell r="Q1034" t="str">
            <v>N</v>
          </cell>
          <cell r="R1034">
            <v>0</v>
          </cell>
        </row>
        <row r="1035">
          <cell r="A1035" t="str">
            <v>CCG01R</v>
          </cell>
          <cell r="B1035" t="str">
            <v>NHS SOUTH CHESHIRE CCG</v>
          </cell>
          <cell r="C1035" t="str">
            <v>DOHCLS</v>
          </cell>
          <cell r="D1035" t="str">
            <v>T</v>
          </cell>
          <cell r="E1035" t="str">
            <v xml:space="preserve">CLS - DEPARTMENT OF HEALTH                        </v>
          </cell>
          <cell r="F1035" t="str">
            <v>N</v>
          </cell>
          <cell r="G1035" t="str">
            <v>N</v>
          </cell>
          <cell r="H1035" t="str">
            <v>N</v>
          </cell>
          <cell r="I1035" t="str">
            <v>N</v>
          </cell>
          <cell r="J1035" t="str">
            <v>N</v>
          </cell>
          <cell r="K1035" t="str">
            <v>N</v>
          </cell>
          <cell r="L1035" t="str">
            <v>N</v>
          </cell>
          <cell r="M1035" t="str">
            <v>N</v>
          </cell>
          <cell r="N1035" t="str">
            <v>N</v>
          </cell>
          <cell r="O1035" t="str">
            <v>N</v>
          </cell>
          <cell r="P1035" t="str">
            <v>N</v>
          </cell>
          <cell r="Q1035" t="str">
            <v>N</v>
          </cell>
          <cell r="R1035">
            <v>0</v>
          </cell>
        </row>
        <row r="1036">
          <cell r="A1036" t="str">
            <v>CCG01T</v>
          </cell>
          <cell r="B1036" t="str">
            <v>NHS SOUTH SEFTON CCG</v>
          </cell>
          <cell r="C1036" t="str">
            <v>DOHCLS</v>
          </cell>
          <cell r="D1036" t="str">
            <v>T</v>
          </cell>
          <cell r="E1036" t="str">
            <v xml:space="preserve">CLS - DEPARTMENT OF HEALTH                        </v>
          </cell>
          <cell r="F1036" t="str">
            <v>N</v>
          </cell>
          <cell r="G1036" t="str">
            <v>N</v>
          </cell>
          <cell r="H1036" t="str">
            <v>N</v>
          </cell>
          <cell r="I1036" t="str">
            <v>N</v>
          </cell>
          <cell r="J1036" t="str">
            <v>N</v>
          </cell>
          <cell r="K1036" t="str">
            <v>N</v>
          </cell>
          <cell r="L1036" t="str">
            <v>N</v>
          </cell>
          <cell r="M1036" t="str">
            <v>N</v>
          </cell>
          <cell r="N1036" t="str">
            <v>N</v>
          </cell>
          <cell r="O1036" t="str">
            <v>N</v>
          </cell>
          <cell r="P1036" t="str">
            <v>N</v>
          </cell>
          <cell r="Q1036" t="str">
            <v>N</v>
          </cell>
          <cell r="R1036">
            <v>0</v>
          </cell>
        </row>
        <row r="1037">
          <cell r="A1037" t="str">
            <v>CCG01V</v>
          </cell>
          <cell r="B1037" t="str">
            <v>NHS SOUTHPORT AND FORMBY CCG</v>
          </cell>
          <cell r="C1037" t="str">
            <v>DOHCLS</v>
          </cell>
          <cell r="D1037" t="str">
            <v>T</v>
          </cell>
          <cell r="E1037" t="str">
            <v xml:space="preserve">CLS - DEPARTMENT OF HEALTH                        </v>
          </cell>
          <cell r="F1037" t="str">
            <v>N</v>
          </cell>
          <cell r="G1037" t="str">
            <v>N</v>
          </cell>
          <cell r="H1037" t="str">
            <v>N</v>
          </cell>
          <cell r="I1037" t="str">
            <v>N</v>
          </cell>
          <cell r="J1037" t="str">
            <v>N</v>
          </cell>
          <cell r="K1037" t="str">
            <v>N</v>
          </cell>
          <cell r="L1037" t="str">
            <v>N</v>
          </cell>
          <cell r="M1037" t="str">
            <v>N</v>
          </cell>
          <cell r="N1037" t="str">
            <v>N</v>
          </cell>
          <cell r="O1037" t="str">
            <v>N</v>
          </cell>
          <cell r="P1037" t="str">
            <v>N</v>
          </cell>
          <cell r="Q1037" t="str">
            <v>N</v>
          </cell>
          <cell r="R1037">
            <v>0</v>
          </cell>
        </row>
        <row r="1038">
          <cell r="A1038" t="str">
            <v>CCG01W</v>
          </cell>
          <cell r="B1038" t="str">
            <v>NHS STOCKPORT CCG</v>
          </cell>
          <cell r="C1038" t="str">
            <v>DOHCLS</v>
          </cell>
          <cell r="D1038" t="str">
            <v>T</v>
          </cell>
          <cell r="E1038" t="str">
            <v xml:space="preserve">CLS - DEPARTMENT OF HEALTH                        </v>
          </cell>
          <cell r="F1038" t="str">
            <v>N</v>
          </cell>
          <cell r="G1038" t="str">
            <v>N</v>
          </cell>
          <cell r="H1038" t="str">
            <v>N</v>
          </cell>
          <cell r="I1038" t="str">
            <v>N</v>
          </cell>
          <cell r="J1038" t="str">
            <v>N</v>
          </cell>
          <cell r="K1038" t="str">
            <v>N</v>
          </cell>
          <cell r="L1038" t="str">
            <v>N</v>
          </cell>
          <cell r="M1038" t="str">
            <v>N</v>
          </cell>
          <cell r="N1038" t="str">
            <v>N</v>
          </cell>
          <cell r="O1038" t="str">
            <v>N</v>
          </cell>
          <cell r="P1038" t="str">
            <v>N</v>
          </cell>
          <cell r="Q1038" t="str">
            <v>N</v>
          </cell>
          <cell r="R1038">
            <v>0</v>
          </cell>
        </row>
        <row r="1039">
          <cell r="A1039" t="str">
            <v>CCG01X</v>
          </cell>
          <cell r="B1039" t="str">
            <v>NHS ST HELENS CCG</v>
          </cell>
          <cell r="C1039" t="str">
            <v>DOHCLS</v>
          </cell>
          <cell r="D1039" t="str">
            <v>T</v>
          </cell>
          <cell r="E1039" t="str">
            <v xml:space="preserve">CLS - DEPARTMENT OF HEALTH                        </v>
          </cell>
          <cell r="F1039" t="str">
            <v>N</v>
          </cell>
          <cell r="G1039" t="str">
            <v>N</v>
          </cell>
          <cell r="H1039" t="str">
            <v>N</v>
          </cell>
          <cell r="I1039" t="str">
            <v>N</v>
          </cell>
          <cell r="J1039" t="str">
            <v>N</v>
          </cell>
          <cell r="K1039" t="str">
            <v>N</v>
          </cell>
          <cell r="L1039" t="str">
            <v>N</v>
          </cell>
          <cell r="M1039" t="str">
            <v>N</v>
          </cell>
          <cell r="N1039" t="str">
            <v>N</v>
          </cell>
          <cell r="O1039" t="str">
            <v>N</v>
          </cell>
          <cell r="P1039" t="str">
            <v>N</v>
          </cell>
          <cell r="Q1039" t="str">
            <v>N</v>
          </cell>
          <cell r="R1039">
            <v>0</v>
          </cell>
        </row>
        <row r="1040">
          <cell r="A1040" t="str">
            <v>CCG01Y</v>
          </cell>
          <cell r="B1040" t="str">
            <v>NHS TAMESIDE AND GLOSSOP CCG</v>
          </cell>
          <cell r="C1040" t="str">
            <v>DOHCLS</v>
          </cell>
          <cell r="D1040" t="str">
            <v>T</v>
          </cell>
          <cell r="E1040" t="str">
            <v xml:space="preserve">CLS - DEPARTMENT OF HEALTH                        </v>
          </cell>
          <cell r="F1040" t="str">
            <v>N</v>
          </cell>
          <cell r="G1040" t="str">
            <v>N</v>
          </cell>
          <cell r="H1040" t="str">
            <v>N</v>
          </cell>
          <cell r="I1040" t="str">
            <v>N</v>
          </cell>
          <cell r="J1040" t="str">
            <v>N</v>
          </cell>
          <cell r="K1040" t="str">
            <v>N</v>
          </cell>
          <cell r="L1040" t="str">
            <v>N</v>
          </cell>
          <cell r="M1040" t="str">
            <v>N</v>
          </cell>
          <cell r="N1040" t="str">
            <v>N</v>
          </cell>
          <cell r="O1040" t="str">
            <v>N</v>
          </cell>
          <cell r="P1040" t="str">
            <v>N</v>
          </cell>
          <cell r="Q1040" t="str">
            <v>N</v>
          </cell>
          <cell r="R1040">
            <v>0</v>
          </cell>
        </row>
        <row r="1041">
          <cell r="A1041" t="str">
            <v>CCG02A</v>
          </cell>
          <cell r="B1041" t="str">
            <v>NHS TRAFFORD CCG</v>
          </cell>
          <cell r="C1041" t="str">
            <v>DOHCLS</v>
          </cell>
          <cell r="D1041" t="str">
            <v>T</v>
          </cell>
          <cell r="E1041" t="str">
            <v xml:space="preserve">CLS - DEPARTMENT OF HEALTH                        </v>
          </cell>
          <cell r="F1041" t="str">
            <v>N</v>
          </cell>
          <cell r="G1041" t="str">
            <v>N</v>
          </cell>
          <cell r="H1041" t="str">
            <v>N</v>
          </cell>
          <cell r="I1041" t="str">
            <v>N</v>
          </cell>
          <cell r="J1041" t="str">
            <v>N</v>
          </cell>
          <cell r="K1041" t="str">
            <v>N</v>
          </cell>
          <cell r="L1041" t="str">
            <v>N</v>
          </cell>
          <cell r="M1041" t="str">
            <v>N</v>
          </cell>
          <cell r="N1041" t="str">
            <v>N</v>
          </cell>
          <cell r="O1041" t="str">
            <v>N</v>
          </cell>
          <cell r="P1041" t="str">
            <v>N</v>
          </cell>
          <cell r="Q1041" t="str">
            <v>N</v>
          </cell>
          <cell r="R1041">
            <v>0</v>
          </cell>
        </row>
        <row r="1042">
          <cell r="A1042" t="str">
            <v>CCG02D</v>
          </cell>
          <cell r="B1042" t="str">
            <v>NHS VALE ROYAL CCG</v>
          </cell>
          <cell r="C1042" t="str">
            <v>DOHCLS</v>
          </cell>
          <cell r="D1042" t="str">
            <v>T</v>
          </cell>
          <cell r="E1042" t="str">
            <v xml:space="preserve">CLS - DEPARTMENT OF HEALTH                        </v>
          </cell>
          <cell r="F1042" t="str">
            <v>N</v>
          </cell>
          <cell r="G1042" t="str">
            <v>N</v>
          </cell>
          <cell r="H1042" t="str">
            <v>N</v>
          </cell>
          <cell r="I1042" t="str">
            <v>N</v>
          </cell>
          <cell r="J1042" t="str">
            <v>N</v>
          </cell>
          <cell r="K1042" t="str">
            <v>N</v>
          </cell>
          <cell r="L1042" t="str">
            <v>N</v>
          </cell>
          <cell r="M1042" t="str">
            <v>N</v>
          </cell>
          <cell r="N1042" t="str">
            <v>N</v>
          </cell>
          <cell r="O1042" t="str">
            <v>N</v>
          </cell>
          <cell r="P1042" t="str">
            <v>N</v>
          </cell>
          <cell r="Q1042" t="str">
            <v>N</v>
          </cell>
          <cell r="R1042">
            <v>0</v>
          </cell>
        </row>
        <row r="1043">
          <cell r="A1043" t="str">
            <v>CCG02E</v>
          </cell>
          <cell r="B1043" t="str">
            <v>NHS WARRINGTON CCG</v>
          </cell>
          <cell r="C1043" t="str">
            <v>DOHCLS</v>
          </cell>
          <cell r="D1043" t="str">
            <v>T</v>
          </cell>
          <cell r="E1043" t="str">
            <v xml:space="preserve">CLS - DEPARTMENT OF HEALTH                        </v>
          </cell>
          <cell r="F1043" t="str">
            <v>N</v>
          </cell>
          <cell r="G1043" t="str">
            <v>N</v>
          </cell>
          <cell r="H1043" t="str">
            <v>N</v>
          </cell>
          <cell r="I1043" t="str">
            <v>N</v>
          </cell>
          <cell r="J1043" t="str">
            <v>N</v>
          </cell>
          <cell r="K1043" t="str">
            <v>N</v>
          </cell>
          <cell r="L1043" t="str">
            <v>N</v>
          </cell>
          <cell r="M1043" t="str">
            <v>N</v>
          </cell>
          <cell r="N1043" t="str">
            <v>N</v>
          </cell>
          <cell r="O1043" t="str">
            <v>N</v>
          </cell>
          <cell r="P1043" t="str">
            <v>N</v>
          </cell>
          <cell r="Q1043" t="str">
            <v>N</v>
          </cell>
          <cell r="R1043">
            <v>0</v>
          </cell>
        </row>
        <row r="1044">
          <cell r="A1044" t="str">
            <v>CCG02F</v>
          </cell>
          <cell r="B1044" t="str">
            <v>NHS WEST CHESHIRE CCG</v>
          </cell>
          <cell r="C1044" t="str">
            <v>DOHCLS</v>
          </cell>
          <cell r="D1044" t="str">
            <v>T</v>
          </cell>
          <cell r="E1044" t="str">
            <v xml:space="preserve">CLS - DEPARTMENT OF HEALTH                        </v>
          </cell>
          <cell r="F1044" t="str">
            <v>N</v>
          </cell>
          <cell r="G1044" t="str">
            <v>N</v>
          </cell>
          <cell r="H1044" t="str">
            <v>N</v>
          </cell>
          <cell r="I1044" t="str">
            <v>N</v>
          </cell>
          <cell r="J1044" t="str">
            <v>N</v>
          </cell>
          <cell r="K1044" t="str">
            <v>N</v>
          </cell>
          <cell r="L1044" t="str">
            <v>N</v>
          </cell>
          <cell r="M1044" t="str">
            <v>N</v>
          </cell>
          <cell r="N1044" t="str">
            <v>N</v>
          </cell>
          <cell r="O1044" t="str">
            <v>N</v>
          </cell>
          <cell r="P1044" t="str">
            <v>N</v>
          </cell>
          <cell r="Q1044" t="str">
            <v>N</v>
          </cell>
          <cell r="R1044">
            <v>0</v>
          </cell>
        </row>
        <row r="1045">
          <cell r="A1045" t="str">
            <v>CCG02G</v>
          </cell>
          <cell r="B1045" t="str">
            <v>NHS WEST LANCASHIRE CCG</v>
          </cell>
          <cell r="C1045" t="str">
            <v>DOHCLS</v>
          </cell>
          <cell r="D1045" t="str">
            <v>T</v>
          </cell>
          <cell r="E1045" t="str">
            <v xml:space="preserve">CLS - DEPARTMENT OF HEALTH                        </v>
          </cell>
          <cell r="F1045" t="str">
            <v>N</v>
          </cell>
          <cell r="G1045" t="str">
            <v>N</v>
          </cell>
          <cell r="H1045" t="str">
            <v>N</v>
          </cell>
          <cell r="I1045" t="str">
            <v>N</v>
          </cell>
          <cell r="J1045" t="str">
            <v>N</v>
          </cell>
          <cell r="K1045" t="str">
            <v>N</v>
          </cell>
          <cell r="L1045" t="str">
            <v>N</v>
          </cell>
          <cell r="M1045" t="str">
            <v>N</v>
          </cell>
          <cell r="N1045" t="str">
            <v>N</v>
          </cell>
          <cell r="O1045" t="str">
            <v>N</v>
          </cell>
          <cell r="P1045" t="str">
            <v>N</v>
          </cell>
          <cell r="Q1045" t="str">
            <v>N</v>
          </cell>
          <cell r="R1045">
            <v>0</v>
          </cell>
        </row>
        <row r="1046">
          <cell r="A1046" t="str">
            <v>CCG02H</v>
          </cell>
          <cell r="B1046" t="str">
            <v>NHS WIGAN BOROUGH CCG</v>
          </cell>
          <cell r="C1046" t="str">
            <v>DOHCLS</v>
          </cell>
          <cell r="D1046" t="str">
            <v>T</v>
          </cell>
          <cell r="E1046" t="str">
            <v xml:space="preserve">CLS - DEPARTMENT OF HEALTH                        </v>
          </cell>
          <cell r="F1046" t="str">
            <v>N</v>
          </cell>
          <cell r="G1046" t="str">
            <v>N</v>
          </cell>
          <cell r="H1046" t="str">
            <v>N</v>
          </cell>
          <cell r="I1046" t="str">
            <v>N</v>
          </cell>
          <cell r="J1046" t="str">
            <v>N</v>
          </cell>
          <cell r="K1046" t="str">
            <v>N</v>
          </cell>
          <cell r="L1046" t="str">
            <v>N</v>
          </cell>
          <cell r="M1046" t="str">
            <v>N</v>
          </cell>
          <cell r="N1046" t="str">
            <v>N</v>
          </cell>
          <cell r="O1046" t="str">
            <v>N</v>
          </cell>
          <cell r="P1046" t="str">
            <v>N</v>
          </cell>
          <cell r="Q1046" t="str">
            <v>N</v>
          </cell>
          <cell r="R1046">
            <v>0</v>
          </cell>
        </row>
        <row r="1047">
          <cell r="A1047" t="str">
            <v>CCG02M</v>
          </cell>
          <cell r="B1047" t="str">
            <v>NHS FYLDE &amp; WYRE CCG</v>
          </cell>
          <cell r="C1047" t="str">
            <v>DOHCLS</v>
          </cell>
          <cell r="D1047" t="str">
            <v>T</v>
          </cell>
          <cell r="E1047" t="str">
            <v xml:space="preserve">CLS - DEPARTMENT OF HEALTH                        </v>
          </cell>
          <cell r="F1047" t="str">
            <v>N</v>
          </cell>
          <cell r="G1047" t="str">
            <v>N</v>
          </cell>
          <cell r="H1047" t="str">
            <v>N</v>
          </cell>
          <cell r="I1047" t="str">
            <v>N</v>
          </cell>
          <cell r="J1047" t="str">
            <v>N</v>
          </cell>
          <cell r="K1047" t="str">
            <v>N</v>
          </cell>
          <cell r="L1047" t="str">
            <v>N</v>
          </cell>
          <cell r="M1047" t="str">
            <v>N</v>
          </cell>
          <cell r="N1047" t="str">
            <v>N</v>
          </cell>
          <cell r="O1047" t="str">
            <v>N</v>
          </cell>
          <cell r="P1047" t="str">
            <v>N</v>
          </cell>
          <cell r="Q1047" t="str">
            <v>N</v>
          </cell>
          <cell r="R1047">
            <v>0</v>
          </cell>
        </row>
        <row r="1048">
          <cell r="A1048" t="str">
            <v>CCG02N</v>
          </cell>
          <cell r="B1048" t="str">
            <v>NHS AIREDALE, WHARFDALE AND CRAVEN CCG</v>
          </cell>
          <cell r="C1048" t="str">
            <v>DOHCLS</v>
          </cell>
          <cell r="D1048" t="str">
            <v>T</v>
          </cell>
          <cell r="E1048" t="str">
            <v xml:space="preserve">CLS - DEPARTMENT OF HEALTH                        </v>
          </cell>
          <cell r="F1048" t="str">
            <v>N</v>
          </cell>
          <cell r="G1048" t="str">
            <v>N</v>
          </cell>
          <cell r="H1048" t="str">
            <v>N</v>
          </cell>
          <cell r="I1048" t="str">
            <v>N</v>
          </cell>
          <cell r="J1048" t="str">
            <v>N</v>
          </cell>
          <cell r="K1048" t="str">
            <v>N</v>
          </cell>
          <cell r="L1048" t="str">
            <v>N</v>
          </cell>
          <cell r="M1048" t="str">
            <v>N</v>
          </cell>
          <cell r="N1048" t="str">
            <v>N</v>
          </cell>
          <cell r="O1048" t="str">
            <v>N</v>
          </cell>
          <cell r="P1048" t="str">
            <v>N</v>
          </cell>
          <cell r="Q1048" t="str">
            <v>N</v>
          </cell>
          <cell r="R1048">
            <v>0</v>
          </cell>
        </row>
        <row r="1049">
          <cell r="A1049" t="str">
            <v>CCG02P</v>
          </cell>
          <cell r="B1049" t="str">
            <v>NHS BARNSLEY CCG</v>
          </cell>
          <cell r="C1049" t="str">
            <v>DOHCLS</v>
          </cell>
          <cell r="D1049" t="str">
            <v>T</v>
          </cell>
          <cell r="E1049" t="str">
            <v xml:space="preserve">CLS - DEPARTMENT OF HEALTH                        </v>
          </cell>
          <cell r="F1049" t="str">
            <v>N</v>
          </cell>
          <cell r="G1049" t="str">
            <v>N</v>
          </cell>
          <cell r="H1049" t="str">
            <v>N</v>
          </cell>
          <cell r="I1049" t="str">
            <v>N</v>
          </cell>
          <cell r="J1049" t="str">
            <v>N</v>
          </cell>
          <cell r="K1049" t="str">
            <v>N</v>
          </cell>
          <cell r="L1049" t="str">
            <v>N</v>
          </cell>
          <cell r="M1049" t="str">
            <v>N</v>
          </cell>
          <cell r="N1049" t="str">
            <v>N</v>
          </cell>
          <cell r="O1049" t="str">
            <v>N</v>
          </cell>
          <cell r="P1049" t="str">
            <v>N</v>
          </cell>
          <cell r="Q1049" t="str">
            <v>N</v>
          </cell>
          <cell r="R1049">
            <v>0</v>
          </cell>
        </row>
        <row r="1050">
          <cell r="A1050" t="str">
            <v>CCG02Q</v>
          </cell>
          <cell r="B1050" t="str">
            <v>NHS BASSETLAW CCG</v>
          </cell>
          <cell r="C1050" t="str">
            <v>DOHCLS</v>
          </cell>
          <cell r="D1050" t="str">
            <v>T</v>
          </cell>
          <cell r="E1050" t="str">
            <v xml:space="preserve">CLS - DEPARTMENT OF HEALTH                        </v>
          </cell>
          <cell r="F1050" t="str">
            <v>N</v>
          </cell>
          <cell r="G1050" t="str">
            <v>N</v>
          </cell>
          <cell r="H1050" t="str">
            <v>N</v>
          </cell>
          <cell r="I1050" t="str">
            <v>N</v>
          </cell>
          <cell r="J1050" t="str">
            <v>N</v>
          </cell>
          <cell r="K1050" t="str">
            <v>N</v>
          </cell>
          <cell r="L1050" t="str">
            <v>N</v>
          </cell>
          <cell r="M1050" t="str">
            <v>N</v>
          </cell>
          <cell r="N1050" t="str">
            <v>N</v>
          </cell>
          <cell r="O1050" t="str">
            <v>N</v>
          </cell>
          <cell r="P1050" t="str">
            <v>N</v>
          </cell>
          <cell r="Q1050" t="str">
            <v>N</v>
          </cell>
          <cell r="R1050">
            <v>0</v>
          </cell>
        </row>
        <row r="1051">
          <cell r="A1051" t="str">
            <v>CCG02R</v>
          </cell>
          <cell r="B1051" t="str">
            <v>NHS BRADFORD DISTRICTS CCG</v>
          </cell>
          <cell r="C1051" t="str">
            <v>DOHCLS</v>
          </cell>
          <cell r="D1051" t="str">
            <v>T</v>
          </cell>
          <cell r="E1051" t="str">
            <v xml:space="preserve">CLS - DEPARTMENT OF HEALTH                        </v>
          </cell>
          <cell r="F1051" t="str">
            <v>N</v>
          </cell>
          <cell r="G1051" t="str">
            <v>N</v>
          </cell>
          <cell r="H1051" t="str">
            <v>N</v>
          </cell>
          <cell r="I1051" t="str">
            <v>N</v>
          </cell>
          <cell r="J1051" t="str">
            <v>N</v>
          </cell>
          <cell r="K1051" t="str">
            <v>N</v>
          </cell>
          <cell r="L1051" t="str">
            <v>N</v>
          </cell>
          <cell r="M1051" t="str">
            <v>N</v>
          </cell>
          <cell r="N1051" t="str">
            <v>N</v>
          </cell>
          <cell r="O1051" t="str">
            <v>N</v>
          </cell>
          <cell r="P1051" t="str">
            <v>N</v>
          </cell>
          <cell r="Q1051" t="str">
            <v>N</v>
          </cell>
          <cell r="R1051">
            <v>0</v>
          </cell>
        </row>
        <row r="1052">
          <cell r="A1052" t="str">
            <v>CCG02T</v>
          </cell>
          <cell r="B1052" t="str">
            <v>NHS CALDERDALE CCG</v>
          </cell>
          <cell r="C1052" t="str">
            <v>DOHCLS</v>
          </cell>
          <cell r="D1052" t="str">
            <v>T</v>
          </cell>
          <cell r="E1052" t="str">
            <v xml:space="preserve">CLS - DEPARTMENT OF HEALTH                        </v>
          </cell>
          <cell r="F1052" t="str">
            <v>N</v>
          </cell>
          <cell r="G1052" t="str">
            <v>N</v>
          </cell>
          <cell r="H1052" t="str">
            <v>N</v>
          </cell>
          <cell r="I1052" t="str">
            <v>N</v>
          </cell>
          <cell r="J1052" t="str">
            <v>N</v>
          </cell>
          <cell r="K1052" t="str">
            <v>N</v>
          </cell>
          <cell r="L1052" t="str">
            <v>N</v>
          </cell>
          <cell r="M1052" t="str">
            <v>N</v>
          </cell>
          <cell r="N1052" t="str">
            <v>N</v>
          </cell>
          <cell r="O1052" t="str">
            <v>N</v>
          </cell>
          <cell r="P1052" t="str">
            <v>N</v>
          </cell>
          <cell r="Q1052" t="str">
            <v>N</v>
          </cell>
          <cell r="R1052">
            <v>0</v>
          </cell>
        </row>
        <row r="1053">
          <cell r="A1053" t="str">
            <v>CCG02V</v>
          </cell>
          <cell r="B1053" t="str">
            <v>NHS LEEDS NORTH CCG</v>
          </cell>
          <cell r="C1053" t="str">
            <v>DOHCLS</v>
          </cell>
          <cell r="D1053" t="str">
            <v>T</v>
          </cell>
          <cell r="E1053" t="str">
            <v xml:space="preserve">CLS - DEPARTMENT OF HEALTH                        </v>
          </cell>
          <cell r="F1053" t="str">
            <v>N</v>
          </cell>
          <cell r="G1053" t="str">
            <v>N</v>
          </cell>
          <cell r="H1053" t="str">
            <v>N</v>
          </cell>
          <cell r="I1053" t="str">
            <v>N</v>
          </cell>
          <cell r="J1053" t="str">
            <v>N</v>
          </cell>
          <cell r="K1053" t="str">
            <v>N</v>
          </cell>
          <cell r="L1053" t="str">
            <v>N</v>
          </cell>
          <cell r="M1053" t="str">
            <v>N</v>
          </cell>
          <cell r="N1053" t="str">
            <v>N</v>
          </cell>
          <cell r="O1053" t="str">
            <v>N</v>
          </cell>
          <cell r="P1053" t="str">
            <v>N</v>
          </cell>
          <cell r="Q1053" t="str">
            <v>N</v>
          </cell>
          <cell r="R1053">
            <v>0</v>
          </cell>
        </row>
        <row r="1054">
          <cell r="A1054" t="str">
            <v>CCG02W</v>
          </cell>
          <cell r="B1054" t="str">
            <v>NHS BRADFORD CITY CCG</v>
          </cell>
          <cell r="C1054" t="str">
            <v>DOHCLS</v>
          </cell>
          <cell r="D1054" t="str">
            <v>T</v>
          </cell>
          <cell r="E1054" t="str">
            <v xml:space="preserve">CLS - DEPARTMENT OF HEALTH                        </v>
          </cell>
          <cell r="F1054" t="str">
            <v>N</v>
          </cell>
          <cell r="G1054" t="str">
            <v>N</v>
          </cell>
          <cell r="H1054" t="str">
            <v>N</v>
          </cell>
          <cell r="I1054" t="str">
            <v>N</v>
          </cell>
          <cell r="J1054" t="str">
            <v>N</v>
          </cell>
          <cell r="K1054" t="str">
            <v>N</v>
          </cell>
          <cell r="L1054" t="str">
            <v>N</v>
          </cell>
          <cell r="M1054" t="str">
            <v>N</v>
          </cell>
          <cell r="N1054" t="str">
            <v>N</v>
          </cell>
          <cell r="O1054" t="str">
            <v>N</v>
          </cell>
          <cell r="P1054" t="str">
            <v>N</v>
          </cell>
          <cell r="Q1054" t="str">
            <v>N</v>
          </cell>
          <cell r="R1054">
            <v>0</v>
          </cell>
        </row>
        <row r="1055">
          <cell r="A1055" t="str">
            <v>CCG02X</v>
          </cell>
          <cell r="B1055" t="str">
            <v>NHS DONCASTER CCG</v>
          </cell>
          <cell r="C1055" t="str">
            <v>DOHCLS</v>
          </cell>
          <cell r="D1055" t="str">
            <v>T</v>
          </cell>
          <cell r="E1055" t="str">
            <v xml:space="preserve">CLS - DEPARTMENT OF HEALTH                        </v>
          </cell>
          <cell r="F1055" t="str">
            <v>N</v>
          </cell>
          <cell r="G1055" t="str">
            <v>N</v>
          </cell>
          <cell r="H1055" t="str">
            <v>N</v>
          </cell>
          <cell r="I1055" t="str">
            <v>N</v>
          </cell>
          <cell r="J1055" t="str">
            <v>N</v>
          </cell>
          <cell r="K1055" t="str">
            <v>N</v>
          </cell>
          <cell r="L1055" t="str">
            <v>N</v>
          </cell>
          <cell r="M1055" t="str">
            <v>N</v>
          </cell>
          <cell r="N1055" t="str">
            <v>N</v>
          </cell>
          <cell r="O1055" t="str">
            <v>N</v>
          </cell>
          <cell r="P1055" t="str">
            <v>N</v>
          </cell>
          <cell r="Q1055" t="str">
            <v>N</v>
          </cell>
          <cell r="R1055">
            <v>0</v>
          </cell>
        </row>
        <row r="1056">
          <cell r="A1056" t="str">
            <v>CCG02Y</v>
          </cell>
          <cell r="B1056" t="str">
            <v>NHS EAST RIDING OF YORKSHIRE CCG</v>
          </cell>
          <cell r="C1056" t="str">
            <v>DOHCLS</v>
          </cell>
          <cell r="D1056" t="str">
            <v>T</v>
          </cell>
          <cell r="E1056" t="str">
            <v xml:space="preserve">CLS - DEPARTMENT OF HEALTH                        </v>
          </cell>
          <cell r="F1056" t="str">
            <v>N</v>
          </cell>
          <cell r="G1056" t="str">
            <v>N</v>
          </cell>
          <cell r="H1056" t="str">
            <v>N</v>
          </cell>
          <cell r="I1056" t="str">
            <v>N</v>
          </cell>
          <cell r="J1056" t="str">
            <v>N</v>
          </cell>
          <cell r="K1056" t="str">
            <v>N</v>
          </cell>
          <cell r="L1056" t="str">
            <v>N</v>
          </cell>
          <cell r="M1056" t="str">
            <v>N</v>
          </cell>
          <cell r="N1056" t="str">
            <v>N</v>
          </cell>
          <cell r="O1056" t="str">
            <v>N</v>
          </cell>
          <cell r="P1056" t="str">
            <v>N</v>
          </cell>
          <cell r="Q1056" t="str">
            <v>N</v>
          </cell>
          <cell r="R1056">
            <v>0</v>
          </cell>
        </row>
        <row r="1057">
          <cell r="A1057" t="str">
            <v>CCG03A</v>
          </cell>
          <cell r="B1057" t="str">
            <v>NHS GREATER HUDDERSFIELD CCG</v>
          </cell>
          <cell r="C1057" t="str">
            <v>DOHCLS</v>
          </cell>
          <cell r="D1057" t="str">
            <v>T</v>
          </cell>
          <cell r="E1057" t="str">
            <v xml:space="preserve">CLS - DEPARTMENT OF HEALTH                        </v>
          </cell>
          <cell r="F1057" t="str">
            <v>N</v>
          </cell>
          <cell r="G1057" t="str">
            <v>N</v>
          </cell>
          <cell r="H1057" t="str">
            <v>N</v>
          </cell>
          <cell r="I1057" t="str">
            <v>N</v>
          </cell>
          <cell r="J1057" t="str">
            <v>N</v>
          </cell>
          <cell r="K1057" t="str">
            <v>N</v>
          </cell>
          <cell r="L1057" t="str">
            <v>N</v>
          </cell>
          <cell r="M1057" t="str">
            <v>N</v>
          </cell>
          <cell r="N1057" t="str">
            <v>N</v>
          </cell>
          <cell r="O1057" t="str">
            <v>N</v>
          </cell>
          <cell r="P1057" t="str">
            <v>N</v>
          </cell>
          <cell r="Q1057" t="str">
            <v>N</v>
          </cell>
          <cell r="R1057">
            <v>0</v>
          </cell>
        </row>
        <row r="1058">
          <cell r="A1058" t="str">
            <v>CCG03C</v>
          </cell>
          <cell r="B1058" t="str">
            <v>NHS LEEDS WEST CCG</v>
          </cell>
          <cell r="C1058" t="str">
            <v>DOHCLS</v>
          </cell>
          <cell r="D1058" t="str">
            <v>T</v>
          </cell>
          <cell r="E1058" t="str">
            <v xml:space="preserve">CLS - DEPARTMENT OF HEALTH                        </v>
          </cell>
          <cell r="F1058" t="str">
            <v>N</v>
          </cell>
          <cell r="G1058" t="str">
            <v>N</v>
          </cell>
          <cell r="H1058" t="str">
            <v>N</v>
          </cell>
          <cell r="I1058" t="str">
            <v>N</v>
          </cell>
          <cell r="J1058" t="str">
            <v>N</v>
          </cell>
          <cell r="K1058" t="str">
            <v>N</v>
          </cell>
          <cell r="L1058" t="str">
            <v>N</v>
          </cell>
          <cell r="M1058" t="str">
            <v>N</v>
          </cell>
          <cell r="N1058" t="str">
            <v>N</v>
          </cell>
          <cell r="O1058" t="str">
            <v>N</v>
          </cell>
          <cell r="P1058" t="str">
            <v>N</v>
          </cell>
          <cell r="Q1058" t="str">
            <v>N</v>
          </cell>
          <cell r="R1058">
            <v>0</v>
          </cell>
        </row>
        <row r="1059">
          <cell r="A1059" t="str">
            <v>CCG03D</v>
          </cell>
          <cell r="B1059" t="str">
            <v>NHS HAMBLETON, RICHMONDSHIRE AND WHITBY CCG</v>
          </cell>
          <cell r="C1059" t="str">
            <v>DOHCLS</v>
          </cell>
          <cell r="D1059" t="str">
            <v>T</v>
          </cell>
          <cell r="E1059" t="str">
            <v xml:space="preserve">CLS - DEPARTMENT OF HEALTH                        </v>
          </cell>
          <cell r="F1059" t="str">
            <v>N</v>
          </cell>
          <cell r="G1059" t="str">
            <v>N</v>
          </cell>
          <cell r="H1059" t="str">
            <v>N</v>
          </cell>
          <cell r="I1059" t="str">
            <v>N</v>
          </cell>
          <cell r="J1059" t="str">
            <v>N</v>
          </cell>
          <cell r="K1059" t="str">
            <v>N</v>
          </cell>
          <cell r="L1059" t="str">
            <v>N</v>
          </cell>
          <cell r="M1059" t="str">
            <v>N</v>
          </cell>
          <cell r="N1059" t="str">
            <v>N</v>
          </cell>
          <cell r="O1059" t="str">
            <v>N</v>
          </cell>
          <cell r="P1059" t="str">
            <v>N</v>
          </cell>
          <cell r="Q1059" t="str">
            <v>N</v>
          </cell>
          <cell r="R1059">
            <v>0</v>
          </cell>
        </row>
        <row r="1060">
          <cell r="A1060" t="str">
            <v>CCG03E</v>
          </cell>
          <cell r="B1060" t="str">
            <v>NHS HARROGATE AND RURAL DISTRICT CCG</v>
          </cell>
          <cell r="C1060" t="str">
            <v>DOHCLS</v>
          </cell>
          <cell r="D1060" t="str">
            <v>T</v>
          </cell>
          <cell r="E1060" t="str">
            <v xml:space="preserve">CLS - DEPARTMENT OF HEALTH                        </v>
          </cell>
          <cell r="F1060" t="str">
            <v>N</v>
          </cell>
          <cell r="G1060" t="str">
            <v>N</v>
          </cell>
          <cell r="H1060" t="str">
            <v>N</v>
          </cell>
          <cell r="I1060" t="str">
            <v>N</v>
          </cell>
          <cell r="J1060" t="str">
            <v>N</v>
          </cell>
          <cell r="K1060" t="str">
            <v>N</v>
          </cell>
          <cell r="L1060" t="str">
            <v>N</v>
          </cell>
          <cell r="M1060" t="str">
            <v>N</v>
          </cell>
          <cell r="N1060" t="str">
            <v>N</v>
          </cell>
          <cell r="O1060" t="str">
            <v>N</v>
          </cell>
          <cell r="P1060" t="str">
            <v>N</v>
          </cell>
          <cell r="Q1060" t="str">
            <v>N</v>
          </cell>
          <cell r="R1060">
            <v>0</v>
          </cell>
        </row>
        <row r="1061">
          <cell r="A1061" t="str">
            <v>CCG03F</v>
          </cell>
          <cell r="B1061" t="str">
            <v>NHS HULL CCG</v>
          </cell>
          <cell r="C1061" t="str">
            <v>DOHCLS</v>
          </cell>
          <cell r="D1061" t="str">
            <v>T</v>
          </cell>
          <cell r="E1061" t="str">
            <v xml:space="preserve">CLS - DEPARTMENT OF HEALTH                        </v>
          </cell>
          <cell r="F1061" t="str">
            <v>N</v>
          </cell>
          <cell r="G1061" t="str">
            <v>N</v>
          </cell>
          <cell r="H1061" t="str">
            <v>N</v>
          </cell>
          <cell r="I1061" t="str">
            <v>N</v>
          </cell>
          <cell r="J1061" t="str">
            <v>N</v>
          </cell>
          <cell r="K1061" t="str">
            <v>N</v>
          </cell>
          <cell r="L1061" t="str">
            <v>N</v>
          </cell>
          <cell r="M1061" t="str">
            <v>N</v>
          </cell>
          <cell r="N1061" t="str">
            <v>N</v>
          </cell>
          <cell r="O1061" t="str">
            <v>N</v>
          </cell>
          <cell r="P1061" t="str">
            <v>N</v>
          </cell>
          <cell r="Q1061" t="str">
            <v>N</v>
          </cell>
          <cell r="R1061">
            <v>0</v>
          </cell>
        </row>
        <row r="1062">
          <cell r="A1062" t="str">
            <v>CCG03G</v>
          </cell>
          <cell r="B1062" t="str">
            <v>NHS LEEDS SOUTH AND EAST CCG</v>
          </cell>
          <cell r="C1062" t="str">
            <v>DOHCLS</v>
          </cell>
          <cell r="D1062" t="str">
            <v>T</v>
          </cell>
          <cell r="E1062" t="str">
            <v xml:space="preserve">CLS - DEPARTMENT OF HEALTH                        </v>
          </cell>
          <cell r="F1062" t="str">
            <v>N</v>
          </cell>
          <cell r="G1062" t="str">
            <v>N</v>
          </cell>
          <cell r="H1062" t="str">
            <v>N</v>
          </cell>
          <cell r="I1062" t="str">
            <v>N</v>
          </cell>
          <cell r="J1062" t="str">
            <v>N</v>
          </cell>
          <cell r="K1062" t="str">
            <v>N</v>
          </cell>
          <cell r="L1062" t="str">
            <v>N</v>
          </cell>
          <cell r="M1062" t="str">
            <v>N</v>
          </cell>
          <cell r="N1062" t="str">
            <v>N</v>
          </cell>
          <cell r="O1062" t="str">
            <v>N</v>
          </cell>
          <cell r="P1062" t="str">
            <v>N</v>
          </cell>
          <cell r="Q1062" t="str">
            <v>N</v>
          </cell>
          <cell r="R1062">
            <v>0</v>
          </cell>
        </row>
        <row r="1063">
          <cell r="A1063" t="str">
            <v>CCG03H</v>
          </cell>
          <cell r="B1063" t="str">
            <v>NHS NORTH EAST LINCOLNSHIRE CCG</v>
          </cell>
          <cell r="C1063" t="str">
            <v>DOHCLS</v>
          </cell>
          <cell r="D1063" t="str">
            <v>T</v>
          </cell>
          <cell r="E1063" t="str">
            <v xml:space="preserve">CLS - DEPARTMENT OF HEALTH                        </v>
          </cell>
          <cell r="F1063" t="str">
            <v>N</v>
          </cell>
          <cell r="G1063" t="str">
            <v>N</v>
          </cell>
          <cell r="H1063" t="str">
            <v>N</v>
          </cell>
          <cell r="I1063" t="str">
            <v>N</v>
          </cell>
          <cell r="J1063" t="str">
            <v>N</v>
          </cell>
          <cell r="K1063" t="str">
            <v>N</v>
          </cell>
          <cell r="L1063" t="str">
            <v>N</v>
          </cell>
          <cell r="M1063" t="str">
            <v>N</v>
          </cell>
          <cell r="N1063" t="str">
            <v>N</v>
          </cell>
          <cell r="O1063" t="str">
            <v>N</v>
          </cell>
          <cell r="P1063" t="str">
            <v>N</v>
          </cell>
          <cell r="Q1063" t="str">
            <v>N</v>
          </cell>
          <cell r="R1063">
            <v>0</v>
          </cell>
        </row>
        <row r="1064">
          <cell r="A1064" t="str">
            <v>CCG03J</v>
          </cell>
          <cell r="B1064" t="str">
            <v>NHS NORTH KIRKLEES CCG</v>
          </cell>
          <cell r="C1064" t="str">
            <v>DOHCLS</v>
          </cell>
          <cell r="D1064" t="str">
            <v>T</v>
          </cell>
          <cell r="E1064" t="str">
            <v xml:space="preserve">CLS - DEPARTMENT OF HEALTH                        </v>
          </cell>
          <cell r="F1064" t="str">
            <v>N</v>
          </cell>
          <cell r="G1064" t="str">
            <v>N</v>
          </cell>
          <cell r="H1064" t="str">
            <v>N</v>
          </cell>
          <cell r="I1064" t="str">
            <v>N</v>
          </cell>
          <cell r="J1064" t="str">
            <v>N</v>
          </cell>
          <cell r="K1064" t="str">
            <v>N</v>
          </cell>
          <cell r="L1064" t="str">
            <v>N</v>
          </cell>
          <cell r="M1064" t="str">
            <v>N</v>
          </cell>
          <cell r="N1064" t="str">
            <v>N</v>
          </cell>
          <cell r="O1064" t="str">
            <v>N</v>
          </cell>
          <cell r="P1064" t="str">
            <v>N</v>
          </cell>
          <cell r="Q1064" t="str">
            <v>N</v>
          </cell>
          <cell r="R1064">
            <v>0</v>
          </cell>
        </row>
        <row r="1065">
          <cell r="A1065" t="str">
            <v>CCG03K</v>
          </cell>
          <cell r="B1065" t="str">
            <v>NHS NORTH LINCOLNSHIRE CCG</v>
          </cell>
          <cell r="C1065" t="str">
            <v>DOHCLS</v>
          </cell>
          <cell r="D1065" t="str">
            <v>T</v>
          </cell>
          <cell r="E1065" t="str">
            <v xml:space="preserve">CLS - DEPARTMENT OF HEALTH                        </v>
          </cell>
          <cell r="F1065" t="str">
            <v>N</v>
          </cell>
          <cell r="G1065" t="str">
            <v>N</v>
          </cell>
          <cell r="H1065" t="str">
            <v>N</v>
          </cell>
          <cell r="I1065" t="str">
            <v>N</v>
          </cell>
          <cell r="J1065" t="str">
            <v>N</v>
          </cell>
          <cell r="K1065" t="str">
            <v>N</v>
          </cell>
          <cell r="L1065" t="str">
            <v>N</v>
          </cell>
          <cell r="M1065" t="str">
            <v>N</v>
          </cell>
          <cell r="N1065" t="str">
            <v>N</v>
          </cell>
          <cell r="O1065" t="str">
            <v>N</v>
          </cell>
          <cell r="P1065" t="str">
            <v>N</v>
          </cell>
          <cell r="Q1065" t="str">
            <v>N</v>
          </cell>
          <cell r="R1065">
            <v>0</v>
          </cell>
        </row>
        <row r="1066">
          <cell r="A1066" t="str">
            <v>CCG03L</v>
          </cell>
          <cell r="B1066" t="str">
            <v>NHS ROTHERHAM CCG</v>
          </cell>
          <cell r="C1066" t="str">
            <v>DOHCLS</v>
          </cell>
          <cell r="D1066" t="str">
            <v>T</v>
          </cell>
          <cell r="E1066" t="str">
            <v xml:space="preserve">CLS - DEPARTMENT OF HEALTH                        </v>
          </cell>
          <cell r="F1066" t="str">
            <v>N</v>
          </cell>
          <cell r="G1066" t="str">
            <v>N</v>
          </cell>
          <cell r="H1066" t="str">
            <v>N</v>
          </cell>
          <cell r="I1066" t="str">
            <v>N</v>
          </cell>
          <cell r="J1066" t="str">
            <v>N</v>
          </cell>
          <cell r="K1066" t="str">
            <v>N</v>
          </cell>
          <cell r="L1066" t="str">
            <v>N</v>
          </cell>
          <cell r="M1066" t="str">
            <v>N</v>
          </cell>
          <cell r="N1066" t="str">
            <v>N</v>
          </cell>
          <cell r="O1066" t="str">
            <v>N</v>
          </cell>
          <cell r="P1066" t="str">
            <v>N</v>
          </cell>
          <cell r="Q1066" t="str">
            <v>N</v>
          </cell>
          <cell r="R1066">
            <v>0</v>
          </cell>
        </row>
        <row r="1067">
          <cell r="A1067" t="str">
            <v>CCG03M</v>
          </cell>
          <cell r="B1067" t="str">
            <v>NHS SCARBOROUGH AND RYEDALE CCG</v>
          </cell>
          <cell r="C1067" t="str">
            <v>DOHCLS</v>
          </cell>
          <cell r="D1067" t="str">
            <v>T</v>
          </cell>
          <cell r="E1067" t="str">
            <v xml:space="preserve">CLS - DEPARTMENT OF HEALTH                        </v>
          </cell>
          <cell r="F1067" t="str">
            <v>N</v>
          </cell>
          <cell r="G1067" t="str">
            <v>N</v>
          </cell>
          <cell r="H1067" t="str">
            <v>N</v>
          </cell>
          <cell r="I1067" t="str">
            <v>N</v>
          </cell>
          <cell r="J1067" t="str">
            <v>N</v>
          </cell>
          <cell r="K1067" t="str">
            <v>N</v>
          </cell>
          <cell r="L1067" t="str">
            <v>N</v>
          </cell>
          <cell r="M1067" t="str">
            <v>N</v>
          </cell>
          <cell r="N1067" t="str">
            <v>N</v>
          </cell>
          <cell r="O1067" t="str">
            <v>N</v>
          </cell>
          <cell r="P1067" t="str">
            <v>N</v>
          </cell>
          <cell r="Q1067" t="str">
            <v>N</v>
          </cell>
          <cell r="R1067">
            <v>0</v>
          </cell>
        </row>
        <row r="1068">
          <cell r="A1068" t="str">
            <v>CCG03N</v>
          </cell>
          <cell r="B1068" t="str">
            <v>NHS SHEFFIELD CCG</v>
          </cell>
          <cell r="C1068" t="str">
            <v>DOHCLS</v>
          </cell>
          <cell r="D1068" t="str">
            <v>T</v>
          </cell>
          <cell r="E1068" t="str">
            <v xml:space="preserve">CLS - DEPARTMENT OF HEALTH                        </v>
          </cell>
          <cell r="F1068" t="str">
            <v>N</v>
          </cell>
          <cell r="G1068" t="str">
            <v>N</v>
          </cell>
          <cell r="H1068" t="str">
            <v>N</v>
          </cell>
          <cell r="I1068" t="str">
            <v>N</v>
          </cell>
          <cell r="J1068" t="str">
            <v>N</v>
          </cell>
          <cell r="K1068" t="str">
            <v>N</v>
          </cell>
          <cell r="L1068" t="str">
            <v>N</v>
          </cell>
          <cell r="M1068" t="str">
            <v>N</v>
          </cell>
          <cell r="N1068" t="str">
            <v>N</v>
          </cell>
          <cell r="O1068" t="str">
            <v>N</v>
          </cell>
          <cell r="P1068" t="str">
            <v>N</v>
          </cell>
          <cell r="Q1068" t="str">
            <v>N</v>
          </cell>
          <cell r="R1068">
            <v>0</v>
          </cell>
        </row>
        <row r="1069">
          <cell r="A1069" t="str">
            <v>CCG03Q</v>
          </cell>
          <cell r="B1069" t="str">
            <v>NHS VALE OF YORK CCG</v>
          </cell>
          <cell r="C1069" t="str">
            <v>DOHCLS</v>
          </cell>
          <cell r="D1069" t="str">
            <v>T</v>
          </cell>
          <cell r="E1069" t="str">
            <v xml:space="preserve">CLS - DEPARTMENT OF HEALTH                        </v>
          </cell>
          <cell r="F1069" t="str">
            <v>N</v>
          </cell>
          <cell r="G1069" t="str">
            <v>N</v>
          </cell>
          <cell r="H1069" t="str">
            <v>N</v>
          </cell>
          <cell r="I1069" t="str">
            <v>N</v>
          </cell>
          <cell r="J1069" t="str">
            <v>N</v>
          </cell>
          <cell r="K1069" t="str">
            <v>N</v>
          </cell>
          <cell r="L1069" t="str">
            <v>N</v>
          </cell>
          <cell r="M1069" t="str">
            <v>N</v>
          </cell>
          <cell r="N1069" t="str">
            <v>N</v>
          </cell>
          <cell r="O1069" t="str">
            <v>N</v>
          </cell>
          <cell r="P1069" t="str">
            <v>N</v>
          </cell>
          <cell r="Q1069" t="str">
            <v>N</v>
          </cell>
          <cell r="R1069">
            <v>0</v>
          </cell>
        </row>
        <row r="1070">
          <cell r="A1070" t="str">
            <v>CCG03R</v>
          </cell>
          <cell r="B1070" t="str">
            <v>NHS WAKEFIELD CCG</v>
          </cell>
          <cell r="C1070" t="str">
            <v>DOHCLS</v>
          </cell>
          <cell r="D1070" t="str">
            <v>T</v>
          </cell>
          <cell r="E1070" t="str">
            <v xml:space="preserve">CLS - DEPARTMENT OF HEALTH                        </v>
          </cell>
          <cell r="F1070" t="str">
            <v>N</v>
          </cell>
          <cell r="G1070" t="str">
            <v>N</v>
          </cell>
          <cell r="H1070" t="str">
            <v>N</v>
          </cell>
          <cell r="I1070" t="str">
            <v>N</v>
          </cell>
          <cell r="J1070" t="str">
            <v>N</v>
          </cell>
          <cell r="K1070" t="str">
            <v>N</v>
          </cell>
          <cell r="L1070" t="str">
            <v>N</v>
          </cell>
          <cell r="M1070" t="str">
            <v>N</v>
          </cell>
          <cell r="N1070" t="str">
            <v>N</v>
          </cell>
          <cell r="O1070" t="str">
            <v>N</v>
          </cell>
          <cell r="P1070" t="str">
            <v>N</v>
          </cell>
          <cell r="Q1070" t="str">
            <v>N</v>
          </cell>
          <cell r="R1070">
            <v>0</v>
          </cell>
        </row>
        <row r="1071">
          <cell r="A1071" t="str">
            <v>CCG03T</v>
          </cell>
          <cell r="B1071" t="str">
            <v>NHS LINCOLNSHIRE EAST CCG</v>
          </cell>
          <cell r="C1071" t="str">
            <v>DOHCLS</v>
          </cell>
          <cell r="D1071" t="str">
            <v>T</v>
          </cell>
          <cell r="E1071" t="str">
            <v xml:space="preserve">CLS - DEPARTMENT OF HEALTH                        </v>
          </cell>
          <cell r="F1071" t="str">
            <v>N</v>
          </cell>
          <cell r="G1071" t="str">
            <v>N</v>
          </cell>
          <cell r="H1071" t="str">
            <v>N</v>
          </cell>
          <cell r="I1071" t="str">
            <v>N</v>
          </cell>
          <cell r="J1071" t="str">
            <v>N</v>
          </cell>
          <cell r="K1071" t="str">
            <v>N</v>
          </cell>
          <cell r="L1071" t="str">
            <v>N</v>
          </cell>
          <cell r="M1071" t="str">
            <v>N</v>
          </cell>
          <cell r="N1071" t="str">
            <v>N</v>
          </cell>
          <cell r="O1071" t="str">
            <v>N</v>
          </cell>
          <cell r="P1071" t="str">
            <v>N</v>
          </cell>
          <cell r="Q1071" t="str">
            <v>N</v>
          </cell>
          <cell r="R1071">
            <v>0</v>
          </cell>
        </row>
        <row r="1072">
          <cell r="A1072" t="str">
            <v>CCG03V</v>
          </cell>
          <cell r="B1072" t="str">
            <v>NHS CORBY CCG</v>
          </cell>
          <cell r="C1072" t="str">
            <v>DOHCLS</v>
          </cell>
          <cell r="D1072" t="str">
            <v>T</v>
          </cell>
          <cell r="E1072" t="str">
            <v xml:space="preserve">CLS - DEPARTMENT OF HEALTH                        </v>
          </cell>
          <cell r="F1072" t="str">
            <v>N</v>
          </cell>
          <cell r="G1072" t="str">
            <v>N</v>
          </cell>
          <cell r="H1072" t="str">
            <v>N</v>
          </cell>
          <cell r="I1072" t="str">
            <v>N</v>
          </cell>
          <cell r="J1072" t="str">
            <v>N</v>
          </cell>
          <cell r="K1072" t="str">
            <v>N</v>
          </cell>
          <cell r="L1072" t="str">
            <v>N</v>
          </cell>
          <cell r="M1072" t="str">
            <v>N</v>
          </cell>
          <cell r="N1072" t="str">
            <v>N</v>
          </cell>
          <cell r="O1072" t="str">
            <v>N</v>
          </cell>
          <cell r="P1072" t="str">
            <v>N</v>
          </cell>
          <cell r="Q1072" t="str">
            <v>N</v>
          </cell>
          <cell r="R1072">
            <v>0</v>
          </cell>
        </row>
        <row r="1073">
          <cell r="A1073" t="str">
            <v>CCG03W</v>
          </cell>
          <cell r="B1073" t="str">
            <v>NHS EAST LEICESTERSHIRE AND RUTLAND CCG</v>
          </cell>
          <cell r="C1073" t="str">
            <v>DOHCLS</v>
          </cell>
          <cell r="D1073" t="str">
            <v>T</v>
          </cell>
          <cell r="E1073" t="str">
            <v xml:space="preserve">CLS - DEPARTMENT OF HEALTH                        </v>
          </cell>
          <cell r="F1073" t="str">
            <v>N</v>
          </cell>
          <cell r="G1073" t="str">
            <v>N</v>
          </cell>
          <cell r="H1073" t="str">
            <v>N</v>
          </cell>
          <cell r="I1073" t="str">
            <v>N</v>
          </cell>
          <cell r="J1073" t="str">
            <v>N</v>
          </cell>
          <cell r="K1073" t="str">
            <v>N</v>
          </cell>
          <cell r="L1073" t="str">
            <v>N</v>
          </cell>
          <cell r="M1073" t="str">
            <v>N</v>
          </cell>
          <cell r="N1073" t="str">
            <v>N</v>
          </cell>
          <cell r="O1073" t="str">
            <v>N</v>
          </cell>
          <cell r="P1073" t="str">
            <v>N</v>
          </cell>
          <cell r="Q1073" t="str">
            <v>N</v>
          </cell>
          <cell r="R1073">
            <v>0</v>
          </cell>
        </row>
        <row r="1074">
          <cell r="A1074" t="str">
            <v>CCG03X</v>
          </cell>
          <cell r="B1074" t="str">
            <v>NHS EREWASH CCG</v>
          </cell>
          <cell r="C1074" t="str">
            <v>DOHCLS</v>
          </cell>
          <cell r="D1074" t="str">
            <v>T</v>
          </cell>
          <cell r="E1074" t="str">
            <v xml:space="preserve">CLS - DEPARTMENT OF HEALTH                        </v>
          </cell>
          <cell r="F1074" t="str">
            <v>N</v>
          </cell>
          <cell r="G1074" t="str">
            <v>N</v>
          </cell>
          <cell r="H1074" t="str">
            <v>N</v>
          </cell>
          <cell r="I1074" t="str">
            <v>N</v>
          </cell>
          <cell r="J1074" t="str">
            <v>N</v>
          </cell>
          <cell r="K1074" t="str">
            <v>N</v>
          </cell>
          <cell r="L1074" t="str">
            <v>N</v>
          </cell>
          <cell r="M1074" t="str">
            <v>N</v>
          </cell>
          <cell r="N1074" t="str">
            <v>N</v>
          </cell>
          <cell r="O1074" t="str">
            <v>N</v>
          </cell>
          <cell r="P1074" t="str">
            <v>N</v>
          </cell>
          <cell r="Q1074" t="str">
            <v>N</v>
          </cell>
          <cell r="R1074">
            <v>0</v>
          </cell>
        </row>
        <row r="1075">
          <cell r="A1075" t="str">
            <v>CCG03Y</v>
          </cell>
          <cell r="B1075" t="str">
            <v>NHS HARDWICK CCG</v>
          </cell>
          <cell r="C1075" t="str">
            <v>DOHCLS</v>
          </cell>
          <cell r="D1075" t="str">
            <v>T</v>
          </cell>
          <cell r="E1075" t="str">
            <v xml:space="preserve">CLS - DEPARTMENT OF HEALTH                        </v>
          </cell>
          <cell r="F1075" t="str">
            <v>N</v>
          </cell>
          <cell r="G1075" t="str">
            <v>N</v>
          </cell>
          <cell r="H1075" t="str">
            <v>N</v>
          </cell>
          <cell r="I1075" t="str">
            <v>N</v>
          </cell>
          <cell r="J1075" t="str">
            <v>N</v>
          </cell>
          <cell r="K1075" t="str">
            <v>N</v>
          </cell>
          <cell r="L1075" t="str">
            <v>N</v>
          </cell>
          <cell r="M1075" t="str">
            <v>N</v>
          </cell>
          <cell r="N1075" t="str">
            <v>N</v>
          </cell>
          <cell r="O1075" t="str">
            <v>N</v>
          </cell>
          <cell r="P1075" t="str">
            <v>N</v>
          </cell>
          <cell r="Q1075" t="str">
            <v>N</v>
          </cell>
          <cell r="R1075">
            <v>0</v>
          </cell>
        </row>
        <row r="1076">
          <cell r="A1076" t="str">
            <v>CCG04C</v>
          </cell>
          <cell r="B1076" t="str">
            <v>NHS LEICESTER CITY CCG</v>
          </cell>
          <cell r="C1076" t="str">
            <v>DOHCLS</v>
          </cell>
          <cell r="D1076" t="str">
            <v>T</v>
          </cell>
          <cell r="E1076" t="str">
            <v xml:space="preserve">CLS - DEPARTMENT OF HEALTH                        </v>
          </cell>
          <cell r="F1076" t="str">
            <v>N</v>
          </cell>
          <cell r="G1076" t="str">
            <v>N</v>
          </cell>
          <cell r="H1076" t="str">
            <v>N</v>
          </cell>
          <cell r="I1076" t="str">
            <v>N</v>
          </cell>
          <cell r="J1076" t="str">
            <v>N</v>
          </cell>
          <cell r="K1076" t="str">
            <v>N</v>
          </cell>
          <cell r="L1076" t="str">
            <v>N</v>
          </cell>
          <cell r="M1076" t="str">
            <v>N</v>
          </cell>
          <cell r="N1076" t="str">
            <v>N</v>
          </cell>
          <cell r="O1076" t="str">
            <v>N</v>
          </cell>
          <cell r="P1076" t="str">
            <v>N</v>
          </cell>
          <cell r="Q1076" t="str">
            <v>N</v>
          </cell>
          <cell r="R1076">
            <v>0</v>
          </cell>
        </row>
        <row r="1077">
          <cell r="A1077" t="str">
            <v>CCG04D</v>
          </cell>
          <cell r="B1077" t="str">
            <v>NHS LINCOLNSHIRE WEST CCG</v>
          </cell>
          <cell r="C1077" t="str">
            <v>DOHCLS</v>
          </cell>
          <cell r="D1077" t="str">
            <v>T</v>
          </cell>
          <cell r="E1077" t="str">
            <v xml:space="preserve">CLS - DEPARTMENT OF HEALTH                        </v>
          </cell>
          <cell r="F1077" t="str">
            <v>N</v>
          </cell>
          <cell r="G1077" t="str">
            <v>N</v>
          </cell>
          <cell r="H1077" t="str">
            <v>N</v>
          </cell>
          <cell r="I1077" t="str">
            <v>N</v>
          </cell>
          <cell r="J1077" t="str">
            <v>N</v>
          </cell>
          <cell r="K1077" t="str">
            <v>N</v>
          </cell>
          <cell r="L1077" t="str">
            <v>N</v>
          </cell>
          <cell r="M1077" t="str">
            <v>N</v>
          </cell>
          <cell r="N1077" t="str">
            <v>N</v>
          </cell>
          <cell r="O1077" t="str">
            <v>N</v>
          </cell>
          <cell r="P1077" t="str">
            <v>N</v>
          </cell>
          <cell r="Q1077" t="str">
            <v>N</v>
          </cell>
          <cell r="R1077">
            <v>0</v>
          </cell>
        </row>
        <row r="1078">
          <cell r="A1078" t="str">
            <v>CCG04E</v>
          </cell>
          <cell r="B1078" t="str">
            <v>NHS MANSFIELD AND ASHFIELD CCG</v>
          </cell>
          <cell r="C1078" t="str">
            <v>DOHCLS</v>
          </cell>
          <cell r="D1078" t="str">
            <v>T</v>
          </cell>
          <cell r="E1078" t="str">
            <v xml:space="preserve">CLS - DEPARTMENT OF HEALTH                        </v>
          </cell>
          <cell r="F1078" t="str">
            <v>N</v>
          </cell>
          <cell r="G1078" t="str">
            <v>N</v>
          </cell>
          <cell r="H1078" t="str">
            <v>N</v>
          </cell>
          <cell r="I1078" t="str">
            <v>N</v>
          </cell>
          <cell r="J1078" t="str">
            <v>N</v>
          </cell>
          <cell r="K1078" t="str">
            <v>N</v>
          </cell>
          <cell r="L1078" t="str">
            <v>N</v>
          </cell>
          <cell r="M1078" t="str">
            <v>N</v>
          </cell>
          <cell r="N1078" t="str">
            <v>N</v>
          </cell>
          <cell r="O1078" t="str">
            <v>N</v>
          </cell>
          <cell r="P1078" t="str">
            <v>N</v>
          </cell>
          <cell r="Q1078" t="str">
            <v>N</v>
          </cell>
          <cell r="R1078">
            <v>0</v>
          </cell>
        </row>
        <row r="1079">
          <cell r="A1079" t="str">
            <v>CCG04F</v>
          </cell>
          <cell r="B1079" t="str">
            <v>NHS MILTON KEYNES CCG</v>
          </cell>
          <cell r="C1079" t="str">
            <v>DOHCLS</v>
          </cell>
          <cell r="D1079" t="str">
            <v>T</v>
          </cell>
          <cell r="E1079" t="str">
            <v xml:space="preserve">CLS - DEPARTMENT OF HEALTH                        </v>
          </cell>
          <cell r="F1079" t="str">
            <v>N</v>
          </cell>
          <cell r="G1079" t="str">
            <v>N</v>
          </cell>
          <cell r="H1079" t="str">
            <v>N</v>
          </cell>
          <cell r="I1079" t="str">
            <v>N</v>
          </cell>
          <cell r="J1079" t="str">
            <v>N</v>
          </cell>
          <cell r="K1079" t="str">
            <v>N</v>
          </cell>
          <cell r="L1079" t="str">
            <v>N</v>
          </cell>
          <cell r="M1079" t="str">
            <v>N</v>
          </cell>
          <cell r="N1079" t="str">
            <v>N</v>
          </cell>
          <cell r="O1079" t="str">
            <v>N</v>
          </cell>
          <cell r="P1079" t="str">
            <v>N</v>
          </cell>
          <cell r="Q1079" t="str">
            <v>N</v>
          </cell>
          <cell r="R1079">
            <v>0</v>
          </cell>
        </row>
        <row r="1080">
          <cell r="A1080" t="str">
            <v>CCG04G</v>
          </cell>
          <cell r="B1080" t="str">
            <v>NHS NENE CCG</v>
          </cell>
          <cell r="C1080" t="str">
            <v>DOHCLS</v>
          </cell>
          <cell r="D1080" t="str">
            <v>T</v>
          </cell>
          <cell r="E1080" t="str">
            <v xml:space="preserve">CLS - DEPARTMENT OF HEALTH                        </v>
          </cell>
          <cell r="F1080" t="str">
            <v>N</v>
          </cell>
          <cell r="G1080" t="str">
            <v>N</v>
          </cell>
          <cell r="H1080" t="str">
            <v>N</v>
          </cell>
          <cell r="I1080" t="str">
            <v>N</v>
          </cell>
          <cell r="J1080" t="str">
            <v>N</v>
          </cell>
          <cell r="K1080" t="str">
            <v>N</v>
          </cell>
          <cell r="L1080" t="str">
            <v>N</v>
          </cell>
          <cell r="M1080" t="str">
            <v>N</v>
          </cell>
          <cell r="N1080" t="str">
            <v>N</v>
          </cell>
          <cell r="O1080" t="str">
            <v>N</v>
          </cell>
          <cell r="P1080" t="str">
            <v>N</v>
          </cell>
          <cell r="Q1080" t="str">
            <v>N</v>
          </cell>
          <cell r="R1080">
            <v>0</v>
          </cell>
        </row>
        <row r="1081">
          <cell r="A1081" t="str">
            <v>CCG04H</v>
          </cell>
          <cell r="B1081" t="str">
            <v>NHS NEWARK &amp; SHERWOOD CCG</v>
          </cell>
          <cell r="C1081" t="str">
            <v>DOHCLS</v>
          </cell>
          <cell r="D1081" t="str">
            <v>T</v>
          </cell>
          <cell r="E1081" t="str">
            <v xml:space="preserve">CLS - DEPARTMENT OF HEALTH                        </v>
          </cell>
          <cell r="F1081" t="str">
            <v>N</v>
          </cell>
          <cell r="G1081" t="str">
            <v>N</v>
          </cell>
          <cell r="H1081" t="str">
            <v>N</v>
          </cell>
          <cell r="I1081" t="str">
            <v>N</v>
          </cell>
          <cell r="J1081" t="str">
            <v>N</v>
          </cell>
          <cell r="K1081" t="str">
            <v>N</v>
          </cell>
          <cell r="L1081" t="str">
            <v>N</v>
          </cell>
          <cell r="M1081" t="str">
            <v>N</v>
          </cell>
          <cell r="N1081" t="str">
            <v>N</v>
          </cell>
          <cell r="O1081" t="str">
            <v>N</v>
          </cell>
          <cell r="P1081" t="str">
            <v>N</v>
          </cell>
          <cell r="Q1081" t="str">
            <v>N</v>
          </cell>
          <cell r="R1081">
            <v>0</v>
          </cell>
        </row>
        <row r="1082">
          <cell r="A1082" t="str">
            <v>CCG04J</v>
          </cell>
          <cell r="B1082" t="str">
            <v>NHS NORTH DERBYSHIRE CCG</v>
          </cell>
          <cell r="C1082" t="str">
            <v>DOHCLS</v>
          </cell>
          <cell r="D1082" t="str">
            <v>T</v>
          </cell>
          <cell r="E1082" t="str">
            <v xml:space="preserve">CLS - DEPARTMENT OF HEALTH                        </v>
          </cell>
          <cell r="F1082" t="str">
            <v>N</v>
          </cell>
          <cell r="G1082" t="str">
            <v>N</v>
          </cell>
          <cell r="H1082" t="str">
            <v>N</v>
          </cell>
          <cell r="I1082" t="str">
            <v>N</v>
          </cell>
          <cell r="J1082" t="str">
            <v>N</v>
          </cell>
          <cell r="K1082" t="str">
            <v>N</v>
          </cell>
          <cell r="L1082" t="str">
            <v>N</v>
          </cell>
          <cell r="M1082" t="str">
            <v>N</v>
          </cell>
          <cell r="N1082" t="str">
            <v>N</v>
          </cell>
          <cell r="O1082" t="str">
            <v>N</v>
          </cell>
          <cell r="P1082" t="str">
            <v>N</v>
          </cell>
          <cell r="Q1082" t="str">
            <v>N</v>
          </cell>
          <cell r="R1082">
            <v>0</v>
          </cell>
        </row>
        <row r="1083">
          <cell r="A1083" t="str">
            <v>CCG04K</v>
          </cell>
          <cell r="B1083" t="str">
            <v>NHS NOTTINGHAM CITY CCG</v>
          </cell>
          <cell r="C1083" t="str">
            <v>DOHCLS</v>
          </cell>
          <cell r="D1083" t="str">
            <v>T</v>
          </cell>
          <cell r="E1083" t="str">
            <v xml:space="preserve">CLS - DEPARTMENT OF HEALTH                        </v>
          </cell>
          <cell r="F1083" t="str">
            <v>N</v>
          </cell>
          <cell r="G1083" t="str">
            <v>N</v>
          </cell>
          <cell r="H1083" t="str">
            <v>N</v>
          </cell>
          <cell r="I1083" t="str">
            <v>N</v>
          </cell>
          <cell r="J1083" t="str">
            <v>N</v>
          </cell>
          <cell r="K1083" t="str">
            <v>N</v>
          </cell>
          <cell r="L1083" t="str">
            <v>N</v>
          </cell>
          <cell r="M1083" t="str">
            <v>N</v>
          </cell>
          <cell r="N1083" t="str">
            <v>N</v>
          </cell>
          <cell r="O1083" t="str">
            <v>N</v>
          </cell>
          <cell r="P1083" t="str">
            <v>N</v>
          </cell>
          <cell r="Q1083" t="str">
            <v>N</v>
          </cell>
          <cell r="R1083">
            <v>0</v>
          </cell>
        </row>
        <row r="1084">
          <cell r="A1084" t="str">
            <v>CCG04L</v>
          </cell>
          <cell r="B1084" t="str">
            <v>NHS NOTTINGHAM NORTH AND EAST CCG</v>
          </cell>
          <cell r="C1084" t="str">
            <v>DOHCLS</v>
          </cell>
          <cell r="D1084" t="str">
            <v>T</v>
          </cell>
          <cell r="E1084" t="str">
            <v xml:space="preserve">CLS - DEPARTMENT OF HEALTH                        </v>
          </cell>
          <cell r="F1084" t="str">
            <v>N</v>
          </cell>
          <cell r="G1084" t="str">
            <v>N</v>
          </cell>
          <cell r="H1084" t="str">
            <v>N</v>
          </cell>
          <cell r="I1084" t="str">
            <v>N</v>
          </cell>
          <cell r="J1084" t="str">
            <v>N</v>
          </cell>
          <cell r="K1084" t="str">
            <v>N</v>
          </cell>
          <cell r="L1084" t="str">
            <v>N</v>
          </cell>
          <cell r="M1084" t="str">
            <v>N</v>
          </cell>
          <cell r="N1084" t="str">
            <v>N</v>
          </cell>
          <cell r="O1084" t="str">
            <v>N</v>
          </cell>
          <cell r="P1084" t="str">
            <v>N</v>
          </cell>
          <cell r="Q1084" t="str">
            <v>N</v>
          </cell>
          <cell r="R1084">
            <v>0</v>
          </cell>
        </row>
        <row r="1085">
          <cell r="A1085" t="str">
            <v>CCG04M</v>
          </cell>
          <cell r="B1085" t="str">
            <v>NHS NOTTINGHAM WEST CCG</v>
          </cell>
          <cell r="C1085" t="str">
            <v>DOHCLS</v>
          </cell>
          <cell r="D1085" t="str">
            <v>T</v>
          </cell>
          <cell r="E1085" t="str">
            <v xml:space="preserve">CLS - DEPARTMENT OF HEALTH                        </v>
          </cell>
          <cell r="F1085" t="str">
            <v>N</v>
          </cell>
          <cell r="G1085" t="str">
            <v>N</v>
          </cell>
          <cell r="H1085" t="str">
            <v>N</v>
          </cell>
          <cell r="I1085" t="str">
            <v>N</v>
          </cell>
          <cell r="J1085" t="str">
            <v>N</v>
          </cell>
          <cell r="K1085" t="str">
            <v>N</v>
          </cell>
          <cell r="L1085" t="str">
            <v>N</v>
          </cell>
          <cell r="M1085" t="str">
            <v>N</v>
          </cell>
          <cell r="N1085" t="str">
            <v>N</v>
          </cell>
          <cell r="O1085" t="str">
            <v>N</v>
          </cell>
          <cell r="P1085" t="str">
            <v>N</v>
          </cell>
          <cell r="Q1085" t="str">
            <v>N</v>
          </cell>
          <cell r="R1085">
            <v>0</v>
          </cell>
        </row>
        <row r="1086">
          <cell r="A1086" t="str">
            <v>CCG04N</v>
          </cell>
          <cell r="B1086" t="str">
            <v>NHS RUSHCLIFFE CCG</v>
          </cell>
          <cell r="C1086" t="str">
            <v>DOHCLS</v>
          </cell>
          <cell r="D1086" t="str">
            <v>T</v>
          </cell>
          <cell r="E1086" t="str">
            <v xml:space="preserve">CLS - DEPARTMENT OF HEALTH                        </v>
          </cell>
          <cell r="F1086" t="str">
            <v>N</v>
          </cell>
          <cell r="G1086" t="str">
            <v>N</v>
          </cell>
          <cell r="H1086" t="str">
            <v>N</v>
          </cell>
          <cell r="I1086" t="str">
            <v>N</v>
          </cell>
          <cell r="J1086" t="str">
            <v>N</v>
          </cell>
          <cell r="K1086" t="str">
            <v>N</v>
          </cell>
          <cell r="L1086" t="str">
            <v>N</v>
          </cell>
          <cell r="M1086" t="str">
            <v>N</v>
          </cell>
          <cell r="N1086" t="str">
            <v>N</v>
          </cell>
          <cell r="O1086" t="str">
            <v>N</v>
          </cell>
          <cell r="P1086" t="str">
            <v>N</v>
          </cell>
          <cell r="Q1086" t="str">
            <v>N</v>
          </cell>
          <cell r="R1086">
            <v>0</v>
          </cell>
        </row>
        <row r="1087">
          <cell r="A1087" t="str">
            <v>CCG04Q</v>
          </cell>
          <cell r="B1087" t="str">
            <v>NHS SOUTH WEST LINCOLNSHIRE CCG</v>
          </cell>
          <cell r="C1087" t="str">
            <v>DOHCLS</v>
          </cell>
          <cell r="D1087" t="str">
            <v>T</v>
          </cell>
          <cell r="E1087" t="str">
            <v xml:space="preserve">CLS - DEPARTMENT OF HEALTH                        </v>
          </cell>
          <cell r="F1087" t="str">
            <v>N</v>
          </cell>
          <cell r="G1087" t="str">
            <v>N</v>
          </cell>
          <cell r="H1087" t="str">
            <v>N</v>
          </cell>
          <cell r="I1087" t="str">
            <v>N</v>
          </cell>
          <cell r="J1087" t="str">
            <v>N</v>
          </cell>
          <cell r="K1087" t="str">
            <v>N</v>
          </cell>
          <cell r="L1087" t="str">
            <v>N</v>
          </cell>
          <cell r="M1087" t="str">
            <v>N</v>
          </cell>
          <cell r="N1087" t="str">
            <v>N</v>
          </cell>
          <cell r="O1087" t="str">
            <v>N</v>
          </cell>
          <cell r="P1087" t="str">
            <v>N</v>
          </cell>
          <cell r="Q1087" t="str">
            <v>N</v>
          </cell>
          <cell r="R1087">
            <v>0</v>
          </cell>
        </row>
        <row r="1088">
          <cell r="A1088" t="str">
            <v>CCG04R</v>
          </cell>
          <cell r="B1088" t="str">
            <v>NHS SOUTHERN DERBYSHIRE CCG</v>
          </cell>
          <cell r="C1088" t="str">
            <v>DOHCLS</v>
          </cell>
          <cell r="D1088" t="str">
            <v>T</v>
          </cell>
          <cell r="E1088" t="str">
            <v xml:space="preserve">CLS - DEPARTMENT OF HEALTH                        </v>
          </cell>
          <cell r="F1088" t="str">
            <v>N</v>
          </cell>
          <cell r="G1088" t="str">
            <v>N</v>
          </cell>
          <cell r="H1088" t="str">
            <v>N</v>
          </cell>
          <cell r="I1088" t="str">
            <v>N</v>
          </cell>
          <cell r="J1088" t="str">
            <v>N</v>
          </cell>
          <cell r="K1088" t="str">
            <v>N</v>
          </cell>
          <cell r="L1088" t="str">
            <v>N</v>
          </cell>
          <cell r="M1088" t="str">
            <v>N</v>
          </cell>
          <cell r="N1088" t="str">
            <v>N</v>
          </cell>
          <cell r="O1088" t="str">
            <v>N</v>
          </cell>
          <cell r="P1088" t="str">
            <v>N</v>
          </cell>
          <cell r="Q1088" t="str">
            <v>N</v>
          </cell>
          <cell r="R1088">
            <v>0</v>
          </cell>
        </row>
        <row r="1089">
          <cell r="A1089" t="str">
            <v>CCG04V</v>
          </cell>
          <cell r="B1089" t="str">
            <v>NHS WEST LEICESTERSHIRE CCG</v>
          </cell>
          <cell r="C1089" t="str">
            <v>DOHCLS</v>
          </cell>
          <cell r="D1089" t="str">
            <v>T</v>
          </cell>
          <cell r="E1089" t="str">
            <v xml:space="preserve">CLS - DEPARTMENT OF HEALTH                        </v>
          </cell>
          <cell r="F1089" t="str">
            <v>N</v>
          </cell>
          <cell r="G1089" t="str">
            <v>N</v>
          </cell>
          <cell r="H1089" t="str">
            <v>N</v>
          </cell>
          <cell r="I1089" t="str">
            <v>N</v>
          </cell>
          <cell r="J1089" t="str">
            <v>N</v>
          </cell>
          <cell r="K1089" t="str">
            <v>N</v>
          </cell>
          <cell r="L1089" t="str">
            <v>N</v>
          </cell>
          <cell r="M1089" t="str">
            <v>N</v>
          </cell>
          <cell r="N1089" t="str">
            <v>N</v>
          </cell>
          <cell r="O1089" t="str">
            <v>N</v>
          </cell>
          <cell r="P1089" t="str">
            <v>N</v>
          </cell>
          <cell r="Q1089" t="str">
            <v>N</v>
          </cell>
          <cell r="R1089">
            <v>0</v>
          </cell>
        </row>
        <row r="1090">
          <cell r="A1090" t="str">
            <v>CCG04X</v>
          </cell>
          <cell r="B1090" t="str">
            <v>NHS BIRMINGHAM SOUTH AND CENTRAL CCG</v>
          </cell>
          <cell r="C1090" t="str">
            <v>DOHCLS</v>
          </cell>
          <cell r="D1090" t="str">
            <v>T</v>
          </cell>
          <cell r="E1090" t="str">
            <v xml:space="preserve">CLS - DEPARTMENT OF HEALTH                        </v>
          </cell>
          <cell r="F1090" t="str">
            <v>N</v>
          </cell>
          <cell r="G1090" t="str">
            <v>N</v>
          </cell>
          <cell r="H1090" t="str">
            <v>N</v>
          </cell>
          <cell r="I1090" t="str">
            <v>N</v>
          </cell>
          <cell r="J1090" t="str">
            <v>N</v>
          </cell>
          <cell r="K1090" t="str">
            <v>N</v>
          </cell>
          <cell r="L1090" t="str">
            <v>N</v>
          </cell>
          <cell r="M1090" t="str">
            <v>N</v>
          </cell>
          <cell r="N1090" t="str">
            <v>N</v>
          </cell>
          <cell r="O1090" t="str">
            <v>N</v>
          </cell>
          <cell r="P1090" t="str">
            <v>N</v>
          </cell>
          <cell r="Q1090" t="str">
            <v>N</v>
          </cell>
          <cell r="R1090">
            <v>0</v>
          </cell>
        </row>
        <row r="1091">
          <cell r="A1091" t="str">
            <v>CCG04Y</v>
          </cell>
          <cell r="B1091" t="str">
            <v>NHS CANNOCK CHASE CCG</v>
          </cell>
          <cell r="C1091" t="str">
            <v>DOHCLS</v>
          </cell>
          <cell r="D1091" t="str">
            <v>T</v>
          </cell>
          <cell r="E1091" t="str">
            <v xml:space="preserve">CLS - DEPARTMENT OF HEALTH                        </v>
          </cell>
          <cell r="F1091" t="str">
            <v>N</v>
          </cell>
          <cell r="G1091" t="str">
            <v>N</v>
          </cell>
          <cell r="H1091" t="str">
            <v>N</v>
          </cell>
          <cell r="I1091" t="str">
            <v>N</v>
          </cell>
          <cell r="J1091" t="str">
            <v>N</v>
          </cell>
          <cell r="K1091" t="str">
            <v>N</v>
          </cell>
          <cell r="L1091" t="str">
            <v>N</v>
          </cell>
          <cell r="M1091" t="str">
            <v>N</v>
          </cell>
          <cell r="N1091" t="str">
            <v>N</v>
          </cell>
          <cell r="O1091" t="str">
            <v>N</v>
          </cell>
          <cell r="P1091" t="str">
            <v>N</v>
          </cell>
          <cell r="Q1091" t="str">
            <v>N</v>
          </cell>
          <cell r="R1091">
            <v>0</v>
          </cell>
        </row>
        <row r="1092">
          <cell r="A1092" t="str">
            <v>CCG05A</v>
          </cell>
          <cell r="B1092" t="str">
            <v>NHS COVENTRY AND RUGBY CCG</v>
          </cell>
          <cell r="C1092" t="str">
            <v>DOHCLS</v>
          </cell>
          <cell r="D1092" t="str">
            <v>T</v>
          </cell>
          <cell r="E1092" t="str">
            <v xml:space="preserve">CLS - DEPARTMENT OF HEALTH                        </v>
          </cell>
          <cell r="F1092" t="str">
            <v>N</v>
          </cell>
          <cell r="G1092" t="str">
            <v>N</v>
          </cell>
          <cell r="H1092" t="str">
            <v>N</v>
          </cell>
          <cell r="I1092" t="str">
            <v>N</v>
          </cell>
          <cell r="J1092" t="str">
            <v>N</v>
          </cell>
          <cell r="K1092" t="str">
            <v>N</v>
          </cell>
          <cell r="L1092" t="str">
            <v>N</v>
          </cell>
          <cell r="M1092" t="str">
            <v>N</v>
          </cell>
          <cell r="N1092" t="str">
            <v>N</v>
          </cell>
          <cell r="O1092" t="str">
            <v>N</v>
          </cell>
          <cell r="P1092" t="str">
            <v>N</v>
          </cell>
          <cell r="Q1092" t="str">
            <v>N</v>
          </cell>
          <cell r="R1092">
            <v>0</v>
          </cell>
        </row>
        <row r="1093">
          <cell r="A1093" t="str">
            <v>CCG05C</v>
          </cell>
          <cell r="B1093" t="str">
            <v>NHS DUDLEY CCG</v>
          </cell>
          <cell r="C1093" t="str">
            <v>DOHCLS</v>
          </cell>
          <cell r="D1093" t="str">
            <v>T</v>
          </cell>
          <cell r="E1093" t="str">
            <v xml:space="preserve">CLS - DEPARTMENT OF HEALTH                        </v>
          </cell>
          <cell r="F1093" t="str">
            <v>N</v>
          </cell>
          <cell r="G1093" t="str">
            <v>N</v>
          </cell>
          <cell r="H1093" t="str">
            <v>N</v>
          </cell>
          <cell r="I1093" t="str">
            <v>N</v>
          </cell>
          <cell r="J1093" t="str">
            <v>N</v>
          </cell>
          <cell r="K1093" t="str">
            <v>N</v>
          </cell>
          <cell r="L1093" t="str">
            <v>N</v>
          </cell>
          <cell r="M1093" t="str">
            <v>N</v>
          </cell>
          <cell r="N1093" t="str">
            <v>N</v>
          </cell>
          <cell r="O1093" t="str">
            <v>N</v>
          </cell>
          <cell r="P1093" t="str">
            <v>N</v>
          </cell>
          <cell r="Q1093" t="str">
            <v>N</v>
          </cell>
          <cell r="R1093">
            <v>0</v>
          </cell>
        </row>
        <row r="1094">
          <cell r="A1094" t="str">
            <v>CCG05D</v>
          </cell>
          <cell r="B1094" t="str">
            <v>NHS EAST STAFFORDSHIRE CCG</v>
          </cell>
          <cell r="C1094" t="str">
            <v>DOHCLS</v>
          </cell>
          <cell r="D1094" t="str">
            <v>T</v>
          </cell>
          <cell r="E1094" t="str">
            <v xml:space="preserve">CLS - DEPARTMENT OF HEALTH                        </v>
          </cell>
          <cell r="F1094" t="str">
            <v>N</v>
          </cell>
          <cell r="G1094" t="str">
            <v>N</v>
          </cell>
          <cell r="H1094" t="str">
            <v>N</v>
          </cell>
          <cell r="I1094" t="str">
            <v>N</v>
          </cell>
          <cell r="J1094" t="str">
            <v>N</v>
          </cell>
          <cell r="K1094" t="str">
            <v>N</v>
          </cell>
          <cell r="L1094" t="str">
            <v>N</v>
          </cell>
          <cell r="M1094" t="str">
            <v>N</v>
          </cell>
          <cell r="N1094" t="str">
            <v>N</v>
          </cell>
          <cell r="O1094" t="str">
            <v>N</v>
          </cell>
          <cell r="P1094" t="str">
            <v>N</v>
          </cell>
          <cell r="Q1094" t="str">
            <v>N</v>
          </cell>
          <cell r="R1094">
            <v>0</v>
          </cell>
        </row>
        <row r="1095">
          <cell r="A1095" t="str">
            <v>CCG05F</v>
          </cell>
          <cell r="B1095" t="str">
            <v>NHS HEREFORDSHIRE CCG</v>
          </cell>
          <cell r="C1095" t="str">
            <v>DOHCLS</v>
          </cell>
          <cell r="D1095" t="str">
            <v>T</v>
          </cell>
          <cell r="E1095" t="str">
            <v xml:space="preserve">CLS - DEPARTMENT OF HEALTH                        </v>
          </cell>
          <cell r="F1095" t="str">
            <v>N</v>
          </cell>
          <cell r="G1095" t="str">
            <v>N</v>
          </cell>
          <cell r="H1095" t="str">
            <v>N</v>
          </cell>
          <cell r="I1095" t="str">
            <v>N</v>
          </cell>
          <cell r="J1095" t="str">
            <v>N</v>
          </cell>
          <cell r="K1095" t="str">
            <v>N</v>
          </cell>
          <cell r="L1095" t="str">
            <v>N</v>
          </cell>
          <cell r="M1095" t="str">
            <v>N</v>
          </cell>
          <cell r="N1095" t="str">
            <v>N</v>
          </cell>
          <cell r="O1095" t="str">
            <v>N</v>
          </cell>
          <cell r="P1095" t="str">
            <v>N</v>
          </cell>
          <cell r="Q1095" t="str">
            <v>N</v>
          </cell>
          <cell r="R1095">
            <v>0</v>
          </cell>
        </row>
        <row r="1096">
          <cell r="A1096" t="str">
            <v>CCG05G</v>
          </cell>
          <cell r="B1096" t="str">
            <v>NHS NORTH STAFFORDSHIRE CCG</v>
          </cell>
          <cell r="C1096" t="str">
            <v>DOHCLS</v>
          </cell>
          <cell r="D1096" t="str">
            <v>T</v>
          </cell>
          <cell r="E1096" t="str">
            <v xml:space="preserve">CLS - DEPARTMENT OF HEALTH                        </v>
          </cell>
          <cell r="F1096" t="str">
            <v>N</v>
          </cell>
          <cell r="G1096" t="str">
            <v>N</v>
          </cell>
          <cell r="H1096" t="str">
            <v>N</v>
          </cell>
          <cell r="I1096" t="str">
            <v>N</v>
          </cell>
          <cell r="J1096" t="str">
            <v>N</v>
          </cell>
          <cell r="K1096" t="str">
            <v>N</v>
          </cell>
          <cell r="L1096" t="str">
            <v>N</v>
          </cell>
          <cell r="M1096" t="str">
            <v>N</v>
          </cell>
          <cell r="N1096" t="str">
            <v>N</v>
          </cell>
          <cell r="O1096" t="str">
            <v>N</v>
          </cell>
          <cell r="P1096" t="str">
            <v>N</v>
          </cell>
          <cell r="Q1096" t="str">
            <v>N</v>
          </cell>
          <cell r="R1096">
            <v>0</v>
          </cell>
        </row>
        <row r="1097">
          <cell r="A1097" t="str">
            <v>CCG05H</v>
          </cell>
          <cell r="B1097" t="str">
            <v>NHS WARWICKSHIRE NORTH CCG</v>
          </cell>
          <cell r="C1097" t="str">
            <v>DOHCLS</v>
          </cell>
          <cell r="D1097" t="str">
            <v>T</v>
          </cell>
          <cell r="E1097" t="str">
            <v xml:space="preserve">CLS - DEPARTMENT OF HEALTH                        </v>
          </cell>
          <cell r="F1097" t="str">
            <v>N</v>
          </cell>
          <cell r="G1097" t="str">
            <v>N</v>
          </cell>
          <cell r="H1097" t="str">
            <v>N</v>
          </cell>
          <cell r="I1097" t="str">
            <v>N</v>
          </cell>
          <cell r="J1097" t="str">
            <v>N</v>
          </cell>
          <cell r="K1097" t="str">
            <v>N</v>
          </cell>
          <cell r="L1097" t="str">
            <v>N</v>
          </cell>
          <cell r="M1097" t="str">
            <v>N</v>
          </cell>
          <cell r="N1097" t="str">
            <v>N</v>
          </cell>
          <cell r="O1097" t="str">
            <v>N</v>
          </cell>
          <cell r="P1097" t="str">
            <v>N</v>
          </cell>
          <cell r="Q1097" t="str">
            <v>N</v>
          </cell>
          <cell r="R1097">
            <v>0</v>
          </cell>
        </row>
        <row r="1098">
          <cell r="A1098" t="str">
            <v>CCG05J</v>
          </cell>
          <cell r="B1098" t="str">
            <v>NHS REDDITCH AND BROMSGROVE CCG</v>
          </cell>
          <cell r="C1098" t="str">
            <v>DOHCLS</v>
          </cell>
          <cell r="D1098" t="str">
            <v>T</v>
          </cell>
          <cell r="E1098" t="str">
            <v xml:space="preserve">CLS - DEPARTMENT OF HEALTH                        </v>
          </cell>
          <cell r="F1098" t="str">
            <v>N</v>
          </cell>
          <cell r="G1098" t="str">
            <v>N</v>
          </cell>
          <cell r="H1098" t="str">
            <v>N</v>
          </cell>
          <cell r="I1098" t="str">
            <v>N</v>
          </cell>
          <cell r="J1098" t="str">
            <v>N</v>
          </cell>
          <cell r="K1098" t="str">
            <v>N</v>
          </cell>
          <cell r="L1098" t="str">
            <v>N</v>
          </cell>
          <cell r="M1098" t="str">
            <v>N</v>
          </cell>
          <cell r="N1098" t="str">
            <v>N</v>
          </cell>
          <cell r="O1098" t="str">
            <v>N</v>
          </cell>
          <cell r="P1098" t="str">
            <v>N</v>
          </cell>
          <cell r="Q1098" t="str">
            <v>N</v>
          </cell>
          <cell r="R1098">
            <v>0</v>
          </cell>
        </row>
        <row r="1099">
          <cell r="A1099" t="str">
            <v>CCG05L</v>
          </cell>
          <cell r="B1099" t="str">
            <v>NHS SANDWELL AND WEST BIRMINGHAM CCG</v>
          </cell>
          <cell r="C1099" t="str">
            <v>DOHCLS</v>
          </cell>
          <cell r="D1099" t="str">
            <v>T</v>
          </cell>
          <cell r="E1099" t="str">
            <v xml:space="preserve">CLS - DEPARTMENT OF HEALTH                        </v>
          </cell>
          <cell r="F1099" t="str">
            <v>N</v>
          </cell>
          <cell r="G1099" t="str">
            <v>N</v>
          </cell>
          <cell r="H1099" t="str">
            <v>N</v>
          </cell>
          <cell r="I1099" t="str">
            <v>N</v>
          </cell>
          <cell r="J1099" t="str">
            <v>N</v>
          </cell>
          <cell r="K1099" t="str">
            <v>N</v>
          </cell>
          <cell r="L1099" t="str">
            <v>N</v>
          </cell>
          <cell r="M1099" t="str">
            <v>N</v>
          </cell>
          <cell r="N1099" t="str">
            <v>N</v>
          </cell>
          <cell r="O1099" t="str">
            <v>N</v>
          </cell>
          <cell r="P1099" t="str">
            <v>N</v>
          </cell>
          <cell r="Q1099" t="str">
            <v>N</v>
          </cell>
          <cell r="R1099">
            <v>0</v>
          </cell>
        </row>
        <row r="1100">
          <cell r="A1100" t="str">
            <v>CCG05N</v>
          </cell>
          <cell r="B1100" t="str">
            <v>NHS SHROPSHIRE CCG</v>
          </cell>
          <cell r="C1100" t="str">
            <v>DOHCLS</v>
          </cell>
          <cell r="D1100" t="str">
            <v>T</v>
          </cell>
          <cell r="E1100" t="str">
            <v xml:space="preserve">CLS - DEPARTMENT OF HEALTH                        </v>
          </cell>
          <cell r="F1100" t="str">
            <v>N</v>
          </cell>
          <cell r="G1100" t="str">
            <v>N</v>
          </cell>
          <cell r="H1100" t="str">
            <v>N</v>
          </cell>
          <cell r="I1100" t="str">
            <v>N</v>
          </cell>
          <cell r="J1100" t="str">
            <v>N</v>
          </cell>
          <cell r="K1100" t="str">
            <v>N</v>
          </cell>
          <cell r="L1100" t="str">
            <v>N</v>
          </cell>
          <cell r="M1100" t="str">
            <v>N</v>
          </cell>
          <cell r="N1100" t="str">
            <v>N</v>
          </cell>
          <cell r="O1100" t="str">
            <v>N</v>
          </cell>
          <cell r="P1100" t="str">
            <v>N</v>
          </cell>
          <cell r="Q1100" t="str">
            <v>N</v>
          </cell>
          <cell r="R1100">
            <v>0</v>
          </cell>
        </row>
        <row r="1101">
          <cell r="A1101" t="str">
            <v>CCG05P</v>
          </cell>
          <cell r="B1101" t="str">
            <v>NHS SOLIHULL CCG</v>
          </cell>
          <cell r="C1101" t="str">
            <v>DOHCLS</v>
          </cell>
          <cell r="D1101" t="str">
            <v>T</v>
          </cell>
          <cell r="E1101" t="str">
            <v xml:space="preserve">CLS - DEPARTMENT OF HEALTH                        </v>
          </cell>
          <cell r="F1101" t="str">
            <v>N</v>
          </cell>
          <cell r="G1101" t="str">
            <v>N</v>
          </cell>
          <cell r="H1101" t="str">
            <v>N</v>
          </cell>
          <cell r="I1101" t="str">
            <v>N</v>
          </cell>
          <cell r="J1101" t="str">
            <v>N</v>
          </cell>
          <cell r="K1101" t="str">
            <v>N</v>
          </cell>
          <cell r="L1101" t="str">
            <v>N</v>
          </cell>
          <cell r="M1101" t="str">
            <v>N</v>
          </cell>
          <cell r="N1101" t="str">
            <v>N</v>
          </cell>
          <cell r="O1101" t="str">
            <v>N</v>
          </cell>
          <cell r="P1101" t="str">
            <v>N</v>
          </cell>
          <cell r="Q1101" t="str">
            <v>N</v>
          </cell>
          <cell r="R1101">
            <v>0</v>
          </cell>
        </row>
        <row r="1102">
          <cell r="A1102" t="str">
            <v>CCG05Q</v>
          </cell>
          <cell r="B1102" t="str">
            <v>NHS SOUTH EAST STAFFS AND SEISDON PENINSULAR CCG</v>
          </cell>
          <cell r="C1102" t="str">
            <v>DOHCLS</v>
          </cell>
          <cell r="D1102" t="str">
            <v>T</v>
          </cell>
          <cell r="E1102" t="str">
            <v xml:space="preserve">CLS - DEPARTMENT OF HEALTH                        </v>
          </cell>
          <cell r="F1102" t="str">
            <v>N</v>
          </cell>
          <cell r="G1102" t="str">
            <v>N</v>
          </cell>
          <cell r="H1102" t="str">
            <v>N</v>
          </cell>
          <cell r="I1102" t="str">
            <v>N</v>
          </cell>
          <cell r="J1102" t="str">
            <v>N</v>
          </cell>
          <cell r="K1102" t="str">
            <v>N</v>
          </cell>
          <cell r="L1102" t="str">
            <v>N</v>
          </cell>
          <cell r="M1102" t="str">
            <v>N</v>
          </cell>
          <cell r="N1102" t="str">
            <v>N</v>
          </cell>
          <cell r="O1102" t="str">
            <v>N</v>
          </cell>
          <cell r="P1102" t="str">
            <v>N</v>
          </cell>
          <cell r="Q1102" t="str">
            <v>N</v>
          </cell>
          <cell r="R1102">
            <v>0</v>
          </cell>
        </row>
        <row r="1103">
          <cell r="A1103" t="str">
            <v>CCG05R</v>
          </cell>
          <cell r="B1103" t="str">
            <v>NHS SOUTH WARWICKSHIRE CCG</v>
          </cell>
          <cell r="C1103" t="str">
            <v>DOHCLS</v>
          </cell>
          <cell r="D1103" t="str">
            <v>T</v>
          </cell>
          <cell r="E1103" t="str">
            <v xml:space="preserve">CLS - DEPARTMENT OF HEALTH                        </v>
          </cell>
          <cell r="F1103" t="str">
            <v>N</v>
          </cell>
          <cell r="G1103" t="str">
            <v>N</v>
          </cell>
          <cell r="H1103" t="str">
            <v>N</v>
          </cell>
          <cell r="I1103" t="str">
            <v>N</v>
          </cell>
          <cell r="J1103" t="str">
            <v>N</v>
          </cell>
          <cell r="K1103" t="str">
            <v>N</v>
          </cell>
          <cell r="L1103" t="str">
            <v>N</v>
          </cell>
          <cell r="M1103" t="str">
            <v>N</v>
          </cell>
          <cell r="N1103" t="str">
            <v>N</v>
          </cell>
          <cell r="O1103" t="str">
            <v>N</v>
          </cell>
          <cell r="P1103" t="str">
            <v>N</v>
          </cell>
          <cell r="Q1103" t="str">
            <v>N</v>
          </cell>
          <cell r="R1103">
            <v>0</v>
          </cell>
        </row>
        <row r="1104">
          <cell r="A1104" t="str">
            <v>CCG05T</v>
          </cell>
          <cell r="B1104" t="str">
            <v>NHS SOUTH WORCESTERSHIRE CCG</v>
          </cell>
          <cell r="C1104" t="str">
            <v>DOHCLS</v>
          </cell>
          <cell r="D1104" t="str">
            <v>T</v>
          </cell>
          <cell r="E1104" t="str">
            <v xml:space="preserve">CLS - DEPARTMENT OF HEALTH                        </v>
          </cell>
          <cell r="F1104" t="str">
            <v>N</v>
          </cell>
          <cell r="G1104" t="str">
            <v>N</v>
          </cell>
          <cell r="H1104" t="str">
            <v>N</v>
          </cell>
          <cell r="I1104" t="str">
            <v>N</v>
          </cell>
          <cell r="J1104" t="str">
            <v>N</v>
          </cell>
          <cell r="K1104" t="str">
            <v>N</v>
          </cell>
          <cell r="L1104" t="str">
            <v>N</v>
          </cell>
          <cell r="M1104" t="str">
            <v>N</v>
          </cell>
          <cell r="N1104" t="str">
            <v>N</v>
          </cell>
          <cell r="O1104" t="str">
            <v>N</v>
          </cell>
          <cell r="P1104" t="str">
            <v>N</v>
          </cell>
          <cell r="Q1104" t="str">
            <v>N</v>
          </cell>
          <cell r="R1104">
            <v>0</v>
          </cell>
        </row>
        <row r="1105">
          <cell r="A1105" t="str">
            <v>CCG05V</v>
          </cell>
          <cell r="B1105" t="str">
            <v>NHS STAFFORD AND SURROUNDS CCG</v>
          </cell>
          <cell r="C1105" t="str">
            <v>DOHCLS</v>
          </cell>
          <cell r="D1105" t="str">
            <v>T</v>
          </cell>
          <cell r="E1105" t="str">
            <v xml:space="preserve">CLS - DEPARTMENT OF HEALTH                        </v>
          </cell>
          <cell r="F1105" t="str">
            <v>N</v>
          </cell>
          <cell r="G1105" t="str">
            <v>N</v>
          </cell>
          <cell r="H1105" t="str">
            <v>N</v>
          </cell>
          <cell r="I1105" t="str">
            <v>N</v>
          </cell>
          <cell r="J1105" t="str">
            <v>N</v>
          </cell>
          <cell r="K1105" t="str">
            <v>N</v>
          </cell>
          <cell r="L1105" t="str">
            <v>N</v>
          </cell>
          <cell r="M1105" t="str">
            <v>N</v>
          </cell>
          <cell r="N1105" t="str">
            <v>N</v>
          </cell>
          <cell r="O1105" t="str">
            <v>N</v>
          </cell>
          <cell r="P1105" t="str">
            <v>N</v>
          </cell>
          <cell r="Q1105" t="str">
            <v>N</v>
          </cell>
          <cell r="R1105">
            <v>0</v>
          </cell>
        </row>
        <row r="1106">
          <cell r="A1106" t="str">
            <v>CCG05W</v>
          </cell>
          <cell r="B1106" t="str">
            <v>NHS STOKE ON TRENT CCG</v>
          </cell>
          <cell r="C1106" t="str">
            <v>DOHCLS</v>
          </cell>
          <cell r="D1106" t="str">
            <v>T</v>
          </cell>
          <cell r="E1106" t="str">
            <v xml:space="preserve">CLS - DEPARTMENT OF HEALTH                        </v>
          </cell>
          <cell r="F1106" t="str">
            <v>N</v>
          </cell>
          <cell r="G1106" t="str">
            <v>N</v>
          </cell>
          <cell r="H1106" t="str">
            <v>N</v>
          </cell>
          <cell r="I1106" t="str">
            <v>N</v>
          </cell>
          <cell r="J1106" t="str">
            <v>N</v>
          </cell>
          <cell r="K1106" t="str">
            <v>N</v>
          </cell>
          <cell r="L1106" t="str">
            <v>N</v>
          </cell>
          <cell r="M1106" t="str">
            <v>N</v>
          </cell>
          <cell r="N1106" t="str">
            <v>N</v>
          </cell>
          <cell r="O1106" t="str">
            <v>N</v>
          </cell>
          <cell r="P1106" t="str">
            <v>N</v>
          </cell>
          <cell r="Q1106" t="str">
            <v>N</v>
          </cell>
          <cell r="R1106">
            <v>0</v>
          </cell>
        </row>
        <row r="1107">
          <cell r="A1107" t="str">
            <v>CCG05X</v>
          </cell>
          <cell r="B1107" t="str">
            <v>NHS TELFORD AND WREKIN CCG</v>
          </cell>
          <cell r="C1107" t="str">
            <v>DOHCLS</v>
          </cell>
          <cell r="D1107" t="str">
            <v>T</v>
          </cell>
          <cell r="E1107" t="str">
            <v xml:space="preserve">CLS - DEPARTMENT OF HEALTH                        </v>
          </cell>
          <cell r="F1107" t="str">
            <v>N</v>
          </cell>
          <cell r="G1107" t="str">
            <v>N</v>
          </cell>
          <cell r="H1107" t="str">
            <v>N</v>
          </cell>
          <cell r="I1107" t="str">
            <v>N</v>
          </cell>
          <cell r="J1107" t="str">
            <v>N</v>
          </cell>
          <cell r="K1107" t="str">
            <v>N</v>
          </cell>
          <cell r="L1107" t="str">
            <v>N</v>
          </cell>
          <cell r="M1107" t="str">
            <v>N</v>
          </cell>
          <cell r="N1107" t="str">
            <v>N</v>
          </cell>
          <cell r="O1107" t="str">
            <v>N</v>
          </cell>
          <cell r="P1107" t="str">
            <v>N</v>
          </cell>
          <cell r="Q1107" t="str">
            <v>N</v>
          </cell>
          <cell r="R1107">
            <v>0</v>
          </cell>
        </row>
        <row r="1108">
          <cell r="A1108" t="str">
            <v>CCG05Y</v>
          </cell>
          <cell r="B1108" t="str">
            <v>NHS WALSALL CCG</v>
          </cell>
          <cell r="C1108" t="str">
            <v>DOHCLS</v>
          </cell>
          <cell r="D1108" t="str">
            <v>T</v>
          </cell>
          <cell r="E1108" t="str">
            <v xml:space="preserve">CLS - DEPARTMENT OF HEALTH                        </v>
          </cell>
          <cell r="F1108" t="str">
            <v>N</v>
          </cell>
          <cell r="G1108" t="str">
            <v>N</v>
          </cell>
          <cell r="H1108" t="str">
            <v>N</v>
          </cell>
          <cell r="I1108" t="str">
            <v>N</v>
          </cell>
          <cell r="J1108" t="str">
            <v>N</v>
          </cell>
          <cell r="K1108" t="str">
            <v>N</v>
          </cell>
          <cell r="L1108" t="str">
            <v>N</v>
          </cell>
          <cell r="M1108" t="str">
            <v>N</v>
          </cell>
          <cell r="N1108" t="str">
            <v>N</v>
          </cell>
          <cell r="O1108" t="str">
            <v>N</v>
          </cell>
          <cell r="P1108" t="str">
            <v>N</v>
          </cell>
          <cell r="Q1108" t="str">
            <v>N</v>
          </cell>
          <cell r="R1108">
            <v>0</v>
          </cell>
        </row>
        <row r="1109">
          <cell r="A1109" t="str">
            <v>CCG06A</v>
          </cell>
          <cell r="B1109" t="str">
            <v>NHS WOLVERHAMPTON CCG</v>
          </cell>
          <cell r="C1109" t="str">
            <v>DOHCLS</v>
          </cell>
          <cell r="D1109" t="str">
            <v>T</v>
          </cell>
          <cell r="E1109" t="str">
            <v xml:space="preserve">CLS - DEPARTMENT OF HEALTH                        </v>
          </cell>
          <cell r="F1109" t="str">
            <v>N</v>
          </cell>
          <cell r="G1109" t="str">
            <v>N</v>
          </cell>
          <cell r="H1109" t="str">
            <v>N</v>
          </cell>
          <cell r="I1109" t="str">
            <v>N</v>
          </cell>
          <cell r="J1109" t="str">
            <v>N</v>
          </cell>
          <cell r="K1109" t="str">
            <v>N</v>
          </cell>
          <cell r="L1109" t="str">
            <v>N</v>
          </cell>
          <cell r="M1109" t="str">
            <v>N</v>
          </cell>
          <cell r="N1109" t="str">
            <v>N</v>
          </cell>
          <cell r="O1109" t="str">
            <v>N</v>
          </cell>
          <cell r="P1109" t="str">
            <v>N</v>
          </cell>
          <cell r="Q1109" t="str">
            <v>N</v>
          </cell>
          <cell r="R1109">
            <v>0</v>
          </cell>
        </row>
        <row r="1110">
          <cell r="A1110" t="str">
            <v>CCG06D</v>
          </cell>
          <cell r="B1110" t="str">
            <v>NHS WYRE FOREST CCG</v>
          </cell>
          <cell r="C1110" t="str">
            <v>DOHCLS</v>
          </cell>
          <cell r="D1110" t="str">
            <v>T</v>
          </cell>
          <cell r="E1110" t="str">
            <v xml:space="preserve">CLS - DEPARTMENT OF HEALTH                        </v>
          </cell>
          <cell r="F1110" t="str">
            <v>N</v>
          </cell>
          <cell r="G1110" t="str">
            <v>N</v>
          </cell>
          <cell r="H1110" t="str">
            <v>N</v>
          </cell>
          <cell r="I1110" t="str">
            <v>N</v>
          </cell>
          <cell r="J1110" t="str">
            <v>N</v>
          </cell>
          <cell r="K1110" t="str">
            <v>N</v>
          </cell>
          <cell r="L1110" t="str">
            <v>N</v>
          </cell>
          <cell r="M1110" t="str">
            <v>N</v>
          </cell>
          <cell r="N1110" t="str">
            <v>N</v>
          </cell>
          <cell r="O1110" t="str">
            <v>N</v>
          </cell>
          <cell r="P1110" t="str">
            <v>N</v>
          </cell>
          <cell r="Q1110" t="str">
            <v>N</v>
          </cell>
          <cell r="R1110">
            <v>0</v>
          </cell>
        </row>
        <row r="1111">
          <cell r="A1111" t="str">
            <v>CCG06F</v>
          </cell>
          <cell r="B1111" t="str">
            <v>NHS BEDFORDSHIRE CCG</v>
          </cell>
          <cell r="C1111" t="str">
            <v>DOHCLS</v>
          </cell>
          <cell r="D1111" t="str">
            <v>T</v>
          </cell>
          <cell r="E1111" t="str">
            <v xml:space="preserve">CLS - DEPARTMENT OF HEALTH                        </v>
          </cell>
          <cell r="F1111" t="str">
            <v>N</v>
          </cell>
          <cell r="G1111" t="str">
            <v>N</v>
          </cell>
          <cell r="H1111" t="str">
            <v>N</v>
          </cell>
          <cell r="I1111" t="str">
            <v>N</v>
          </cell>
          <cell r="J1111" t="str">
            <v>N</v>
          </cell>
          <cell r="K1111" t="str">
            <v>N</v>
          </cell>
          <cell r="L1111" t="str">
            <v>N</v>
          </cell>
          <cell r="M1111" t="str">
            <v>N</v>
          </cell>
          <cell r="N1111" t="str">
            <v>N</v>
          </cell>
          <cell r="O1111" t="str">
            <v>N</v>
          </cell>
          <cell r="P1111" t="str">
            <v>N</v>
          </cell>
          <cell r="Q1111" t="str">
            <v>N</v>
          </cell>
          <cell r="R1111">
            <v>0</v>
          </cell>
        </row>
        <row r="1112">
          <cell r="A1112" t="str">
            <v>CCG06H</v>
          </cell>
          <cell r="B1112" t="str">
            <v>NHS CAMBRIDGESHIRE AND PETERBOROUGH CCG</v>
          </cell>
          <cell r="C1112" t="str">
            <v>DOHCLS</v>
          </cell>
          <cell r="D1112" t="str">
            <v>T</v>
          </cell>
          <cell r="E1112" t="str">
            <v xml:space="preserve">CLS - DEPARTMENT OF HEALTH                        </v>
          </cell>
          <cell r="F1112" t="str">
            <v>N</v>
          </cell>
          <cell r="G1112" t="str">
            <v>N</v>
          </cell>
          <cell r="H1112" t="str">
            <v>N</v>
          </cell>
          <cell r="I1112" t="str">
            <v>N</v>
          </cell>
          <cell r="J1112" t="str">
            <v>N</v>
          </cell>
          <cell r="K1112" t="str">
            <v>N</v>
          </cell>
          <cell r="L1112" t="str">
            <v>N</v>
          </cell>
          <cell r="M1112" t="str">
            <v>N</v>
          </cell>
          <cell r="N1112" t="str">
            <v>N</v>
          </cell>
          <cell r="O1112" t="str">
            <v>N</v>
          </cell>
          <cell r="P1112" t="str">
            <v>N</v>
          </cell>
          <cell r="Q1112" t="str">
            <v>N</v>
          </cell>
          <cell r="R1112">
            <v>0</v>
          </cell>
        </row>
        <row r="1113">
          <cell r="A1113" t="str">
            <v>CCG06K</v>
          </cell>
          <cell r="B1113" t="str">
            <v>NHS EAST AND NORTH HERTFORDSHIRE CCG</v>
          </cell>
          <cell r="C1113" t="str">
            <v>DOHCLS</v>
          </cell>
          <cell r="D1113" t="str">
            <v>T</v>
          </cell>
          <cell r="E1113" t="str">
            <v xml:space="preserve">CLS - DEPARTMENT OF HEALTH                        </v>
          </cell>
          <cell r="F1113" t="str">
            <v>N</v>
          </cell>
          <cell r="G1113" t="str">
            <v>N</v>
          </cell>
          <cell r="H1113" t="str">
            <v>N</v>
          </cell>
          <cell r="I1113" t="str">
            <v>N</v>
          </cell>
          <cell r="J1113" t="str">
            <v>N</v>
          </cell>
          <cell r="K1113" t="str">
            <v>N</v>
          </cell>
          <cell r="L1113" t="str">
            <v>N</v>
          </cell>
          <cell r="M1113" t="str">
            <v>N</v>
          </cell>
          <cell r="N1113" t="str">
            <v>N</v>
          </cell>
          <cell r="O1113" t="str">
            <v>N</v>
          </cell>
          <cell r="P1113" t="str">
            <v>N</v>
          </cell>
          <cell r="Q1113" t="str">
            <v>N</v>
          </cell>
          <cell r="R1113">
            <v>0</v>
          </cell>
        </row>
        <row r="1114">
          <cell r="A1114" t="str">
            <v>CCG06L</v>
          </cell>
          <cell r="B1114" t="str">
            <v>NHS IPSWICH AND EAST SUFFOLK CCG</v>
          </cell>
          <cell r="C1114" t="str">
            <v>DOHCLS</v>
          </cell>
          <cell r="D1114" t="str">
            <v>T</v>
          </cell>
          <cell r="E1114" t="str">
            <v xml:space="preserve">CLS - DEPARTMENT OF HEALTH                        </v>
          </cell>
          <cell r="F1114" t="str">
            <v>N</v>
          </cell>
          <cell r="G1114" t="str">
            <v>N</v>
          </cell>
          <cell r="H1114" t="str">
            <v>N</v>
          </cell>
          <cell r="I1114" t="str">
            <v>N</v>
          </cell>
          <cell r="J1114" t="str">
            <v>N</v>
          </cell>
          <cell r="K1114" t="str">
            <v>N</v>
          </cell>
          <cell r="L1114" t="str">
            <v>N</v>
          </cell>
          <cell r="M1114" t="str">
            <v>N</v>
          </cell>
          <cell r="N1114" t="str">
            <v>N</v>
          </cell>
          <cell r="O1114" t="str">
            <v>N</v>
          </cell>
          <cell r="P1114" t="str">
            <v>N</v>
          </cell>
          <cell r="Q1114" t="str">
            <v>N</v>
          </cell>
          <cell r="R1114">
            <v>0</v>
          </cell>
        </row>
        <row r="1115">
          <cell r="A1115" t="str">
            <v>CCG06M</v>
          </cell>
          <cell r="B1115" t="str">
            <v>NHS GREAT YARMOUTH AND WAVENEY CCG</v>
          </cell>
          <cell r="C1115" t="str">
            <v>DOHCLS</v>
          </cell>
          <cell r="D1115" t="str">
            <v>T</v>
          </cell>
          <cell r="E1115" t="str">
            <v xml:space="preserve">CLS - DEPARTMENT OF HEALTH                        </v>
          </cell>
          <cell r="F1115" t="str">
            <v>N</v>
          </cell>
          <cell r="G1115" t="str">
            <v>N</v>
          </cell>
          <cell r="H1115" t="str">
            <v>N</v>
          </cell>
          <cell r="I1115" t="str">
            <v>N</v>
          </cell>
          <cell r="J1115" t="str">
            <v>N</v>
          </cell>
          <cell r="K1115" t="str">
            <v>N</v>
          </cell>
          <cell r="L1115" t="str">
            <v>N</v>
          </cell>
          <cell r="M1115" t="str">
            <v>N</v>
          </cell>
          <cell r="N1115" t="str">
            <v>N</v>
          </cell>
          <cell r="O1115" t="str">
            <v>N</v>
          </cell>
          <cell r="P1115" t="str">
            <v>N</v>
          </cell>
          <cell r="Q1115" t="str">
            <v>N</v>
          </cell>
          <cell r="R1115">
            <v>0</v>
          </cell>
        </row>
        <row r="1116">
          <cell r="A1116" t="str">
            <v>CCG06N</v>
          </cell>
          <cell r="B1116" t="str">
            <v>NHS HERTS VALLEYS CCG</v>
          </cell>
          <cell r="C1116" t="str">
            <v>DOHCLS</v>
          </cell>
          <cell r="D1116" t="str">
            <v>T</v>
          </cell>
          <cell r="E1116" t="str">
            <v xml:space="preserve">CLS - DEPARTMENT OF HEALTH                        </v>
          </cell>
          <cell r="F1116" t="str">
            <v>N</v>
          </cell>
          <cell r="G1116" t="str">
            <v>N</v>
          </cell>
          <cell r="H1116" t="str">
            <v>N</v>
          </cell>
          <cell r="I1116" t="str">
            <v>N</v>
          </cell>
          <cell r="J1116" t="str">
            <v>N</v>
          </cell>
          <cell r="K1116" t="str">
            <v>N</v>
          </cell>
          <cell r="L1116" t="str">
            <v>N</v>
          </cell>
          <cell r="M1116" t="str">
            <v>N</v>
          </cell>
          <cell r="N1116" t="str">
            <v>N</v>
          </cell>
          <cell r="O1116" t="str">
            <v>N</v>
          </cell>
          <cell r="P1116" t="str">
            <v>N</v>
          </cell>
          <cell r="Q1116" t="str">
            <v>N</v>
          </cell>
          <cell r="R1116">
            <v>0</v>
          </cell>
        </row>
        <row r="1117">
          <cell r="A1117" t="str">
            <v>CCG06P</v>
          </cell>
          <cell r="B1117" t="str">
            <v>NHS LUTON CCG</v>
          </cell>
          <cell r="C1117" t="str">
            <v>DOHCLS</v>
          </cell>
          <cell r="D1117" t="str">
            <v>T</v>
          </cell>
          <cell r="E1117" t="str">
            <v xml:space="preserve">CLS - DEPARTMENT OF HEALTH                        </v>
          </cell>
          <cell r="F1117" t="str">
            <v>N</v>
          </cell>
          <cell r="G1117" t="str">
            <v>N</v>
          </cell>
          <cell r="H1117" t="str">
            <v>N</v>
          </cell>
          <cell r="I1117" t="str">
            <v>N</v>
          </cell>
          <cell r="J1117" t="str">
            <v>N</v>
          </cell>
          <cell r="K1117" t="str">
            <v>N</v>
          </cell>
          <cell r="L1117" t="str">
            <v>N</v>
          </cell>
          <cell r="M1117" t="str">
            <v>N</v>
          </cell>
          <cell r="N1117" t="str">
            <v>N</v>
          </cell>
          <cell r="O1117" t="str">
            <v>N</v>
          </cell>
          <cell r="P1117" t="str">
            <v>N</v>
          </cell>
          <cell r="Q1117" t="str">
            <v>N</v>
          </cell>
          <cell r="R1117">
            <v>0</v>
          </cell>
        </row>
        <row r="1118">
          <cell r="A1118" t="str">
            <v>CCG06Q</v>
          </cell>
          <cell r="B1118" t="str">
            <v>NHS MID ESSEX CCG</v>
          </cell>
          <cell r="C1118" t="str">
            <v>DOHCLS</v>
          </cell>
          <cell r="D1118" t="str">
            <v>T</v>
          </cell>
          <cell r="E1118" t="str">
            <v xml:space="preserve">CLS - DEPARTMENT OF HEALTH                        </v>
          </cell>
          <cell r="F1118" t="str">
            <v>N</v>
          </cell>
          <cell r="G1118" t="str">
            <v>N</v>
          </cell>
          <cell r="H1118" t="str">
            <v>N</v>
          </cell>
          <cell r="I1118" t="str">
            <v>N</v>
          </cell>
          <cell r="J1118" t="str">
            <v>N</v>
          </cell>
          <cell r="K1118" t="str">
            <v>N</v>
          </cell>
          <cell r="L1118" t="str">
            <v>N</v>
          </cell>
          <cell r="M1118" t="str">
            <v>N</v>
          </cell>
          <cell r="N1118" t="str">
            <v>N</v>
          </cell>
          <cell r="O1118" t="str">
            <v>N</v>
          </cell>
          <cell r="P1118" t="str">
            <v>N</v>
          </cell>
          <cell r="Q1118" t="str">
            <v>N</v>
          </cell>
          <cell r="R1118">
            <v>0</v>
          </cell>
        </row>
        <row r="1119">
          <cell r="A1119" t="str">
            <v>CCG06T</v>
          </cell>
          <cell r="B1119" t="str">
            <v>NHS NORTH EAST ESSEX CCG</v>
          </cell>
          <cell r="C1119" t="str">
            <v>DOHCLS</v>
          </cell>
          <cell r="D1119" t="str">
            <v>T</v>
          </cell>
          <cell r="E1119" t="str">
            <v xml:space="preserve">CLS - DEPARTMENT OF HEALTH                        </v>
          </cell>
          <cell r="F1119" t="str">
            <v>N</v>
          </cell>
          <cell r="G1119" t="str">
            <v>N</v>
          </cell>
          <cell r="H1119" t="str">
            <v>N</v>
          </cell>
          <cell r="I1119" t="str">
            <v>N</v>
          </cell>
          <cell r="J1119" t="str">
            <v>N</v>
          </cell>
          <cell r="K1119" t="str">
            <v>N</v>
          </cell>
          <cell r="L1119" t="str">
            <v>N</v>
          </cell>
          <cell r="M1119" t="str">
            <v>N</v>
          </cell>
          <cell r="N1119" t="str">
            <v>N</v>
          </cell>
          <cell r="O1119" t="str">
            <v>N</v>
          </cell>
          <cell r="P1119" t="str">
            <v>N</v>
          </cell>
          <cell r="Q1119" t="str">
            <v>N</v>
          </cell>
          <cell r="R1119">
            <v>0</v>
          </cell>
        </row>
        <row r="1120">
          <cell r="A1120" t="str">
            <v>CCG06V</v>
          </cell>
          <cell r="B1120" t="str">
            <v>NHS NORTH NORFOLK CCG</v>
          </cell>
          <cell r="C1120" t="str">
            <v>DOHCLS</v>
          </cell>
          <cell r="D1120" t="str">
            <v>T</v>
          </cell>
          <cell r="E1120" t="str">
            <v xml:space="preserve">CLS - DEPARTMENT OF HEALTH                        </v>
          </cell>
          <cell r="F1120" t="str">
            <v>N</v>
          </cell>
          <cell r="G1120" t="str">
            <v>N</v>
          </cell>
          <cell r="H1120" t="str">
            <v>N</v>
          </cell>
          <cell r="I1120" t="str">
            <v>N</v>
          </cell>
          <cell r="J1120" t="str">
            <v>N</v>
          </cell>
          <cell r="K1120" t="str">
            <v>N</v>
          </cell>
          <cell r="L1120" t="str">
            <v>N</v>
          </cell>
          <cell r="M1120" t="str">
            <v>N</v>
          </cell>
          <cell r="N1120" t="str">
            <v>N</v>
          </cell>
          <cell r="O1120" t="str">
            <v>N</v>
          </cell>
          <cell r="P1120" t="str">
            <v>N</v>
          </cell>
          <cell r="Q1120" t="str">
            <v>N</v>
          </cell>
          <cell r="R1120">
            <v>0</v>
          </cell>
        </row>
        <row r="1121">
          <cell r="A1121" t="str">
            <v>CCG06W</v>
          </cell>
          <cell r="B1121" t="str">
            <v>NHS NORWICH CCG</v>
          </cell>
          <cell r="C1121" t="str">
            <v>DOHCLS</v>
          </cell>
          <cell r="D1121" t="str">
            <v>T</v>
          </cell>
          <cell r="E1121" t="str">
            <v xml:space="preserve">CLS - DEPARTMENT OF HEALTH                        </v>
          </cell>
          <cell r="F1121" t="str">
            <v>N</v>
          </cell>
          <cell r="G1121" t="str">
            <v>N</v>
          </cell>
          <cell r="H1121" t="str">
            <v>N</v>
          </cell>
          <cell r="I1121" t="str">
            <v>N</v>
          </cell>
          <cell r="J1121" t="str">
            <v>N</v>
          </cell>
          <cell r="K1121" t="str">
            <v>N</v>
          </cell>
          <cell r="L1121" t="str">
            <v>N</v>
          </cell>
          <cell r="M1121" t="str">
            <v>N</v>
          </cell>
          <cell r="N1121" t="str">
            <v>N</v>
          </cell>
          <cell r="O1121" t="str">
            <v>N</v>
          </cell>
          <cell r="P1121" t="str">
            <v>N</v>
          </cell>
          <cell r="Q1121" t="str">
            <v>N</v>
          </cell>
          <cell r="R1121">
            <v>0</v>
          </cell>
        </row>
        <row r="1122">
          <cell r="A1122" t="str">
            <v>CCG06Y</v>
          </cell>
          <cell r="B1122" t="str">
            <v>NHS SOUTH NORFOLK CCG</v>
          </cell>
          <cell r="C1122" t="str">
            <v>DOHCLS</v>
          </cell>
          <cell r="D1122" t="str">
            <v>T</v>
          </cell>
          <cell r="E1122" t="str">
            <v xml:space="preserve">CLS - DEPARTMENT OF HEALTH                        </v>
          </cell>
          <cell r="F1122" t="str">
            <v>N</v>
          </cell>
          <cell r="G1122" t="str">
            <v>N</v>
          </cell>
          <cell r="H1122" t="str">
            <v>N</v>
          </cell>
          <cell r="I1122" t="str">
            <v>N</v>
          </cell>
          <cell r="J1122" t="str">
            <v>N</v>
          </cell>
          <cell r="K1122" t="str">
            <v>N</v>
          </cell>
          <cell r="L1122" t="str">
            <v>N</v>
          </cell>
          <cell r="M1122" t="str">
            <v>N</v>
          </cell>
          <cell r="N1122" t="str">
            <v>N</v>
          </cell>
          <cell r="O1122" t="str">
            <v>N</v>
          </cell>
          <cell r="P1122" t="str">
            <v>N</v>
          </cell>
          <cell r="Q1122" t="str">
            <v>N</v>
          </cell>
          <cell r="R1122">
            <v>0</v>
          </cell>
        </row>
        <row r="1123">
          <cell r="A1123" t="str">
            <v>CCG07G</v>
          </cell>
          <cell r="B1123" t="str">
            <v>NHS THURROCK CCG</v>
          </cell>
          <cell r="C1123" t="str">
            <v>DOHCLS</v>
          </cell>
          <cell r="D1123" t="str">
            <v>T</v>
          </cell>
          <cell r="E1123" t="str">
            <v xml:space="preserve">CLS - DEPARTMENT OF HEALTH                        </v>
          </cell>
          <cell r="F1123" t="str">
            <v>N</v>
          </cell>
          <cell r="G1123" t="str">
            <v>N</v>
          </cell>
          <cell r="H1123" t="str">
            <v>N</v>
          </cell>
          <cell r="I1123" t="str">
            <v>N</v>
          </cell>
          <cell r="J1123" t="str">
            <v>N</v>
          </cell>
          <cell r="K1123" t="str">
            <v>N</v>
          </cell>
          <cell r="L1123" t="str">
            <v>N</v>
          </cell>
          <cell r="M1123" t="str">
            <v>N</v>
          </cell>
          <cell r="N1123" t="str">
            <v>N</v>
          </cell>
          <cell r="O1123" t="str">
            <v>N</v>
          </cell>
          <cell r="P1123" t="str">
            <v>N</v>
          </cell>
          <cell r="Q1123" t="str">
            <v>N</v>
          </cell>
          <cell r="R1123">
            <v>0</v>
          </cell>
        </row>
        <row r="1124">
          <cell r="A1124" t="str">
            <v>CCG07H</v>
          </cell>
          <cell r="B1124" t="str">
            <v>NHS WEST ESSEX CCG</v>
          </cell>
          <cell r="C1124" t="str">
            <v>DOHCLS</v>
          </cell>
          <cell r="D1124" t="str">
            <v>T</v>
          </cell>
          <cell r="E1124" t="str">
            <v xml:space="preserve">CLS - DEPARTMENT OF HEALTH                        </v>
          </cell>
          <cell r="F1124" t="str">
            <v>N</v>
          </cell>
          <cell r="G1124" t="str">
            <v>N</v>
          </cell>
          <cell r="H1124" t="str">
            <v>N</v>
          </cell>
          <cell r="I1124" t="str">
            <v>N</v>
          </cell>
          <cell r="J1124" t="str">
            <v>N</v>
          </cell>
          <cell r="K1124" t="str">
            <v>N</v>
          </cell>
          <cell r="L1124" t="str">
            <v>N</v>
          </cell>
          <cell r="M1124" t="str">
            <v>N</v>
          </cell>
          <cell r="N1124" t="str">
            <v>N</v>
          </cell>
          <cell r="O1124" t="str">
            <v>N</v>
          </cell>
          <cell r="P1124" t="str">
            <v>N</v>
          </cell>
          <cell r="Q1124" t="str">
            <v>N</v>
          </cell>
          <cell r="R1124">
            <v>0</v>
          </cell>
        </row>
        <row r="1125">
          <cell r="A1125" t="str">
            <v>CCG07J</v>
          </cell>
          <cell r="B1125" t="str">
            <v>NHS WEST NORFOLK CCG</v>
          </cell>
          <cell r="C1125" t="str">
            <v>DOHCLS</v>
          </cell>
          <cell r="D1125" t="str">
            <v>T</v>
          </cell>
          <cell r="E1125" t="str">
            <v xml:space="preserve">CLS - DEPARTMENT OF HEALTH                        </v>
          </cell>
          <cell r="F1125" t="str">
            <v>N</v>
          </cell>
          <cell r="G1125" t="str">
            <v>N</v>
          </cell>
          <cell r="H1125" t="str">
            <v>N</v>
          </cell>
          <cell r="I1125" t="str">
            <v>N</v>
          </cell>
          <cell r="J1125" t="str">
            <v>N</v>
          </cell>
          <cell r="K1125" t="str">
            <v>N</v>
          </cell>
          <cell r="L1125" t="str">
            <v>N</v>
          </cell>
          <cell r="M1125" t="str">
            <v>N</v>
          </cell>
          <cell r="N1125" t="str">
            <v>N</v>
          </cell>
          <cell r="O1125" t="str">
            <v>N</v>
          </cell>
          <cell r="P1125" t="str">
            <v>N</v>
          </cell>
          <cell r="Q1125" t="str">
            <v>N</v>
          </cell>
          <cell r="R1125">
            <v>0</v>
          </cell>
        </row>
        <row r="1126">
          <cell r="A1126" t="str">
            <v>CCG07K</v>
          </cell>
          <cell r="B1126" t="str">
            <v>NHS WEST SUFFOLK CCG</v>
          </cell>
          <cell r="C1126" t="str">
            <v>DOHCLS</v>
          </cell>
          <cell r="D1126" t="str">
            <v>T</v>
          </cell>
          <cell r="E1126" t="str">
            <v xml:space="preserve">CLS - DEPARTMENT OF HEALTH                        </v>
          </cell>
          <cell r="F1126" t="str">
            <v>N</v>
          </cell>
          <cell r="G1126" t="str">
            <v>N</v>
          </cell>
          <cell r="H1126" t="str">
            <v>N</v>
          </cell>
          <cell r="I1126" t="str">
            <v>N</v>
          </cell>
          <cell r="J1126" t="str">
            <v>N</v>
          </cell>
          <cell r="K1126" t="str">
            <v>N</v>
          </cell>
          <cell r="L1126" t="str">
            <v>N</v>
          </cell>
          <cell r="M1126" t="str">
            <v>N</v>
          </cell>
          <cell r="N1126" t="str">
            <v>N</v>
          </cell>
          <cell r="O1126" t="str">
            <v>N</v>
          </cell>
          <cell r="P1126" t="str">
            <v>N</v>
          </cell>
          <cell r="Q1126" t="str">
            <v>N</v>
          </cell>
          <cell r="R1126">
            <v>0</v>
          </cell>
        </row>
        <row r="1127">
          <cell r="A1127" t="str">
            <v>CCG07L</v>
          </cell>
          <cell r="B1127" t="str">
            <v>NHS BARKING AND DAGENHAM CCG</v>
          </cell>
          <cell r="C1127" t="str">
            <v>DOHCLS</v>
          </cell>
          <cell r="D1127" t="str">
            <v>T</v>
          </cell>
          <cell r="E1127" t="str">
            <v xml:space="preserve">CLS - DEPARTMENT OF HEALTH                        </v>
          </cell>
          <cell r="F1127" t="str">
            <v>N</v>
          </cell>
          <cell r="G1127" t="str">
            <v>N</v>
          </cell>
          <cell r="H1127" t="str">
            <v>N</v>
          </cell>
          <cell r="I1127" t="str">
            <v>N</v>
          </cell>
          <cell r="J1127" t="str">
            <v>N</v>
          </cell>
          <cell r="K1127" t="str">
            <v>N</v>
          </cell>
          <cell r="L1127" t="str">
            <v>N</v>
          </cell>
          <cell r="M1127" t="str">
            <v>N</v>
          </cell>
          <cell r="N1127" t="str">
            <v>N</v>
          </cell>
          <cell r="O1127" t="str">
            <v>N</v>
          </cell>
          <cell r="P1127" t="str">
            <v>N</v>
          </cell>
          <cell r="Q1127" t="str">
            <v>N</v>
          </cell>
          <cell r="R1127">
            <v>0</v>
          </cell>
        </row>
        <row r="1128">
          <cell r="A1128" t="str">
            <v>CCG07M</v>
          </cell>
          <cell r="B1128" t="str">
            <v>NHS BARNET CCG</v>
          </cell>
          <cell r="C1128" t="str">
            <v>DOHCLS</v>
          </cell>
          <cell r="D1128" t="str">
            <v>T</v>
          </cell>
          <cell r="E1128" t="str">
            <v xml:space="preserve">CLS - DEPARTMENT OF HEALTH                        </v>
          </cell>
          <cell r="F1128" t="str">
            <v>N</v>
          </cell>
          <cell r="G1128" t="str">
            <v>N</v>
          </cell>
          <cell r="H1128" t="str">
            <v>N</v>
          </cell>
          <cell r="I1128" t="str">
            <v>N</v>
          </cell>
          <cell r="J1128" t="str">
            <v>N</v>
          </cell>
          <cell r="K1128" t="str">
            <v>N</v>
          </cell>
          <cell r="L1128" t="str">
            <v>N</v>
          </cell>
          <cell r="M1128" t="str">
            <v>N</v>
          </cell>
          <cell r="N1128" t="str">
            <v>N</v>
          </cell>
          <cell r="O1128" t="str">
            <v>N</v>
          </cell>
          <cell r="P1128" t="str">
            <v>N</v>
          </cell>
          <cell r="Q1128" t="str">
            <v>N</v>
          </cell>
          <cell r="R1128">
            <v>0</v>
          </cell>
        </row>
        <row r="1129">
          <cell r="A1129" t="str">
            <v>CCG07N</v>
          </cell>
          <cell r="B1129" t="str">
            <v>NHS BEXLEY CCG</v>
          </cell>
          <cell r="C1129" t="str">
            <v>DOHCLS</v>
          </cell>
          <cell r="D1129" t="str">
            <v>T</v>
          </cell>
          <cell r="E1129" t="str">
            <v xml:space="preserve">CLS - DEPARTMENT OF HEALTH                        </v>
          </cell>
          <cell r="F1129" t="str">
            <v>N</v>
          </cell>
          <cell r="G1129" t="str">
            <v>N</v>
          </cell>
          <cell r="H1129" t="str">
            <v>N</v>
          </cell>
          <cell r="I1129" t="str">
            <v>N</v>
          </cell>
          <cell r="J1129" t="str">
            <v>N</v>
          </cell>
          <cell r="K1129" t="str">
            <v>N</v>
          </cell>
          <cell r="L1129" t="str">
            <v>N</v>
          </cell>
          <cell r="M1129" t="str">
            <v>N</v>
          </cell>
          <cell r="N1129" t="str">
            <v>N</v>
          </cell>
          <cell r="O1129" t="str">
            <v>N</v>
          </cell>
          <cell r="P1129" t="str">
            <v>N</v>
          </cell>
          <cell r="Q1129" t="str">
            <v>N</v>
          </cell>
          <cell r="R1129">
            <v>0</v>
          </cell>
        </row>
        <row r="1130">
          <cell r="A1130" t="str">
            <v>CCG07P</v>
          </cell>
          <cell r="B1130" t="str">
            <v>NHS BRENT CCG</v>
          </cell>
          <cell r="C1130" t="str">
            <v>DOHCLS</v>
          </cell>
          <cell r="D1130" t="str">
            <v>T</v>
          </cell>
          <cell r="E1130" t="str">
            <v xml:space="preserve">CLS - DEPARTMENT OF HEALTH                        </v>
          </cell>
          <cell r="F1130" t="str">
            <v>N</v>
          </cell>
          <cell r="G1130" t="str">
            <v>N</v>
          </cell>
          <cell r="H1130" t="str">
            <v>N</v>
          </cell>
          <cell r="I1130" t="str">
            <v>N</v>
          </cell>
          <cell r="J1130" t="str">
            <v>N</v>
          </cell>
          <cell r="K1130" t="str">
            <v>N</v>
          </cell>
          <cell r="L1130" t="str">
            <v>N</v>
          </cell>
          <cell r="M1130" t="str">
            <v>N</v>
          </cell>
          <cell r="N1130" t="str">
            <v>N</v>
          </cell>
          <cell r="O1130" t="str">
            <v>N</v>
          </cell>
          <cell r="P1130" t="str">
            <v>N</v>
          </cell>
          <cell r="Q1130" t="str">
            <v>N</v>
          </cell>
          <cell r="R1130">
            <v>0</v>
          </cell>
        </row>
        <row r="1131">
          <cell r="A1131" t="str">
            <v>CCG07Q</v>
          </cell>
          <cell r="B1131" t="str">
            <v>NHS BROMLEY CCG</v>
          </cell>
          <cell r="C1131" t="str">
            <v>DOHCLS</v>
          </cell>
          <cell r="D1131" t="str">
            <v>T</v>
          </cell>
          <cell r="E1131" t="str">
            <v xml:space="preserve">CLS - DEPARTMENT OF HEALTH                        </v>
          </cell>
          <cell r="F1131" t="str">
            <v>N</v>
          </cell>
          <cell r="G1131" t="str">
            <v>N</v>
          </cell>
          <cell r="H1131" t="str">
            <v>N</v>
          </cell>
          <cell r="I1131" t="str">
            <v>N</v>
          </cell>
          <cell r="J1131" t="str">
            <v>N</v>
          </cell>
          <cell r="K1131" t="str">
            <v>N</v>
          </cell>
          <cell r="L1131" t="str">
            <v>N</v>
          </cell>
          <cell r="M1131" t="str">
            <v>N</v>
          </cell>
          <cell r="N1131" t="str">
            <v>N</v>
          </cell>
          <cell r="O1131" t="str">
            <v>N</v>
          </cell>
          <cell r="P1131" t="str">
            <v>N</v>
          </cell>
          <cell r="Q1131" t="str">
            <v>N</v>
          </cell>
          <cell r="R1131">
            <v>0</v>
          </cell>
        </row>
        <row r="1132">
          <cell r="A1132" t="str">
            <v>CCG07R</v>
          </cell>
          <cell r="B1132" t="str">
            <v>NHS CAMDEN CCG</v>
          </cell>
          <cell r="C1132" t="str">
            <v>DOHCLS</v>
          </cell>
          <cell r="D1132" t="str">
            <v>T</v>
          </cell>
          <cell r="E1132" t="str">
            <v xml:space="preserve">CLS - DEPARTMENT OF HEALTH                        </v>
          </cell>
          <cell r="F1132" t="str">
            <v>N</v>
          </cell>
          <cell r="G1132" t="str">
            <v>N</v>
          </cell>
          <cell r="H1132" t="str">
            <v>N</v>
          </cell>
          <cell r="I1132" t="str">
            <v>N</v>
          </cell>
          <cell r="J1132" t="str">
            <v>N</v>
          </cell>
          <cell r="K1132" t="str">
            <v>N</v>
          </cell>
          <cell r="L1132" t="str">
            <v>N</v>
          </cell>
          <cell r="M1132" t="str">
            <v>N</v>
          </cell>
          <cell r="N1132" t="str">
            <v>N</v>
          </cell>
          <cell r="O1132" t="str">
            <v>N</v>
          </cell>
          <cell r="P1132" t="str">
            <v>N</v>
          </cell>
          <cell r="Q1132" t="str">
            <v>N</v>
          </cell>
          <cell r="R1132">
            <v>0</v>
          </cell>
        </row>
        <row r="1133">
          <cell r="A1133" t="str">
            <v>CCG07T</v>
          </cell>
          <cell r="B1133" t="str">
            <v>NHS CITY AND HACKNEY CCG</v>
          </cell>
          <cell r="C1133" t="str">
            <v>DOHCLS</v>
          </cell>
          <cell r="D1133" t="str">
            <v>T</v>
          </cell>
          <cell r="E1133" t="str">
            <v xml:space="preserve">CLS - DEPARTMENT OF HEALTH                        </v>
          </cell>
          <cell r="F1133" t="str">
            <v>N</v>
          </cell>
          <cell r="G1133" t="str">
            <v>N</v>
          </cell>
          <cell r="H1133" t="str">
            <v>N</v>
          </cell>
          <cell r="I1133" t="str">
            <v>N</v>
          </cell>
          <cell r="J1133" t="str">
            <v>N</v>
          </cell>
          <cell r="K1133" t="str">
            <v>N</v>
          </cell>
          <cell r="L1133" t="str">
            <v>N</v>
          </cell>
          <cell r="M1133" t="str">
            <v>N</v>
          </cell>
          <cell r="N1133" t="str">
            <v>N</v>
          </cell>
          <cell r="O1133" t="str">
            <v>N</v>
          </cell>
          <cell r="P1133" t="str">
            <v>N</v>
          </cell>
          <cell r="Q1133" t="str">
            <v>N</v>
          </cell>
          <cell r="R1133">
            <v>0</v>
          </cell>
        </row>
        <row r="1134">
          <cell r="A1134" t="str">
            <v>CCG07V</v>
          </cell>
          <cell r="B1134" t="str">
            <v>NHS CROYDON CCG</v>
          </cell>
          <cell r="C1134" t="str">
            <v>DOHCLS</v>
          </cell>
          <cell r="D1134" t="str">
            <v>T</v>
          </cell>
          <cell r="E1134" t="str">
            <v xml:space="preserve">CLS - DEPARTMENT OF HEALTH                        </v>
          </cell>
          <cell r="F1134" t="str">
            <v>N</v>
          </cell>
          <cell r="G1134" t="str">
            <v>N</v>
          </cell>
          <cell r="H1134" t="str">
            <v>N</v>
          </cell>
          <cell r="I1134" t="str">
            <v>N</v>
          </cell>
          <cell r="J1134" t="str">
            <v>N</v>
          </cell>
          <cell r="K1134" t="str">
            <v>N</v>
          </cell>
          <cell r="L1134" t="str">
            <v>N</v>
          </cell>
          <cell r="M1134" t="str">
            <v>N</v>
          </cell>
          <cell r="N1134" t="str">
            <v>N</v>
          </cell>
          <cell r="O1134" t="str">
            <v>N</v>
          </cell>
          <cell r="P1134" t="str">
            <v>N</v>
          </cell>
          <cell r="Q1134" t="str">
            <v>N</v>
          </cell>
          <cell r="R1134">
            <v>0</v>
          </cell>
        </row>
        <row r="1135">
          <cell r="A1135" t="str">
            <v>CCG07W</v>
          </cell>
          <cell r="B1135" t="str">
            <v>NHS EALING CCG</v>
          </cell>
          <cell r="C1135" t="str">
            <v>DOHCLS</v>
          </cell>
          <cell r="D1135" t="str">
            <v>T</v>
          </cell>
          <cell r="E1135" t="str">
            <v xml:space="preserve">CLS - DEPARTMENT OF HEALTH                        </v>
          </cell>
          <cell r="F1135" t="str">
            <v>N</v>
          </cell>
          <cell r="G1135" t="str">
            <v>N</v>
          </cell>
          <cell r="H1135" t="str">
            <v>N</v>
          </cell>
          <cell r="I1135" t="str">
            <v>N</v>
          </cell>
          <cell r="J1135" t="str">
            <v>N</v>
          </cell>
          <cell r="K1135" t="str">
            <v>N</v>
          </cell>
          <cell r="L1135" t="str">
            <v>N</v>
          </cell>
          <cell r="M1135" t="str">
            <v>N</v>
          </cell>
          <cell r="N1135" t="str">
            <v>N</v>
          </cell>
          <cell r="O1135" t="str">
            <v>N</v>
          </cell>
          <cell r="P1135" t="str">
            <v>N</v>
          </cell>
          <cell r="Q1135" t="str">
            <v>N</v>
          </cell>
          <cell r="R1135">
            <v>0</v>
          </cell>
        </row>
        <row r="1136">
          <cell r="A1136" t="str">
            <v>CCG07X</v>
          </cell>
          <cell r="B1136" t="str">
            <v>NHS ENFIELD CCG</v>
          </cell>
          <cell r="C1136" t="str">
            <v>DOHCLS</v>
          </cell>
          <cell r="D1136" t="str">
            <v>T</v>
          </cell>
          <cell r="E1136" t="str">
            <v xml:space="preserve">CLS - DEPARTMENT OF HEALTH                        </v>
          </cell>
          <cell r="F1136" t="str">
            <v>N</v>
          </cell>
          <cell r="G1136" t="str">
            <v>N</v>
          </cell>
          <cell r="H1136" t="str">
            <v>N</v>
          </cell>
          <cell r="I1136" t="str">
            <v>N</v>
          </cell>
          <cell r="J1136" t="str">
            <v>N</v>
          </cell>
          <cell r="K1136" t="str">
            <v>N</v>
          </cell>
          <cell r="L1136" t="str">
            <v>N</v>
          </cell>
          <cell r="M1136" t="str">
            <v>N</v>
          </cell>
          <cell r="N1136" t="str">
            <v>N</v>
          </cell>
          <cell r="O1136" t="str">
            <v>N</v>
          </cell>
          <cell r="P1136" t="str">
            <v>N</v>
          </cell>
          <cell r="Q1136" t="str">
            <v>N</v>
          </cell>
          <cell r="R1136">
            <v>0</v>
          </cell>
        </row>
        <row r="1137">
          <cell r="A1137" t="str">
            <v>CCG07Y</v>
          </cell>
          <cell r="B1137" t="str">
            <v>NHS HOUNSLOW CCG</v>
          </cell>
          <cell r="C1137" t="str">
            <v>DOHCLS</v>
          </cell>
          <cell r="D1137" t="str">
            <v>T</v>
          </cell>
          <cell r="E1137" t="str">
            <v xml:space="preserve">CLS - DEPARTMENT OF HEALTH                        </v>
          </cell>
          <cell r="F1137" t="str">
            <v>N</v>
          </cell>
          <cell r="G1137" t="str">
            <v>N</v>
          </cell>
          <cell r="H1137" t="str">
            <v>N</v>
          </cell>
          <cell r="I1137" t="str">
            <v>N</v>
          </cell>
          <cell r="J1137" t="str">
            <v>N</v>
          </cell>
          <cell r="K1137" t="str">
            <v>N</v>
          </cell>
          <cell r="L1137" t="str">
            <v>N</v>
          </cell>
          <cell r="M1137" t="str">
            <v>N</v>
          </cell>
          <cell r="N1137" t="str">
            <v>N</v>
          </cell>
          <cell r="O1137" t="str">
            <v>N</v>
          </cell>
          <cell r="P1137" t="str">
            <v>N</v>
          </cell>
          <cell r="Q1137" t="str">
            <v>N</v>
          </cell>
          <cell r="R1137">
            <v>0</v>
          </cell>
        </row>
        <row r="1138">
          <cell r="A1138" t="str">
            <v>CCG08A</v>
          </cell>
          <cell r="B1138" t="str">
            <v>NHS GREENWICH CCG</v>
          </cell>
          <cell r="C1138" t="str">
            <v>DOHCLS</v>
          </cell>
          <cell r="D1138" t="str">
            <v>T</v>
          </cell>
          <cell r="E1138" t="str">
            <v xml:space="preserve">CLS - DEPARTMENT OF HEALTH                        </v>
          </cell>
          <cell r="F1138" t="str">
            <v>N</v>
          </cell>
          <cell r="G1138" t="str">
            <v>N</v>
          </cell>
          <cell r="H1138" t="str">
            <v>N</v>
          </cell>
          <cell r="I1138" t="str">
            <v>N</v>
          </cell>
          <cell r="J1138" t="str">
            <v>N</v>
          </cell>
          <cell r="K1138" t="str">
            <v>N</v>
          </cell>
          <cell r="L1138" t="str">
            <v>N</v>
          </cell>
          <cell r="M1138" t="str">
            <v>N</v>
          </cell>
          <cell r="N1138" t="str">
            <v>N</v>
          </cell>
          <cell r="O1138" t="str">
            <v>N</v>
          </cell>
          <cell r="P1138" t="str">
            <v>N</v>
          </cell>
          <cell r="Q1138" t="str">
            <v>N</v>
          </cell>
          <cell r="R1138">
            <v>0</v>
          </cell>
        </row>
        <row r="1139">
          <cell r="A1139" t="str">
            <v>CCG08C</v>
          </cell>
          <cell r="B1139" t="str">
            <v>NHS HAMMERSMITH AND FULHAM CCG</v>
          </cell>
          <cell r="C1139" t="str">
            <v>DOHCLS</v>
          </cell>
          <cell r="D1139" t="str">
            <v>T</v>
          </cell>
          <cell r="E1139" t="str">
            <v xml:space="preserve">CLS - DEPARTMENT OF HEALTH                        </v>
          </cell>
          <cell r="F1139" t="str">
            <v>N</v>
          </cell>
          <cell r="G1139" t="str">
            <v>N</v>
          </cell>
          <cell r="H1139" t="str">
            <v>N</v>
          </cell>
          <cell r="I1139" t="str">
            <v>N</v>
          </cell>
          <cell r="J1139" t="str">
            <v>N</v>
          </cell>
          <cell r="K1139" t="str">
            <v>N</v>
          </cell>
          <cell r="L1139" t="str">
            <v>N</v>
          </cell>
          <cell r="M1139" t="str">
            <v>N</v>
          </cell>
          <cell r="N1139" t="str">
            <v>N</v>
          </cell>
          <cell r="O1139" t="str">
            <v>N</v>
          </cell>
          <cell r="P1139" t="str">
            <v>N</v>
          </cell>
          <cell r="Q1139" t="str">
            <v>N</v>
          </cell>
          <cell r="R1139">
            <v>0</v>
          </cell>
        </row>
        <row r="1140">
          <cell r="A1140" t="str">
            <v>CCG08D</v>
          </cell>
          <cell r="B1140" t="str">
            <v>NHS HARINGEY CCG</v>
          </cell>
          <cell r="C1140" t="str">
            <v>DOHCLS</v>
          </cell>
          <cell r="D1140" t="str">
            <v>T</v>
          </cell>
          <cell r="E1140" t="str">
            <v xml:space="preserve">CLS - DEPARTMENT OF HEALTH                        </v>
          </cell>
          <cell r="F1140" t="str">
            <v>N</v>
          </cell>
          <cell r="G1140" t="str">
            <v>N</v>
          </cell>
          <cell r="H1140" t="str">
            <v>N</v>
          </cell>
          <cell r="I1140" t="str">
            <v>N</v>
          </cell>
          <cell r="J1140" t="str">
            <v>N</v>
          </cell>
          <cell r="K1140" t="str">
            <v>N</v>
          </cell>
          <cell r="L1140" t="str">
            <v>N</v>
          </cell>
          <cell r="M1140" t="str">
            <v>N</v>
          </cell>
          <cell r="N1140" t="str">
            <v>N</v>
          </cell>
          <cell r="O1140" t="str">
            <v>N</v>
          </cell>
          <cell r="P1140" t="str">
            <v>N</v>
          </cell>
          <cell r="Q1140" t="str">
            <v>N</v>
          </cell>
          <cell r="R1140">
            <v>0</v>
          </cell>
        </row>
        <row r="1141">
          <cell r="A1141" t="str">
            <v>CCG08E</v>
          </cell>
          <cell r="B1141" t="str">
            <v>NHS HARROW CCG</v>
          </cell>
          <cell r="C1141" t="str">
            <v>DOHCLS</v>
          </cell>
          <cell r="D1141" t="str">
            <v>T</v>
          </cell>
          <cell r="E1141" t="str">
            <v xml:space="preserve">CLS - DEPARTMENT OF HEALTH                        </v>
          </cell>
          <cell r="F1141" t="str">
            <v>N</v>
          </cell>
          <cell r="G1141" t="str">
            <v>N</v>
          </cell>
          <cell r="H1141" t="str">
            <v>N</v>
          </cell>
          <cell r="I1141" t="str">
            <v>N</v>
          </cell>
          <cell r="J1141" t="str">
            <v>N</v>
          </cell>
          <cell r="K1141" t="str">
            <v>N</v>
          </cell>
          <cell r="L1141" t="str">
            <v>N</v>
          </cell>
          <cell r="M1141" t="str">
            <v>N</v>
          </cell>
          <cell r="N1141" t="str">
            <v>N</v>
          </cell>
          <cell r="O1141" t="str">
            <v>N</v>
          </cell>
          <cell r="P1141" t="str">
            <v>N</v>
          </cell>
          <cell r="Q1141" t="str">
            <v>N</v>
          </cell>
          <cell r="R1141">
            <v>0</v>
          </cell>
        </row>
        <row r="1142">
          <cell r="A1142" t="str">
            <v>CCG08F</v>
          </cell>
          <cell r="B1142" t="str">
            <v>NHS HAVERING CCG</v>
          </cell>
          <cell r="C1142" t="str">
            <v>DOHCLS</v>
          </cell>
          <cell r="D1142" t="str">
            <v>T</v>
          </cell>
          <cell r="E1142" t="str">
            <v xml:space="preserve">CLS - DEPARTMENT OF HEALTH                        </v>
          </cell>
          <cell r="F1142" t="str">
            <v>N</v>
          </cell>
          <cell r="G1142" t="str">
            <v>N</v>
          </cell>
          <cell r="H1142" t="str">
            <v>N</v>
          </cell>
          <cell r="I1142" t="str">
            <v>N</v>
          </cell>
          <cell r="J1142" t="str">
            <v>N</v>
          </cell>
          <cell r="K1142" t="str">
            <v>N</v>
          </cell>
          <cell r="L1142" t="str">
            <v>N</v>
          </cell>
          <cell r="M1142" t="str">
            <v>N</v>
          </cell>
          <cell r="N1142" t="str">
            <v>N</v>
          </cell>
          <cell r="O1142" t="str">
            <v>N</v>
          </cell>
          <cell r="P1142" t="str">
            <v>N</v>
          </cell>
          <cell r="Q1142" t="str">
            <v>N</v>
          </cell>
          <cell r="R1142">
            <v>0</v>
          </cell>
        </row>
        <row r="1143">
          <cell r="A1143" t="str">
            <v>CCG08G</v>
          </cell>
          <cell r="B1143" t="str">
            <v>NHS HILLINGDON CCG</v>
          </cell>
          <cell r="C1143" t="str">
            <v>DOHCLS</v>
          </cell>
          <cell r="D1143" t="str">
            <v>T</v>
          </cell>
          <cell r="E1143" t="str">
            <v xml:space="preserve">CLS - DEPARTMENT OF HEALTH                        </v>
          </cell>
          <cell r="F1143" t="str">
            <v>N</v>
          </cell>
          <cell r="G1143" t="str">
            <v>N</v>
          </cell>
          <cell r="H1143" t="str">
            <v>N</v>
          </cell>
          <cell r="I1143" t="str">
            <v>N</v>
          </cell>
          <cell r="J1143" t="str">
            <v>N</v>
          </cell>
          <cell r="K1143" t="str">
            <v>N</v>
          </cell>
          <cell r="L1143" t="str">
            <v>N</v>
          </cell>
          <cell r="M1143" t="str">
            <v>N</v>
          </cell>
          <cell r="N1143" t="str">
            <v>N</v>
          </cell>
          <cell r="O1143" t="str">
            <v>N</v>
          </cell>
          <cell r="P1143" t="str">
            <v>N</v>
          </cell>
          <cell r="Q1143" t="str">
            <v>N</v>
          </cell>
          <cell r="R1143">
            <v>0</v>
          </cell>
        </row>
        <row r="1144">
          <cell r="A1144" t="str">
            <v>CCG08H</v>
          </cell>
          <cell r="B1144" t="str">
            <v>NHS ISLINGTON CCG</v>
          </cell>
          <cell r="C1144" t="str">
            <v>DOHCLS</v>
          </cell>
          <cell r="D1144" t="str">
            <v>T</v>
          </cell>
          <cell r="E1144" t="str">
            <v xml:space="preserve">CLS - DEPARTMENT OF HEALTH                        </v>
          </cell>
          <cell r="F1144" t="str">
            <v>N</v>
          </cell>
          <cell r="G1144" t="str">
            <v>N</v>
          </cell>
          <cell r="H1144" t="str">
            <v>N</v>
          </cell>
          <cell r="I1144" t="str">
            <v>N</v>
          </cell>
          <cell r="J1144" t="str">
            <v>N</v>
          </cell>
          <cell r="K1144" t="str">
            <v>N</v>
          </cell>
          <cell r="L1144" t="str">
            <v>N</v>
          </cell>
          <cell r="M1144" t="str">
            <v>N</v>
          </cell>
          <cell r="N1144" t="str">
            <v>N</v>
          </cell>
          <cell r="O1144" t="str">
            <v>N</v>
          </cell>
          <cell r="P1144" t="str">
            <v>N</v>
          </cell>
          <cell r="Q1144" t="str">
            <v>N</v>
          </cell>
          <cell r="R1144">
            <v>0</v>
          </cell>
        </row>
        <row r="1145">
          <cell r="A1145" t="str">
            <v>CCG08J</v>
          </cell>
          <cell r="B1145" t="str">
            <v>NHS KINGSTON CCG</v>
          </cell>
          <cell r="C1145" t="str">
            <v>DOHCLS</v>
          </cell>
          <cell r="D1145" t="str">
            <v>T</v>
          </cell>
          <cell r="E1145" t="str">
            <v xml:space="preserve">CLS - DEPARTMENT OF HEALTH                        </v>
          </cell>
          <cell r="F1145" t="str">
            <v>N</v>
          </cell>
          <cell r="G1145" t="str">
            <v>N</v>
          </cell>
          <cell r="H1145" t="str">
            <v>N</v>
          </cell>
          <cell r="I1145" t="str">
            <v>N</v>
          </cell>
          <cell r="J1145" t="str">
            <v>N</v>
          </cell>
          <cell r="K1145" t="str">
            <v>N</v>
          </cell>
          <cell r="L1145" t="str">
            <v>N</v>
          </cell>
          <cell r="M1145" t="str">
            <v>N</v>
          </cell>
          <cell r="N1145" t="str">
            <v>N</v>
          </cell>
          <cell r="O1145" t="str">
            <v>N</v>
          </cell>
          <cell r="P1145" t="str">
            <v>N</v>
          </cell>
          <cell r="Q1145" t="str">
            <v>N</v>
          </cell>
          <cell r="R1145">
            <v>0</v>
          </cell>
        </row>
        <row r="1146">
          <cell r="A1146" t="str">
            <v>CCG08K</v>
          </cell>
          <cell r="B1146" t="str">
            <v>NHS LAMBETH CCG</v>
          </cell>
          <cell r="C1146" t="str">
            <v>DOHCLS</v>
          </cell>
          <cell r="D1146" t="str">
            <v>T</v>
          </cell>
          <cell r="E1146" t="str">
            <v xml:space="preserve">CLS - DEPARTMENT OF HEALTH                        </v>
          </cell>
          <cell r="F1146" t="str">
            <v>N</v>
          </cell>
          <cell r="G1146" t="str">
            <v>N</v>
          </cell>
          <cell r="H1146" t="str">
            <v>N</v>
          </cell>
          <cell r="I1146" t="str">
            <v>N</v>
          </cell>
          <cell r="J1146" t="str">
            <v>N</v>
          </cell>
          <cell r="K1146" t="str">
            <v>N</v>
          </cell>
          <cell r="L1146" t="str">
            <v>N</v>
          </cell>
          <cell r="M1146" t="str">
            <v>N</v>
          </cell>
          <cell r="N1146" t="str">
            <v>N</v>
          </cell>
          <cell r="O1146" t="str">
            <v>N</v>
          </cell>
          <cell r="P1146" t="str">
            <v>N</v>
          </cell>
          <cell r="Q1146" t="str">
            <v>N</v>
          </cell>
          <cell r="R1146">
            <v>0</v>
          </cell>
        </row>
        <row r="1147">
          <cell r="A1147" t="str">
            <v>CCG08L</v>
          </cell>
          <cell r="B1147" t="str">
            <v>NHS LEWISHAM CCG</v>
          </cell>
          <cell r="C1147" t="str">
            <v>DOHCLS</v>
          </cell>
          <cell r="D1147" t="str">
            <v>T</v>
          </cell>
          <cell r="E1147" t="str">
            <v xml:space="preserve">CLS - DEPARTMENT OF HEALTH                        </v>
          </cell>
          <cell r="F1147" t="str">
            <v>N</v>
          </cell>
          <cell r="G1147" t="str">
            <v>N</v>
          </cell>
          <cell r="H1147" t="str">
            <v>N</v>
          </cell>
          <cell r="I1147" t="str">
            <v>N</v>
          </cell>
          <cell r="J1147" t="str">
            <v>N</v>
          </cell>
          <cell r="K1147" t="str">
            <v>N</v>
          </cell>
          <cell r="L1147" t="str">
            <v>N</v>
          </cell>
          <cell r="M1147" t="str">
            <v>N</v>
          </cell>
          <cell r="N1147" t="str">
            <v>N</v>
          </cell>
          <cell r="O1147" t="str">
            <v>N</v>
          </cell>
          <cell r="P1147" t="str">
            <v>N</v>
          </cell>
          <cell r="Q1147" t="str">
            <v>N</v>
          </cell>
          <cell r="R1147">
            <v>0</v>
          </cell>
        </row>
        <row r="1148">
          <cell r="A1148" t="str">
            <v>CCG08M</v>
          </cell>
          <cell r="B1148" t="str">
            <v>NHS NEWHAM CCG</v>
          </cell>
          <cell r="C1148" t="str">
            <v>DOHCLS</v>
          </cell>
          <cell r="D1148" t="str">
            <v>T</v>
          </cell>
          <cell r="E1148" t="str">
            <v xml:space="preserve">CLS - DEPARTMENT OF HEALTH                        </v>
          </cell>
          <cell r="F1148" t="str">
            <v>N</v>
          </cell>
          <cell r="G1148" t="str">
            <v>N</v>
          </cell>
          <cell r="H1148" t="str">
            <v>N</v>
          </cell>
          <cell r="I1148" t="str">
            <v>N</v>
          </cell>
          <cell r="J1148" t="str">
            <v>N</v>
          </cell>
          <cell r="K1148" t="str">
            <v>N</v>
          </cell>
          <cell r="L1148" t="str">
            <v>N</v>
          </cell>
          <cell r="M1148" t="str">
            <v>N</v>
          </cell>
          <cell r="N1148" t="str">
            <v>N</v>
          </cell>
          <cell r="O1148" t="str">
            <v>N</v>
          </cell>
          <cell r="P1148" t="str">
            <v>N</v>
          </cell>
          <cell r="Q1148" t="str">
            <v>N</v>
          </cell>
          <cell r="R1148">
            <v>0</v>
          </cell>
        </row>
        <row r="1149">
          <cell r="A1149" t="str">
            <v>CCG08N</v>
          </cell>
          <cell r="B1149" t="str">
            <v>NHS REDBRIDGE CCG</v>
          </cell>
          <cell r="C1149" t="str">
            <v>DOHCLS</v>
          </cell>
          <cell r="D1149" t="str">
            <v>T</v>
          </cell>
          <cell r="E1149" t="str">
            <v xml:space="preserve">CLS - DEPARTMENT OF HEALTH                        </v>
          </cell>
          <cell r="F1149" t="str">
            <v>N</v>
          </cell>
          <cell r="G1149" t="str">
            <v>N</v>
          </cell>
          <cell r="H1149" t="str">
            <v>N</v>
          </cell>
          <cell r="I1149" t="str">
            <v>N</v>
          </cell>
          <cell r="J1149" t="str">
            <v>N</v>
          </cell>
          <cell r="K1149" t="str">
            <v>N</v>
          </cell>
          <cell r="L1149" t="str">
            <v>N</v>
          </cell>
          <cell r="M1149" t="str">
            <v>N</v>
          </cell>
          <cell r="N1149" t="str">
            <v>N</v>
          </cell>
          <cell r="O1149" t="str">
            <v>N</v>
          </cell>
          <cell r="P1149" t="str">
            <v>N</v>
          </cell>
          <cell r="Q1149" t="str">
            <v>N</v>
          </cell>
          <cell r="R1149">
            <v>0</v>
          </cell>
        </row>
        <row r="1150">
          <cell r="A1150" t="str">
            <v>CCG08P</v>
          </cell>
          <cell r="B1150" t="str">
            <v>NHS RICHMOND CCG</v>
          </cell>
          <cell r="C1150" t="str">
            <v>DOHCLS</v>
          </cell>
          <cell r="D1150" t="str">
            <v>T</v>
          </cell>
          <cell r="E1150" t="str">
            <v xml:space="preserve">CLS - DEPARTMENT OF HEALTH                        </v>
          </cell>
          <cell r="F1150" t="str">
            <v>N</v>
          </cell>
          <cell r="G1150" t="str">
            <v>N</v>
          </cell>
          <cell r="H1150" t="str">
            <v>N</v>
          </cell>
          <cell r="I1150" t="str">
            <v>N</v>
          </cell>
          <cell r="J1150" t="str">
            <v>N</v>
          </cell>
          <cell r="K1150" t="str">
            <v>N</v>
          </cell>
          <cell r="L1150" t="str">
            <v>N</v>
          </cell>
          <cell r="M1150" t="str">
            <v>N</v>
          </cell>
          <cell r="N1150" t="str">
            <v>N</v>
          </cell>
          <cell r="O1150" t="str">
            <v>N</v>
          </cell>
          <cell r="P1150" t="str">
            <v>N</v>
          </cell>
          <cell r="Q1150" t="str">
            <v>N</v>
          </cell>
          <cell r="R1150">
            <v>0</v>
          </cell>
        </row>
        <row r="1151">
          <cell r="A1151" t="str">
            <v>CCG08Q</v>
          </cell>
          <cell r="B1151" t="str">
            <v>NHS SOUTHWARK CCG</v>
          </cell>
          <cell r="C1151" t="str">
            <v>DOHCLS</v>
          </cell>
          <cell r="D1151" t="str">
            <v>T</v>
          </cell>
          <cell r="E1151" t="str">
            <v xml:space="preserve">CLS - DEPARTMENT OF HEALTH                        </v>
          </cell>
          <cell r="F1151" t="str">
            <v>N</v>
          </cell>
          <cell r="G1151" t="str">
            <v>N</v>
          </cell>
          <cell r="H1151" t="str">
            <v>N</v>
          </cell>
          <cell r="I1151" t="str">
            <v>N</v>
          </cell>
          <cell r="J1151" t="str">
            <v>N</v>
          </cell>
          <cell r="K1151" t="str">
            <v>N</v>
          </cell>
          <cell r="L1151" t="str">
            <v>N</v>
          </cell>
          <cell r="M1151" t="str">
            <v>N</v>
          </cell>
          <cell r="N1151" t="str">
            <v>N</v>
          </cell>
          <cell r="O1151" t="str">
            <v>N</v>
          </cell>
          <cell r="P1151" t="str">
            <v>N</v>
          </cell>
          <cell r="Q1151" t="str">
            <v>N</v>
          </cell>
          <cell r="R1151">
            <v>0</v>
          </cell>
        </row>
        <row r="1152">
          <cell r="A1152" t="str">
            <v>CCG08R</v>
          </cell>
          <cell r="B1152" t="str">
            <v>NHS MERTON CCG</v>
          </cell>
          <cell r="C1152" t="str">
            <v>DOHCLS</v>
          </cell>
          <cell r="D1152" t="str">
            <v>T</v>
          </cell>
          <cell r="E1152" t="str">
            <v xml:space="preserve">CLS - DEPARTMENT OF HEALTH                        </v>
          </cell>
          <cell r="F1152" t="str">
            <v>N</v>
          </cell>
          <cell r="G1152" t="str">
            <v>N</v>
          </cell>
          <cell r="H1152" t="str">
            <v>N</v>
          </cell>
          <cell r="I1152" t="str">
            <v>N</v>
          </cell>
          <cell r="J1152" t="str">
            <v>N</v>
          </cell>
          <cell r="K1152" t="str">
            <v>N</v>
          </cell>
          <cell r="L1152" t="str">
            <v>N</v>
          </cell>
          <cell r="M1152" t="str">
            <v>N</v>
          </cell>
          <cell r="N1152" t="str">
            <v>N</v>
          </cell>
          <cell r="O1152" t="str">
            <v>N</v>
          </cell>
          <cell r="P1152" t="str">
            <v>N</v>
          </cell>
          <cell r="Q1152" t="str">
            <v>N</v>
          </cell>
          <cell r="R1152">
            <v>0</v>
          </cell>
        </row>
        <row r="1153">
          <cell r="A1153" t="str">
            <v>CCG08T</v>
          </cell>
          <cell r="B1153" t="str">
            <v>NHS SUTTON CCG</v>
          </cell>
          <cell r="C1153" t="str">
            <v>DOHCLS</v>
          </cell>
          <cell r="D1153" t="str">
            <v>T</v>
          </cell>
          <cell r="E1153" t="str">
            <v xml:space="preserve">CLS - DEPARTMENT OF HEALTH                        </v>
          </cell>
          <cell r="F1153" t="str">
            <v>N</v>
          </cell>
          <cell r="G1153" t="str">
            <v>N</v>
          </cell>
          <cell r="H1153" t="str">
            <v>N</v>
          </cell>
          <cell r="I1153" t="str">
            <v>N</v>
          </cell>
          <cell r="J1153" t="str">
            <v>N</v>
          </cell>
          <cell r="K1153" t="str">
            <v>N</v>
          </cell>
          <cell r="L1153" t="str">
            <v>N</v>
          </cell>
          <cell r="M1153" t="str">
            <v>N</v>
          </cell>
          <cell r="N1153" t="str">
            <v>N</v>
          </cell>
          <cell r="O1153" t="str">
            <v>N</v>
          </cell>
          <cell r="P1153" t="str">
            <v>N</v>
          </cell>
          <cell r="Q1153" t="str">
            <v>N</v>
          </cell>
          <cell r="R1153">
            <v>0</v>
          </cell>
        </row>
        <row r="1154">
          <cell r="A1154" t="str">
            <v>CCG08V</v>
          </cell>
          <cell r="B1154" t="str">
            <v>NHS TOWER HAMLETS CCG</v>
          </cell>
          <cell r="C1154" t="str">
            <v>DOHCLS</v>
          </cell>
          <cell r="D1154" t="str">
            <v>T</v>
          </cell>
          <cell r="E1154" t="str">
            <v xml:space="preserve">CLS - DEPARTMENT OF HEALTH                        </v>
          </cell>
          <cell r="F1154" t="str">
            <v>N</v>
          </cell>
          <cell r="G1154" t="str">
            <v>N</v>
          </cell>
          <cell r="H1154" t="str">
            <v>N</v>
          </cell>
          <cell r="I1154" t="str">
            <v>N</v>
          </cell>
          <cell r="J1154" t="str">
            <v>N</v>
          </cell>
          <cell r="K1154" t="str">
            <v>N</v>
          </cell>
          <cell r="L1154" t="str">
            <v>N</v>
          </cell>
          <cell r="M1154" t="str">
            <v>N</v>
          </cell>
          <cell r="N1154" t="str">
            <v>N</v>
          </cell>
          <cell r="O1154" t="str">
            <v>N</v>
          </cell>
          <cell r="P1154" t="str">
            <v>N</v>
          </cell>
          <cell r="Q1154" t="str">
            <v>N</v>
          </cell>
          <cell r="R1154">
            <v>0</v>
          </cell>
        </row>
        <row r="1155">
          <cell r="A1155" t="str">
            <v>CCG08W</v>
          </cell>
          <cell r="B1155" t="str">
            <v>NHS WALTHAM FOREST CCG</v>
          </cell>
          <cell r="C1155" t="str">
            <v>DOHCLS</v>
          </cell>
          <cell r="D1155" t="str">
            <v>T</v>
          </cell>
          <cell r="E1155" t="str">
            <v xml:space="preserve">CLS - DEPARTMENT OF HEALTH                        </v>
          </cell>
          <cell r="F1155" t="str">
            <v>N</v>
          </cell>
          <cell r="G1155" t="str">
            <v>N</v>
          </cell>
          <cell r="H1155" t="str">
            <v>N</v>
          </cell>
          <cell r="I1155" t="str">
            <v>N</v>
          </cell>
          <cell r="J1155" t="str">
            <v>N</v>
          </cell>
          <cell r="K1155" t="str">
            <v>N</v>
          </cell>
          <cell r="L1155" t="str">
            <v>N</v>
          </cell>
          <cell r="M1155" t="str">
            <v>N</v>
          </cell>
          <cell r="N1155" t="str">
            <v>N</v>
          </cell>
          <cell r="O1155" t="str">
            <v>N</v>
          </cell>
          <cell r="P1155" t="str">
            <v>N</v>
          </cell>
          <cell r="Q1155" t="str">
            <v>N</v>
          </cell>
          <cell r="R1155">
            <v>0</v>
          </cell>
        </row>
        <row r="1156">
          <cell r="A1156" t="str">
            <v>CCG08X</v>
          </cell>
          <cell r="B1156" t="str">
            <v>NHS WANDSWORTH CCG</v>
          </cell>
          <cell r="C1156" t="str">
            <v>DOHCLS</v>
          </cell>
          <cell r="D1156" t="str">
            <v>T</v>
          </cell>
          <cell r="E1156" t="str">
            <v xml:space="preserve">CLS - DEPARTMENT OF HEALTH                        </v>
          </cell>
          <cell r="F1156" t="str">
            <v>N</v>
          </cell>
          <cell r="G1156" t="str">
            <v>N</v>
          </cell>
          <cell r="H1156" t="str">
            <v>N</v>
          </cell>
          <cell r="I1156" t="str">
            <v>N</v>
          </cell>
          <cell r="J1156" t="str">
            <v>N</v>
          </cell>
          <cell r="K1156" t="str">
            <v>N</v>
          </cell>
          <cell r="L1156" t="str">
            <v>N</v>
          </cell>
          <cell r="M1156" t="str">
            <v>N</v>
          </cell>
          <cell r="N1156" t="str">
            <v>N</v>
          </cell>
          <cell r="O1156" t="str">
            <v>N</v>
          </cell>
          <cell r="P1156" t="str">
            <v>N</v>
          </cell>
          <cell r="Q1156" t="str">
            <v>N</v>
          </cell>
          <cell r="R1156">
            <v>0</v>
          </cell>
        </row>
        <row r="1157">
          <cell r="A1157" t="str">
            <v>CCG08Y</v>
          </cell>
          <cell r="B1157" t="str">
            <v>NHS WEST LONDON (K&amp;C &amp; QPP) CCG</v>
          </cell>
          <cell r="C1157" t="str">
            <v>DOHCLS</v>
          </cell>
          <cell r="D1157" t="str">
            <v>T</v>
          </cell>
          <cell r="E1157" t="str">
            <v xml:space="preserve">CLS - DEPARTMENT OF HEALTH                        </v>
          </cell>
          <cell r="F1157" t="str">
            <v>N</v>
          </cell>
          <cell r="G1157" t="str">
            <v>N</v>
          </cell>
          <cell r="H1157" t="str">
            <v>N</v>
          </cell>
          <cell r="I1157" t="str">
            <v>N</v>
          </cell>
          <cell r="J1157" t="str">
            <v>N</v>
          </cell>
          <cell r="K1157" t="str">
            <v>N</v>
          </cell>
          <cell r="L1157" t="str">
            <v>N</v>
          </cell>
          <cell r="M1157" t="str">
            <v>N</v>
          </cell>
          <cell r="N1157" t="str">
            <v>N</v>
          </cell>
          <cell r="O1157" t="str">
            <v>N</v>
          </cell>
          <cell r="P1157" t="str">
            <v>N</v>
          </cell>
          <cell r="Q1157" t="str">
            <v>N</v>
          </cell>
          <cell r="R1157">
            <v>0</v>
          </cell>
        </row>
        <row r="1158">
          <cell r="A1158" t="str">
            <v>CCG09A</v>
          </cell>
          <cell r="B1158" t="str">
            <v>NHS CENTRAL LONDON (WESTMINSTER) CCG</v>
          </cell>
          <cell r="C1158" t="str">
            <v>DOHCLS</v>
          </cell>
          <cell r="D1158" t="str">
            <v>T</v>
          </cell>
          <cell r="E1158" t="str">
            <v xml:space="preserve">CLS - DEPARTMENT OF HEALTH                        </v>
          </cell>
          <cell r="F1158" t="str">
            <v>N</v>
          </cell>
          <cell r="G1158" t="str">
            <v>N</v>
          </cell>
          <cell r="H1158" t="str">
            <v>N</v>
          </cell>
          <cell r="I1158" t="str">
            <v>N</v>
          </cell>
          <cell r="J1158" t="str">
            <v>N</v>
          </cell>
          <cell r="K1158" t="str">
            <v>N</v>
          </cell>
          <cell r="L1158" t="str">
            <v>N</v>
          </cell>
          <cell r="M1158" t="str">
            <v>N</v>
          </cell>
          <cell r="N1158" t="str">
            <v>N</v>
          </cell>
          <cell r="O1158" t="str">
            <v>N</v>
          </cell>
          <cell r="P1158" t="str">
            <v>N</v>
          </cell>
          <cell r="Q1158" t="str">
            <v>N</v>
          </cell>
          <cell r="R1158">
            <v>0</v>
          </cell>
        </row>
        <row r="1159">
          <cell r="A1159" t="str">
            <v>CCG09C</v>
          </cell>
          <cell r="B1159" t="str">
            <v>NHS ASHFORD CCG</v>
          </cell>
          <cell r="C1159" t="str">
            <v>DOHCLS</v>
          </cell>
          <cell r="D1159" t="str">
            <v>T</v>
          </cell>
          <cell r="E1159" t="str">
            <v xml:space="preserve">CLS - DEPARTMENT OF HEALTH                        </v>
          </cell>
          <cell r="F1159" t="str">
            <v>N</v>
          </cell>
          <cell r="G1159" t="str">
            <v>N</v>
          </cell>
          <cell r="H1159" t="str">
            <v>N</v>
          </cell>
          <cell r="I1159" t="str">
            <v>N</v>
          </cell>
          <cell r="J1159" t="str">
            <v>N</v>
          </cell>
          <cell r="K1159" t="str">
            <v>N</v>
          </cell>
          <cell r="L1159" t="str">
            <v>N</v>
          </cell>
          <cell r="M1159" t="str">
            <v>N</v>
          </cell>
          <cell r="N1159" t="str">
            <v>N</v>
          </cell>
          <cell r="O1159" t="str">
            <v>N</v>
          </cell>
          <cell r="P1159" t="str">
            <v>N</v>
          </cell>
          <cell r="Q1159" t="str">
            <v>N</v>
          </cell>
          <cell r="R1159">
            <v>0</v>
          </cell>
        </row>
        <row r="1160">
          <cell r="A1160" t="str">
            <v>CCG09D</v>
          </cell>
          <cell r="B1160" t="str">
            <v>NHS BRIGHTON AND HOVE CCG</v>
          </cell>
          <cell r="C1160" t="str">
            <v>DOHCLS</v>
          </cell>
          <cell r="D1160" t="str">
            <v>T</v>
          </cell>
          <cell r="E1160" t="str">
            <v xml:space="preserve">CLS - DEPARTMENT OF HEALTH                        </v>
          </cell>
          <cell r="F1160" t="str">
            <v>N</v>
          </cell>
          <cell r="G1160" t="str">
            <v>N</v>
          </cell>
          <cell r="H1160" t="str">
            <v>N</v>
          </cell>
          <cell r="I1160" t="str">
            <v>N</v>
          </cell>
          <cell r="J1160" t="str">
            <v>N</v>
          </cell>
          <cell r="K1160" t="str">
            <v>N</v>
          </cell>
          <cell r="L1160" t="str">
            <v>N</v>
          </cell>
          <cell r="M1160" t="str">
            <v>N</v>
          </cell>
          <cell r="N1160" t="str">
            <v>N</v>
          </cell>
          <cell r="O1160" t="str">
            <v>N</v>
          </cell>
          <cell r="P1160" t="str">
            <v>N</v>
          </cell>
          <cell r="Q1160" t="str">
            <v>N</v>
          </cell>
          <cell r="R1160">
            <v>0</v>
          </cell>
        </row>
        <row r="1161">
          <cell r="A1161" t="str">
            <v>CCG09E</v>
          </cell>
          <cell r="B1161" t="str">
            <v>NHS CANTERBURY AND COASTAL CCG</v>
          </cell>
          <cell r="C1161" t="str">
            <v>DOHCLS</v>
          </cell>
          <cell r="D1161" t="str">
            <v>T</v>
          </cell>
          <cell r="E1161" t="str">
            <v xml:space="preserve">CLS - DEPARTMENT OF HEALTH                        </v>
          </cell>
          <cell r="F1161" t="str">
            <v>N</v>
          </cell>
          <cell r="G1161" t="str">
            <v>N</v>
          </cell>
          <cell r="H1161" t="str">
            <v>N</v>
          </cell>
          <cell r="I1161" t="str">
            <v>N</v>
          </cell>
          <cell r="J1161" t="str">
            <v>N</v>
          </cell>
          <cell r="K1161" t="str">
            <v>N</v>
          </cell>
          <cell r="L1161" t="str">
            <v>N</v>
          </cell>
          <cell r="M1161" t="str">
            <v>N</v>
          </cell>
          <cell r="N1161" t="str">
            <v>N</v>
          </cell>
          <cell r="O1161" t="str">
            <v>N</v>
          </cell>
          <cell r="P1161" t="str">
            <v>N</v>
          </cell>
          <cell r="Q1161" t="str">
            <v>N</v>
          </cell>
          <cell r="R1161">
            <v>0</v>
          </cell>
        </row>
        <row r="1162">
          <cell r="A1162" t="str">
            <v>CCG09F</v>
          </cell>
          <cell r="B1162" t="str">
            <v>NHS EASTBOURNE, HAILSHAM AND SEAFORD CCG</v>
          </cell>
          <cell r="C1162" t="str">
            <v>DOHCLS</v>
          </cell>
          <cell r="D1162" t="str">
            <v>T</v>
          </cell>
          <cell r="E1162" t="str">
            <v xml:space="preserve">CLS - DEPARTMENT OF HEALTH                        </v>
          </cell>
          <cell r="F1162" t="str">
            <v>N</v>
          </cell>
          <cell r="G1162" t="str">
            <v>N</v>
          </cell>
          <cell r="H1162" t="str">
            <v>N</v>
          </cell>
          <cell r="I1162" t="str">
            <v>N</v>
          </cell>
          <cell r="J1162" t="str">
            <v>N</v>
          </cell>
          <cell r="K1162" t="str">
            <v>N</v>
          </cell>
          <cell r="L1162" t="str">
            <v>N</v>
          </cell>
          <cell r="M1162" t="str">
            <v>N</v>
          </cell>
          <cell r="N1162" t="str">
            <v>N</v>
          </cell>
          <cell r="O1162" t="str">
            <v>N</v>
          </cell>
          <cell r="P1162" t="str">
            <v>N</v>
          </cell>
          <cell r="Q1162" t="str">
            <v>N</v>
          </cell>
          <cell r="R1162">
            <v>0</v>
          </cell>
        </row>
        <row r="1163">
          <cell r="A1163" t="str">
            <v>CCG09G</v>
          </cell>
          <cell r="B1163" t="str">
            <v>NHS COASTAL WEST SUSSEX CCG</v>
          </cell>
          <cell r="C1163" t="str">
            <v>DOHCLS</v>
          </cell>
          <cell r="D1163" t="str">
            <v>T</v>
          </cell>
          <cell r="E1163" t="str">
            <v xml:space="preserve">CLS - DEPARTMENT OF HEALTH                        </v>
          </cell>
          <cell r="F1163" t="str">
            <v>N</v>
          </cell>
          <cell r="G1163" t="str">
            <v>N</v>
          </cell>
          <cell r="H1163" t="str">
            <v>N</v>
          </cell>
          <cell r="I1163" t="str">
            <v>N</v>
          </cell>
          <cell r="J1163" t="str">
            <v>N</v>
          </cell>
          <cell r="K1163" t="str">
            <v>N</v>
          </cell>
          <cell r="L1163" t="str">
            <v>N</v>
          </cell>
          <cell r="M1163" t="str">
            <v>N</v>
          </cell>
          <cell r="N1163" t="str">
            <v>N</v>
          </cell>
          <cell r="O1163" t="str">
            <v>N</v>
          </cell>
          <cell r="P1163" t="str">
            <v>N</v>
          </cell>
          <cell r="Q1163" t="str">
            <v>N</v>
          </cell>
          <cell r="R1163">
            <v>0</v>
          </cell>
        </row>
        <row r="1164">
          <cell r="A1164" t="str">
            <v>CCG09H</v>
          </cell>
          <cell r="B1164" t="str">
            <v>NHS CRAWLEY CCG</v>
          </cell>
          <cell r="C1164" t="str">
            <v>DOHCLS</v>
          </cell>
          <cell r="D1164" t="str">
            <v>T</v>
          </cell>
          <cell r="E1164" t="str">
            <v xml:space="preserve">CLS - DEPARTMENT OF HEALTH                        </v>
          </cell>
          <cell r="F1164" t="str">
            <v>N</v>
          </cell>
          <cell r="G1164" t="str">
            <v>N</v>
          </cell>
          <cell r="H1164" t="str">
            <v>N</v>
          </cell>
          <cell r="I1164" t="str">
            <v>N</v>
          </cell>
          <cell r="J1164" t="str">
            <v>N</v>
          </cell>
          <cell r="K1164" t="str">
            <v>N</v>
          </cell>
          <cell r="L1164" t="str">
            <v>N</v>
          </cell>
          <cell r="M1164" t="str">
            <v>N</v>
          </cell>
          <cell r="N1164" t="str">
            <v>N</v>
          </cell>
          <cell r="O1164" t="str">
            <v>N</v>
          </cell>
          <cell r="P1164" t="str">
            <v>N</v>
          </cell>
          <cell r="Q1164" t="str">
            <v>N</v>
          </cell>
          <cell r="R1164">
            <v>0</v>
          </cell>
        </row>
        <row r="1165">
          <cell r="A1165" t="str">
            <v>CCG09J</v>
          </cell>
          <cell r="B1165" t="str">
            <v>NHS DARTFORD, GRAVESHAM AND SWANLEY CCG</v>
          </cell>
          <cell r="C1165" t="str">
            <v>DOHCLS</v>
          </cell>
          <cell r="D1165" t="str">
            <v>T</v>
          </cell>
          <cell r="E1165" t="str">
            <v xml:space="preserve">CLS - DEPARTMENT OF HEALTH                        </v>
          </cell>
          <cell r="F1165" t="str">
            <v>N</v>
          </cell>
          <cell r="G1165" t="str">
            <v>N</v>
          </cell>
          <cell r="H1165" t="str">
            <v>N</v>
          </cell>
          <cell r="I1165" t="str">
            <v>N</v>
          </cell>
          <cell r="J1165" t="str">
            <v>N</v>
          </cell>
          <cell r="K1165" t="str">
            <v>N</v>
          </cell>
          <cell r="L1165" t="str">
            <v>N</v>
          </cell>
          <cell r="M1165" t="str">
            <v>N</v>
          </cell>
          <cell r="N1165" t="str">
            <v>N</v>
          </cell>
          <cell r="O1165" t="str">
            <v>N</v>
          </cell>
          <cell r="P1165" t="str">
            <v>N</v>
          </cell>
          <cell r="Q1165" t="str">
            <v>N</v>
          </cell>
          <cell r="R1165">
            <v>0</v>
          </cell>
        </row>
        <row r="1166">
          <cell r="A1166" t="str">
            <v>CCG09L</v>
          </cell>
          <cell r="B1166" t="str">
            <v>NHS EAST SURREY CCG</v>
          </cell>
          <cell r="C1166" t="str">
            <v>DOHCLS</v>
          </cell>
          <cell r="D1166" t="str">
            <v>T</v>
          </cell>
          <cell r="E1166" t="str">
            <v xml:space="preserve">CLS - DEPARTMENT OF HEALTH                        </v>
          </cell>
          <cell r="F1166" t="str">
            <v>N</v>
          </cell>
          <cell r="G1166" t="str">
            <v>N</v>
          </cell>
          <cell r="H1166" t="str">
            <v>N</v>
          </cell>
          <cell r="I1166" t="str">
            <v>N</v>
          </cell>
          <cell r="J1166" t="str">
            <v>N</v>
          </cell>
          <cell r="K1166" t="str">
            <v>N</v>
          </cell>
          <cell r="L1166" t="str">
            <v>N</v>
          </cell>
          <cell r="M1166" t="str">
            <v>N</v>
          </cell>
          <cell r="N1166" t="str">
            <v>N</v>
          </cell>
          <cell r="O1166" t="str">
            <v>N</v>
          </cell>
          <cell r="P1166" t="str">
            <v>N</v>
          </cell>
          <cell r="Q1166" t="str">
            <v>N</v>
          </cell>
          <cell r="R1166">
            <v>0</v>
          </cell>
        </row>
        <row r="1167">
          <cell r="A1167" t="str">
            <v>CCG09N</v>
          </cell>
          <cell r="B1167" t="str">
            <v>NHS GUILDFORD AND WAVERLEY CCG</v>
          </cell>
          <cell r="C1167" t="str">
            <v>DOHCLS</v>
          </cell>
          <cell r="D1167" t="str">
            <v>T</v>
          </cell>
          <cell r="E1167" t="str">
            <v xml:space="preserve">CLS - DEPARTMENT OF HEALTH                        </v>
          </cell>
          <cell r="F1167" t="str">
            <v>N</v>
          </cell>
          <cell r="G1167" t="str">
            <v>N</v>
          </cell>
          <cell r="H1167" t="str">
            <v>N</v>
          </cell>
          <cell r="I1167" t="str">
            <v>N</v>
          </cell>
          <cell r="J1167" t="str">
            <v>N</v>
          </cell>
          <cell r="K1167" t="str">
            <v>N</v>
          </cell>
          <cell r="L1167" t="str">
            <v>N</v>
          </cell>
          <cell r="M1167" t="str">
            <v>N</v>
          </cell>
          <cell r="N1167" t="str">
            <v>N</v>
          </cell>
          <cell r="O1167" t="str">
            <v>N</v>
          </cell>
          <cell r="P1167" t="str">
            <v>N</v>
          </cell>
          <cell r="Q1167" t="str">
            <v>N</v>
          </cell>
          <cell r="R1167">
            <v>0</v>
          </cell>
        </row>
        <row r="1168">
          <cell r="A1168" t="str">
            <v>CCG09P</v>
          </cell>
          <cell r="B1168" t="str">
            <v>NHS HASTINGS AND ROTHER CCG</v>
          </cell>
          <cell r="C1168" t="str">
            <v>DOHCLS</v>
          </cell>
          <cell r="D1168" t="str">
            <v>T</v>
          </cell>
          <cell r="E1168" t="str">
            <v xml:space="preserve">CLS - DEPARTMENT OF HEALTH                        </v>
          </cell>
          <cell r="F1168" t="str">
            <v>N</v>
          </cell>
          <cell r="G1168" t="str">
            <v>N</v>
          </cell>
          <cell r="H1168" t="str">
            <v>N</v>
          </cell>
          <cell r="I1168" t="str">
            <v>N</v>
          </cell>
          <cell r="J1168" t="str">
            <v>N</v>
          </cell>
          <cell r="K1168" t="str">
            <v>N</v>
          </cell>
          <cell r="L1168" t="str">
            <v>N</v>
          </cell>
          <cell r="M1168" t="str">
            <v>N</v>
          </cell>
          <cell r="N1168" t="str">
            <v>N</v>
          </cell>
          <cell r="O1168" t="str">
            <v>N</v>
          </cell>
          <cell r="P1168" t="str">
            <v>N</v>
          </cell>
          <cell r="Q1168" t="str">
            <v>N</v>
          </cell>
          <cell r="R1168">
            <v>0</v>
          </cell>
        </row>
        <row r="1169">
          <cell r="A1169" t="str">
            <v>CCG09W</v>
          </cell>
          <cell r="B1169" t="str">
            <v>NHS MEDWAY CCG</v>
          </cell>
          <cell r="C1169" t="str">
            <v>DOHCLS</v>
          </cell>
          <cell r="D1169" t="str">
            <v>T</v>
          </cell>
          <cell r="E1169" t="str">
            <v xml:space="preserve">CLS - DEPARTMENT OF HEALTH                        </v>
          </cell>
          <cell r="F1169" t="str">
            <v>N</v>
          </cell>
          <cell r="G1169" t="str">
            <v>N</v>
          </cell>
          <cell r="H1169" t="str">
            <v>N</v>
          </cell>
          <cell r="I1169" t="str">
            <v>N</v>
          </cell>
          <cell r="J1169" t="str">
            <v>N</v>
          </cell>
          <cell r="K1169" t="str">
            <v>N</v>
          </cell>
          <cell r="L1169" t="str">
            <v>N</v>
          </cell>
          <cell r="M1169" t="str">
            <v>N</v>
          </cell>
          <cell r="N1169" t="str">
            <v>N</v>
          </cell>
          <cell r="O1169" t="str">
            <v>N</v>
          </cell>
          <cell r="P1169" t="str">
            <v>N</v>
          </cell>
          <cell r="Q1169" t="str">
            <v>N</v>
          </cell>
          <cell r="R1169">
            <v>0</v>
          </cell>
        </row>
        <row r="1170">
          <cell r="A1170" t="str">
            <v>CCG09X</v>
          </cell>
          <cell r="B1170" t="str">
            <v>NHS HORSHAM AND MID SUSSEX CCG</v>
          </cell>
          <cell r="C1170" t="str">
            <v>DOHCLS</v>
          </cell>
          <cell r="D1170" t="str">
            <v>T</v>
          </cell>
          <cell r="E1170" t="str">
            <v xml:space="preserve">CLS - DEPARTMENT OF HEALTH                        </v>
          </cell>
          <cell r="F1170" t="str">
            <v>N</v>
          </cell>
          <cell r="G1170" t="str">
            <v>N</v>
          </cell>
          <cell r="H1170" t="str">
            <v>N</v>
          </cell>
          <cell r="I1170" t="str">
            <v>N</v>
          </cell>
          <cell r="J1170" t="str">
            <v>N</v>
          </cell>
          <cell r="K1170" t="str">
            <v>N</v>
          </cell>
          <cell r="L1170" t="str">
            <v>N</v>
          </cell>
          <cell r="M1170" t="str">
            <v>N</v>
          </cell>
          <cell r="N1170" t="str">
            <v>N</v>
          </cell>
          <cell r="O1170" t="str">
            <v>N</v>
          </cell>
          <cell r="P1170" t="str">
            <v>N</v>
          </cell>
          <cell r="Q1170" t="str">
            <v>N</v>
          </cell>
          <cell r="R1170">
            <v>0</v>
          </cell>
        </row>
        <row r="1171">
          <cell r="A1171" t="str">
            <v>CCG09Y</v>
          </cell>
          <cell r="B1171" t="str">
            <v>NHS NORTH WEST SURREY CCG</v>
          </cell>
          <cell r="C1171" t="str">
            <v>DOHCLS</v>
          </cell>
          <cell r="D1171" t="str">
            <v>T</v>
          </cell>
          <cell r="E1171" t="str">
            <v xml:space="preserve">CLS - DEPARTMENT OF HEALTH                        </v>
          </cell>
          <cell r="F1171" t="str">
            <v>N</v>
          </cell>
          <cell r="G1171" t="str">
            <v>N</v>
          </cell>
          <cell r="H1171" t="str">
            <v>N</v>
          </cell>
          <cell r="I1171" t="str">
            <v>N</v>
          </cell>
          <cell r="J1171" t="str">
            <v>N</v>
          </cell>
          <cell r="K1171" t="str">
            <v>N</v>
          </cell>
          <cell r="L1171" t="str">
            <v>N</v>
          </cell>
          <cell r="M1171" t="str">
            <v>N</v>
          </cell>
          <cell r="N1171" t="str">
            <v>N</v>
          </cell>
          <cell r="O1171" t="str">
            <v>N</v>
          </cell>
          <cell r="P1171" t="str">
            <v>N</v>
          </cell>
          <cell r="Q1171" t="str">
            <v>N</v>
          </cell>
          <cell r="R1171">
            <v>0</v>
          </cell>
        </row>
        <row r="1172">
          <cell r="A1172" t="str">
            <v>CCG10A</v>
          </cell>
          <cell r="B1172" t="str">
            <v>NHS SOUTH KENT COAST CCG</v>
          </cell>
          <cell r="C1172" t="str">
            <v>DOHCLS</v>
          </cell>
          <cell r="D1172" t="str">
            <v>T</v>
          </cell>
          <cell r="E1172" t="str">
            <v xml:space="preserve">CLS - DEPARTMENT OF HEALTH                        </v>
          </cell>
          <cell r="F1172" t="str">
            <v>N</v>
          </cell>
          <cell r="G1172" t="str">
            <v>N</v>
          </cell>
          <cell r="H1172" t="str">
            <v>N</v>
          </cell>
          <cell r="I1172" t="str">
            <v>N</v>
          </cell>
          <cell r="J1172" t="str">
            <v>N</v>
          </cell>
          <cell r="K1172" t="str">
            <v>N</v>
          </cell>
          <cell r="L1172" t="str">
            <v>N</v>
          </cell>
          <cell r="M1172" t="str">
            <v>N</v>
          </cell>
          <cell r="N1172" t="str">
            <v>N</v>
          </cell>
          <cell r="O1172" t="str">
            <v>N</v>
          </cell>
          <cell r="P1172" t="str">
            <v>N</v>
          </cell>
          <cell r="Q1172" t="str">
            <v>N</v>
          </cell>
          <cell r="R1172">
            <v>0</v>
          </cell>
        </row>
        <row r="1173">
          <cell r="A1173" t="str">
            <v>CCG10C</v>
          </cell>
          <cell r="B1173" t="str">
            <v>NHS SURREY HEATH CCG</v>
          </cell>
          <cell r="C1173" t="str">
            <v>DOHCLS</v>
          </cell>
          <cell r="D1173" t="str">
            <v>T</v>
          </cell>
          <cell r="E1173" t="str">
            <v xml:space="preserve">CLS - DEPARTMENT OF HEALTH                        </v>
          </cell>
          <cell r="F1173" t="str">
            <v>N</v>
          </cell>
          <cell r="G1173" t="str">
            <v>N</v>
          </cell>
          <cell r="H1173" t="str">
            <v>N</v>
          </cell>
          <cell r="I1173" t="str">
            <v>N</v>
          </cell>
          <cell r="J1173" t="str">
            <v>N</v>
          </cell>
          <cell r="K1173" t="str">
            <v>N</v>
          </cell>
          <cell r="L1173" t="str">
            <v>N</v>
          </cell>
          <cell r="M1173" t="str">
            <v>N</v>
          </cell>
          <cell r="N1173" t="str">
            <v>N</v>
          </cell>
          <cell r="O1173" t="str">
            <v>N</v>
          </cell>
          <cell r="P1173" t="str">
            <v>N</v>
          </cell>
          <cell r="Q1173" t="str">
            <v>N</v>
          </cell>
          <cell r="R1173">
            <v>0</v>
          </cell>
        </row>
        <row r="1174">
          <cell r="A1174" t="str">
            <v>CCG10D</v>
          </cell>
          <cell r="B1174" t="str">
            <v>NHS SWALE CCG</v>
          </cell>
          <cell r="C1174" t="str">
            <v>DOHCLS</v>
          </cell>
          <cell r="D1174" t="str">
            <v>T</v>
          </cell>
          <cell r="E1174" t="str">
            <v xml:space="preserve">CLS - DEPARTMENT OF HEALTH                        </v>
          </cell>
          <cell r="F1174" t="str">
            <v>N</v>
          </cell>
          <cell r="G1174" t="str">
            <v>N</v>
          </cell>
          <cell r="H1174" t="str">
            <v>N</v>
          </cell>
          <cell r="I1174" t="str">
            <v>N</v>
          </cell>
          <cell r="J1174" t="str">
            <v>N</v>
          </cell>
          <cell r="K1174" t="str">
            <v>N</v>
          </cell>
          <cell r="L1174" t="str">
            <v>N</v>
          </cell>
          <cell r="M1174" t="str">
            <v>N</v>
          </cell>
          <cell r="N1174" t="str">
            <v>N</v>
          </cell>
          <cell r="O1174" t="str">
            <v>N</v>
          </cell>
          <cell r="P1174" t="str">
            <v>N</v>
          </cell>
          <cell r="Q1174" t="str">
            <v>N</v>
          </cell>
          <cell r="R1174">
            <v>0</v>
          </cell>
        </row>
        <row r="1175">
          <cell r="A1175" t="str">
            <v>CCG10E</v>
          </cell>
          <cell r="B1175" t="str">
            <v>NHS THANET CCG</v>
          </cell>
          <cell r="C1175" t="str">
            <v>DOHCLS</v>
          </cell>
          <cell r="D1175" t="str">
            <v>T</v>
          </cell>
          <cell r="E1175" t="str">
            <v xml:space="preserve">CLS - DEPARTMENT OF HEALTH                        </v>
          </cell>
          <cell r="F1175" t="str">
            <v>N</v>
          </cell>
          <cell r="G1175" t="str">
            <v>N</v>
          </cell>
          <cell r="H1175" t="str">
            <v>N</v>
          </cell>
          <cell r="I1175" t="str">
            <v>N</v>
          </cell>
          <cell r="J1175" t="str">
            <v>N</v>
          </cell>
          <cell r="K1175" t="str">
            <v>N</v>
          </cell>
          <cell r="L1175" t="str">
            <v>N</v>
          </cell>
          <cell r="M1175" t="str">
            <v>N</v>
          </cell>
          <cell r="N1175" t="str">
            <v>N</v>
          </cell>
          <cell r="O1175" t="str">
            <v>N</v>
          </cell>
          <cell r="P1175" t="str">
            <v>N</v>
          </cell>
          <cell r="Q1175" t="str">
            <v>N</v>
          </cell>
          <cell r="R1175">
            <v>0</v>
          </cell>
        </row>
        <row r="1176">
          <cell r="A1176" t="str">
            <v>CCG10G</v>
          </cell>
          <cell r="B1176" t="str">
            <v>NHS BRACKNELL AND ASCOT CCG</v>
          </cell>
          <cell r="C1176" t="str">
            <v>DOHCLS</v>
          </cell>
          <cell r="D1176" t="str">
            <v>T</v>
          </cell>
          <cell r="E1176" t="str">
            <v xml:space="preserve">CLS - DEPARTMENT OF HEALTH                        </v>
          </cell>
          <cell r="F1176" t="str">
            <v>N</v>
          </cell>
          <cell r="G1176" t="str">
            <v>N</v>
          </cell>
          <cell r="H1176" t="str">
            <v>N</v>
          </cell>
          <cell r="I1176" t="str">
            <v>N</v>
          </cell>
          <cell r="J1176" t="str">
            <v>N</v>
          </cell>
          <cell r="K1176" t="str">
            <v>N</v>
          </cell>
          <cell r="L1176" t="str">
            <v>N</v>
          </cell>
          <cell r="M1176" t="str">
            <v>N</v>
          </cell>
          <cell r="N1176" t="str">
            <v>N</v>
          </cell>
          <cell r="O1176" t="str">
            <v>N</v>
          </cell>
          <cell r="P1176" t="str">
            <v>N</v>
          </cell>
          <cell r="Q1176" t="str">
            <v>N</v>
          </cell>
          <cell r="R1176">
            <v>0</v>
          </cell>
        </row>
        <row r="1177">
          <cell r="A1177" t="str">
            <v>CCG10H</v>
          </cell>
          <cell r="B1177" t="str">
            <v>NHS CHILTERN CCG</v>
          </cell>
          <cell r="C1177" t="str">
            <v>DOHCLS</v>
          </cell>
          <cell r="D1177" t="str">
            <v>T</v>
          </cell>
          <cell r="E1177" t="str">
            <v xml:space="preserve">CLS - DEPARTMENT OF HEALTH                        </v>
          </cell>
          <cell r="F1177" t="str">
            <v>N</v>
          </cell>
          <cell r="G1177" t="str">
            <v>N</v>
          </cell>
          <cell r="H1177" t="str">
            <v>N</v>
          </cell>
          <cell r="I1177" t="str">
            <v>N</v>
          </cell>
          <cell r="J1177" t="str">
            <v>N</v>
          </cell>
          <cell r="K1177" t="str">
            <v>N</v>
          </cell>
          <cell r="L1177" t="str">
            <v>N</v>
          </cell>
          <cell r="M1177" t="str">
            <v>N</v>
          </cell>
          <cell r="N1177" t="str">
            <v>N</v>
          </cell>
          <cell r="O1177" t="str">
            <v>N</v>
          </cell>
          <cell r="P1177" t="str">
            <v>N</v>
          </cell>
          <cell r="Q1177" t="str">
            <v>N</v>
          </cell>
          <cell r="R1177">
            <v>0</v>
          </cell>
        </row>
        <row r="1178">
          <cell r="A1178" t="str">
            <v>CCG10J</v>
          </cell>
          <cell r="B1178" t="str">
            <v>NHS NORTH HAMPSHIRE CCG</v>
          </cell>
          <cell r="C1178" t="str">
            <v>DOHCLS</v>
          </cell>
          <cell r="D1178" t="str">
            <v>T</v>
          </cell>
          <cell r="E1178" t="str">
            <v xml:space="preserve">CLS - DEPARTMENT OF HEALTH                        </v>
          </cell>
          <cell r="F1178" t="str">
            <v>N</v>
          </cell>
          <cell r="G1178" t="str">
            <v>N</v>
          </cell>
          <cell r="H1178" t="str">
            <v>N</v>
          </cell>
          <cell r="I1178" t="str">
            <v>N</v>
          </cell>
          <cell r="J1178" t="str">
            <v>N</v>
          </cell>
          <cell r="K1178" t="str">
            <v>N</v>
          </cell>
          <cell r="L1178" t="str">
            <v>N</v>
          </cell>
          <cell r="M1178" t="str">
            <v>N</v>
          </cell>
          <cell r="N1178" t="str">
            <v>N</v>
          </cell>
          <cell r="O1178" t="str">
            <v>N</v>
          </cell>
          <cell r="P1178" t="str">
            <v>N</v>
          </cell>
          <cell r="Q1178" t="str">
            <v>N</v>
          </cell>
          <cell r="R1178">
            <v>0</v>
          </cell>
        </row>
        <row r="1179">
          <cell r="A1179" t="str">
            <v>CCG10K</v>
          </cell>
          <cell r="B1179" t="str">
            <v>NHS FAREHAM AND GOSPORT CCG</v>
          </cell>
          <cell r="C1179" t="str">
            <v>DOHCLS</v>
          </cell>
          <cell r="D1179" t="str">
            <v>T</v>
          </cell>
          <cell r="E1179" t="str">
            <v xml:space="preserve">CLS - DEPARTMENT OF HEALTH                        </v>
          </cell>
          <cell r="F1179" t="str">
            <v>N</v>
          </cell>
          <cell r="G1179" t="str">
            <v>N</v>
          </cell>
          <cell r="H1179" t="str">
            <v>N</v>
          </cell>
          <cell r="I1179" t="str">
            <v>N</v>
          </cell>
          <cell r="J1179" t="str">
            <v>N</v>
          </cell>
          <cell r="K1179" t="str">
            <v>N</v>
          </cell>
          <cell r="L1179" t="str">
            <v>N</v>
          </cell>
          <cell r="M1179" t="str">
            <v>N</v>
          </cell>
          <cell r="N1179" t="str">
            <v>N</v>
          </cell>
          <cell r="O1179" t="str">
            <v>N</v>
          </cell>
          <cell r="P1179" t="str">
            <v>N</v>
          </cell>
          <cell r="Q1179" t="str">
            <v>N</v>
          </cell>
          <cell r="R1179">
            <v>0</v>
          </cell>
        </row>
        <row r="1180">
          <cell r="A1180" t="str">
            <v>CCG10L</v>
          </cell>
          <cell r="B1180" t="str">
            <v>NHS ISLE OF WIGHT CCG</v>
          </cell>
          <cell r="C1180" t="str">
            <v>DOHCLS</v>
          </cell>
          <cell r="D1180" t="str">
            <v>T</v>
          </cell>
          <cell r="E1180" t="str">
            <v xml:space="preserve">CLS - DEPARTMENT OF HEALTH                        </v>
          </cell>
          <cell r="F1180" t="str">
            <v>N</v>
          </cell>
          <cell r="G1180" t="str">
            <v>N</v>
          </cell>
          <cell r="H1180" t="str">
            <v>N</v>
          </cell>
          <cell r="I1180" t="str">
            <v>N</v>
          </cell>
          <cell r="J1180" t="str">
            <v>N</v>
          </cell>
          <cell r="K1180" t="str">
            <v>N</v>
          </cell>
          <cell r="L1180" t="str">
            <v>N</v>
          </cell>
          <cell r="M1180" t="str">
            <v>N</v>
          </cell>
          <cell r="N1180" t="str">
            <v>N</v>
          </cell>
          <cell r="O1180" t="str">
            <v>N</v>
          </cell>
          <cell r="P1180" t="str">
            <v>N</v>
          </cell>
          <cell r="Q1180" t="str">
            <v>N</v>
          </cell>
          <cell r="R1180">
            <v>0</v>
          </cell>
        </row>
        <row r="1181">
          <cell r="A1181" t="str">
            <v>CCG10M</v>
          </cell>
          <cell r="B1181" t="str">
            <v>NHS NEWBURY AND DISTRICT CCG</v>
          </cell>
          <cell r="C1181" t="str">
            <v>DOHCLS</v>
          </cell>
          <cell r="D1181" t="str">
            <v>T</v>
          </cell>
          <cell r="E1181" t="str">
            <v xml:space="preserve">CLS - DEPARTMENT OF HEALTH                        </v>
          </cell>
          <cell r="F1181" t="str">
            <v>N</v>
          </cell>
          <cell r="G1181" t="str">
            <v>N</v>
          </cell>
          <cell r="H1181" t="str">
            <v>N</v>
          </cell>
          <cell r="I1181" t="str">
            <v>N</v>
          </cell>
          <cell r="J1181" t="str">
            <v>N</v>
          </cell>
          <cell r="K1181" t="str">
            <v>N</v>
          </cell>
          <cell r="L1181" t="str">
            <v>N</v>
          </cell>
          <cell r="M1181" t="str">
            <v>N</v>
          </cell>
          <cell r="N1181" t="str">
            <v>N</v>
          </cell>
          <cell r="O1181" t="str">
            <v>N</v>
          </cell>
          <cell r="P1181" t="str">
            <v>N</v>
          </cell>
          <cell r="Q1181" t="str">
            <v>N</v>
          </cell>
          <cell r="R1181">
            <v>0</v>
          </cell>
        </row>
        <row r="1182">
          <cell r="A1182" t="str">
            <v>CCG10N</v>
          </cell>
          <cell r="B1182" t="str">
            <v>NHS NORTH &amp; WEST READING CCG</v>
          </cell>
          <cell r="C1182" t="str">
            <v>DOHCLS</v>
          </cell>
          <cell r="D1182" t="str">
            <v>T</v>
          </cell>
          <cell r="E1182" t="str">
            <v xml:space="preserve">CLS - DEPARTMENT OF HEALTH                        </v>
          </cell>
          <cell r="F1182" t="str">
            <v>N</v>
          </cell>
          <cell r="G1182" t="str">
            <v>N</v>
          </cell>
          <cell r="H1182" t="str">
            <v>N</v>
          </cell>
          <cell r="I1182" t="str">
            <v>N</v>
          </cell>
          <cell r="J1182" t="str">
            <v>N</v>
          </cell>
          <cell r="K1182" t="str">
            <v>N</v>
          </cell>
          <cell r="L1182" t="str">
            <v>N</v>
          </cell>
          <cell r="M1182" t="str">
            <v>N</v>
          </cell>
          <cell r="N1182" t="str">
            <v>N</v>
          </cell>
          <cell r="O1182" t="str">
            <v>N</v>
          </cell>
          <cell r="P1182" t="str">
            <v>N</v>
          </cell>
          <cell r="Q1182" t="str">
            <v>N</v>
          </cell>
          <cell r="R1182">
            <v>0</v>
          </cell>
        </row>
        <row r="1183">
          <cell r="A1183" t="str">
            <v>CCG10Q</v>
          </cell>
          <cell r="B1183" t="str">
            <v>NHS OXFORDSHIRE CCG</v>
          </cell>
          <cell r="C1183" t="str">
            <v>DOHCLS</v>
          </cell>
          <cell r="D1183" t="str">
            <v>T</v>
          </cell>
          <cell r="E1183" t="str">
            <v xml:space="preserve">CLS - DEPARTMENT OF HEALTH                        </v>
          </cell>
          <cell r="F1183" t="str">
            <v>N</v>
          </cell>
          <cell r="G1183" t="str">
            <v>N</v>
          </cell>
          <cell r="H1183" t="str">
            <v>N</v>
          </cell>
          <cell r="I1183" t="str">
            <v>N</v>
          </cell>
          <cell r="J1183" t="str">
            <v>N</v>
          </cell>
          <cell r="K1183" t="str">
            <v>N</v>
          </cell>
          <cell r="L1183" t="str">
            <v>N</v>
          </cell>
          <cell r="M1183" t="str">
            <v>N</v>
          </cell>
          <cell r="N1183" t="str">
            <v>N</v>
          </cell>
          <cell r="O1183" t="str">
            <v>N</v>
          </cell>
          <cell r="P1183" t="str">
            <v>N</v>
          </cell>
          <cell r="Q1183" t="str">
            <v>N</v>
          </cell>
          <cell r="R1183">
            <v>0</v>
          </cell>
        </row>
        <row r="1184">
          <cell r="A1184" t="str">
            <v>CCG10R</v>
          </cell>
          <cell r="B1184" t="str">
            <v>NHS PORTSMOUTH CCG</v>
          </cell>
          <cell r="C1184" t="str">
            <v>DOHCLS</v>
          </cell>
          <cell r="D1184" t="str">
            <v>T</v>
          </cell>
          <cell r="E1184" t="str">
            <v xml:space="preserve">CLS - DEPARTMENT OF HEALTH                        </v>
          </cell>
          <cell r="F1184" t="str">
            <v>N</v>
          </cell>
          <cell r="G1184" t="str">
            <v>N</v>
          </cell>
          <cell r="H1184" t="str">
            <v>N</v>
          </cell>
          <cell r="I1184" t="str">
            <v>N</v>
          </cell>
          <cell r="J1184" t="str">
            <v>N</v>
          </cell>
          <cell r="K1184" t="str">
            <v>N</v>
          </cell>
          <cell r="L1184" t="str">
            <v>N</v>
          </cell>
          <cell r="M1184" t="str">
            <v>N</v>
          </cell>
          <cell r="N1184" t="str">
            <v>N</v>
          </cell>
          <cell r="O1184" t="str">
            <v>N</v>
          </cell>
          <cell r="P1184" t="str">
            <v>N</v>
          </cell>
          <cell r="Q1184" t="str">
            <v>N</v>
          </cell>
          <cell r="R1184">
            <v>0</v>
          </cell>
        </row>
        <row r="1185">
          <cell r="A1185" t="str">
            <v>CCG10T</v>
          </cell>
          <cell r="B1185" t="str">
            <v>NHS SLOUGH CCG</v>
          </cell>
          <cell r="C1185" t="str">
            <v>DOHCLS</v>
          </cell>
          <cell r="D1185" t="str">
            <v>T</v>
          </cell>
          <cell r="E1185" t="str">
            <v xml:space="preserve">CLS - DEPARTMENT OF HEALTH                        </v>
          </cell>
          <cell r="F1185" t="str">
            <v>N</v>
          </cell>
          <cell r="G1185" t="str">
            <v>N</v>
          </cell>
          <cell r="H1185" t="str">
            <v>N</v>
          </cell>
          <cell r="I1185" t="str">
            <v>N</v>
          </cell>
          <cell r="J1185" t="str">
            <v>N</v>
          </cell>
          <cell r="K1185" t="str">
            <v>N</v>
          </cell>
          <cell r="L1185" t="str">
            <v>N</v>
          </cell>
          <cell r="M1185" t="str">
            <v>N</v>
          </cell>
          <cell r="N1185" t="str">
            <v>N</v>
          </cell>
          <cell r="O1185" t="str">
            <v>N</v>
          </cell>
          <cell r="P1185" t="str">
            <v>N</v>
          </cell>
          <cell r="Q1185" t="str">
            <v>N</v>
          </cell>
          <cell r="R1185">
            <v>0</v>
          </cell>
        </row>
        <row r="1186">
          <cell r="A1186" t="str">
            <v>CCG10V</v>
          </cell>
          <cell r="B1186" t="str">
            <v>NHS SOUTH EASTERN HAMPSHIRE CCG</v>
          </cell>
          <cell r="C1186" t="str">
            <v>DOHCLS</v>
          </cell>
          <cell r="D1186" t="str">
            <v>T</v>
          </cell>
          <cell r="E1186" t="str">
            <v xml:space="preserve">CLS - DEPARTMENT OF HEALTH                        </v>
          </cell>
          <cell r="F1186" t="str">
            <v>N</v>
          </cell>
          <cell r="G1186" t="str">
            <v>N</v>
          </cell>
          <cell r="H1186" t="str">
            <v>N</v>
          </cell>
          <cell r="I1186" t="str">
            <v>N</v>
          </cell>
          <cell r="J1186" t="str">
            <v>N</v>
          </cell>
          <cell r="K1186" t="str">
            <v>N</v>
          </cell>
          <cell r="L1186" t="str">
            <v>N</v>
          </cell>
          <cell r="M1186" t="str">
            <v>N</v>
          </cell>
          <cell r="N1186" t="str">
            <v>N</v>
          </cell>
          <cell r="O1186" t="str">
            <v>N</v>
          </cell>
          <cell r="P1186" t="str">
            <v>N</v>
          </cell>
          <cell r="Q1186" t="str">
            <v>N</v>
          </cell>
          <cell r="R1186">
            <v>0</v>
          </cell>
        </row>
        <row r="1187">
          <cell r="A1187" t="str">
            <v>CCG10W</v>
          </cell>
          <cell r="B1187" t="str">
            <v>NHS SOUTH READING CCG</v>
          </cell>
          <cell r="C1187" t="str">
            <v>DOHCLS</v>
          </cell>
          <cell r="D1187" t="str">
            <v>T</v>
          </cell>
          <cell r="E1187" t="str">
            <v xml:space="preserve">CLS - DEPARTMENT OF HEALTH                        </v>
          </cell>
          <cell r="F1187" t="str">
            <v>N</v>
          </cell>
          <cell r="G1187" t="str">
            <v>N</v>
          </cell>
          <cell r="H1187" t="str">
            <v>N</v>
          </cell>
          <cell r="I1187" t="str">
            <v>N</v>
          </cell>
          <cell r="J1187" t="str">
            <v>N</v>
          </cell>
          <cell r="K1187" t="str">
            <v>N</v>
          </cell>
          <cell r="L1187" t="str">
            <v>N</v>
          </cell>
          <cell r="M1187" t="str">
            <v>N</v>
          </cell>
          <cell r="N1187" t="str">
            <v>N</v>
          </cell>
          <cell r="O1187" t="str">
            <v>N</v>
          </cell>
          <cell r="P1187" t="str">
            <v>N</v>
          </cell>
          <cell r="Q1187" t="str">
            <v>N</v>
          </cell>
          <cell r="R1187">
            <v>0</v>
          </cell>
        </row>
        <row r="1188">
          <cell r="A1188" t="str">
            <v>CCG10X</v>
          </cell>
          <cell r="B1188" t="str">
            <v>NHS SOUTHAMPTON CCG</v>
          </cell>
          <cell r="C1188" t="str">
            <v>DOHCLS</v>
          </cell>
          <cell r="D1188" t="str">
            <v>T</v>
          </cell>
          <cell r="E1188" t="str">
            <v xml:space="preserve">CLS - DEPARTMENT OF HEALTH                        </v>
          </cell>
          <cell r="F1188" t="str">
            <v>N</v>
          </cell>
          <cell r="G1188" t="str">
            <v>N</v>
          </cell>
          <cell r="H1188" t="str">
            <v>N</v>
          </cell>
          <cell r="I1188" t="str">
            <v>N</v>
          </cell>
          <cell r="J1188" t="str">
            <v>N</v>
          </cell>
          <cell r="K1188" t="str">
            <v>N</v>
          </cell>
          <cell r="L1188" t="str">
            <v>N</v>
          </cell>
          <cell r="M1188" t="str">
            <v>N</v>
          </cell>
          <cell r="N1188" t="str">
            <v>N</v>
          </cell>
          <cell r="O1188" t="str">
            <v>N</v>
          </cell>
          <cell r="P1188" t="str">
            <v>N</v>
          </cell>
          <cell r="Q1188" t="str">
            <v>N</v>
          </cell>
          <cell r="R1188">
            <v>0</v>
          </cell>
        </row>
        <row r="1189">
          <cell r="A1189" t="str">
            <v>CCG10Y</v>
          </cell>
          <cell r="B1189" t="str">
            <v>NHS AYLESBURY VALE CCG</v>
          </cell>
          <cell r="C1189" t="str">
            <v>DOHCLS</v>
          </cell>
          <cell r="D1189" t="str">
            <v>T</v>
          </cell>
          <cell r="E1189" t="str">
            <v xml:space="preserve">CLS - DEPARTMENT OF HEALTH                        </v>
          </cell>
          <cell r="F1189" t="str">
            <v>N</v>
          </cell>
          <cell r="G1189" t="str">
            <v>N</v>
          </cell>
          <cell r="H1189" t="str">
            <v>N</v>
          </cell>
          <cell r="I1189" t="str">
            <v>N</v>
          </cell>
          <cell r="J1189" t="str">
            <v>N</v>
          </cell>
          <cell r="K1189" t="str">
            <v>N</v>
          </cell>
          <cell r="L1189" t="str">
            <v>N</v>
          </cell>
          <cell r="M1189" t="str">
            <v>N</v>
          </cell>
          <cell r="N1189" t="str">
            <v>N</v>
          </cell>
          <cell r="O1189" t="str">
            <v>N</v>
          </cell>
          <cell r="P1189" t="str">
            <v>N</v>
          </cell>
          <cell r="Q1189" t="str">
            <v>N</v>
          </cell>
          <cell r="R1189">
            <v>0</v>
          </cell>
        </row>
        <row r="1190">
          <cell r="A1190" t="str">
            <v>CCG11A</v>
          </cell>
          <cell r="B1190" t="str">
            <v>NHS WEST HAMPSHIRE CCG</v>
          </cell>
          <cell r="C1190" t="str">
            <v>DOHCLS</v>
          </cell>
          <cell r="D1190" t="str">
            <v>T</v>
          </cell>
          <cell r="E1190" t="str">
            <v xml:space="preserve">CLS - DEPARTMENT OF HEALTH                        </v>
          </cell>
          <cell r="F1190" t="str">
            <v>N</v>
          </cell>
          <cell r="G1190" t="str">
            <v>N</v>
          </cell>
          <cell r="H1190" t="str">
            <v>N</v>
          </cell>
          <cell r="I1190" t="str">
            <v>N</v>
          </cell>
          <cell r="J1190" t="str">
            <v>N</v>
          </cell>
          <cell r="K1190" t="str">
            <v>N</v>
          </cell>
          <cell r="L1190" t="str">
            <v>N</v>
          </cell>
          <cell r="M1190" t="str">
            <v>N</v>
          </cell>
          <cell r="N1190" t="str">
            <v>N</v>
          </cell>
          <cell r="O1190" t="str">
            <v>N</v>
          </cell>
          <cell r="P1190" t="str">
            <v>N</v>
          </cell>
          <cell r="Q1190" t="str">
            <v>N</v>
          </cell>
          <cell r="R1190">
            <v>0</v>
          </cell>
        </row>
        <row r="1191">
          <cell r="A1191" t="str">
            <v>CCG11C</v>
          </cell>
          <cell r="B1191" t="str">
            <v>NHS WINDSOR, ASCOT AND MAIDENHEAD CCG</v>
          </cell>
          <cell r="C1191" t="str">
            <v>DOHCLS</v>
          </cell>
          <cell r="D1191" t="str">
            <v>T</v>
          </cell>
          <cell r="E1191" t="str">
            <v xml:space="preserve">CLS - DEPARTMENT OF HEALTH                        </v>
          </cell>
          <cell r="F1191" t="str">
            <v>N</v>
          </cell>
          <cell r="G1191" t="str">
            <v>N</v>
          </cell>
          <cell r="H1191" t="str">
            <v>N</v>
          </cell>
          <cell r="I1191" t="str">
            <v>N</v>
          </cell>
          <cell r="J1191" t="str">
            <v>N</v>
          </cell>
          <cell r="K1191" t="str">
            <v>N</v>
          </cell>
          <cell r="L1191" t="str">
            <v>N</v>
          </cell>
          <cell r="M1191" t="str">
            <v>N</v>
          </cell>
          <cell r="N1191" t="str">
            <v>N</v>
          </cell>
          <cell r="O1191" t="str">
            <v>N</v>
          </cell>
          <cell r="P1191" t="str">
            <v>N</v>
          </cell>
          <cell r="Q1191" t="str">
            <v>N</v>
          </cell>
          <cell r="R1191">
            <v>0</v>
          </cell>
        </row>
        <row r="1192">
          <cell r="A1192" t="str">
            <v>CCG11D</v>
          </cell>
          <cell r="B1192" t="str">
            <v>NHS WOKINGHAM CCG</v>
          </cell>
          <cell r="C1192" t="str">
            <v>DOHCLS</v>
          </cell>
          <cell r="D1192" t="str">
            <v>T</v>
          </cell>
          <cell r="E1192" t="str">
            <v xml:space="preserve">CLS - DEPARTMENT OF HEALTH                        </v>
          </cell>
          <cell r="F1192" t="str">
            <v>N</v>
          </cell>
          <cell r="G1192" t="str">
            <v>N</v>
          </cell>
          <cell r="H1192" t="str">
            <v>N</v>
          </cell>
          <cell r="I1192" t="str">
            <v>N</v>
          </cell>
          <cell r="J1192" t="str">
            <v>N</v>
          </cell>
          <cell r="K1192" t="str">
            <v>N</v>
          </cell>
          <cell r="L1192" t="str">
            <v>N</v>
          </cell>
          <cell r="M1192" t="str">
            <v>N</v>
          </cell>
          <cell r="N1192" t="str">
            <v>N</v>
          </cell>
          <cell r="O1192" t="str">
            <v>N</v>
          </cell>
          <cell r="P1192" t="str">
            <v>N</v>
          </cell>
          <cell r="Q1192" t="str">
            <v>N</v>
          </cell>
          <cell r="R1192">
            <v>0</v>
          </cell>
        </row>
        <row r="1193">
          <cell r="A1193" t="str">
            <v>CCG11E</v>
          </cell>
          <cell r="B1193" t="str">
            <v>NHS BATH AND NORTH EAST SOMERSET CCG</v>
          </cell>
          <cell r="C1193" t="str">
            <v>DOHCLS</v>
          </cell>
          <cell r="D1193" t="str">
            <v>T</v>
          </cell>
          <cell r="E1193" t="str">
            <v xml:space="preserve">CLS - DEPARTMENT OF HEALTH                        </v>
          </cell>
          <cell r="F1193" t="str">
            <v>N</v>
          </cell>
          <cell r="G1193" t="str">
            <v>N</v>
          </cell>
          <cell r="H1193" t="str">
            <v>N</v>
          </cell>
          <cell r="I1193" t="str">
            <v>N</v>
          </cell>
          <cell r="J1193" t="str">
            <v>N</v>
          </cell>
          <cell r="K1193" t="str">
            <v>N</v>
          </cell>
          <cell r="L1193" t="str">
            <v>N</v>
          </cell>
          <cell r="M1193" t="str">
            <v>N</v>
          </cell>
          <cell r="N1193" t="str">
            <v>N</v>
          </cell>
          <cell r="O1193" t="str">
            <v>N</v>
          </cell>
          <cell r="P1193" t="str">
            <v>N</v>
          </cell>
          <cell r="Q1193" t="str">
            <v>N</v>
          </cell>
          <cell r="R1193">
            <v>0</v>
          </cell>
        </row>
        <row r="1194">
          <cell r="A1194" t="str">
            <v>CCG11H</v>
          </cell>
          <cell r="B1194" t="str">
            <v>NHS BRISTOL CCG</v>
          </cell>
          <cell r="C1194" t="str">
            <v>DOHCLS</v>
          </cell>
          <cell r="D1194" t="str">
            <v>T</v>
          </cell>
          <cell r="E1194" t="str">
            <v xml:space="preserve">CLS - DEPARTMENT OF HEALTH                        </v>
          </cell>
          <cell r="F1194" t="str">
            <v>N</v>
          </cell>
          <cell r="G1194" t="str">
            <v>N</v>
          </cell>
          <cell r="H1194" t="str">
            <v>N</v>
          </cell>
          <cell r="I1194" t="str">
            <v>N</v>
          </cell>
          <cell r="J1194" t="str">
            <v>N</v>
          </cell>
          <cell r="K1194" t="str">
            <v>N</v>
          </cell>
          <cell r="L1194" t="str">
            <v>N</v>
          </cell>
          <cell r="M1194" t="str">
            <v>N</v>
          </cell>
          <cell r="N1194" t="str">
            <v>N</v>
          </cell>
          <cell r="O1194" t="str">
            <v>N</v>
          </cell>
          <cell r="P1194" t="str">
            <v>N</v>
          </cell>
          <cell r="Q1194" t="str">
            <v>N</v>
          </cell>
          <cell r="R1194">
            <v>0</v>
          </cell>
        </row>
        <row r="1195">
          <cell r="A1195" t="str">
            <v>CCG11J</v>
          </cell>
          <cell r="B1195" t="str">
            <v>NHS DORSET CCG</v>
          </cell>
          <cell r="C1195" t="str">
            <v>DOHCLS</v>
          </cell>
          <cell r="D1195" t="str">
            <v>T</v>
          </cell>
          <cell r="E1195" t="str">
            <v xml:space="preserve">CLS - DEPARTMENT OF HEALTH                        </v>
          </cell>
          <cell r="F1195" t="str">
            <v>N</v>
          </cell>
          <cell r="G1195" t="str">
            <v>N</v>
          </cell>
          <cell r="H1195" t="str">
            <v>N</v>
          </cell>
          <cell r="I1195" t="str">
            <v>N</v>
          </cell>
          <cell r="J1195" t="str">
            <v>N</v>
          </cell>
          <cell r="K1195" t="str">
            <v>N</v>
          </cell>
          <cell r="L1195" t="str">
            <v>N</v>
          </cell>
          <cell r="M1195" t="str">
            <v>N</v>
          </cell>
          <cell r="N1195" t="str">
            <v>N</v>
          </cell>
          <cell r="O1195" t="str">
            <v>N</v>
          </cell>
          <cell r="P1195" t="str">
            <v>N</v>
          </cell>
          <cell r="Q1195" t="str">
            <v>N</v>
          </cell>
          <cell r="R1195">
            <v>0</v>
          </cell>
        </row>
        <row r="1196">
          <cell r="A1196" t="str">
            <v>CCG11M</v>
          </cell>
          <cell r="B1196" t="str">
            <v>NHS GLOUCESTERSHIRE CCG</v>
          </cell>
          <cell r="C1196" t="str">
            <v>DOHCLS</v>
          </cell>
          <cell r="D1196" t="str">
            <v>T</v>
          </cell>
          <cell r="E1196" t="str">
            <v xml:space="preserve">CLS - DEPARTMENT OF HEALTH                        </v>
          </cell>
          <cell r="F1196" t="str">
            <v>N</v>
          </cell>
          <cell r="G1196" t="str">
            <v>N</v>
          </cell>
          <cell r="H1196" t="str">
            <v>N</v>
          </cell>
          <cell r="I1196" t="str">
            <v>N</v>
          </cell>
          <cell r="J1196" t="str">
            <v>N</v>
          </cell>
          <cell r="K1196" t="str">
            <v>N</v>
          </cell>
          <cell r="L1196" t="str">
            <v>N</v>
          </cell>
          <cell r="M1196" t="str">
            <v>N</v>
          </cell>
          <cell r="N1196" t="str">
            <v>N</v>
          </cell>
          <cell r="O1196" t="str">
            <v>N</v>
          </cell>
          <cell r="P1196" t="str">
            <v>N</v>
          </cell>
          <cell r="Q1196" t="str">
            <v>N</v>
          </cell>
          <cell r="R1196">
            <v>0</v>
          </cell>
        </row>
        <row r="1197">
          <cell r="A1197" t="str">
            <v>CCG11N</v>
          </cell>
          <cell r="B1197" t="str">
            <v>NHS KERNOW CCG</v>
          </cell>
          <cell r="C1197" t="str">
            <v>DOHCLS</v>
          </cell>
          <cell r="D1197" t="str">
            <v>T</v>
          </cell>
          <cell r="E1197" t="str">
            <v xml:space="preserve">CLS - DEPARTMENT OF HEALTH                        </v>
          </cell>
          <cell r="F1197" t="str">
            <v>N</v>
          </cell>
          <cell r="G1197" t="str">
            <v>N</v>
          </cell>
          <cell r="H1197" t="str">
            <v>N</v>
          </cell>
          <cell r="I1197" t="str">
            <v>N</v>
          </cell>
          <cell r="J1197" t="str">
            <v>N</v>
          </cell>
          <cell r="K1197" t="str">
            <v>N</v>
          </cell>
          <cell r="L1197" t="str">
            <v>N</v>
          </cell>
          <cell r="M1197" t="str">
            <v>N</v>
          </cell>
          <cell r="N1197" t="str">
            <v>N</v>
          </cell>
          <cell r="O1197" t="str">
            <v>N</v>
          </cell>
          <cell r="P1197" t="str">
            <v>N</v>
          </cell>
          <cell r="Q1197" t="str">
            <v>N</v>
          </cell>
          <cell r="R1197">
            <v>0</v>
          </cell>
        </row>
        <row r="1198">
          <cell r="A1198" t="str">
            <v>CCG11T</v>
          </cell>
          <cell r="B1198" t="str">
            <v>NHS NORTH SOMERSET CCG</v>
          </cell>
          <cell r="C1198" t="str">
            <v>DOHCLS</v>
          </cell>
          <cell r="D1198" t="str">
            <v>T</v>
          </cell>
          <cell r="E1198" t="str">
            <v xml:space="preserve">CLS - DEPARTMENT OF HEALTH                        </v>
          </cell>
          <cell r="F1198" t="str">
            <v>N</v>
          </cell>
          <cell r="G1198" t="str">
            <v>N</v>
          </cell>
          <cell r="H1198" t="str">
            <v>N</v>
          </cell>
          <cell r="I1198" t="str">
            <v>N</v>
          </cell>
          <cell r="J1198" t="str">
            <v>N</v>
          </cell>
          <cell r="K1198" t="str">
            <v>N</v>
          </cell>
          <cell r="L1198" t="str">
            <v>N</v>
          </cell>
          <cell r="M1198" t="str">
            <v>N</v>
          </cell>
          <cell r="N1198" t="str">
            <v>N</v>
          </cell>
          <cell r="O1198" t="str">
            <v>N</v>
          </cell>
          <cell r="P1198" t="str">
            <v>N</v>
          </cell>
          <cell r="Q1198" t="str">
            <v>N</v>
          </cell>
          <cell r="R1198">
            <v>0</v>
          </cell>
        </row>
        <row r="1199">
          <cell r="A1199" t="str">
            <v>CCG11X</v>
          </cell>
          <cell r="B1199" t="str">
            <v>NHS SOMERSET CCG</v>
          </cell>
          <cell r="C1199" t="str">
            <v>DOHCLS</v>
          </cell>
          <cell r="D1199" t="str">
            <v>T</v>
          </cell>
          <cell r="E1199" t="str">
            <v xml:space="preserve">CLS - DEPARTMENT OF HEALTH                        </v>
          </cell>
          <cell r="F1199" t="str">
            <v>N</v>
          </cell>
          <cell r="G1199" t="str">
            <v>N</v>
          </cell>
          <cell r="H1199" t="str">
            <v>N</v>
          </cell>
          <cell r="I1199" t="str">
            <v>N</v>
          </cell>
          <cell r="J1199" t="str">
            <v>N</v>
          </cell>
          <cell r="K1199" t="str">
            <v>N</v>
          </cell>
          <cell r="L1199" t="str">
            <v>N</v>
          </cell>
          <cell r="M1199" t="str">
            <v>N</v>
          </cell>
          <cell r="N1199" t="str">
            <v>N</v>
          </cell>
          <cell r="O1199" t="str">
            <v>N</v>
          </cell>
          <cell r="P1199" t="str">
            <v>N</v>
          </cell>
          <cell r="Q1199" t="str">
            <v>N</v>
          </cell>
          <cell r="R1199">
            <v>0</v>
          </cell>
        </row>
        <row r="1200">
          <cell r="A1200" t="str">
            <v>CCG12A</v>
          </cell>
          <cell r="B1200" t="str">
            <v>NHS SOUTH GLOUCESTERSHIRE CCG</v>
          </cell>
          <cell r="C1200" t="str">
            <v>DOHCLS</v>
          </cell>
          <cell r="D1200" t="str">
            <v>T</v>
          </cell>
          <cell r="E1200" t="str">
            <v xml:space="preserve">CLS - DEPARTMENT OF HEALTH                        </v>
          </cell>
          <cell r="F1200" t="str">
            <v>N</v>
          </cell>
          <cell r="G1200" t="str">
            <v>N</v>
          </cell>
          <cell r="H1200" t="str">
            <v>N</v>
          </cell>
          <cell r="I1200" t="str">
            <v>N</v>
          </cell>
          <cell r="J1200" t="str">
            <v>N</v>
          </cell>
          <cell r="K1200" t="str">
            <v>N</v>
          </cell>
          <cell r="L1200" t="str">
            <v>N</v>
          </cell>
          <cell r="M1200" t="str">
            <v>N</v>
          </cell>
          <cell r="N1200" t="str">
            <v>N</v>
          </cell>
          <cell r="O1200" t="str">
            <v>N</v>
          </cell>
          <cell r="P1200" t="str">
            <v>N</v>
          </cell>
          <cell r="Q1200" t="str">
            <v>N</v>
          </cell>
          <cell r="R1200">
            <v>0</v>
          </cell>
        </row>
        <row r="1201">
          <cell r="A1201" t="str">
            <v>CCG12D</v>
          </cell>
          <cell r="B1201" t="str">
            <v>NHS SWINDON CCG</v>
          </cell>
          <cell r="C1201" t="str">
            <v>DOHCLS</v>
          </cell>
          <cell r="D1201" t="str">
            <v>T</v>
          </cell>
          <cell r="E1201" t="str">
            <v xml:space="preserve">CLS - DEPARTMENT OF HEALTH                        </v>
          </cell>
          <cell r="F1201" t="str">
            <v>N</v>
          </cell>
          <cell r="G1201" t="str">
            <v>N</v>
          </cell>
          <cell r="H1201" t="str">
            <v>N</v>
          </cell>
          <cell r="I1201" t="str">
            <v>N</v>
          </cell>
          <cell r="J1201" t="str">
            <v>N</v>
          </cell>
          <cell r="K1201" t="str">
            <v>N</v>
          </cell>
          <cell r="L1201" t="str">
            <v>N</v>
          </cell>
          <cell r="M1201" t="str">
            <v>N</v>
          </cell>
          <cell r="N1201" t="str">
            <v>N</v>
          </cell>
          <cell r="O1201" t="str">
            <v>N</v>
          </cell>
          <cell r="P1201" t="str">
            <v>N</v>
          </cell>
          <cell r="Q1201" t="str">
            <v>N</v>
          </cell>
          <cell r="R1201">
            <v>0</v>
          </cell>
        </row>
        <row r="1202">
          <cell r="A1202" t="str">
            <v>CCG12F</v>
          </cell>
          <cell r="B1202" t="str">
            <v>NHS WIRRAL CCG</v>
          </cell>
          <cell r="C1202" t="str">
            <v>DOHCLS</v>
          </cell>
          <cell r="D1202" t="str">
            <v>T</v>
          </cell>
          <cell r="E1202" t="str">
            <v xml:space="preserve">CLS - DEPARTMENT OF HEALTH                        </v>
          </cell>
          <cell r="F1202" t="str">
            <v>N</v>
          </cell>
          <cell r="G1202" t="str">
            <v>N</v>
          </cell>
          <cell r="H1202" t="str">
            <v>N</v>
          </cell>
          <cell r="I1202" t="str">
            <v>N</v>
          </cell>
          <cell r="J1202" t="str">
            <v>N</v>
          </cell>
          <cell r="K1202" t="str">
            <v>N</v>
          </cell>
          <cell r="L1202" t="str">
            <v>N</v>
          </cell>
          <cell r="M1202" t="str">
            <v>N</v>
          </cell>
          <cell r="N1202" t="str">
            <v>N</v>
          </cell>
          <cell r="O1202" t="str">
            <v>N</v>
          </cell>
          <cell r="P1202" t="str">
            <v>N</v>
          </cell>
          <cell r="Q1202" t="str">
            <v>N</v>
          </cell>
          <cell r="R1202">
            <v>0</v>
          </cell>
        </row>
        <row r="1203">
          <cell r="A1203" t="str">
            <v>CCG13P</v>
          </cell>
          <cell r="B1203" t="str">
            <v>NHS BIRMINGHAM CROSSCITY CCG</v>
          </cell>
          <cell r="C1203" t="str">
            <v>DOHCLS</v>
          </cell>
          <cell r="D1203" t="str">
            <v>T</v>
          </cell>
          <cell r="E1203" t="str">
            <v xml:space="preserve">CLS - DEPARTMENT OF HEALTH                        </v>
          </cell>
          <cell r="F1203" t="str">
            <v>N</v>
          </cell>
          <cell r="G1203" t="str">
            <v>N</v>
          </cell>
          <cell r="H1203" t="str">
            <v>N</v>
          </cell>
          <cell r="I1203" t="str">
            <v>N</v>
          </cell>
          <cell r="J1203" t="str">
            <v>N</v>
          </cell>
          <cell r="K1203" t="str">
            <v>N</v>
          </cell>
          <cell r="L1203" t="str">
            <v>N</v>
          </cell>
          <cell r="M1203" t="str">
            <v>N</v>
          </cell>
          <cell r="N1203" t="str">
            <v>N</v>
          </cell>
          <cell r="O1203" t="str">
            <v>N</v>
          </cell>
          <cell r="P1203" t="str">
            <v>N</v>
          </cell>
          <cell r="Q1203" t="str">
            <v>N</v>
          </cell>
          <cell r="R1203">
            <v>0</v>
          </cell>
        </row>
        <row r="1204">
          <cell r="A1204" t="str">
            <v>CCG99A</v>
          </cell>
          <cell r="B1204" t="str">
            <v>NHS LIVERPOOL CCG</v>
          </cell>
          <cell r="C1204" t="str">
            <v>DOHCLS</v>
          </cell>
          <cell r="D1204" t="str">
            <v>T</v>
          </cell>
          <cell r="E1204" t="str">
            <v xml:space="preserve">CLS - DEPARTMENT OF HEALTH                        </v>
          </cell>
          <cell r="F1204" t="str">
            <v>N</v>
          </cell>
          <cell r="G1204" t="str">
            <v>N</v>
          </cell>
          <cell r="H1204" t="str">
            <v>N</v>
          </cell>
          <cell r="I1204" t="str">
            <v>N</v>
          </cell>
          <cell r="J1204" t="str">
            <v>N</v>
          </cell>
          <cell r="K1204" t="str">
            <v>N</v>
          </cell>
          <cell r="L1204" t="str">
            <v>N</v>
          </cell>
          <cell r="M1204" t="str">
            <v>N</v>
          </cell>
          <cell r="N1204" t="str">
            <v>N</v>
          </cell>
          <cell r="O1204" t="str">
            <v>N</v>
          </cell>
          <cell r="P1204" t="str">
            <v>N</v>
          </cell>
          <cell r="Q1204" t="str">
            <v>N</v>
          </cell>
          <cell r="R1204">
            <v>0</v>
          </cell>
        </row>
        <row r="1205">
          <cell r="A1205" t="str">
            <v>CCG99C</v>
          </cell>
          <cell r="B1205" t="str">
            <v>NHS NORTH TYNESIDE CCG</v>
          </cell>
          <cell r="C1205" t="str">
            <v>DOHCLS</v>
          </cell>
          <cell r="D1205" t="str">
            <v>T</v>
          </cell>
          <cell r="E1205" t="str">
            <v xml:space="preserve">CLS - DEPARTMENT OF HEALTH                        </v>
          </cell>
          <cell r="F1205" t="str">
            <v>N</v>
          </cell>
          <cell r="G1205" t="str">
            <v>N</v>
          </cell>
          <cell r="H1205" t="str">
            <v>N</v>
          </cell>
          <cell r="I1205" t="str">
            <v>N</v>
          </cell>
          <cell r="J1205" t="str">
            <v>N</v>
          </cell>
          <cell r="K1205" t="str">
            <v>N</v>
          </cell>
          <cell r="L1205" t="str">
            <v>N</v>
          </cell>
          <cell r="M1205" t="str">
            <v>N</v>
          </cell>
          <cell r="N1205" t="str">
            <v>N</v>
          </cell>
          <cell r="O1205" t="str">
            <v>N</v>
          </cell>
          <cell r="P1205" t="str">
            <v>N</v>
          </cell>
          <cell r="Q1205" t="str">
            <v>N</v>
          </cell>
          <cell r="R1205">
            <v>0</v>
          </cell>
        </row>
        <row r="1206">
          <cell r="A1206" t="str">
            <v>CCG99D</v>
          </cell>
          <cell r="B1206" t="str">
            <v>NHS SOUTH LINCOLNSHIRE CCG</v>
          </cell>
          <cell r="C1206" t="str">
            <v>DOHCLS</v>
          </cell>
          <cell r="D1206" t="str">
            <v>T</v>
          </cell>
          <cell r="E1206" t="str">
            <v xml:space="preserve">CLS - DEPARTMENT OF HEALTH                        </v>
          </cell>
          <cell r="F1206" t="str">
            <v>N</v>
          </cell>
          <cell r="G1206" t="str">
            <v>N</v>
          </cell>
          <cell r="H1206" t="str">
            <v>N</v>
          </cell>
          <cell r="I1206" t="str">
            <v>N</v>
          </cell>
          <cell r="J1206" t="str">
            <v>N</v>
          </cell>
          <cell r="K1206" t="str">
            <v>N</v>
          </cell>
          <cell r="L1206" t="str">
            <v>N</v>
          </cell>
          <cell r="M1206" t="str">
            <v>N</v>
          </cell>
          <cell r="N1206" t="str">
            <v>N</v>
          </cell>
          <cell r="O1206" t="str">
            <v>N</v>
          </cell>
          <cell r="P1206" t="str">
            <v>N</v>
          </cell>
          <cell r="Q1206" t="str">
            <v>N</v>
          </cell>
          <cell r="R1206">
            <v>0</v>
          </cell>
        </row>
        <row r="1207">
          <cell r="A1207" t="str">
            <v>CCG99E</v>
          </cell>
          <cell r="B1207" t="str">
            <v>NHS BASILDON AND BRENTWOOD CCG</v>
          </cell>
          <cell r="C1207" t="str">
            <v>DOHCLS</v>
          </cell>
          <cell r="D1207" t="str">
            <v>T</v>
          </cell>
          <cell r="E1207" t="str">
            <v xml:space="preserve">CLS - DEPARTMENT OF HEALTH                        </v>
          </cell>
          <cell r="F1207" t="str">
            <v>N</v>
          </cell>
          <cell r="G1207" t="str">
            <v>N</v>
          </cell>
          <cell r="H1207" t="str">
            <v>N</v>
          </cell>
          <cell r="I1207" t="str">
            <v>N</v>
          </cell>
          <cell r="J1207" t="str">
            <v>N</v>
          </cell>
          <cell r="K1207" t="str">
            <v>N</v>
          </cell>
          <cell r="L1207" t="str">
            <v>N</v>
          </cell>
          <cell r="M1207" t="str">
            <v>N</v>
          </cell>
          <cell r="N1207" t="str">
            <v>N</v>
          </cell>
          <cell r="O1207" t="str">
            <v>N</v>
          </cell>
          <cell r="P1207" t="str">
            <v>N</v>
          </cell>
          <cell r="Q1207" t="str">
            <v>N</v>
          </cell>
          <cell r="R1207">
            <v>0</v>
          </cell>
        </row>
        <row r="1208">
          <cell r="A1208" t="str">
            <v>CCG99F</v>
          </cell>
          <cell r="B1208" t="str">
            <v>NHS CASTLE POINT AND ROCHFORD CCG</v>
          </cell>
          <cell r="C1208" t="str">
            <v>DOHCLS</v>
          </cell>
          <cell r="D1208" t="str">
            <v>T</v>
          </cell>
          <cell r="E1208" t="str">
            <v xml:space="preserve">CLS - DEPARTMENT OF HEALTH                        </v>
          </cell>
          <cell r="F1208" t="str">
            <v>N</v>
          </cell>
          <cell r="G1208" t="str">
            <v>N</v>
          </cell>
          <cell r="H1208" t="str">
            <v>N</v>
          </cell>
          <cell r="I1208" t="str">
            <v>N</v>
          </cell>
          <cell r="J1208" t="str">
            <v>N</v>
          </cell>
          <cell r="K1208" t="str">
            <v>N</v>
          </cell>
          <cell r="L1208" t="str">
            <v>N</v>
          </cell>
          <cell r="M1208" t="str">
            <v>N</v>
          </cell>
          <cell r="N1208" t="str">
            <v>N</v>
          </cell>
          <cell r="O1208" t="str">
            <v>N</v>
          </cell>
          <cell r="P1208" t="str">
            <v>N</v>
          </cell>
          <cell r="Q1208" t="str">
            <v>N</v>
          </cell>
          <cell r="R1208">
            <v>0</v>
          </cell>
        </row>
        <row r="1209">
          <cell r="A1209" t="str">
            <v>CCG99G</v>
          </cell>
          <cell r="B1209" t="str">
            <v>NHS SOUTHEND CCG</v>
          </cell>
          <cell r="C1209" t="str">
            <v>DOHCLS</v>
          </cell>
          <cell r="D1209" t="str">
            <v>T</v>
          </cell>
          <cell r="E1209" t="str">
            <v xml:space="preserve">CLS - DEPARTMENT OF HEALTH                        </v>
          </cell>
          <cell r="F1209" t="str">
            <v>N</v>
          </cell>
          <cell r="G1209" t="str">
            <v>N</v>
          </cell>
          <cell r="H1209" t="str">
            <v>N</v>
          </cell>
          <cell r="I1209" t="str">
            <v>N</v>
          </cell>
          <cell r="J1209" t="str">
            <v>N</v>
          </cell>
          <cell r="K1209" t="str">
            <v>N</v>
          </cell>
          <cell r="L1209" t="str">
            <v>N</v>
          </cell>
          <cell r="M1209" t="str">
            <v>N</v>
          </cell>
          <cell r="N1209" t="str">
            <v>N</v>
          </cell>
          <cell r="O1209" t="str">
            <v>N</v>
          </cell>
          <cell r="P1209" t="str">
            <v>N</v>
          </cell>
          <cell r="Q1209" t="str">
            <v>N</v>
          </cell>
          <cell r="R1209">
            <v>0</v>
          </cell>
        </row>
        <row r="1210">
          <cell r="A1210" t="str">
            <v>CCG99H</v>
          </cell>
          <cell r="B1210" t="str">
            <v>NHS SURREY DOWNS CCG</v>
          </cell>
          <cell r="C1210" t="str">
            <v>DOHCLS</v>
          </cell>
          <cell r="D1210" t="str">
            <v>T</v>
          </cell>
          <cell r="E1210" t="str">
            <v xml:space="preserve">CLS - DEPARTMENT OF HEALTH                        </v>
          </cell>
          <cell r="F1210" t="str">
            <v>N</v>
          </cell>
          <cell r="G1210" t="str">
            <v>N</v>
          </cell>
          <cell r="H1210" t="str">
            <v>N</v>
          </cell>
          <cell r="I1210" t="str">
            <v>N</v>
          </cell>
          <cell r="J1210" t="str">
            <v>N</v>
          </cell>
          <cell r="K1210" t="str">
            <v>N</v>
          </cell>
          <cell r="L1210" t="str">
            <v>N</v>
          </cell>
          <cell r="M1210" t="str">
            <v>N</v>
          </cell>
          <cell r="N1210" t="str">
            <v>N</v>
          </cell>
          <cell r="O1210" t="str">
            <v>N</v>
          </cell>
          <cell r="P1210" t="str">
            <v>N</v>
          </cell>
          <cell r="Q1210" t="str">
            <v>N</v>
          </cell>
          <cell r="R1210">
            <v>0</v>
          </cell>
        </row>
        <row r="1211">
          <cell r="A1211" t="str">
            <v>CCG99J</v>
          </cell>
          <cell r="B1211" t="str">
            <v>NHS WEST KENT CCG</v>
          </cell>
          <cell r="C1211" t="str">
            <v>DOHCLS</v>
          </cell>
          <cell r="D1211" t="str">
            <v>T</v>
          </cell>
          <cell r="E1211" t="str">
            <v xml:space="preserve">CLS - DEPARTMENT OF HEALTH                        </v>
          </cell>
          <cell r="F1211" t="str">
            <v>N</v>
          </cell>
          <cell r="G1211" t="str">
            <v>N</v>
          </cell>
          <cell r="H1211" t="str">
            <v>N</v>
          </cell>
          <cell r="I1211" t="str">
            <v>N</v>
          </cell>
          <cell r="J1211" t="str">
            <v>N</v>
          </cell>
          <cell r="K1211" t="str">
            <v>N</v>
          </cell>
          <cell r="L1211" t="str">
            <v>N</v>
          </cell>
          <cell r="M1211" t="str">
            <v>N</v>
          </cell>
          <cell r="N1211" t="str">
            <v>N</v>
          </cell>
          <cell r="O1211" t="str">
            <v>N</v>
          </cell>
          <cell r="P1211" t="str">
            <v>N</v>
          </cell>
          <cell r="Q1211" t="str">
            <v>N</v>
          </cell>
          <cell r="R1211">
            <v>0</v>
          </cell>
        </row>
        <row r="1212">
          <cell r="A1212" t="str">
            <v>CCG99K</v>
          </cell>
          <cell r="B1212" t="str">
            <v>NHS HIGH WEALD LEWES HAVENS CCG</v>
          </cell>
          <cell r="C1212" t="str">
            <v>DOHCLS</v>
          </cell>
          <cell r="D1212" t="str">
            <v>T</v>
          </cell>
          <cell r="E1212" t="str">
            <v xml:space="preserve">CLS - DEPARTMENT OF HEALTH                        </v>
          </cell>
          <cell r="F1212" t="str">
            <v>N</v>
          </cell>
          <cell r="G1212" t="str">
            <v>N</v>
          </cell>
          <cell r="H1212" t="str">
            <v>N</v>
          </cell>
          <cell r="I1212" t="str">
            <v>N</v>
          </cell>
          <cell r="J1212" t="str">
            <v>N</v>
          </cell>
          <cell r="K1212" t="str">
            <v>N</v>
          </cell>
          <cell r="L1212" t="str">
            <v>N</v>
          </cell>
          <cell r="M1212" t="str">
            <v>N</v>
          </cell>
          <cell r="N1212" t="str">
            <v>N</v>
          </cell>
          <cell r="O1212" t="str">
            <v>N</v>
          </cell>
          <cell r="P1212" t="str">
            <v>N</v>
          </cell>
          <cell r="Q1212" t="str">
            <v>N</v>
          </cell>
          <cell r="R1212">
            <v>0</v>
          </cell>
        </row>
        <row r="1213">
          <cell r="A1213" t="str">
            <v>CCG99M</v>
          </cell>
          <cell r="B1213" t="str">
            <v>NHS NORTH EAST HAMPSHIRE AND FARNHAM CCG</v>
          </cell>
          <cell r="C1213" t="str">
            <v>DOHCLS</v>
          </cell>
          <cell r="D1213" t="str">
            <v>T</v>
          </cell>
          <cell r="E1213" t="str">
            <v xml:space="preserve">CLS - DEPARTMENT OF HEALTH                        </v>
          </cell>
          <cell r="F1213" t="str">
            <v>N</v>
          </cell>
          <cell r="G1213" t="str">
            <v>N</v>
          </cell>
          <cell r="H1213" t="str">
            <v>N</v>
          </cell>
          <cell r="I1213" t="str">
            <v>N</v>
          </cell>
          <cell r="J1213" t="str">
            <v>N</v>
          </cell>
          <cell r="K1213" t="str">
            <v>N</v>
          </cell>
          <cell r="L1213" t="str">
            <v>N</v>
          </cell>
          <cell r="M1213" t="str">
            <v>N</v>
          </cell>
          <cell r="N1213" t="str">
            <v>N</v>
          </cell>
          <cell r="O1213" t="str">
            <v>N</v>
          </cell>
          <cell r="P1213" t="str">
            <v>N</v>
          </cell>
          <cell r="Q1213" t="str">
            <v>N</v>
          </cell>
          <cell r="R1213">
            <v>0</v>
          </cell>
        </row>
        <row r="1214">
          <cell r="A1214" t="str">
            <v>CCG99N</v>
          </cell>
          <cell r="B1214" t="str">
            <v>NHS WILTSHIRE CCG</v>
          </cell>
          <cell r="C1214" t="str">
            <v>DOHCLS</v>
          </cell>
          <cell r="D1214" t="str">
            <v>T</v>
          </cell>
          <cell r="E1214" t="str">
            <v xml:space="preserve">CLS - DEPARTMENT OF HEALTH                        </v>
          </cell>
          <cell r="F1214" t="str">
            <v>N</v>
          </cell>
          <cell r="G1214" t="str">
            <v>N</v>
          </cell>
          <cell r="H1214" t="str">
            <v>N</v>
          </cell>
          <cell r="I1214" t="str">
            <v>N</v>
          </cell>
          <cell r="J1214" t="str">
            <v>N</v>
          </cell>
          <cell r="K1214" t="str">
            <v>N</v>
          </cell>
          <cell r="L1214" t="str">
            <v>N</v>
          </cell>
          <cell r="M1214" t="str">
            <v>N</v>
          </cell>
          <cell r="N1214" t="str">
            <v>N</v>
          </cell>
          <cell r="O1214" t="str">
            <v>N</v>
          </cell>
          <cell r="P1214" t="str">
            <v>N</v>
          </cell>
          <cell r="Q1214" t="str">
            <v>N</v>
          </cell>
          <cell r="R1214">
            <v>0</v>
          </cell>
        </row>
        <row r="1215">
          <cell r="A1215" t="str">
            <v>CCG99P</v>
          </cell>
          <cell r="B1215" t="str">
            <v>NHS NORTH, EAST, WEST DEVON CCG</v>
          </cell>
          <cell r="C1215" t="str">
            <v>DOHCLS</v>
          </cell>
          <cell r="D1215" t="str">
            <v>T</v>
          </cell>
          <cell r="E1215" t="str">
            <v xml:space="preserve">CLS - DEPARTMENT OF HEALTH                        </v>
          </cell>
          <cell r="F1215" t="str">
            <v>N</v>
          </cell>
          <cell r="G1215" t="str">
            <v>N</v>
          </cell>
          <cell r="H1215" t="str">
            <v>N</v>
          </cell>
          <cell r="I1215" t="str">
            <v>N</v>
          </cell>
          <cell r="J1215" t="str">
            <v>N</v>
          </cell>
          <cell r="K1215" t="str">
            <v>N</v>
          </cell>
          <cell r="L1215" t="str">
            <v>N</v>
          </cell>
          <cell r="M1215" t="str">
            <v>N</v>
          </cell>
          <cell r="N1215" t="str">
            <v>N</v>
          </cell>
          <cell r="O1215" t="str">
            <v>N</v>
          </cell>
          <cell r="P1215" t="str">
            <v>N</v>
          </cell>
          <cell r="Q1215" t="str">
            <v>N</v>
          </cell>
          <cell r="R1215">
            <v>0</v>
          </cell>
        </row>
        <row r="1216">
          <cell r="A1216" t="str">
            <v>CCG99Q</v>
          </cell>
          <cell r="B1216" t="str">
            <v>NHS SOUTH DEVON AND TORBAY CCG</v>
          </cell>
          <cell r="C1216" t="str">
            <v>DOHCLS</v>
          </cell>
          <cell r="D1216" t="str">
            <v>T</v>
          </cell>
          <cell r="E1216" t="str">
            <v xml:space="preserve">CLS - DEPARTMENT OF HEALTH                        </v>
          </cell>
          <cell r="F1216" t="str">
            <v>N</v>
          </cell>
          <cell r="G1216" t="str">
            <v>N</v>
          </cell>
          <cell r="H1216" t="str">
            <v>N</v>
          </cell>
          <cell r="I1216" t="str">
            <v>N</v>
          </cell>
          <cell r="J1216" t="str">
            <v>N</v>
          </cell>
          <cell r="K1216" t="str">
            <v>N</v>
          </cell>
          <cell r="L1216" t="str">
            <v>N</v>
          </cell>
          <cell r="M1216" t="str">
            <v>N</v>
          </cell>
          <cell r="N1216" t="str">
            <v>N</v>
          </cell>
          <cell r="O1216" t="str">
            <v>N</v>
          </cell>
          <cell r="P1216" t="str">
            <v>N</v>
          </cell>
          <cell r="Q1216" t="str">
            <v>N</v>
          </cell>
          <cell r="R1216">
            <v>0</v>
          </cell>
        </row>
        <row r="1217">
          <cell r="A1217" t="str">
            <v>FTRA2X</v>
          </cell>
          <cell r="B1217" t="str">
            <v xml:space="preserve">Royal Surrey County Hospital NHS Foundation Trust </v>
          </cell>
          <cell r="C1217" t="str">
            <v>DOHCLS</v>
          </cell>
          <cell r="D1217" t="str">
            <v>T</v>
          </cell>
          <cell r="E1217" t="str">
            <v xml:space="preserve">CLS - DEPARTMENT OF HEALTH                        </v>
          </cell>
          <cell r="F1217" t="str">
            <v>N</v>
          </cell>
          <cell r="G1217" t="str">
            <v>N</v>
          </cell>
          <cell r="H1217" t="str">
            <v>N</v>
          </cell>
          <cell r="I1217" t="str">
            <v>N</v>
          </cell>
          <cell r="J1217" t="str">
            <v>N</v>
          </cell>
          <cell r="K1217" t="str">
            <v>N</v>
          </cell>
          <cell r="L1217" t="str">
            <v>N</v>
          </cell>
          <cell r="M1217" t="str">
            <v>N</v>
          </cell>
          <cell r="N1217" t="str">
            <v>N</v>
          </cell>
          <cell r="O1217" t="str">
            <v>N</v>
          </cell>
          <cell r="P1217" t="str">
            <v>N</v>
          </cell>
          <cell r="Q1217" t="str">
            <v>N</v>
          </cell>
          <cell r="R1217">
            <v>0</v>
          </cell>
        </row>
        <row r="1218">
          <cell r="A1218" t="str">
            <v>FTRA4X</v>
          </cell>
          <cell r="B1218" t="str">
            <v xml:space="preserve">Yeovil District Hospital NHS Foundation Trust     </v>
          </cell>
          <cell r="C1218" t="str">
            <v>DOHCLS</v>
          </cell>
          <cell r="D1218" t="str">
            <v>T</v>
          </cell>
          <cell r="E1218" t="str">
            <v xml:space="preserve">CLS - DEPARTMENT OF HEALTH                        </v>
          </cell>
          <cell r="F1218" t="str">
            <v>N</v>
          </cell>
          <cell r="G1218" t="str">
            <v>N</v>
          </cell>
          <cell r="H1218" t="str">
            <v>N</v>
          </cell>
          <cell r="I1218" t="str">
            <v>N</v>
          </cell>
          <cell r="J1218" t="str">
            <v>N</v>
          </cell>
          <cell r="K1218" t="str">
            <v>N</v>
          </cell>
          <cell r="L1218" t="str">
            <v>N</v>
          </cell>
          <cell r="M1218" t="str">
            <v>N</v>
          </cell>
          <cell r="N1218" t="str">
            <v>N</v>
          </cell>
          <cell r="O1218" t="str">
            <v>N</v>
          </cell>
          <cell r="P1218" t="str">
            <v>N</v>
          </cell>
          <cell r="Q1218" t="str">
            <v>N</v>
          </cell>
          <cell r="R1218">
            <v>0</v>
          </cell>
        </row>
        <row r="1219">
          <cell r="A1219" t="str">
            <v>FTRA7X</v>
          </cell>
          <cell r="B1219" t="str">
            <v xml:space="preserve">University Hospitals Bristol NHS Foundation Trust </v>
          </cell>
          <cell r="C1219" t="str">
            <v>DOHCLS</v>
          </cell>
          <cell r="D1219" t="str">
            <v>T</v>
          </cell>
          <cell r="E1219" t="str">
            <v xml:space="preserve">CLS - DEPARTMENT OF HEALTH                        </v>
          </cell>
          <cell r="F1219" t="str">
            <v>N</v>
          </cell>
          <cell r="G1219" t="str">
            <v>N</v>
          </cell>
          <cell r="H1219" t="str">
            <v>N</v>
          </cell>
          <cell r="I1219" t="str">
            <v>N</v>
          </cell>
          <cell r="J1219" t="str">
            <v>N</v>
          </cell>
          <cell r="K1219" t="str">
            <v>N</v>
          </cell>
          <cell r="L1219" t="str">
            <v>N</v>
          </cell>
          <cell r="M1219" t="str">
            <v>N</v>
          </cell>
          <cell r="N1219" t="str">
            <v>N</v>
          </cell>
          <cell r="O1219" t="str">
            <v>N</v>
          </cell>
          <cell r="P1219" t="str">
            <v>N</v>
          </cell>
          <cell r="Q1219" t="str">
            <v>N</v>
          </cell>
          <cell r="R1219">
            <v>0</v>
          </cell>
        </row>
        <row r="1220">
          <cell r="A1220" t="str">
            <v>FTRA9X</v>
          </cell>
          <cell r="B1220" t="str">
            <v xml:space="preserve">South Devon Healthcare NHS Foundation Trust       </v>
          </cell>
          <cell r="C1220" t="str">
            <v>DOHCLS</v>
          </cell>
          <cell r="D1220" t="str">
            <v>T</v>
          </cell>
          <cell r="E1220" t="str">
            <v xml:space="preserve">CLS - DEPARTMENT OF HEALTH                        </v>
          </cell>
          <cell r="F1220" t="str">
            <v>N</v>
          </cell>
          <cell r="G1220" t="str">
            <v>N</v>
          </cell>
          <cell r="H1220" t="str">
            <v>N</v>
          </cell>
          <cell r="I1220" t="str">
            <v>N</v>
          </cell>
          <cell r="J1220" t="str">
            <v>N</v>
          </cell>
          <cell r="K1220" t="str">
            <v>N</v>
          </cell>
          <cell r="L1220" t="str">
            <v>N</v>
          </cell>
          <cell r="M1220" t="str">
            <v>N</v>
          </cell>
          <cell r="N1220" t="str">
            <v>N</v>
          </cell>
          <cell r="O1220" t="str">
            <v>N</v>
          </cell>
          <cell r="P1220" t="str">
            <v>N</v>
          </cell>
          <cell r="Q1220" t="str">
            <v>N</v>
          </cell>
          <cell r="R1220">
            <v>0</v>
          </cell>
        </row>
        <row r="1221">
          <cell r="A1221" t="str">
            <v>FTRAEX</v>
          </cell>
          <cell r="B1221" t="str">
            <v>Bradford Teaching Hospitals NHSFT</v>
          </cell>
          <cell r="C1221" t="str">
            <v>DOHCLS</v>
          </cell>
          <cell r="D1221" t="str">
            <v>T</v>
          </cell>
          <cell r="E1221" t="str">
            <v xml:space="preserve">CLS - DEPARTMENT OF HEALTH                        </v>
          </cell>
          <cell r="F1221" t="str">
            <v>N</v>
          </cell>
          <cell r="G1221" t="str">
            <v>N</v>
          </cell>
          <cell r="H1221" t="str">
            <v>N</v>
          </cell>
          <cell r="I1221" t="str">
            <v>N</v>
          </cell>
          <cell r="J1221" t="str">
            <v>N</v>
          </cell>
          <cell r="K1221" t="str">
            <v>N</v>
          </cell>
          <cell r="L1221" t="str">
            <v>N</v>
          </cell>
          <cell r="M1221" t="str">
            <v>N</v>
          </cell>
          <cell r="N1221" t="str">
            <v>N</v>
          </cell>
          <cell r="O1221" t="str">
            <v>N</v>
          </cell>
          <cell r="P1221" t="str">
            <v>N</v>
          </cell>
          <cell r="Q1221" t="str">
            <v>N</v>
          </cell>
          <cell r="R1221">
            <v>0</v>
          </cell>
        </row>
        <row r="1222">
          <cell r="A1222" t="str">
            <v>FTRAJX</v>
          </cell>
          <cell r="B1222" t="str">
            <v xml:space="preserve">Southend University Hospital NHS Foundation Trust </v>
          </cell>
          <cell r="C1222" t="str">
            <v>DOHCLS</v>
          </cell>
          <cell r="D1222" t="str">
            <v>T</v>
          </cell>
          <cell r="E1222" t="str">
            <v xml:space="preserve">CLS - DEPARTMENT OF HEALTH                        </v>
          </cell>
          <cell r="F1222" t="str">
            <v>N</v>
          </cell>
          <cell r="G1222" t="str">
            <v>N</v>
          </cell>
          <cell r="H1222" t="str">
            <v>N</v>
          </cell>
          <cell r="I1222" t="str">
            <v>N</v>
          </cell>
          <cell r="J1222" t="str">
            <v>N</v>
          </cell>
          <cell r="K1222" t="str">
            <v>N</v>
          </cell>
          <cell r="L1222" t="str">
            <v>N</v>
          </cell>
          <cell r="M1222" t="str">
            <v>N</v>
          </cell>
          <cell r="N1222" t="str">
            <v>N</v>
          </cell>
          <cell r="O1222" t="str">
            <v>N</v>
          </cell>
          <cell r="P1222" t="str">
            <v>N</v>
          </cell>
          <cell r="Q1222" t="str">
            <v>N</v>
          </cell>
          <cell r="R1222">
            <v>0</v>
          </cell>
        </row>
        <row r="1223">
          <cell r="A1223" t="str">
            <v>FTRALX</v>
          </cell>
          <cell r="B1223" t="str">
            <v>Royal Free London NHSFT</v>
          </cell>
          <cell r="C1223" t="str">
            <v>DOHCLS</v>
          </cell>
          <cell r="D1223" t="str">
            <v>T</v>
          </cell>
          <cell r="E1223" t="str">
            <v xml:space="preserve">CLS - DEPARTMENT OF HEALTH                        </v>
          </cell>
          <cell r="F1223" t="str">
            <v>N</v>
          </cell>
          <cell r="G1223" t="str">
            <v>N</v>
          </cell>
          <cell r="H1223" t="str">
            <v>N</v>
          </cell>
          <cell r="I1223" t="str">
            <v>N</v>
          </cell>
          <cell r="J1223" t="str">
            <v>N</v>
          </cell>
          <cell r="K1223" t="str">
            <v>N</v>
          </cell>
          <cell r="L1223" t="str">
            <v>N</v>
          </cell>
          <cell r="M1223" t="str">
            <v>N</v>
          </cell>
          <cell r="N1223" t="str">
            <v>N</v>
          </cell>
          <cell r="O1223" t="str">
            <v>N</v>
          </cell>
          <cell r="P1223" t="str">
            <v>N</v>
          </cell>
          <cell r="Q1223" t="str">
            <v>N</v>
          </cell>
          <cell r="R1223">
            <v>0</v>
          </cell>
        </row>
        <row r="1224">
          <cell r="A1224" t="str">
            <v>FTRASX</v>
          </cell>
          <cell r="B1224" t="str">
            <v xml:space="preserve">The Hillingdon Hospitals NHS Foundation Trust     </v>
          </cell>
          <cell r="C1224" t="str">
            <v>DOHCLS</v>
          </cell>
          <cell r="D1224" t="str">
            <v>T</v>
          </cell>
          <cell r="E1224" t="str">
            <v xml:space="preserve">CLS - DEPARTMENT OF HEALTH                        </v>
          </cell>
          <cell r="F1224" t="str">
            <v>N</v>
          </cell>
          <cell r="G1224" t="str">
            <v>N</v>
          </cell>
          <cell r="H1224" t="str">
            <v>N</v>
          </cell>
          <cell r="I1224" t="str">
            <v>N</v>
          </cell>
          <cell r="J1224" t="str">
            <v>N</v>
          </cell>
          <cell r="K1224" t="str">
            <v>N</v>
          </cell>
          <cell r="L1224" t="str">
            <v>N</v>
          </cell>
          <cell r="M1224" t="str">
            <v>N</v>
          </cell>
          <cell r="N1224" t="str">
            <v>N</v>
          </cell>
          <cell r="O1224" t="str">
            <v>N</v>
          </cell>
          <cell r="P1224" t="str">
            <v>N</v>
          </cell>
          <cell r="Q1224" t="str">
            <v>N</v>
          </cell>
          <cell r="R1224">
            <v>0</v>
          </cell>
        </row>
        <row r="1225">
          <cell r="A1225" t="str">
            <v>FTRATX</v>
          </cell>
          <cell r="B1225" t="str">
            <v xml:space="preserve">North East London NHS Foundation Trust            </v>
          </cell>
          <cell r="C1225" t="str">
            <v>DOHCLS</v>
          </cell>
          <cell r="D1225" t="str">
            <v>T</v>
          </cell>
          <cell r="E1225" t="str">
            <v xml:space="preserve">CLS - DEPARTMENT OF HEALTH                        </v>
          </cell>
          <cell r="F1225" t="str">
            <v>N</v>
          </cell>
          <cell r="G1225" t="str">
            <v>N</v>
          </cell>
          <cell r="H1225" t="str">
            <v>N</v>
          </cell>
          <cell r="I1225" t="str">
            <v>N</v>
          </cell>
          <cell r="J1225" t="str">
            <v>N</v>
          </cell>
          <cell r="K1225" t="str">
            <v>N</v>
          </cell>
          <cell r="L1225" t="str">
            <v>N</v>
          </cell>
          <cell r="M1225" t="str">
            <v>N</v>
          </cell>
          <cell r="N1225" t="str">
            <v>N</v>
          </cell>
          <cell r="O1225" t="str">
            <v>N</v>
          </cell>
          <cell r="P1225" t="str">
            <v>N</v>
          </cell>
          <cell r="Q1225" t="str">
            <v>N</v>
          </cell>
          <cell r="R1225">
            <v>0</v>
          </cell>
        </row>
        <row r="1226">
          <cell r="A1226" t="str">
            <v>FTRAXX</v>
          </cell>
          <cell r="B1226" t="str">
            <v>Kingston Hospital NHSFT</v>
          </cell>
          <cell r="C1226" t="str">
            <v>DOHCLS</v>
          </cell>
          <cell r="D1226" t="str">
            <v>T</v>
          </cell>
          <cell r="E1226" t="str">
            <v xml:space="preserve">CLS - DEPARTMENT OF HEALTH                        </v>
          </cell>
          <cell r="F1226" t="str">
            <v>N</v>
          </cell>
          <cell r="G1226" t="str">
            <v>N</v>
          </cell>
          <cell r="H1226" t="str">
            <v>N</v>
          </cell>
          <cell r="I1226" t="str">
            <v>N</v>
          </cell>
          <cell r="J1226" t="str">
            <v>N</v>
          </cell>
          <cell r="K1226" t="str">
            <v>N</v>
          </cell>
          <cell r="L1226" t="str">
            <v>N</v>
          </cell>
          <cell r="M1226" t="str">
            <v>N</v>
          </cell>
          <cell r="N1226" t="str">
            <v>N</v>
          </cell>
          <cell r="O1226" t="str">
            <v>N</v>
          </cell>
          <cell r="P1226" t="str">
            <v>N</v>
          </cell>
          <cell r="Q1226" t="str">
            <v>N</v>
          </cell>
          <cell r="R1226">
            <v>0</v>
          </cell>
        </row>
        <row r="1227">
          <cell r="A1227" t="str">
            <v>FTRBAX</v>
          </cell>
          <cell r="B1227" t="str">
            <v xml:space="preserve">Taunton and Somerset NHS Foundation Trust         </v>
          </cell>
          <cell r="C1227" t="str">
            <v>DOHCLS</v>
          </cell>
          <cell r="D1227" t="str">
            <v>T</v>
          </cell>
          <cell r="E1227" t="str">
            <v xml:space="preserve">CLS - DEPARTMENT OF HEALTH                        </v>
          </cell>
          <cell r="F1227" t="str">
            <v>N</v>
          </cell>
          <cell r="G1227" t="str">
            <v>N</v>
          </cell>
          <cell r="H1227" t="str">
            <v>N</v>
          </cell>
          <cell r="I1227" t="str">
            <v>N</v>
          </cell>
          <cell r="J1227" t="str">
            <v>N</v>
          </cell>
          <cell r="K1227" t="str">
            <v>N</v>
          </cell>
          <cell r="L1227" t="str">
            <v>N</v>
          </cell>
          <cell r="M1227" t="str">
            <v>N</v>
          </cell>
          <cell r="N1227" t="str">
            <v>N</v>
          </cell>
          <cell r="O1227" t="str">
            <v>N</v>
          </cell>
          <cell r="P1227" t="str">
            <v>N</v>
          </cell>
          <cell r="Q1227" t="str">
            <v>N</v>
          </cell>
          <cell r="R1227">
            <v>0</v>
          </cell>
        </row>
        <row r="1228">
          <cell r="A1228" t="str">
            <v>FTRBBX</v>
          </cell>
          <cell r="B1228" t="str">
            <v>Royal Natnl Hosp For Rheumatic Dis NHS Found Trust</v>
          </cell>
          <cell r="C1228" t="str">
            <v>DOHCLS</v>
          </cell>
          <cell r="D1228" t="str">
            <v>T</v>
          </cell>
          <cell r="E1228" t="str">
            <v xml:space="preserve">CLS - DEPARTMENT OF HEALTH                        </v>
          </cell>
          <cell r="F1228" t="str">
            <v>N</v>
          </cell>
          <cell r="G1228" t="str">
            <v>N</v>
          </cell>
          <cell r="H1228" t="str">
            <v>N</v>
          </cell>
          <cell r="I1228" t="str">
            <v>N</v>
          </cell>
          <cell r="J1228" t="str">
            <v>N</v>
          </cell>
          <cell r="K1228" t="str">
            <v>N</v>
          </cell>
          <cell r="L1228" t="str">
            <v>N</v>
          </cell>
          <cell r="M1228" t="str">
            <v>N</v>
          </cell>
          <cell r="N1228" t="str">
            <v>N</v>
          </cell>
          <cell r="O1228" t="str">
            <v>N</v>
          </cell>
          <cell r="P1228" t="str">
            <v>N</v>
          </cell>
          <cell r="Q1228" t="str">
            <v>N</v>
          </cell>
          <cell r="R1228">
            <v>0</v>
          </cell>
        </row>
        <row r="1229">
          <cell r="A1229" t="str">
            <v>FTRBDX</v>
          </cell>
          <cell r="B1229" t="str">
            <v xml:space="preserve">Dorset County Hospital NHS Foundation Trust       </v>
          </cell>
          <cell r="C1229" t="str">
            <v>DOHCLS</v>
          </cell>
          <cell r="D1229" t="str">
            <v>T</v>
          </cell>
          <cell r="E1229" t="str">
            <v xml:space="preserve">CLS - DEPARTMENT OF HEALTH                        </v>
          </cell>
          <cell r="F1229" t="str">
            <v>N</v>
          </cell>
          <cell r="G1229" t="str">
            <v>N</v>
          </cell>
          <cell r="H1229" t="str">
            <v>N</v>
          </cell>
          <cell r="I1229" t="str">
            <v>N</v>
          </cell>
          <cell r="J1229" t="str">
            <v>N</v>
          </cell>
          <cell r="K1229" t="str">
            <v>N</v>
          </cell>
          <cell r="L1229" t="str">
            <v>N</v>
          </cell>
          <cell r="M1229" t="str">
            <v>N</v>
          </cell>
          <cell r="N1229" t="str">
            <v>N</v>
          </cell>
          <cell r="O1229" t="str">
            <v>N</v>
          </cell>
          <cell r="P1229" t="str">
            <v>N</v>
          </cell>
          <cell r="Q1229" t="str">
            <v>N</v>
          </cell>
          <cell r="R1229">
            <v>0</v>
          </cell>
        </row>
        <row r="1230">
          <cell r="A1230" t="str">
            <v>FTRBLX</v>
          </cell>
          <cell r="B1230" t="str">
            <v xml:space="preserve">Wirral University Teaching Hosp NHS Found Trust   </v>
          </cell>
          <cell r="C1230" t="str">
            <v>DOHCLS</v>
          </cell>
          <cell r="D1230" t="str">
            <v>T</v>
          </cell>
          <cell r="E1230" t="str">
            <v xml:space="preserve">CLS - DEPARTMENT OF HEALTH                        </v>
          </cell>
          <cell r="F1230" t="str">
            <v>N</v>
          </cell>
          <cell r="G1230" t="str">
            <v>N</v>
          </cell>
          <cell r="H1230" t="str">
            <v>N</v>
          </cell>
          <cell r="I1230" t="str">
            <v>N</v>
          </cell>
          <cell r="J1230" t="str">
            <v>N</v>
          </cell>
          <cell r="K1230" t="str">
            <v>N</v>
          </cell>
          <cell r="L1230" t="str">
            <v>N</v>
          </cell>
          <cell r="M1230" t="str">
            <v>N</v>
          </cell>
          <cell r="N1230" t="str">
            <v>N</v>
          </cell>
          <cell r="O1230" t="str">
            <v>N</v>
          </cell>
          <cell r="P1230" t="str">
            <v>N</v>
          </cell>
          <cell r="Q1230" t="str">
            <v>N</v>
          </cell>
          <cell r="R1230">
            <v>0</v>
          </cell>
        </row>
        <row r="1231">
          <cell r="A1231" t="str">
            <v>FTRBQX</v>
          </cell>
          <cell r="B1231" t="str">
            <v xml:space="preserve">Liverpool Heart &amp; Chest Hosp NHS Foundation Trust </v>
          </cell>
          <cell r="C1231" t="str">
            <v>DOHCLS</v>
          </cell>
          <cell r="D1231" t="str">
            <v>T</v>
          </cell>
          <cell r="E1231" t="str">
            <v xml:space="preserve">CLS - DEPARTMENT OF HEALTH                        </v>
          </cell>
          <cell r="F1231" t="str">
            <v>N</v>
          </cell>
          <cell r="G1231" t="str">
            <v>N</v>
          </cell>
          <cell r="H1231" t="str">
            <v>N</v>
          </cell>
          <cell r="I1231" t="str">
            <v>N</v>
          </cell>
          <cell r="J1231" t="str">
            <v>N</v>
          </cell>
          <cell r="K1231" t="str">
            <v>N</v>
          </cell>
          <cell r="L1231" t="str">
            <v>N</v>
          </cell>
          <cell r="M1231" t="str">
            <v>N</v>
          </cell>
          <cell r="N1231" t="str">
            <v>N</v>
          </cell>
          <cell r="O1231" t="str">
            <v>N</v>
          </cell>
          <cell r="P1231" t="str">
            <v>N</v>
          </cell>
          <cell r="Q1231" t="str">
            <v>N</v>
          </cell>
          <cell r="R1231">
            <v>0</v>
          </cell>
        </row>
        <row r="1232">
          <cell r="A1232" t="str">
            <v>FTRBSX</v>
          </cell>
          <cell r="B1232" t="str">
            <v xml:space="preserve">Alder Hey Childrens NHS Foundation Trust          </v>
          </cell>
          <cell r="C1232" t="str">
            <v>DOHCLS</v>
          </cell>
          <cell r="D1232" t="str">
            <v>T</v>
          </cell>
          <cell r="E1232" t="str">
            <v xml:space="preserve">CLS - DEPARTMENT OF HEALTH                        </v>
          </cell>
          <cell r="F1232" t="str">
            <v>N</v>
          </cell>
          <cell r="G1232" t="str">
            <v>N</v>
          </cell>
          <cell r="H1232" t="str">
            <v>N</v>
          </cell>
          <cell r="I1232" t="str">
            <v>N</v>
          </cell>
          <cell r="J1232" t="str">
            <v>N</v>
          </cell>
          <cell r="K1232" t="str">
            <v>N</v>
          </cell>
          <cell r="L1232" t="str">
            <v>N</v>
          </cell>
          <cell r="M1232" t="str">
            <v>N</v>
          </cell>
          <cell r="N1232" t="str">
            <v>N</v>
          </cell>
          <cell r="O1232" t="str">
            <v>N</v>
          </cell>
          <cell r="P1232" t="str">
            <v>N</v>
          </cell>
          <cell r="Q1232" t="str">
            <v>N</v>
          </cell>
          <cell r="R1232">
            <v>0</v>
          </cell>
        </row>
        <row r="1233">
          <cell r="A1233" t="str">
            <v>FTRBTX</v>
          </cell>
          <cell r="B1233" t="str">
            <v xml:space="preserve">Mid Cheshire Hospitals NHS Foundation Trust       </v>
          </cell>
          <cell r="C1233" t="str">
            <v>DOHCLS</v>
          </cell>
          <cell r="D1233" t="str">
            <v>T</v>
          </cell>
          <cell r="E1233" t="str">
            <v xml:space="preserve">CLS - DEPARTMENT OF HEALTH                        </v>
          </cell>
          <cell r="F1233" t="str">
            <v>N</v>
          </cell>
          <cell r="G1233" t="str">
            <v>N</v>
          </cell>
          <cell r="H1233" t="str">
            <v>N</v>
          </cell>
          <cell r="I1233" t="str">
            <v>N</v>
          </cell>
          <cell r="J1233" t="str">
            <v>N</v>
          </cell>
          <cell r="K1233" t="str">
            <v>N</v>
          </cell>
          <cell r="L1233" t="str">
            <v>N</v>
          </cell>
          <cell r="M1233" t="str">
            <v>N</v>
          </cell>
          <cell r="N1233" t="str">
            <v>N</v>
          </cell>
          <cell r="O1233" t="str">
            <v>N</v>
          </cell>
          <cell r="P1233" t="str">
            <v>N</v>
          </cell>
          <cell r="Q1233" t="str">
            <v>N</v>
          </cell>
          <cell r="R1233">
            <v>0</v>
          </cell>
        </row>
        <row r="1234">
          <cell r="A1234" t="str">
            <v>FTRBVX</v>
          </cell>
          <cell r="B1234" t="str">
            <v xml:space="preserve">The Christie NHS Foundation Trust                 </v>
          </cell>
          <cell r="C1234" t="str">
            <v>DOHCLS</v>
          </cell>
          <cell r="D1234" t="str">
            <v>T</v>
          </cell>
          <cell r="E1234" t="str">
            <v xml:space="preserve">CLS - DEPARTMENT OF HEALTH                        </v>
          </cell>
          <cell r="F1234" t="str">
            <v>N</v>
          </cell>
          <cell r="G1234" t="str">
            <v>N</v>
          </cell>
          <cell r="H1234" t="str">
            <v>N</v>
          </cell>
          <cell r="I1234" t="str">
            <v>N</v>
          </cell>
          <cell r="J1234" t="str">
            <v>N</v>
          </cell>
          <cell r="K1234" t="str">
            <v>N</v>
          </cell>
          <cell r="L1234" t="str">
            <v>N</v>
          </cell>
          <cell r="M1234" t="str">
            <v>N</v>
          </cell>
          <cell r="N1234" t="str">
            <v>N</v>
          </cell>
          <cell r="O1234" t="str">
            <v>N</v>
          </cell>
          <cell r="P1234" t="str">
            <v>N</v>
          </cell>
          <cell r="Q1234" t="str">
            <v>N</v>
          </cell>
          <cell r="R1234">
            <v>0</v>
          </cell>
        </row>
        <row r="1235">
          <cell r="A1235" t="str">
            <v>FTRC9X</v>
          </cell>
          <cell r="B1235" t="str">
            <v xml:space="preserve">Luton and Dunstable Hospital NHS Foundation Trust </v>
          </cell>
          <cell r="C1235" t="str">
            <v>DOHCLS</v>
          </cell>
          <cell r="D1235" t="str">
            <v>T</v>
          </cell>
          <cell r="E1235" t="str">
            <v xml:space="preserve">CLS - DEPARTMENT OF HEALTH                        </v>
          </cell>
          <cell r="F1235" t="str">
            <v>N</v>
          </cell>
          <cell r="G1235" t="str">
            <v>N</v>
          </cell>
          <cell r="H1235" t="str">
            <v>N</v>
          </cell>
          <cell r="I1235" t="str">
            <v>N</v>
          </cell>
          <cell r="J1235" t="str">
            <v>N</v>
          </cell>
          <cell r="K1235" t="str">
            <v>N</v>
          </cell>
          <cell r="L1235" t="str">
            <v>N</v>
          </cell>
          <cell r="M1235" t="str">
            <v>N</v>
          </cell>
          <cell r="N1235" t="str">
            <v>N</v>
          </cell>
          <cell r="O1235" t="str">
            <v>N</v>
          </cell>
          <cell r="P1235" t="str">
            <v>N</v>
          </cell>
          <cell r="Q1235" t="str">
            <v>N</v>
          </cell>
          <cell r="R1235">
            <v>0</v>
          </cell>
        </row>
        <row r="1236">
          <cell r="A1236" t="str">
            <v>FTRCBX</v>
          </cell>
          <cell r="B1236" t="str">
            <v xml:space="preserve">York Hospitals NHS Foundation Trust               </v>
          </cell>
          <cell r="C1236" t="str">
            <v>DOHCLS</v>
          </cell>
          <cell r="D1236" t="str">
            <v>T</v>
          </cell>
          <cell r="E1236" t="str">
            <v xml:space="preserve">CLS - DEPARTMENT OF HEALTH                        </v>
          </cell>
          <cell r="F1236" t="str">
            <v>N</v>
          </cell>
          <cell r="G1236" t="str">
            <v>N</v>
          </cell>
          <cell r="H1236" t="str">
            <v>N</v>
          </cell>
          <cell r="I1236" t="str">
            <v>N</v>
          </cell>
          <cell r="J1236" t="str">
            <v>N</v>
          </cell>
          <cell r="K1236" t="str">
            <v>N</v>
          </cell>
          <cell r="L1236" t="str">
            <v>N</v>
          </cell>
          <cell r="M1236" t="str">
            <v>N</v>
          </cell>
          <cell r="N1236" t="str">
            <v>N</v>
          </cell>
          <cell r="O1236" t="str">
            <v>N</v>
          </cell>
          <cell r="P1236" t="str">
            <v>N</v>
          </cell>
          <cell r="Q1236" t="str">
            <v>N</v>
          </cell>
          <cell r="R1236">
            <v>0</v>
          </cell>
        </row>
        <row r="1237">
          <cell r="A1237" t="str">
            <v>FTRCDX</v>
          </cell>
          <cell r="B1237" t="str">
            <v xml:space="preserve">Harrogate and District NHS Foundation Trust       </v>
          </cell>
          <cell r="C1237" t="str">
            <v>DOHCLS</v>
          </cell>
          <cell r="D1237" t="str">
            <v>T</v>
          </cell>
          <cell r="E1237" t="str">
            <v xml:space="preserve">CLS - DEPARTMENT OF HEALTH                        </v>
          </cell>
          <cell r="F1237" t="str">
            <v>N</v>
          </cell>
          <cell r="G1237" t="str">
            <v>N</v>
          </cell>
          <cell r="H1237" t="str">
            <v>N</v>
          </cell>
          <cell r="I1237" t="str">
            <v>N</v>
          </cell>
          <cell r="J1237" t="str">
            <v>N</v>
          </cell>
          <cell r="K1237" t="str">
            <v>N</v>
          </cell>
          <cell r="L1237" t="str">
            <v>N</v>
          </cell>
          <cell r="M1237" t="str">
            <v>N</v>
          </cell>
          <cell r="N1237" t="str">
            <v>N</v>
          </cell>
          <cell r="O1237" t="str">
            <v>N</v>
          </cell>
          <cell r="P1237" t="str">
            <v>N</v>
          </cell>
          <cell r="Q1237" t="str">
            <v>N</v>
          </cell>
          <cell r="R1237">
            <v>0</v>
          </cell>
        </row>
        <row r="1238">
          <cell r="A1238" t="str">
            <v>FTRCFX</v>
          </cell>
          <cell r="B1238" t="str">
            <v xml:space="preserve">Airedale FT                                       </v>
          </cell>
          <cell r="C1238" t="str">
            <v>DOHCLS</v>
          </cell>
          <cell r="D1238" t="str">
            <v>T</v>
          </cell>
          <cell r="E1238" t="str">
            <v xml:space="preserve">CLS - DEPARTMENT OF HEALTH                        </v>
          </cell>
          <cell r="F1238" t="str">
            <v>N</v>
          </cell>
          <cell r="G1238" t="str">
            <v>N</v>
          </cell>
          <cell r="H1238" t="str">
            <v>N</v>
          </cell>
          <cell r="I1238" t="str">
            <v>N</v>
          </cell>
          <cell r="J1238" t="str">
            <v>N</v>
          </cell>
          <cell r="K1238" t="str">
            <v>N</v>
          </cell>
          <cell r="L1238" t="str">
            <v>N</v>
          </cell>
          <cell r="M1238" t="str">
            <v>N</v>
          </cell>
          <cell r="N1238" t="str">
            <v>N</v>
          </cell>
          <cell r="O1238" t="str">
            <v>N</v>
          </cell>
          <cell r="P1238" t="str">
            <v>N</v>
          </cell>
          <cell r="Q1238" t="str">
            <v>N</v>
          </cell>
          <cell r="R1238">
            <v>0</v>
          </cell>
        </row>
        <row r="1239">
          <cell r="A1239" t="str">
            <v>FTRCUX</v>
          </cell>
          <cell r="B1239" t="str">
            <v xml:space="preserve">Sheffield Children_x0019_s NHS Foundation Trust         </v>
          </cell>
          <cell r="C1239" t="str">
            <v>DOHCLS</v>
          </cell>
          <cell r="D1239" t="str">
            <v>T</v>
          </cell>
          <cell r="E1239" t="str">
            <v xml:space="preserve">CLS - DEPARTMENT OF HEALTH                        </v>
          </cell>
          <cell r="F1239" t="str">
            <v>N</v>
          </cell>
          <cell r="G1239" t="str">
            <v>N</v>
          </cell>
          <cell r="H1239" t="str">
            <v>N</v>
          </cell>
          <cell r="I1239" t="str">
            <v>N</v>
          </cell>
          <cell r="J1239" t="str">
            <v>N</v>
          </cell>
          <cell r="K1239" t="str">
            <v>N</v>
          </cell>
          <cell r="L1239" t="str">
            <v>N</v>
          </cell>
          <cell r="M1239" t="str">
            <v>N</v>
          </cell>
          <cell r="N1239" t="str">
            <v>N</v>
          </cell>
          <cell r="O1239" t="str">
            <v>N</v>
          </cell>
          <cell r="P1239" t="str">
            <v>N</v>
          </cell>
          <cell r="Q1239" t="str">
            <v>N</v>
          </cell>
          <cell r="R1239">
            <v>0</v>
          </cell>
        </row>
        <row r="1240">
          <cell r="A1240" t="str">
            <v>FTRCXX</v>
          </cell>
          <cell r="B1240" t="str">
            <v xml:space="preserve">Kings Lynn and Wisbech Hospitals FT               </v>
          </cell>
          <cell r="C1240" t="str">
            <v>DOHCLS</v>
          </cell>
          <cell r="D1240" t="str">
            <v>T</v>
          </cell>
          <cell r="E1240" t="str">
            <v xml:space="preserve">CLS - DEPARTMENT OF HEALTH                        </v>
          </cell>
          <cell r="F1240" t="str">
            <v>N</v>
          </cell>
          <cell r="G1240" t="str">
            <v>N</v>
          </cell>
          <cell r="H1240" t="str">
            <v>N</v>
          </cell>
          <cell r="I1240" t="str">
            <v>N</v>
          </cell>
          <cell r="J1240" t="str">
            <v>N</v>
          </cell>
          <cell r="K1240" t="str">
            <v>N</v>
          </cell>
          <cell r="L1240" t="str">
            <v>N</v>
          </cell>
          <cell r="M1240" t="str">
            <v>N</v>
          </cell>
          <cell r="N1240" t="str">
            <v>N</v>
          </cell>
          <cell r="O1240" t="str">
            <v>N</v>
          </cell>
          <cell r="P1240" t="str">
            <v>N</v>
          </cell>
          <cell r="Q1240" t="str">
            <v>N</v>
          </cell>
          <cell r="R1240">
            <v>0</v>
          </cell>
        </row>
        <row r="1241">
          <cell r="A1241" t="str">
            <v>FTRD3X</v>
          </cell>
          <cell r="B1241" t="str">
            <v xml:space="preserve">Poole Hospital NHS Foundation Trust               </v>
          </cell>
          <cell r="C1241" t="str">
            <v>DOHCLS</v>
          </cell>
          <cell r="D1241" t="str">
            <v>T</v>
          </cell>
          <cell r="E1241" t="str">
            <v xml:space="preserve">CLS - DEPARTMENT OF HEALTH                        </v>
          </cell>
          <cell r="F1241" t="str">
            <v>N</v>
          </cell>
          <cell r="G1241" t="str">
            <v>N</v>
          </cell>
          <cell r="H1241" t="str">
            <v>N</v>
          </cell>
          <cell r="I1241" t="str">
            <v>N</v>
          </cell>
          <cell r="J1241" t="str">
            <v>N</v>
          </cell>
          <cell r="K1241" t="str">
            <v>N</v>
          </cell>
          <cell r="L1241" t="str">
            <v>N</v>
          </cell>
          <cell r="M1241" t="str">
            <v>N</v>
          </cell>
          <cell r="N1241" t="str">
            <v>N</v>
          </cell>
          <cell r="O1241" t="str">
            <v>N</v>
          </cell>
          <cell r="P1241" t="str">
            <v>N</v>
          </cell>
          <cell r="Q1241" t="str">
            <v>N</v>
          </cell>
          <cell r="R1241">
            <v>0</v>
          </cell>
        </row>
        <row r="1242">
          <cell r="A1242" t="str">
            <v>FTRD7X</v>
          </cell>
          <cell r="B1242" t="str">
            <v xml:space="preserve">Heatherwood &amp; Wexham Park Hosp NHS Found Trust    </v>
          </cell>
          <cell r="C1242" t="str">
            <v>DOHCLS</v>
          </cell>
          <cell r="D1242" t="str">
            <v>T</v>
          </cell>
          <cell r="E1242" t="str">
            <v xml:space="preserve">CLS - DEPARTMENT OF HEALTH                        </v>
          </cell>
          <cell r="F1242" t="str">
            <v>N</v>
          </cell>
          <cell r="G1242" t="str">
            <v>N</v>
          </cell>
          <cell r="H1242" t="str">
            <v>N</v>
          </cell>
          <cell r="I1242" t="str">
            <v>N</v>
          </cell>
          <cell r="J1242" t="str">
            <v>N</v>
          </cell>
          <cell r="K1242" t="str">
            <v>N</v>
          </cell>
          <cell r="L1242" t="str">
            <v>N</v>
          </cell>
          <cell r="M1242" t="str">
            <v>N</v>
          </cell>
          <cell r="N1242" t="str">
            <v>N</v>
          </cell>
          <cell r="O1242" t="str">
            <v>N</v>
          </cell>
          <cell r="P1242" t="str">
            <v>N</v>
          </cell>
          <cell r="Q1242" t="str">
            <v>N</v>
          </cell>
          <cell r="R1242">
            <v>0</v>
          </cell>
        </row>
        <row r="1243">
          <cell r="A1243" t="str">
            <v>FTRD8X</v>
          </cell>
          <cell r="B1243" t="str">
            <v xml:space="preserve">Milton Keynes Hospital NHS Foundation Trust       </v>
          </cell>
          <cell r="C1243" t="str">
            <v>DOHCLS</v>
          </cell>
          <cell r="D1243" t="str">
            <v>T</v>
          </cell>
          <cell r="E1243" t="str">
            <v xml:space="preserve">CLS - DEPARTMENT OF HEALTH                        </v>
          </cell>
          <cell r="F1243" t="str">
            <v>N</v>
          </cell>
          <cell r="G1243" t="str">
            <v>N</v>
          </cell>
          <cell r="H1243" t="str">
            <v>N</v>
          </cell>
          <cell r="I1243" t="str">
            <v>N</v>
          </cell>
          <cell r="J1243" t="str">
            <v>N</v>
          </cell>
          <cell r="K1243" t="str">
            <v>N</v>
          </cell>
          <cell r="L1243" t="str">
            <v>N</v>
          </cell>
          <cell r="M1243" t="str">
            <v>N</v>
          </cell>
          <cell r="N1243" t="str">
            <v>N</v>
          </cell>
          <cell r="O1243" t="str">
            <v>N</v>
          </cell>
          <cell r="P1243" t="str">
            <v>N</v>
          </cell>
          <cell r="Q1243" t="str">
            <v>N</v>
          </cell>
          <cell r="R1243">
            <v>0</v>
          </cell>
        </row>
        <row r="1244">
          <cell r="A1244" t="str">
            <v>FTRDDX</v>
          </cell>
          <cell r="B1244" t="str">
            <v>Basildon and Thurrock University Hospital NHSFT</v>
          </cell>
          <cell r="C1244" t="str">
            <v>DOHCLS</v>
          </cell>
          <cell r="D1244" t="str">
            <v>T</v>
          </cell>
          <cell r="E1244" t="str">
            <v xml:space="preserve">CLS - DEPARTMENT OF HEALTH                        </v>
          </cell>
          <cell r="F1244" t="str">
            <v>N</v>
          </cell>
          <cell r="G1244" t="str">
            <v>N</v>
          </cell>
          <cell r="H1244" t="str">
            <v>N</v>
          </cell>
          <cell r="I1244" t="str">
            <v>N</v>
          </cell>
          <cell r="J1244" t="str">
            <v>N</v>
          </cell>
          <cell r="K1244" t="str">
            <v>N</v>
          </cell>
          <cell r="L1244" t="str">
            <v>N</v>
          </cell>
          <cell r="M1244" t="str">
            <v>N</v>
          </cell>
          <cell r="N1244" t="str">
            <v>N</v>
          </cell>
          <cell r="O1244" t="str">
            <v>N</v>
          </cell>
          <cell r="P1244" t="str">
            <v>N</v>
          </cell>
          <cell r="Q1244" t="str">
            <v>N</v>
          </cell>
          <cell r="R1244">
            <v>0</v>
          </cell>
        </row>
        <row r="1245">
          <cell r="A1245" t="str">
            <v>FTRDEX</v>
          </cell>
          <cell r="B1245" t="str">
            <v xml:space="preserve">Colchester Hosp University NHS Foundation Trust   </v>
          </cell>
          <cell r="C1245" t="str">
            <v>DOHCLS</v>
          </cell>
          <cell r="D1245" t="str">
            <v>T</v>
          </cell>
          <cell r="E1245" t="str">
            <v xml:space="preserve">CLS - DEPARTMENT OF HEALTH                        </v>
          </cell>
          <cell r="F1245" t="str">
            <v>N</v>
          </cell>
          <cell r="G1245" t="str">
            <v>N</v>
          </cell>
          <cell r="H1245" t="str">
            <v>N</v>
          </cell>
          <cell r="I1245" t="str">
            <v>N</v>
          </cell>
          <cell r="J1245" t="str">
            <v>N</v>
          </cell>
          <cell r="K1245" t="str">
            <v>N</v>
          </cell>
          <cell r="L1245" t="str">
            <v>N</v>
          </cell>
          <cell r="M1245" t="str">
            <v>N</v>
          </cell>
          <cell r="N1245" t="str">
            <v>N</v>
          </cell>
          <cell r="O1245" t="str">
            <v>N</v>
          </cell>
          <cell r="P1245" t="str">
            <v>N</v>
          </cell>
          <cell r="Q1245" t="str">
            <v>N</v>
          </cell>
          <cell r="R1245">
            <v>0</v>
          </cell>
        </row>
        <row r="1246">
          <cell r="A1246" t="str">
            <v>FTRDUX</v>
          </cell>
          <cell r="B1246" t="str">
            <v xml:space="preserve">Frimley Park Hospital NHS Foundation Trust        </v>
          </cell>
          <cell r="C1246" t="str">
            <v>DOHCLS</v>
          </cell>
          <cell r="D1246" t="str">
            <v>T</v>
          </cell>
          <cell r="E1246" t="str">
            <v xml:space="preserve">CLS - DEPARTMENT OF HEALTH                        </v>
          </cell>
          <cell r="F1246" t="str">
            <v>N</v>
          </cell>
          <cell r="G1246" t="str">
            <v>N</v>
          </cell>
          <cell r="H1246" t="str">
            <v>N</v>
          </cell>
          <cell r="I1246" t="str">
            <v>N</v>
          </cell>
          <cell r="J1246" t="str">
            <v>N</v>
          </cell>
          <cell r="K1246" t="str">
            <v>N</v>
          </cell>
          <cell r="L1246" t="str">
            <v>N</v>
          </cell>
          <cell r="M1246" t="str">
            <v>N</v>
          </cell>
          <cell r="N1246" t="str">
            <v>N</v>
          </cell>
          <cell r="O1246" t="str">
            <v>N</v>
          </cell>
          <cell r="P1246" t="str">
            <v>N</v>
          </cell>
          <cell r="Q1246" t="str">
            <v>N</v>
          </cell>
          <cell r="R1246">
            <v>0</v>
          </cell>
        </row>
        <row r="1247">
          <cell r="A1247" t="str">
            <v>FTRDYX</v>
          </cell>
          <cell r="B1247" t="str">
            <v xml:space="preserve">Dorset Healthcare NHS Foundation Trust            </v>
          </cell>
          <cell r="C1247" t="str">
            <v>DOHCLS</v>
          </cell>
          <cell r="D1247" t="str">
            <v>T</v>
          </cell>
          <cell r="E1247" t="str">
            <v xml:space="preserve">CLS - DEPARTMENT OF HEALTH                        </v>
          </cell>
          <cell r="F1247" t="str">
            <v>N</v>
          </cell>
          <cell r="G1247" t="str">
            <v>N</v>
          </cell>
          <cell r="H1247" t="str">
            <v>N</v>
          </cell>
          <cell r="I1247" t="str">
            <v>N</v>
          </cell>
          <cell r="J1247" t="str">
            <v>N</v>
          </cell>
          <cell r="K1247" t="str">
            <v>N</v>
          </cell>
          <cell r="L1247" t="str">
            <v>N</v>
          </cell>
          <cell r="M1247" t="str">
            <v>N</v>
          </cell>
          <cell r="N1247" t="str">
            <v>N</v>
          </cell>
          <cell r="O1247" t="str">
            <v>N</v>
          </cell>
          <cell r="P1247" t="str">
            <v>N</v>
          </cell>
          <cell r="Q1247" t="str">
            <v>N</v>
          </cell>
          <cell r="R1247">
            <v>0</v>
          </cell>
        </row>
        <row r="1248">
          <cell r="A1248" t="str">
            <v>FTRDZX</v>
          </cell>
          <cell r="B1248" t="str">
            <v xml:space="preserve">Ryl Bournemth &amp; Christchurch Hosp NHS Found Trust </v>
          </cell>
          <cell r="C1248" t="str">
            <v>DOHCLS</v>
          </cell>
          <cell r="D1248" t="str">
            <v>T</v>
          </cell>
          <cell r="E1248" t="str">
            <v xml:space="preserve">CLS - DEPARTMENT OF HEALTH                        </v>
          </cell>
          <cell r="F1248" t="str">
            <v>N</v>
          </cell>
          <cell r="G1248" t="str">
            <v>N</v>
          </cell>
          <cell r="H1248" t="str">
            <v>N</v>
          </cell>
          <cell r="I1248" t="str">
            <v>N</v>
          </cell>
          <cell r="J1248" t="str">
            <v>N</v>
          </cell>
          <cell r="K1248" t="str">
            <v>N</v>
          </cell>
          <cell r="L1248" t="str">
            <v>N</v>
          </cell>
          <cell r="M1248" t="str">
            <v>N</v>
          </cell>
          <cell r="N1248" t="str">
            <v>N</v>
          </cell>
          <cell r="O1248" t="str">
            <v>N</v>
          </cell>
          <cell r="P1248" t="str">
            <v>N</v>
          </cell>
          <cell r="Q1248" t="str">
            <v>N</v>
          </cell>
          <cell r="R1248">
            <v>0</v>
          </cell>
        </row>
        <row r="1249">
          <cell r="A1249" t="str">
            <v>FTRE9X</v>
          </cell>
          <cell r="B1249" t="str">
            <v xml:space="preserve">South Tyneside NHS Foundation Trust               </v>
          </cell>
          <cell r="C1249" t="str">
            <v>DOHCLS</v>
          </cell>
          <cell r="D1249" t="str">
            <v>T</v>
          </cell>
          <cell r="E1249" t="str">
            <v xml:space="preserve">CLS - DEPARTMENT OF HEALTH                        </v>
          </cell>
          <cell r="F1249" t="str">
            <v>N</v>
          </cell>
          <cell r="G1249" t="str">
            <v>N</v>
          </cell>
          <cell r="H1249" t="str">
            <v>N</v>
          </cell>
          <cell r="I1249" t="str">
            <v>N</v>
          </cell>
          <cell r="J1249" t="str">
            <v>N</v>
          </cell>
          <cell r="K1249" t="str">
            <v>N</v>
          </cell>
          <cell r="L1249" t="str">
            <v>N</v>
          </cell>
          <cell r="M1249" t="str">
            <v>N</v>
          </cell>
          <cell r="N1249" t="str">
            <v>N</v>
          </cell>
          <cell r="O1249" t="str">
            <v>N</v>
          </cell>
          <cell r="P1249" t="str">
            <v>N</v>
          </cell>
          <cell r="Q1249" t="str">
            <v>N</v>
          </cell>
          <cell r="R1249">
            <v>0</v>
          </cell>
        </row>
        <row r="1250">
          <cell r="A1250" t="str">
            <v>FTREMX</v>
          </cell>
          <cell r="B1250" t="str">
            <v xml:space="preserve">Aintree University Hospitals NHS Foundation Trust </v>
          </cell>
          <cell r="C1250" t="str">
            <v>DOHCLS</v>
          </cell>
          <cell r="D1250" t="str">
            <v>T</v>
          </cell>
          <cell r="E1250" t="str">
            <v xml:space="preserve">CLS - DEPARTMENT OF HEALTH                        </v>
          </cell>
          <cell r="F1250" t="str">
            <v>N</v>
          </cell>
          <cell r="G1250" t="str">
            <v>N</v>
          </cell>
          <cell r="H1250" t="str">
            <v>N</v>
          </cell>
          <cell r="I1250" t="str">
            <v>N</v>
          </cell>
          <cell r="J1250" t="str">
            <v>N</v>
          </cell>
          <cell r="K1250" t="str">
            <v>N</v>
          </cell>
          <cell r="L1250" t="str">
            <v>N</v>
          </cell>
          <cell r="M1250" t="str">
            <v>N</v>
          </cell>
          <cell r="N1250" t="str">
            <v>N</v>
          </cell>
          <cell r="O1250" t="str">
            <v>N</v>
          </cell>
          <cell r="P1250" t="str">
            <v>N</v>
          </cell>
          <cell r="Q1250" t="str">
            <v>N</v>
          </cell>
          <cell r="R1250">
            <v>0</v>
          </cell>
        </row>
        <row r="1251">
          <cell r="A1251" t="str">
            <v>FTRENX</v>
          </cell>
          <cell r="B1251" t="str">
            <v xml:space="preserve">Clatterbridge Centre for Oncology NHS Found Trust </v>
          </cell>
          <cell r="C1251" t="str">
            <v>DOHCLS</v>
          </cell>
          <cell r="D1251" t="str">
            <v>T</v>
          </cell>
          <cell r="E1251" t="str">
            <v xml:space="preserve">CLS - DEPARTMENT OF HEALTH                        </v>
          </cell>
          <cell r="F1251" t="str">
            <v>N</v>
          </cell>
          <cell r="G1251" t="str">
            <v>N</v>
          </cell>
          <cell r="H1251" t="str">
            <v>N</v>
          </cell>
          <cell r="I1251" t="str">
            <v>N</v>
          </cell>
          <cell r="J1251" t="str">
            <v>N</v>
          </cell>
          <cell r="K1251" t="str">
            <v>N</v>
          </cell>
          <cell r="L1251" t="str">
            <v>N</v>
          </cell>
          <cell r="M1251" t="str">
            <v>N</v>
          </cell>
          <cell r="N1251" t="str">
            <v>N</v>
          </cell>
          <cell r="O1251" t="str">
            <v>N</v>
          </cell>
          <cell r="P1251" t="str">
            <v>N</v>
          </cell>
          <cell r="Q1251" t="str">
            <v>N</v>
          </cell>
          <cell r="R1251">
            <v>0</v>
          </cell>
        </row>
        <row r="1252">
          <cell r="A1252" t="str">
            <v>FTREPX</v>
          </cell>
          <cell r="B1252" t="str">
            <v xml:space="preserve">Liverpool Womens NHS Foundation Trust             </v>
          </cell>
          <cell r="C1252" t="str">
            <v>DOHCLS</v>
          </cell>
          <cell r="D1252" t="str">
            <v>T</v>
          </cell>
          <cell r="E1252" t="str">
            <v xml:space="preserve">CLS - DEPARTMENT OF HEALTH                        </v>
          </cell>
          <cell r="F1252" t="str">
            <v>N</v>
          </cell>
          <cell r="G1252" t="str">
            <v>N</v>
          </cell>
          <cell r="H1252" t="str">
            <v>N</v>
          </cell>
          <cell r="I1252" t="str">
            <v>N</v>
          </cell>
          <cell r="J1252" t="str">
            <v>N</v>
          </cell>
          <cell r="K1252" t="str">
            <v>N</v>
          </cell>
          <cell r="L1252" t="str">
            <v>N</v>
          </cell>
          <cell r="M1252" t="str">
            <v>N</v>
          </cell>
          <cell r="N1252" t="str">
            <v>N</v>
          </cell>
          <cell r="O1252" t="str">
            <v>N</v>
          </cell>
          <cell r="P1252" t="str">
            <v>N</v>
          </cell>
          <cell r="Q1252" t="str">
            <v>N</v>
          </cell>
          <cell r="R1252">
            <v>0</v>
          </cell>
        </row>
        <row r="1253">
          <cell r="A1253" t="str">
            <v>FTRETX</v>
          </cell>
          <cell r="B1253" t="str">
            <v xml:space="preserve">The Walton Centre NHS Foundation Trust            </v>
          </cell>
          <cell r="C1253" t="str">
            <v>DOHCLS</v>
          </cell>
          <cell r="D1253" t="str">
            <v>T</v>
          </cell>
          <cell r="E1253" t="str">
            <v xml:space="preserve">CLS - DEPARTMENT OF HEALTH                        </v>
          </cell>
          <cell r="F1253" t="str">
            <v>N</v>
          </cell>
          <cell r="G1253" t="str">
            <v>N</v>
          </cell>
          <cell r="H1253" t="str">
            <v>N</v>
          </cell>
          <cell r="I1253" t="str">
            <v>N</v>
          </cell>
          <cell r="J1253" t="str">
            <v>N</v>
          </cell>
          <cell r="K1253" t="str">
            <v>N</v>
          </cell>
          <cell r="L1253" t="str">
            <v>N</v>
          </cell>
          <cell r="M1253" t="str">
            <v>N</v>
          </cell>
          <cell r="N1253" t="str">
            <v>N</v>
          </cell>
          <cell r="O1253" t="str">
            <v>N</v>
          </cell>
          <cell r="P1253" t="str">
            <v>N</v>
          </cell>
          <cell r="Q1253" t="str">
            <v>N</v>
          </cell>
          <cell r="R1253">
            <v>0</v>
          </cell>
        </row>
        <row r="1254">
          <cell r="A1254" t="str">
            <v>FTRFFX</v>
          </cell>
          <cell r="B1254" t="str">
            <v xml:space="preserve">Barnsley Hospital NHS Foundation Trust            </v>
          </cell>
          <cell r="C1254" t="str">
            <v>DOHCLS</v>
          </cell>
          <cell r="D1254" t="str">
            <v>T</v>
          </cell>
          <cell r="E1254" t="str">
            <v xml:space="preserve">CLS - DEPARTMENT OF HEALTH                        </v>
          </cell>
          <cell r="F1254" t="str">
            <v>N</v>
          </cell>
          <cell r="G1254" t="str">
            <v>N</v>
          </cell>
          <cell r="H1254" t="str">
            <v>N</v>
          </cell>
          <cell r="I1254" t="str">
            <v>N</v>
          </cell>
          <cell r="J1254" t="str">
            <v>N</v>
          </cell>
          <cell r="K1254" t="str">
            <v>N</v>
          </cell>
          <cell r="L1254" t="str">
            <v>N</v>
          </cell>
          <cell r="M1254" t="str">
            <v>N</v>
          </cell>
          <cell r="N1254" t="str">
            <v>N</v>
          </cell>
          <cell r="O1254" t="str">
            <v>N</v>
          </cell>
          <cell r="P1254" t="str">
            <v>N</v>
          </cell>
          <cell r="Q1254" t="str">
            <v>N</v>
          </cell>
          <cell r="R1254">
            <v>0</v>
          </cell>
        </row>
        <row r="1255">
          <cell r="A1255" t="str">
            <v>FTRFRX</v>
          </cell>
          <cell r="B1255" t="str">
            <v xml:space="preserve">The Rotherham NHS Foundation Trust                </v>
          </cell>
          <cell r="C1255" t="str">
            <v>DOHCLS</v>
          </cell>
          <cell r="D1255" t="str">
            <v>T</v>
          </cell>
          <cell r="E1255" t="str">
            <v xml:space="preserve">CLS - DEPARTMENT OF HEALTH                        </v>
          </cell>
          <cell r="F1255" t="str">
            <v>N</v>
          </cell>
          <cell r="G1255" t="str">
            <v>N</v>
          </cell>
          <cell r="H1255" t="str">
            <v>N</v>
          </cell>
          <cell r="I1255" t="str">
            <v>N</v>
          </cell>
          <cell r="J1255" t="str">
            <v>N</v>
          </cell>
          <cell r="K1255" t="str">
            <v>N</v>
          </cell>
          <cell r="L1255" t="str">
            <v>N</v>
          </cell>
          <cell r="M1255" t="str">
            <v>N</v>
          </cell>
          <cell r="N1255" t="str">
            <v>N</v>
          </cell>
          <cell r="O1255" t="str">
            <v>N</v>
          </cell>
          <cell r="P1255" t="str">
            <v>N</v>
          </cell>
          <cell r="Q1255" t="str">
            <v>N</v>
          </cell>
          <cell r="R1255">
            <v>0</v>
          </cell>
        </row>
        <row r="1256">
          <cell r="A1256" t="str">
            <v>FTRFSX</v>
          </cell>
          <cell r="B1256" t="str">
            <v xml:space="preserve">Chesterfield Royal Hospital NHS Foundation Trust  </v>
          </cell>
          <cell r="C1256" t="str">
            <v>DOHCLS</v>
          </cell>
          <cell r="D1256" t="str">
            <v>T</v>
          </cell>
          <cell r="E1256" t="str">
            <v xml:space="preserve">CLS - DEPARTMENT OF HEALTH                        </v>
          </cell>
          <cell r="F1256" t="str">
            <v>N</v>
          </cell>
          <cell r="G1256" t="str">
            <v>N</v>
          </cell>
          <cell r="H1256" t="str">
            <v>N</v>
          </cell>
          <cell r="I1256" t="str">
            <v>N</v>
          </cell>
          <cell r="J1256" t="str">
            <v>N</v>
          </cell>
          <cell r="K1256" t="str">
            <v>N</v>
          </cell>
          <cell r="L1256" t="str">
            <v>N</v>
          </cell>
          <cell r="M1256" t="str">
            <v>N</v>
          </cell>
          <cell r="N1256" t="str">
            <v>N</v>
          </cell>
          <cell r="O1256" t="str">
            <v>N</v>
          </cell>
          <cell r="P1256" t="str">
            <v>N</v>
          </cell>
          <cell r="Q1256" t="str">
            <v>N</v>
          </cell>
          <cell r="R1256">
            <v>0</v>
          </cell>
        </row>
        <row r="1257">
          <cell r="A1257" t="str">
            <v>FTRGDX</v>
          </cell>
          <cell r="B1257" t="str">
            <v xml:space="preserve">Leeds Partnerships NHS Foundation Trust           </v>
          </cell>
          <cell r="C1257" t="str">
            <v>DOHCLS</v>
          </cell>
          <cell r="D1257" t="str">
            <v>T</v>
          </cell>
          <cell r="E1257" t="str">
            <v xml:space="preserve">CLS - DEPARTMENT OF HEALTH                        </v>
          </cell>
          <cell r="F1257" t="str">
            <v>N</v>
          </cell>
          <cell r="G1257" t="str">
            <v>N</v>
          </cell>
          <cell r="H1257" t="str">
            <v>N</v>
          </cell>
          <cell r="I1257" t="str">
            <v>N</v>
          </cell>
          <cell r="J1257" t="str">
            <v>N</v>
          </cell>
          <cell r="K1257" t="str">
            <v>N</v>
          </cell>
          <cell r="L1257" t="str">
            <v>N</v>
          </cell>
          <cell r="M1257" t="str">
            <v>N</v>
          </cell>
          <cell r="N1257" t="str">
            <v>N</v>
          </cell>
          <cell r="O1257" t="str">
            <v>N</v>
          </cell>
          <cell r="P1257" t="str">
            <v>N</v>
          </cell>
          <cell r="Q1257" t="str">
            <v>N</v>
          </cell>
          <cell r="R1257">
            <v>0</v>
          </cell>
        </row>
        <row r="1258">
          <cell r="A1258" t="str">
            <v>FTRGMX</v>
          </cell>
          <cell r="B1258" t="str">
            <v>Papworth Hospital NHSFT</v>
          </cell>
          <cell r="C1258" t="str">
            <v>DOHCLS</v>
          </cell>
          <cell r="D1258" t="str">
            <v>T</v>
          </cell>
          <cell r="E1258" t="str">
            <v xml:space="preserve">CLS - DEPARTMENT OF HEALTH                        </v>
          </cell>
          <cell r="F1258" t="str">
            <v>N</v>
          </cell>
          <cell r="G1258" t="str">
            <v>N</v>
          </cell>
          <cell r="H1258" t="str">
            <v>N</v>
          </cell>
          <cell r="I1258" t="str">
            <v>N</v>
          </cell>
          <cell r="J1258" t="str">
            <v>N</v>
          </cell>
          <cell r="K1258" t="str">
            <v>N</v>
          </cell>
          <cell r="L1258" t="str">
            <v>N</v>
          </cell>
          <cell r="M1258" t="str">
            <v>N</v>
          </cell>
          <cell r="N1258" t="str">
            <v>N</v>
          </cell>
          <cell r="O1258" t="str">
            <v>N</v>
          </cell>
          <cell r="P1258" t="str">
            <v>N</v>
          </cell>
          <cell r="Q1258" t="str">
            <v>N</v>
          </cell>
          <cell r="R1258">
            <v>0</v>
          </cell>
        </row>
        <row r="1259">
          <cell r="A1259" t="str">
            <v>FTRGNX</v>
          </cell>
          <cell r="B1259" t="str">
            <v>Peterborough and Stamford Hospitals NHSFT</v>
          </cell>
          <cell r="C1259" t="str">
            <v>DOHCLS</v>
          </cell>
          <cell r="D1259" t="str">
            <v>T</v>
          </cell>
          <cell r="E1259" t="str">
            <v xml:space="preserve">CLS - DEPARTMENT OF HEALTH                        </v>
          </cell>
          <cell r="F1259" t="str">
            <v>N</v>
          </cell>
          <cell r="G1259" t="str">
            <v>N</v>
          </cell>
          <cell r="H1259" t="str">
            <v>N</v>
          </cell>
          <cell r="I1259" t="str">
            <v>N</v>
          </cell>
          <cell r="J1259" t="str">
            <v>N</v>
          </cell>
          <cell r="K1259" t="str">
            <v>N</v>
          </cell>
          <cell r="L1259" t="str">
            <v>N</v>
          </cell>
          <cell r="M1259" t="str">
            <v>N</v>
          </cell>
          <cell r="N1259" t="str">
            <v>N</v>
          </cell>
          <cell r="O1259" t="str">
            <v>N</v>
          </cell>
          <cell r="P1259" t="str">
            <v>N</v>
          </cell>
          <cell r="Q1259" t="str">
            <v>N</v>
          </cell>
          <cell r="R1259">
            <v>0</v>
          </cell>
        </row>
        <row r="1260">
          <cell r="A1260" t="str">
            <v>FTRGPX</v>
          </cell>
          <cell r="B1260" t="str">
            <v xml:space="preserve">James Paget University Hosp NHS Foundation Trust  </v>
          </cell>
          <cell r="C1260" t="str">
            <v>DOHCLS</v>
          </cell>
          <cell r="D1260" t="str">
            <v>T</v>
          </cell>
          <cell r="E1260" t="str">
            <v xml:space="preserve">CLS - DEPARTMENT OF HEALTH                        </v>
          </cell>
          <cell r="F1260" t="str">
            <v>N</v>
          </cell>
          <cell r="G1260" t="str">
            <v>N</v>
          </cell>
          <cell r="H1260" t="str">
            <v>N</v>
          </cell>
          <cell r="I1260" t="str">
            <v>N</v>
          </cell>
          <cell r="J1260" t="str">
            <v>N</v>
          </cell>
          <cell r="K1260" t="str">
            <v>N</v>
          </cell>
          <cell r="L1260" t="str">
            <v>N</v>
          </cell>
          <cell r="M1260" t="str">
            <v>N</v>
          </cell>
          <cell r="N1260" t="str">
            <v>N</v>
          </cell>
          <cell r="O1260" t="str">
            <v>N</v>
          </cell>
          <cell r="P1260" t="str">
            <v>N</v>
          </cell>
          <cell r="Q1260" t="str">
            <v>N</v>
          </cell>
          <cell r="R1260">
            <v>0</v>
          </cell>
        </row>
        <row r="1261">
          <cell r="A1261" t="str">
            <v>FTRGRX</v>
          </cell>
          <cell r="B1261" t="str">
            <v xml:space="preserve">West Suffolk NHS Foundation Trust                 </v>
          </cell>
          <cell r="C1261" t="str">
            <v>DOHCLS</v>
          </cell>
          <cell r="D1261" t="str">
            <v>T</v>
          </cell>
          <cell r="E1261" t="str">
            <v xml:space="preserve">CLS - DEPARTMENT OF HEALTH                        </v>
          </cell>
          <cell r="F1261" t="str">
            <v>N</v>
          </cell>
          <cell r="G1261" t="str">
            <v>N</v>
          </cell>
          <cell r="H1261" t="str">
            <v>N</v>
          </cell>
          <cell r="I1261" t="str">
            <v>N</v>
          </cell>
          <cell r="J1261" t="str">
            <v>N</v>
          </cell>
          <cell r="K1261" t="str">
            <v>N</v>
          </cell>
          <cell r="L1261" t="str">
            <v>N</v>
          </cell>
          <cell r="M1261" t="str">
            <v>N</v>
          </cell>
          <cell r="N1261" t="str">
            <v>N</v>
          </cell>
          <cell r="O1261" t="str">
            <v>N</v>
          </cell>
          <cell r="P1261" t="str">
            <v>N</v>
          </cell>
          <cell r="Q1261" t="str">
            <v>N</v>
          </cell>
          <cell r="R1261">
            <v>0</v>
          </cell>
        </row>
        <row r="1262">
          <cell r="A1262" t="str">
            <v>FTRGTX</v>
          </cell>
          <cell r="B1262" t="str">
            <v>Cambridge University Hospitals NHSFT</v>
          </cell>
          <cell r="C1262" t="str">
            <v>DOHCLS</v>
          </cell>
          <cell r="D1262" t="str">
            <v>T</v>
          </cell>
          <cell r="E1262" t="str">
            <v xml:space="preserve">CLS - DEPARTMENT OF HEALTH                        </v>
          </cell>
          <cell r="F1262" t="str">
            <v>N</v>
          </cell>
          <cell r="G1262" t="str">
            <v>N</v>
          </cell>
          <cell r="H1262" t="str">
            <v>N</v>
          </cell>
          <cell r="I1262" t="str">
            <v>N</v>
          </cell>
          <cell r="J1262" t="str">
            <v>N</v>
          </cell>
          <cell r="K1262" t="str">
            <v>N</v>
          </cell>
          <cell r="L1262" t="str">
            <v>N</v>
          </cell>
          <cell r="M1262" t="str">
            <v>N</v>
          </cell>
          <cell r="N1262" t="str">
            <v>N</v>
          </cell>
          <cell r="O1262" t="str">
            <v>N</v>
          </cell>
          <cell r="P1262" t="str">
            <v>N</v>
          </cell>
          <cell r="Q1262" t="str">
            <v>N</v>
          </cell>
          <cell r="R1262">
            <v>0</v>
          </cell>
        </row>
        <row r="1263">
          <cell r="A1263" t="str">
            <v>FTRH5X</v>
          </cell>
          <cell r="B1263" t="str">
            <v xml:space="preserve">Somerset Partnership NHS Foundation Trust         </v>
          </cell>
          <cell r="C1263" t="str">
            <v>DOHCLS</v>
          </cell>
          <cell r="D1263" t="str">
            <v>T</v>
          </cell>
          <cell r="E1263" t="str">
            <v xml:space="preserve">CLS - DEPARTMENT OF HEALTH                        </v>
          </cell>
          <cell r="F1263" t="str">
            <v>N</v>
          </cell>
          <cell r="G1263" t="str">
            <v>N</v>
          </cell>
          <cell r="H1263" t="str">
            <v>N</v>
          </cell>
          <cell r="I1263" t="str">
            <v>N</v>
          </cell>
          <cell r="J1263" t="str">
            <v>N</v>
          </cell>
          <cell r="K1263" t="str">
            <v>N</v>
          </cell>
          <cell r="L1263" t="str">
            <v>N</v>
          </cell>
          <cell r="M1263" t="str">
            <v>N</v>
          </cell>
          <cell r="N1263" t="str">
            <v>N</v>
          </cell>
          <cell r="O1263" t="str">
            <v>N</v>
          </cell>
          <cell r="P1263" t="str">
            <v>N</v>
          </cell>
          <cell r="Q1263" t="str">
            <v>N</v>
          </cell>
          <cell r="R1263">
            <v>0</v>
          </cell>
        </row>
        <row r="1264">
          <cell r="A1264" t="str">
            <v>FTRH8X</v>
          </cell>
          <cell r="B1264" t="str">
            <v>Royal Devon &amp; Exeter NHSFT</v>
          </cell>
          <cell r="C1264" t="str">
            <v>DOHCLS</v>
          </cell>
          <cell r="D1264" t="str">
            <v>T</v>
          </cell>
          <cell r="E1264" t="str">
            <v xml:space="preserve">CLS - DEPARTMENT OF HEALTH                        </v>
          </cell>
          <cell r="F1264" t="str">
            <v>N</v>
          </cell>
          <cell r="G1264" t="str">
            <v>N</v>
          </cell>
          <cell r="H1264" t="str">
            <v>N</v>
          </cell>
          <cell r="I1264" t="str">
            <v>N</v>
          </cell>
          <cell r="J1264" t="str">
            <v>N</v>
          </cell>
          <cell r="K1264" t="str">
            <v>N</v>
          </cell>
          <cell r="L1264" t="str">
            <v>N</v>
          </cell>
          <cell r="M1264" t="str">
            <v>N</v>
          </cell>
          <cell r="N1264" t="str">
            <v>N</v>
          </cell>
          <cell r="O1264" t="str">
            <v>N</v>
          </cell>
          <cell r="P1264" t="str">
            <v>N</v>
          </cell>
          <cell r="Q1264" t="str">
            <v>N</v>
          </cell>
          <cell r="R1264">
            <v>0</v>
          </cell>
        </row>
        <row r="1265">
          <cell r="A1265" t="str">
            <v>FTRHMX</v>
          </cell>
          <cell r="B1265" t="str">
            <v xml:space="preserve">University Hospital Southampton NHS FT            </v>
          </cell>
          <cell r="C1265" t="str">
            <v>DOHCLS</v>
          </cell>
          <cell r="D1265" t="str">
            <v>T</v>
          </cell>
          <cell r="E1265" t="str">
            <v xml:space="preserve">CLS - DEPARTMENT OF HEALTH                        </v>
          </cell>
          <cell r="F1265" t="str">
            <v>N</v>
          </cell>
          <cell r="G1265" t="str">
            <v>N</v>
          </cell>
          <cell r="H1265" t="str">
            <v>N</v>
          </cell>
          <cell r="I1265" t="str">
            <v>N</v>
          </cell>
          <cell r="J1265" t="str">
            <v>N</v>
          </cell>
          <cell r="K1265" t="str">
            <v>N</v>
          </cell>
          <cell r="L1265" t="str">
            <v>N</v>
          </cell>
          <cell r="M1265" t="str">
            <v>N</v>
          </cell>
          <cell r="N1265" t="str">
            <v>N</v>
          </cell>
          <cell r="O1265" t="str">
            <v>N</v>
          </cell>
          <cell r="P1265" t="str">
            <v>N</v>
          </cell>
          <cell r="Q1265" t="str">
            <v>N</v>
          </cell>
          <cell r="R1265">
            <v>0</v>
          </cell>
        </row>
        <row r="1266">
          <cell r="A1266" t="str">
            <v>FTRHQX</v>
          </cell>
          <cell r="B1266" t="str">
            <v>Sheffield Teaching Hospitals NHSFT</v>
          </cell>
          <cell r="C1266" t="str">
            <v>DOHCLS</v>
          </cell>
          <cell r="D1266" t="str">
            <v>T</v>
          </cell>
          <cell r="E1266" t="str">
            <v xml:space="preserve">CLS - DEPARTMENT OF HEALTH                        </v>
          </cell>
          <cell r="F1266" t="str">
            <v>N</v>
          </cell>
          <cell r="G1266" t="str">
            <v>N</v>
          </cell>
          <cell r="H1266" t="str">
            <v>N</v>
          </cell>
          <cell r="I1266" t="str">
            <v>N</v>
          </cell>
          <cell r="J1266" t="str">
            <v>N</v>
          </cell>
          <cell r="K1266" t="str">
            <v>N</v>
          </cell>
          <cell r="L1266" t="str">
            <v>N</v>
          </cell>
          <cell r="M1266" t="str">
            <v>N</v>
          </cell>
          <cell r="N1266" t="str">
            <v>N</v>
          </cell>
          <cell r="O1266" t="str">
            <v>N</v>
          </cell>
          <cell r="P1266" t="str">
            <v>N</v>
          </cell>
          <cell r="Q1266" t="str">
            <v>N</v>
          </cell>
          <cell r="R1266">
            <v>0</v>
          </cell>
        </row>
        <row r="1267">
          <cell r="A1267" t="str">
            <v>FTRHWX</v>
          </cell>
          <cell r="B1267" t="str">
            <v xml:space="preserve">Royal Berkshire NHS Foundation Trust              </v>
          </cell>
          <cell r="C1267" t="str">
            <v>DOHCLS</v>
          </cell>
          <cell r="D1267" t="str">
            <v>T</v>
          </cell>
          <cell r="E1267" t="str">
            <v xml:space="preserve">CLS - DEPARTMENT OF HEALTH                        </v>
          </cell>
          <cell r="F1267" t="str">
            <v>N</v>
          </cell>
          <cell r="G1267" t="str">
            <v>N</v>
          </cell>
          <cell r="H1267" t="str">
            <v>N</v>
          </cell>
          <cell r="I1267" t="str">
            <v>N</v>
          </cell>
          <cell r="J1267" t="str">
            <v>N</v>
          </cell>
          <cell r="K1267" t="str">
            <v>N</v>
          </cell>
          <cell r="L1267" t="str">
            <v>N</v>
          </cell>
          <cell r="M1267" t="str">
            <v>N</v>
          </cell>
          <cell r="N1267" t="str">
            <v>N</v>
          </cell>
          <cell r="O1267" t="str">
            <v>N</v>
          </cell>
          <cell r="P1267" t="str">
            <v>N</v>
          </cell>
          <cell r="Q1267" t="str">
            <v>N</v>
          </cell>
          <cell r="R1267">
            <v>0</v>
          </cell>
        </row>
        <row r="1268">
          <cell r="A1268" t="str">
            <v>FTRJ1X</v>
          </cell>
          <cell r="B1268" t="str">
            <v xml:space="preserve">Guy's and St Thomas' FT                           </v>
          </cell>
          <cell r="C1268" t="str">
            <v>DOHCLS</v>
          </cell>
          <cell r="D1268" t="str">
            <v>T</v>
          </cell>
          <cell r="E1268" t="str">
            <v xml:space="preserve">CLS - DEPARTMENT OF HEALTH                        </v>
          </cell>
          <cell r="F1268" t="str">
            <v>N</v>
          </cell>
          <cell r="G1268" t="str">
            <v>N</v>
          </cell>
          <cell r="H1268" t="str">
            <v>N</v>
          </cell>
          <cell r="I1268" t="str">
            <v>N</v>
          </cell>
          <cell r="J1268" t="str">
            <v>N</v>
          </cell>
          <cell r="K1268" t="str">
            <v>N</v>
          </cell>
          <cell r="L1268" t="str">
            <v>N</v>
          </cell>
          <cell r="M1268" t="str">
            <v>N</v>
          </cell>
          <cell r="N1268" t="str">
            <v>N</v>
          </cell>
          <cell r="O1268" t="str">
            <v>N</v>
          </cell>
          <cell r="P1268" t="str">
            <v>N</v>
          </cell>
          <cell r="Q1268" t="str">
            <v>N</v>
          </cell>
          <cell r="R1268">
            <v>0</v>
          </cell>
        </row>
        <row r="1269">
          <cell r="A1269" t="str">
            <v>FTRJ8X</v>
          </cell>
          <cell r="B1269" t="str">
            <v xml:space="preserve">Cornwall Partnership FT                           </v>
          </cell>
          <cell r="C1269" t="str">
            <v>DOHCLS</v>
          </cell>
          <cell r="D1269" t="str">
            <v>T</v>
          </cell>
          <cell r="E1269" t="str">
            <v xml:space="preserve">CLS - DEPARTMENT OF HEALTH                        </v>
          </cell>
          <cell r="F1269" t="str">
            <v>N</v>
          </cell>
          <cell r="G1269" t="str">
            <v>N</v>
          </cell>
          <cell r="H1269" t="str">
            <v>N</v>
          </cell>
          <cell r="I1269" t="str">
            <v>N</v>
          </cell>
          <cell r="J1269" t="str">
            <v>N</v>
          </cell>
          <cell r="K1269" t="str">
            <v>N</v>
          </cell>
          <cell r="L1269" t="str">
            <v>N</v>
          </cell>
          <cell r="M1269" t="str">
            <v>N</v>
          </cell>
          <cell r="N1269" t="str">
            <v>N</v>
          </cell>
          <cell r="O1269" t="str">
            <v>N</v>
          </cell>
          <cell r="P1269" t="str">
            <v>N</v>
          </cell>
          <cell r="Q1269" t="str">
            <v>N</v>
          </cell>
          <cell r="R1269">
            <v>0</v>
          </cell>
        </row>
        <row r="1270">
          <cell r="A1270" t="str">
            <v>FTRJCX</v>
          </cell>
          <cell r="B1270" t="str">
            <v xml:space="preserve">South Warwickshire General Hospitals FT           </v>
          </cell>
          <cell r="C1270" t="str">
            <v>DOHCLS</v>
          </cell>
          <cell r="D1270" t="str">
            <v>T</v>
          </cell>
          <cell r="E1270" t="str">
            <v xml:space="preserve">CLS - DEPARTMENT OF HEALTH                        </v>
          </cell>
          <cell r="F1270" t="str">
            <v>N</v>
          </cell>
          <cell r="G1270" t="str">
            <v>N</v>
          </cell>
          <cell r="H1270" t="str">
            <v>N</v>
          </cell>
          <cell r="I1270" t="str">
            <v>N</v>
          </cell>
          <cell r="J1270" t="str">
            <v>N</v>
          </cell>
          <cell r="K1270" t="str">
            <v>N</v>
          </cell>
          <cell r="L1270" t="str">
            <v>N</v>
          </cell>
          <cell r="M1270" t="str">
            <v>N</v>
          </cell>
          <cell r="N1270" t="str">
            <v>N</v>
          </cell>
          <cell r="O1270" t="str">
            <v>N</v>
          </cell>
          <cell r="P1270" t="str">
            <v>N</v>
          </cell>
          <cell r="Q1270" t="str">
            <v>N</v>
          </cell>
          <cell r="R1270">
            <v>0</v>
          </cell>
        </row>
        <row r="1271">
          <cell r="A1271" t="str">
            <v>FTRJDX</v>
          </cell>
          <cell r="B1271" t="str">
            <v xml:space="preserve">Mid Staffordshire NHS Foundation Trust            </v>
          </cell>
          <cell r="C1271" t="str">
            <v>DOHCLS</v>
          </cell>
          <cell r="D1271" t="str">
            <v>T</v>
          </cell>
          <cell r="E1271" t="str">
            <v xml:space="preserve">CLS - DEPARTMENT OF HEALTH                        </v>
          </cell>
          <cell r="F1271" t="str">
            <v>N</v>
          </cell>
          <cell r="G1271" t="str">
            <v>N</v>
          </cell>
          <cell r="H1271" t="str">
            <v>N</v>
          </cell>
          <cell r="I1271" t="str">
            <v>N</v>
          </cell>
          <cell r="J1271" t="str">
            <v>N</v>
          </cell>
          <cell r="K1271" t="str">
            <v>N</v>
          </cell>
          <cell r="L1271" t="str">
            <v>N</v>
          </cell>
          <cell r="M1271" t="str">
            <v>N</v>
          </cell>
          <cell r="N1271" t="str">
            <v>N</v>
          </cell>
          <cell r="O1271" t="str">
            <v>N</v>
          </cell>
          <cell r="P1271" t="str">
            <v>N</v>
          </cell>
          <cell r="Q1271" t="str">
            <v>N</v>
          </cell>
          <cell r="R1271">
            <v>0</v>
          </cell>
        </row>
        <row r="1272">
          <cell r="A1272" t="str">
            <v>FTRJFX</v>
          </cell>
          <cell r="B1272" t="str">
            <v xml:space="preserve">Burton Hospitals NHS Foundation Trust             </v>
          </cell>
          <cell r="C1272" t="str">
            <v>DOHCLS</v>
          </cell>
          <cell r="D1272" t="str">
            <v>T</v>
          </cell>
          <cell r="E1272" t="str">
            <v xml:space="preserve">CLS - DEPARTMENT OF HEALTH                        </v>
          </cell>
          <cell r="F1272" t="str">
            <v>N</v>
          </cell>
          <cell r="G1272" t="str">
            <v>N</v>
          </cell>
          <cell r="H1272" t="str">
            <v>N</v>
          </cell>
          <cell r="I1272" t="str">
            <v>N</v>
          </cell>
          <cell r="J1272" t="str">
            <v>N</v>
          </cell>
          <cell r="K1272" t="str">
            <v>N</v>
          </cell>
          <cell r="L1272" t="str">
            <v>N</v>
          </cell>
          <cell r="M1272" t="str">
            <v>N</v>
          </cell>
          <cell r="N1272" t="str">
            <v>N</v>
          </cell>
          <cell r="O1272" t="str">
            <v>N</v>
          </cell>
          <cell r="P1272" t="str">
            <v>N</v>
          </cell>
          <cell r="Q1272" t="str">
            <v>N</v>
          </cell>
          <cell r="R1272">
            <v>0</v>
          </cell>
        </row>
        <row r="1273">
          <cell r="A1273" t="str">
            <v>FTRJLX</v>
          </cell>
          <cell r="B1273" t="str">
            <v xml:space="preserve">Northrn Lincolnshire &amp; Goole Hosp NHS Found Trust </v>
          </cell>
          <cell r="C1273" t="str">
            <v>DOHCLS</v>
          </cell>
          <cell r="D1273" t="str">
            <v>T</v>
          </cell>
          <cell r="E1273" t="str">
            <v xml:space="preserve">CLS - DEPARTMENT OF HEALTH                        </v>
          </cell>
          <cell r="F1273" t="str">
            <v>N</v>
          </cell>
          <cell r="G1273" t="str">
            <v>N</v>
          </cell>
          <cell r="H1273" t="str">
            <v>N</v>
          </cell>
          <cell r="I1273" t="str">
            <v>N</v>
          </cell>
          <cell r="J1273" t="str">
            <v>N</v>
          </cell>
          <cell r="K1273" t="str">
            <v>N</v>
          </cell>
          <cell r="L1273" t="str">
            <v>N</v>
          </cell>
          <cell r="M1273" t="str">
            <v>N</v>
          </cell>
          <cell r="N1273" t="str">
            <v>N</v>
          </cell>
          <cell r="O1273" t="str">
            <v>N</v>
          </cell>
          <cell r="P1273" t="str">
            <v>N</v>
          </cell>
          <cell r="Q1273" t="str">
            <v>N</v>
          </cell>
          <cell r="R1273">
            <v>0</v>
          </cell>
        </row>
        <row r="1274">
          <cell r="A1274" t="str">
            <v>FTRJRX</v>
          </cell>
          <cell r="B1274" t="str">
            <v>Countess of Chester Hospital NHSFT</v>
          </cell>
          <cell r="C1274" t="str">
            <v>DOHCLS</v>
          </cell>
          <cell r="D1274" t="str">
            <v>T</v>
          </cell>
          <cell r="E1274" t="str">
            <v xml:space="preserve">CLS - DEPARTMENT OF HEALTH                        </v>
          </cell>
          <cell r="F1274" t="str">
            <v>N</v>
          </cell>
          <cell r="G1274" t="str">
            <v>N</v>
          </cell>
          <cell r="H1274" t="str">
            <v>N</v>
          </cell>
          <cell r="I1274" t="str">
            <v>N</v>
          </cell>
          <cell r="J1274" t="str">
            <v>N</v>
          </cell>
          <cell r="K1274" t="str">
            <v>N</v>
          </cell>
          <cell r="L1274" t="str">
            <v>N</v>
          </cell>
          <cell r="M1274" t="str">
            <v>N</v>
          </cell>
          <cell r="N1274" t="str">
            <v>N</v>
          </cell>
          <cell r="O1274" t="str">
            <v>N</v>
          </cell>
          <cell r="P1274" t="str">
            <v>N</v>
          </cell>
          <cell r="Q1274" t="str">
            <v>N</v>
          </cell>
          <cell r="R1274">
            <v>0</v>
          </cell>
        </row>
        <row r="1275">
          <cell r="A1275" t="str">
            <v>FTRJXX</v>
          </cell>
          <cell r="B1275" t="str">
            <v xml:space="preserve">Calderstones Partnership NHS Foundation Trust     </v>
          </cell>
          <cell r="C1275" t="str">
            <v>DOHCLS</v>
          </cell>
          <cell r="D1275" t="str">
            <v>T</v>
          </cell>
          <cell r="E1275" t="str">
            <v xml:space="preserve">CLS - DEPARTMENT OF HEALTH                        </v>
          </cell>
          <cell r="F1275" t="str">
            <v>N</v>
          </cell>
          <cell r="G1275" t="str">
            <v>N</v>
          </cell>
          <cell r="H1275" t="str">
            <v>N</v>
          </cell>
          <cell r="I1275" t="str">
            <v>N</v>
          </cell>
          <cell r="J1275" t="str">
            <v>N</v>
          </cell>
          <cell r="K1275" t="str">
            <v>N</v>
          </cell>
          <cell r="L1275" t="str">
            <v>N</v>
          </cell>
          <cell r="M1275" t="str">
            <v>N</v>
          </cell>
          <cell r="N1275" t="str">
            <v>N</v>
          </cell>
          <cell r="O1275" t="str">
            <v>N</v>
          </cell>
          <cell r="P1275" t="str">
            <v>N</v>
          </cell>
          <cell r="Q1275" t="str">
            <v>N</v>
          </cell>
          <cell r="R1275">
            <v>0</v>
          </cell>
        </row>
        <row r="1276">
          <cell r="A1276" t="str">
            <v>FTRJZX</v>
          </cell>
          <cell r="B1276" t="str">
            <v xml:space="preserve">Kings College Hospital NHS Foundation Trust       </v>
          </cell>
          <cell r="C1276" t="str">
            <v>DOHCLS</v>
          </cell>
          <cell r="D1276" t="str">
            <v>T</v>
          </cell>
          <cell r="E1276" t="str">
            <v xml:space="preserve">CLS - DEPARTMENT OF HEALTH                        </v>
          </cell>
          <cell r="F1276" t="str">
            <v>N</v>
          </cell>
          <cell r="G1276" t="str">
            <v>N</v>
          </cell>
          <cell r="H1276" t="str">
            <v>N</v>
          </cell>
          <cell r="I1276" t="str">
            <v>N</v>
          </cell>
          <cell r="J1276" t="str">
            <v>N</v>
          </cell>
          <cell r="K1276" t="str">
            <v>N</v>
          </cell>
          <cell r="L1276" t="str">
            <v>N</v>
          </cell>
          <cell r="M1276" t="str">
            <v>N</v>
          </cell>
          <cell r="N1276" t="str">
            <v>N</v>
          </cell>
          <cell r="O1276" t="str">
            <v>N</v>
          </cell>
          <cell r="P1276" t="str">
            <v>N</v>
          </cell>
          <cell r="Q1276" t="str">
            <v>N</v>
          </cell>
          <cell r="R1276">
            <v>0</v>
          </cell>
        </row>
        <row r="1277">
          <cell r="A1277" t="str">
            <v>FTRK5X</v>
          </cell>
          <cell r="B1277" t="str">
            <v xml:space="preserve">Sherwood Forest Hospitals NHS Foundation Trust    </v>
          </cell>
          <cell r="C1277" t="str">
            <v>DOHCLS</v>
          </cell>
          <cell r="D1277" t="str">
            <v>T</v>
          </cell>
          <cell r="E1277" t="str">
            <v xml:space="preserve">CLS - DEPARTMENT OF HEALTH                        </v>
          </cell>
          <cell r="F1277" t="str">
            <v>N</v>
          </cell>
          <cell r="G1277" t="str">
            <v>N</v>
          </cell>
          <cell r="H1277" t="str">
            <v>N</v>
          </cell>
          <cell r="I1277" t="str">
            <v>N</v>
          </cell>
          <cell r="J1277" t="str">
            <v>N</v>
          </cell>
          <cell r="K1277" t="str">
            <v>N</v>
          </cell>
          <cell r="L1277" t="str">
            <v>N</v>
          </cell>
          <cell r="M1277" t="str">
            <v>N</v>
          </cell>
          <cell r="N1277" t="str">
            <v>N</v>
          </cell>
          <cell r="O1277" t="str">
            <v>N</v>
          </cell>
          <cell r="P1277" t="str">
            <v>N</v>
          </cell>
          <cell r="Q1277" t="str">
            <v>N</v>
          </cell>
          <cell r="R1277">
            <v>0</v>
          </cell>
        </row>
        <row r="1278">
          <cell r="A1278" t="str">
            <v>FTRL1X</v>
          </cell>
          <cell r="B1278" t="str">
            <v xml:space="preserve">Robert Jones &amp; Agnes Hunt Orthopaedic Hosp NHS FT </v>
          </cell>
          <cell r="C1278" t="str">
            <v>DOHCLS</v>
          </cell>
          <cell r="D1278" t="str">
            <v>T</v>
          </cell>
          <cell r="E1278" t="str">
            <v xml:space="preserve">CLS - DEPARTMENT OF HEALTH                        </v>
          </cell>
          <cell r="F1278" t="str">
            <v>N</v>
          </cell>
          <cell r="G1278" t="str">
            <v>N</v>
          </cell>
          <cell r="H1278" t="str">
            <v>N</v>
          </cell>
          <cell r="I1278" t="str">
            <v>N</v>
          </cell>
          <cell r="J1278" t="str">
            <v>N</v>
          </cell>
          <cell r="K1278" t="str">
            <v>N</v>
          </cell>
          <cell r="L1278" t="str">
            <v>N</v>
          </cell>
          <cell r="M1278" t="str">
            <v>N</v>
          </cell>
          <cell r="N1278" t="str">
            <v>N</v>
          </cell>
          <cell r="O1278" t="str">
            <v>N</v>
          </cell>
          <cell r="P1278" t="str">
            <v>N</v>
          </cell>
          <cell r="Q1278" t="str">
            <v>N</v>
          </cell>
          <cell r="R1278">
            <v>0</v>
          </cell>
        </row>
        <row r="1279">
          <cell r="A1279" t="str">
            <v>FTRLNX</v>
          </cell>
          <cell r="B1279" t="str">
            <v>City Hospitals Sunderland NHSFT</v>
          </cell>
          <cell r="C1279" t="str">
            <v>DOHCLS</v>
          </cell>
          <cell r="D1279" t="str">
            <v>T</v>
          </cell>
          <cell r="E1279" t="str">
            <v xml:space="preserve">CLS - DEPARTMENT OF HEALTH                        </v>
          </cell>
          <cell r="F1279" t="str">
            <v>N</v>
          </cell>
          <cell r="G1279" t="str">
            <v>N</v>
          </cell>
          <cell r="H1279" t="str">
            <v>N</v>
          </cell>
          <cell r="I1279" t="str">
            <v>N</v>
          </cell>
          <cell r="J1279" t="str">
            <v>N</v>
          </cell>
          <cell r="K1279" t="str">
            <v>N</v>
          </cell>
          <cell r="L1279" t="str">
            <v>N</v>
          </cell>
          <cell r="M1279" t="str">
            <v>N</v>
          </cell>
          <cell r="N1279" t="str">
            <v>N</v>
          </cell>
          <cell r="O1279" t="str">
            <v>N</v>
          </cell>
          <cell r="P1279" t="str">
            <v>N</v>
          </cell>
          <cell r="Q1279" t="str">
            <v>N</v>
          </cell>
          <cell r="R1279">
            <v>0</v>
          </cell>
        </row>
        <row r="1280">
          <cell r="A1280" t="str">
            <v>FTRLUX</v>
          </cell>
          <cell r="B1280" t="str">
            <v xml:space="preserve">Birmingham Womens NHS Foundation Trust            </v>
          </cell>
          <cell r="C1280" t="str">
            <v>DOHCLS</v>
          </cell>
          <cell r="D1280" t="str">
            <v>T</v>
          </cell>
          <cell r="E1280" t="str">
            <v xml:space="preserve">CLS - DEPARTMENT OF HEALTH                        </v>
          </cell>
          <cell r="F1280" t="str">
            <v>N</v>
          </cell>
          <cell r="G1280" t="str">
            <v>N</v>
          </cell>
          <cell r="H1280" t="str">
            <v>N</v>
          </cell>
          <cell r="I1280" t="str">
            <v>N</v>
          </cell>
          <cell r="J1280" t="str">
            <v>N</v>
          </cell>
          <cell r="K1280" t="str">
            <v>N</v>
          </cell>
          <cell r="L1280" t="str">
            <v>N</v>
          </cell>
          <cell r="M1280" t="str">
            <v>N</v>
          </cell>
          <cell r="N1280" t="str">
            <v>N</v>
          </cell>
          <cell r="O1280" t="str">
            <v>N</v>
          </cell>
          <cell r="P1280" t="str">
            <v>N</v>
          </cell>
          <cell r="Q1280" t="str">
            <v>N</v>
          </cell>
          <cell r="R1280">
            <v>0</v>
          </cell>
        </row>
        <row r="1281">
          <cell r="A1281" t="str">
            <v>FTRM1X</v>
          </cell>
          <cell r="B1281" t="str">
            <v xml:space="preserve">Norfolk &amp; Norwich University Hosp NHS Found Trust </v>
          </cell>
          <cell r="C1281" t="str">
            <v>DOHCLS</v>
          </cell>
          <cell r="D1281" t="str">
            <v>T</v>
          </cell>
          <cell r="E1281" t="str">
            <v xml:space="preserve">CLS - DEPARTMENT OF HEALTH                        </v>
          </cell>
          <cell r="F1281" t="str">
            <v>N</v>
          </cell>
          <cell r="G1281" t="str">
            <v>N</v>
          </cell>
          <cell r="H1281" t="str">
            <v>N</v>
          </cell>
          <cell r="I1281" t="str">
            <v>N</v>
          </cell>
          <cell r="J1281" t="str">
            <v>N</v>
          </cell>
          <cell r="K1281" t="str">
            <v>N</v>
          </cell>
          <cell r="L1281" t="str">
            <v>N</v>
          </cell>
          <cell r="M1281" t="str">
            <v>N</v>
          </cell>
          <cell r="N1281" t="str">
            <v>N</v>
          </cell>
          <cell r="O1281" t="str">
            <v>N</v>
          </cell>
          <cell r="P1281" t="str">
            <v>N</v>
          </cell>
          <cell r="Q1281" t="str">
            <v>N</v>
          </cell>
          <cell r="R1281">
            <v>0</v>
          </cell>
        </row>
        <row r="1282">
          <cell r="A1282" t="str">
            <v>FTRM2X</v>
          </cell>
          <cell r="B1282" t="str">
            <v xml:space="preserve">Univ Hosp of South Manchester NHS Found Trust     </v>
          </cell>
          <cell r="C1282" t="str">
            <v>DOHCLS</v>
          </cell>
          <cell r="D1282" t="str">
            <v>T</v>
          </cell>
          <cell r="E1282" t="str">
            <v xml:space="preserve">CLS - DEPARTMENT OF HEALTH                        </v>
          </cell>
          <cell r="F1282" t="str">
            <v>N</v>
          </cell>
          <cell r="G1282" t="str">
            <v>N</v>
          </cell>
          <cell r="H1282" t="str">
            <v>N</v>
          </cell>
          <cell r="I1282" t="str">
            <v>N</v>
          </cell>
          <cell r="J1282" t="str">
            <v>N</v>
          </cell>
          <cell r="K1282" t="str">
            <v>N</v>
          </cell>
          <cell r="L1282" t="str">
            <v>N</v>
          </cell>
          <cell r="M1282" t="str">
            <v>N</v>
          </cell>
          <cell r="N1282" t="str">
            <v>N</v>
          </cell>
          <cell r="O1282" t="str">
            <v>N</v>
          </cell>
          <cell r="P1282" t="str">
            <v>N</v>
          </cell>
          <cell r="Q1282" t="str">
            <v>N</v>
          </cell>
          <cell r="R1282">
            <v>0</v>
          </cell>
        </row>
        <row r="1283">
          <cell r="A1283" t="str">
            <v>FTRM3X</v>
          </cell>
          <cell r="B1283" t="str">
            <v xml:space="preserve">Salford Royal NHS Foundation Trust                </v>
          </cell>
          <cell r="C1283" t="str">
            <v>DOHCLS</v>
          </cell>
          <cell r="D1283" t="str">
            <v>T</v>
          </cell>
          <cell r="E1283" t="str">
            <v xml:space="preserve">CLS - DEPARTMENT OF HEALTH                        </v>
          </cell>
          <cell r="F1283" t="str">
            <v>N</v>
          </cell>
          <cell r="G1283" t="str">
            <v>N</v>
          </cell>
          <cell r="H1283" t="str">
            <v>N</v>
          </cell>
          <cell r="I1283" t="str">
            <v>N</v>
          </cell>
          <cell r="J1283" t="str">
            <v>N</v>
          </cell>
          <cell r="K1283" t="str">
            <v>N</v>
          </cell>
          <cell r="L1283" t="str">
            <v>N</v>
          </cell>
          <cell r="M1283" t="str">
            <v>N</v>
          </cell>
          <cell r="N1283" t="str">
            <v>N</v>
          </cell>
          <cell r="O1283" t="str">
            <v>N</v>
          </cell>
          <cell r="P1283" t="str">
            <v>N</v>
          </cell>
          <cell r="Q1283" t="str">
            <v>N</v>
          </cell>
          <cell r="R1283">
            <v>0</v>
          </cell>
        </row>
        <row r="1284">
          <cell r="A1284" t="str">
            <v>FTRMCX</v>
          </cell>
          <cell r="B1284" t="str">
            <v xml:space="preserve">Royal Bolton Hospital NHS Foundation Trust        </v>
          </cell>
          <cell r="C1284" t="str">
            <v>DOHCLS</v>
          </cell>
          <cell r="D1284" t="str">
            <v>T</v>
          </cell>
          <cell r="E1284" t="str">
            <v xml:space="preserve">CLS - DEPARTMENT OF HEALTH                        </v>
          </cell>
          <cell r="F1284" t="str">
            <v>N</v>
          </cell>
          <cell r="G1284" t="str">
            <v>N</v>
          </cell>
          <cell r="H1284" t="str">
            <v>N</v>
          </cell>
          <cell r="I1284" t="str">
            <v>N</v>
          </cell>
          <cell r="J1284" t="str">
            <v>N</v>
          </cell>
          <cell r="K1284" t="str">
            <v>N</v>
          </cell>
          <cell r="L1284" t="str">
            <v>N</v>
          </cell>
          <cell r="M1284" t="str">
            <v>N</v>
          </cell>
          <cell r="N1284" t="str">
            <v>N</v>
          </cell>
          <cell r="O1284" t="str">
            <v>N</v>
          </cell>
          <cell r="P1284" t="str">
            <v>N</v>
          </cell>
          <cell r="Q1284" t="str">
            <v>N</v>
          </cell>
          <cell r="R1284">
            <v>0</v>
          </cell>
        </row>
        <row r="1285">
          <cell r="A1285" t="str">
            <v>FTRMPX</v>
          </cell>
          <cell r="B1285" t="str">
            <v xml:space="preserve">Tameside Hospital NHS Foundation Trust            </v>
          </cell>
          <cell r="C1285" t="str">
            <v>DOHCLS</v>
          </cell>
          <cell r="D1285" t="str">
            <v>T</v>
          </cell>
          <cell r="E1285" t="str">
            <v xml:space="preserve">CLS - DEPARTMENT OF HEALTH                        </v>
          </cell>
          <cell r="F1285" t="str">
            <v>N</v>
          </cell>
          <cell r="G1285" t="str">
            <v>N</v>
          </cell>
          <cell r="H1285" t="str">
            <v>N</v>
          </cell>
          <cell r="I1285" t="str">
            <v>N</v>
          </cell>
          <cell r="J1285" t="str">
            <v>N</v>
          </cell>
          <cell r="K1285" t="str">
            <v>N</v>
          </cell>
          <cell r="L1285" t="str">
            <v>N</v>
          </cell>
          <cell r="M1285" t="str">
            <v>N</v>
          </cell>
          <cell r="N1285" t="str">
            <v>N</v>
          </cell>
          <cell r="O1285" t="str">
            <v>N</v>
          </cell>
          <cell r="P1285" t="str">
            <v>N</v>
          </cell>
          <cell r="Q1285" t="str">
            <v>N</v>
          </cell>
          <cell r="R1285">
            <v>0</v>
          </cell>
        </row>
        <row r="1286">
          <cell r="A1286" t="str">
            <v>FTRMYX</v>
          </cell>
          <cell r="B1286" t="str">
            <v xml:space="preserve">Norfolk &amp; Waveney Mental Health NHS Found Trust   </v>
          </cell>
          <cell r="C1286" t="str">
            <v>DOHCLS</v>
          </cell>
          <cell r="D1286" t="str">
            <v>T</v>
          </cell>
          <cell r="E1286" t="str">
            <v xml:space="preserve">CLS - DEPARTMENT OF HEALTH                        </v>
          </cell>
          <cell r="F1286" t="str">
            <v>N</v>
          </cell>
          <cell r="G1286" t="str">
            <v>N</v>
          </cell>
          <cell r="H1286" t="str">
            <v>N</v>
          </cell>
          <cell r="I1286" t="str">
            <v>N</v>
          </cell>
          <cell r="J1286" t="str">
            <v>N</v>
          </cell>
          <cell r="K1286" t="str">
            <v>N</v>
          </cell>
          <cell r="L1286" t="str">
            <v>N</v>
          </cell>
          <cell r="M1286" t="str">
            <v>N</v>
          </cell>
          <cell r="N1286" t="str">
            <v>N</v>
          </cell>
          <cell r="O1286" t="str">
            <v>N</v>
          </cell>
          <cell r="P1286" t="str">
            <v>N</v>
          </cell>
          <cell r="Q1286" t="str">
            <v>N</v>
          </cell>
          <cell r="R1286">
            <v>0</v>
          </cell>
        </row>
        <row r="1287">
          <cell r="A1287" t="str">
            <v>FTRN3X</v>
          </cell>
          <cell r="B1287" t="str">
            <v xml:space="preserve">Great Western Hospitals NHS Foundation Trust      </v>
          </cell>
          <cell r="C1287" t="str">
            <v>DOHCLS</v>
          </cell>
          <cell r="D1287" t="str">
            <v>T</v>
          </cell>
          <cell r="E1287" t="str">
            <v xml:space="preserve">CLS - DEPARTMENT OF HEALTH                        </v>
          </cell>
          <cell r="F1287" t="str">
            <v>N</v>
          </cell>
          <cell r="G1287" t="str">
            <v>N</v>
          </cell>
          <cell r="H1287" t="str">
            <v>N</v>
          </cell>
          <cell r="I1287" t="str">
            <v>N</v>
          </cell>
          <cell r="J1287" t="str">
            <v>N</v>
          </cell>
          <cell r="K1287" t="str">
            <v>N</v>
          </cell>
          <cell r="L1287" t="str">
            <v>N</v>
          </cell>
          <cell r="M1287" t="str">
            <v>N</v>
          </cell>
          <cell r="N1287" t="str">
            <v>N</v>
          </cell>
          <cell r="O1287" t="str">
            <v>N</v>
          </cell>
          <cell r="P1287" t="str">
            <v>N</v>
          </cell>
          <cell r="Q1287" t="str">
            <v>N</v>
          </cell>
          <cell r="R1287">
            <v>0</v>
          </cell>
        </row>
        <row r="1288">
          <cell r="A1288" t="str">
            <v>FTRNAX</v>
          </cell>
          <cell r="B1288" t="str">
            <v>The Dudley Group of Hospitals NHS Foundation Trust</v>
          </cell>
          <cell r="C1288" t="str">
            <v>DOHCLS</v>
          </cell>
          <cell r="D1288" t="str">
            <v>T</v>
          </cell>
          <cell r="E1288" t="str">
            <v xml:space="preserve">CLS - DEPARTMENT OF HEALTH                        </v>
          </cell>
          <cell r="F1288" t="str">
            <v>N</v>
          </cell>
          <cell r="G1288" t="str">
            <v>N</v>
          </cell>
          <cell r="H1288" t="str">
            <v>N</v>
          </cell>
          <cell r="I1288" t="str">
            <v>N</v>
          </cell>
          <cell r="J1288" t="str">
            <v>N</v>
          </cell>
          <cell r="K1288" t="str">
            <v>N</v>
          </cell>
          <cell r="L1288" t="str">
            <v>N</v>
          </cell>
          <cell r="M1288" t="str">
            <v>N</v>
          </cell>
          <cell r="N1288" t="str">
            <v>N</v>
          </cell>
          <cell r="O1288" t="str">
            <v>N</v>
          </cell>
          <cell r="P1288" t="str">
            <v>N</v>
          </cell>
          <cell r="Q1288" t="str">
            <v>N</v>
          </cell>
          <cell r="R1288">
            <v>0</v>
          </cell>
        </row>
        <row r="1289">
          <cell r="A1289" t="str">
            <v>FTRNKX</v>
          </cell>
          <cell r="B1289" t="str">
            <v xml:space="preserve">Tavistock and Portman NHS Foundation Trust        </v>
          </cell>
          <cell r="C1289" t="str">
            <v>DOHCLS</v>
          </cell>
          <cell r="D1289" t="str">
            <v>T</v>
          </cell>
          <cell r="E1289" t="str">
            <v xml:space="preserve">CLS - DEPARTMENT OF HEALTH                        </v>
          </cell>
          <cell r="F1289" t="str">
            <v>N</v>
          </cell>
          <cell r="G1289" t="str">
            <v>N</v>
          </cell>
          <cell r="H1289" t="str">
            <v>N</v>
          </cell>
          <cell r="I1289" t="str">
            <v>N</v>
          </cell>
          <cell r="J1289" t="str">
            <v>N</v>
          </cell>
          <cell r="K1289" t="str">
            <v>N</v>
          </cell>
          <cell r="L1289" t="str">
            <v>N</v>
          </cell>
          <cell r="M1289" t="str">
            <v>N</v>
          </cell>
          <cell r="N1289" t="str">
            <v>N</v>
          </cell>
          <cell r="O1289" t="str">
            <v>N</v>
          </cell>
          <cell r="P1289" t="str">
            <v>N</v>
          </cell>
          <cell r="Q1289" t="str">
            <v>N</v>
          </cell>
          <cell r="R1289">
            <v>0</v>
          </cell>
        </row>
        <row r="1290">
          <cell r="A1290" t="str">
            <v>FTRNNX</v>
          </cell>
          <cell r="B1290" t="str">
            <v xml:space="preserve">Cumbria Partnership NHS Foundation Trust          </v>
          </cell>
          <cell r="C1290" t="str">
            <v>DOHCLS</v>
          </cell>
          <cell r="D1290" t="str">
            <v>T</v>
          </cell>
          <cell r="E1290" t="str">
            <v xml:space="preserve">CLS - DEPARTMENT OF HEALTH                        </v>
          </cell>
          <cell r="F1290" t="str">
            <v>N</v>
          </cell>
          <cell r="G1290" t="str">
            <v>N</v>
          </cell>
          <cell r="H1290" t="str">
            <v>N</v>
          </cell>
          <cell r="I1290" t="str">
            <v>N</v>
          </cell>
          <cell r="J1290" t="str">
            <v>N</v>
          </cell>
          <cell r="K1290" t="str">
            <v>N</v>
          </cell>
          <cell r="L1290" t="str">
            <v>N</v>
          </cell>
          <cell r="M1290" t="str">
            <v>N</v>
          </cell>
          <cell r="N1290" t="str">
            <v>N</v>
          </cell>
          <cell r="O1290" t="str">
            <v>N</v>
          </cell>
          <cell r="P1290" t="str">
            <v>N</v>
          </cell>
          <cell r="Q1290" t="str">
            <v>N</v>
          </cell>
          <cell r="R1290">
            <v>0</v>
          </cell>
        </row>
        <row r="1291">
          <cell r="A1291" t="str">
            <v>FTRNQX</v>
          </cell>
          <cell r="B1291" t="str">
            <v xml:space="preserve">Kettering General Hospital FT                     </v>
          </cell>
          <cell r="C1291" t="str">
            <v>DOHCLS</v>
          </cell>
          <cell r="D1291" t="str">
            <v>T</v>
          </cell>
          <cell r="E1291" t="str">
            <v xml:space="preserve">CLS - DEPARTMENT OF HEALTH                        </v>
          </cell>
          <cell r="F1291" t="str">
            <v>N</v>
          </cell>
          <cell r="G1291" t="str">
            <v>N</v>
          </cell>
          <cell r="H1291" t="str">
            <v>N</v>
          </cell>
          <cell r="I1291" t="str">
            <v>N</v>
          </cell>
          <cell r="J1291" t="str">
            <v>N</v>
          </cell>
          <cell r="K1291" t="str">
            <v>N</v>
          </cell>
          <cell r="L1291" t="str">
            <v>N</v>
          </cell>
          <cell r="M1291" t="str">
            <v>N</v>
          </cell>
          <cell r="N1291" t="str">
            <v>N</v>
          </cell>
          <cell r="O1291" t="str">
            <v>N</v>
          </cell>
          <cell r="P1291" t="str">
            <v>N</v>
          </cell>
          <cell r="Q1291" t="str">
            <v>N</v>
          </cell>
          <cell r="R1291">
            <v>0</v>
          </cell>
        </row>
        <row r="1292">
          <cell r="A1292" t="str">
            <v>FTRNUX</v>
          </cell>
          <cell r="B1292" t="str">
            <v xml:space="preserve">Oxfordshire &amp; Bucks Mental Health NHS Found Trust </v>
          </cell>
          <cell r="C1292" t="str">
            <v>DOHCLS</v>
          </cell>
          <cell r="D1292" t="str">
            <v>T</v>
          </cell>
          <cell r="E1292" t="str">
            <v xml:space="preserve">CLS - DEPARTMENT OF HEALTH                        </v>
          </cell>
          <cell r="F1292" t="str">
            <v>N</v>
          </cell>
          <cell r="G1292" t="str">
            <v>N</v>
          </cell>
          <cell r="H1292" t="str">
            <v>N</v>
          </cell>
          <cell r="I1292" t="str">
            <v>N</v>
          </cell>
          <cell r="J1292" t="str">
            <v>N</v>
          </cell>
          <cell r="K1292" t="str">
            <v>N</v>
          </cell>
          <cell r="L1292" t="str">
            <v>N</v>
          </cell>
          <cell r="M1292" t="str">
            <v>N</v>
          </cell>
          <cell r="N1292" t="str">
            <v>N</v>
          </cell>
          <cell r="O1292" t="str">
            <v>N</v>
          </cell>
          <cell r="P1292" t="str">
            <v>N</v>
          </cell>
          <cell r="Q1292" t="str">
            <v>N</v>
          </cell>
          <cell r="R1292">
            <v>0</v>
          </cell>
        </row>
        <row r="1293">
          <cell r="A1293" t="str">
            <v>FTRNZX</v>
          </cell>
          <cell r="B1293" t="str">
            <v xml:space="preserve">Salisbury NHS Foundation Trust                    </v>
          </cell>
          <cell r="C1293" t="str">
            <v>DOHCLS</v>
          </cell>
          <cell r="D1293" t="str">
            <v>T</v>
          </cell>
          <cell r="E1293" t="str">
            <v xml:space="preserve">CLS - DEPARTMENT OF HEALTH                        </v>
          </cell>
          <cell r="F1293" t="str">
            <v>N</v>
          </cell>
          <cell r="G1293" t="str">
            <v>N</v>
          </cell>
          <cell r="H1293" t="str">
            <v>N</v>
          </cell>
          <cell r="I1293" t="str">
            <v>N</v>
          </cell>
          <cell r="J1293" t="str">
            <v>N</v>
          </cell>
          <cell r="K1293" t="str">
            <v>N</v>
          </cell>
          <cell r="L1293" t="str">
            <v>N</v>
          </cell>
          <cell r="M1293" t="str">
            <v>N</v>
          </cell>
          <cell r="N1293" t="str">
            <v>N</v>
          </cell>
          <cell r="O1293" t="str">
            <v>N</v>
          </cell>
          <cell r="P1293" t="str">
            <v>N</v>
          </cell>
          <cell r="Q1293" t="str">
            <v>N</v>
          </cell>
          <cell r="R1293">
            <v>0</v>
          </cell>
        </row>
        <row r="1294">
          <cell r="A1294" t="str">
            <v>FTRP1X</v>
          </cell>
          <cell r="B1294" t="str">
            <v xml:space="preserve">Northamptonshire Healthcare NHS Foundation Trust  </v>
          </cell>
          <cell r="C1294" t="str">
            <v>DOHCLS</v>
          </cell>
          <cell r="D1294" t="str">
            <v>T</v>
          </cell>
          <cell r="E1294" t="str">
            <v xml:space="preserve">CLS - DEPARTMENT OF HEALTH                        </v>
          </cell>
          <cell r="F1294" t="str">
            <v>N</v>
          </cell>
          <cell r="G1294" t="str">
            <v>N</v>
          </cell>
          <cell r="H1294" t="str">
            <v>N</v>
          </cell>
          <cell r="I1294" t="str">
            <v>N</v>
          </cell>
          <cell r="J1294" t="str">
            <v>N</v>
          </cell>
          <cell r="K1294" t="str">
            <v>N</v>
          </cell>
          <cell r="L1294" t="str">
            <v>N</v>
          </cell>
          <cell r="M1294" t="str">
            <v>N</v>
          </cell>
          <cell r="N1294" t="str">
            <v>N</v>
          </cell>
          <cell r="O1294" t="str">
            <v>N</v>
          </cell>
          <cell r="P1294" t="str">
            <v>N</v>
          </cell>
          <cell r="Q1294" t="str">
            <v>N</v>
          </cell>
          <cell r="R1294">
            <v>0</v>
          </cell>
        </row>
        <row r="1295">
          <cell r="A1295" t="str">
            <v>FTRP4X</v>
          </cell>
          <cell r="B1295" t="str">
            <v xml:space="preserve">Great Ormond Street Hospital for Children NHS FT  </v>
          </cell>
          <cell r="C1295" t="str">
            <v>DOHCLS</v>
          </cell>
          <cell r="D1295" t="str">
            <v>T</v>
          </cell>
          <cell r="E1295" t="str">
            <v xml:space="preserve">CLS - DEPARTMENT OF HEALTH                        </v>
          </cell>
          <cell r="F1295" t="str">
            <v>N</v>
          </cell>
          <cell r="G1295" t="str">
            <v>N</v>
          </cell>
          <cell r="H1295" t="str">
            <v>N</v>
          </cell>
          <cell r="I1295" t="str">
            <v>N</v>
          </cell>
          <cell r="J1295" t="str">
            <v>N</v>
          </cell>
          <cell r="K1295" t="str">
            <v>N</v>
          </cell>
          <cell r="L1295" t="str">
            <v>N</v>
          </cell>
          <cell r="M1295" t="str">
            <v>N</v>
          </cell>
          <cell r="N1295" t="str">
            <v>N</v>
          </cell>
          <cell r="O1295" t="str">
            <v>N</v>
          </cell>
          <cell r="P1295" t="str">
            <v>N</v>
          </cell>
          <cell r="Q1295" t="str">
            <v>N</v>
          </cell>
          <cell r="R1295">
            <v>0</v>
          </cell>
        </row>
        <row r="1296">
          <cell r="A1296" t="str">
            <v>FTRP5X</v>
          </cell>
          <cell r="B1296" t="str">
            <v xml:space="preserve">Doncaster &amp; Bassetlaw Hosp NHS Foundation Trust   </v>
          </cell>
          <cell r="C1296" t="str">
            <v>DOHCLS</v>
          </cell>
          <cell r="D1296" t="str">
            <v>T</v>
          </cell>
          <cell r="E1296" t="str">
            <v xml:space="preserve">CLS - DEPARTMENT OF HEALTH                        </v>
          </cell>
          <cell r="F1296" t="str">
            <v>N</v>
          </cell>
          <cell r="G1296" t="str">
            <v>N</v>
          </cell>
          <cell r="H1296" t="str">
            <v>N</v>
          </cell>
          <cell r="I1296" t="str">
            <v>N</v>
          </cell>
          <cell r="J1296" t="str">
            <v>N</v>
          </cell>
          <cell r="K1296" t="str">
            <v>N</v>
          </cell>
          <cell r="L1296" t="str">
            <v>N</v>
          </cell>
          <cell r="M1296" t="str">
            <v>N</v>
          </cell>
          <cell r="N1296" t="str">
            <v>N</v>
          </cell>
          <cell r="O1296" t="str">
            <v>N</v>
          </cell>
          <cell r="P1296" t="str">
            <v>N</v>
          </cell>
          <cell r="Q1296" t="str">
            <v>N</v>
          </cell>
          <cell r="R1296">
            <v>0</v>
          </cell>
        </row>
        <row r="1297">
          <cell r="A1297" t="str">
            <v>FTRP6X</v>
          </cell>
          <cell r="B1297" t="str">
            <v>Moorfields Eye Hospital NHSFT</v>
          </cell>
          <cell r="C1297" t="str">
            <v>DOHCLS</v>
          </cell>
          <cell r="D1297" t="str">
            <v>T</v>
          </cell>
          <cell r="E1297" t="str">
            <v xml:space="preserve">CLS - DEPARTMENT OF HEALTH                        </v>
          </cell>
          <cell r="F1297" t="str">
            <v>N</v>
          </cell>
          <cell r="G1297" t="str">
            <v>N</v>
          </cell>
          <cell r="H1297" t="str">
            <v>N</v>
          </cell>
          <cell r="I1297" t="str">
            <v>N</v>
          </cell>
          <cell r="J1297" t="str">
            <v>N</v>
          </cell>
          <cell r="K1297" t="str">
            <v>N</v>
          </cell>
          <cell r="L1297" t="str">
            <v>N</v>
          </cell>
          <cell r="M1297" t="str">
            <v>N</v>
          </cell>
          <cell r="N1297" t="str">
            <v>N</v>
          </cell>
          <cell r="O1297" t="str">
            <v>N</v>
          </cell>
          <cell r="P1297" t="str">
            <v>N</v>
          </cell>
          <cell r="Q1297" t="str">
            <v>N</v>
          </cell>
          <cell r="R1297">
            <v>0</v>
          </cell>
        </row>
        <row r="1298">
          <cell r="A1298" t="str">
            <v>FTRP7X</v>
          </cell>
          <cell r="B1298" t="str">
            <v xml:space="preserve">Lincolnshire Partnership NHS Foundation Trust     </v>
          </cell>
          <cell r="C1298" t="str">
            <v>DOHCLS</v>
          </cell>
          <cell r="D1298" t="str">
            <v>T</v>
          </cell>
          <cell r="E1298" t="str">
            <v xml:space="preserve">CLS - DEPARTMENT OF HEALTH                        </v>
          </cell>
          <cell r="F1298" t="str">
            <v>N</v>
          </cell>
          <cell r="G1298" t="str">
            <v>N</v>
          </cell>
          <cell r="H1298" t="str">
            <v>N</v>
          </cell>
          <cell r="I1298" t="str">
            <v>N</v>
          </cell>
          <cell r="J1298" t="str">
            <v>N</v>
          </cell>
          <cell r="K1298" t="str">
            <v>N</v>
          </cell>
          <cell r="L1298" t="str">
            <v>N</v>
          </cell>
          <cell r="M1298" t="str">
            <v>N</v>
          </cell>
          <cell r="N1298" t="str">
            <v>N</v>
          </cell>
          <cell r="O1298" t="str">
            <v>N</v>
          </cell>
          <cell r="P1298" t="str">
            <v>N</v>
          </cell>
          <cell r="Q1298" t="str">
            <v>N</v>
          </cell>
          <cell r="R1298">
            <v>0</v>
          </cell>
        </row>
        <row r="1299">
          <cell r="A1299" t="str">
            <v>FTRPAX</v>
          </cell>
          <cell r="B1299" t="str">
            <v xml:space="preserve">Medway FT                                         </v>
          </cell>
          <cell r="C1299" t="str">
            <v>DOHCLS</v>
          </cell>
          <cell r="D1299" t="str">
            <v>T</v>
          </cell>
          <cell r="E1299" t="str">
            <v xml:space="preserve">CLS - DEPARTMENT OF HEALTH                        </v>
          </cell>
          <cell r="F1299" t="str">
            <v>N</v>
          </cell>
          <cell r="G1299" t="str">
            <v>N</v>
          </cell>
          <cell r="H1299" t="str">
            <v>N</v>
          </cell>
          <cell r="I1299" t="str">
            <v>N</v>
          </cell>
          <cell r="J1299" t="str">
            <v>N</v>
          </cell>
          <cell r="K1299" t="str">
            <v>N</v>
          </cell>
          <cell r="L1299" t="str">
            <v>N</v>
          </cell>
          <cell r="M1299" t="str">
            <v>N</v>
          </cell>
          <cell r="N1299" t="str">
            <v>N</v>
          </cell>
          <cell r="O1299" t="str">
            <v>N</v>
          </cell>
          <cell r="P1299" t="str">
            <v>N</v>
          </cell>
          <cell r="Q1299" t="str">
            <v>N</v>
          </cell>
          <cell r="R1299">
            <v>0</v>
          </cell>
        </row>
        <row r="1300">
          <cell r="A1300" t="str">
            <v>FTRPCX</v>
          </cell>
          <cell r="B1300" t="str">
            <v xml:space="preserve">The Queen Victoria Hospital FT                    </v>
          </cell>
          <cell r="C1300" t="str">
            <v>DOHCLS</v>
          </cell>
          <cell r="D1300" t="str">
            <v>T</v>
          </cell>
          <cell r="E1300" t="str">
            <v xml:space="preserve">CLS - DEPARTMENT OF HEALTH                        </v>
          </cell>
          <cell r="F1300" t="str">
            <v>N</v>
          </cell>
          <cell r="G1300" t="str">
            <v>N</v>
          </cell>
          <cell r="H1300" t="str">
            <v>N</v>
          </cell>
          <cell r="I1300" t="str">
            <v>N</v>
          </cell>
          <cell r="J1300" t="str">
            <v>N</v>
          </cell>
          <cell r="K1300" t="str">
            <v>N</v>
          </cell>
          <cell r="L1300" t="str">
            <v>N</v>
          </cell>
          <cell r="M1300" t="str">
            <v>N</v>
          </cell>
          <cell r="N1300" t="str">
            <v>N</v>
          </cell>
          <cell r="O1300" t="str">
            <v>N</v>
          </cell>
          <cell r="P1300" t="str">
            <v>N</v>
          </cell>
          <cell r="Q1300" t="str">
            <v>N</v>
          </cell>
          <cell r="R1300">
            <v>0</v>
          </cell>
        </row>
        <row r="1301">
          <cell r="A1301" t="str">
            <v>FTRPGX</v>
          </cell>
          <cell r="B1301" t="str">
            <v xml:space="preserve">Oxleas NHS Foundation Trust                       </v>
          </cell>
          <cell r="C1301" t="str">
            <v>DOHCLS</v>
          </cell>
          <cell r="D1301" t="str">
            <v>T</v>
          </cell>
          <cell r="E1301" t="str">
            <v xml:space="preserve">CLS - DEPARTMENT OF HEALTH                        </v>
          </cell>
          <cell r="F1301" t="str">
            <v>N</v>
          </cell>
          <cell r="G1301" t="str">
            <v>N</v>
          </cell>
          <cell r="H1301" t="str">
            <v>N</v>
          </cell>
          <cell r="I1301" t="str">
            <v>N</v>
          </cell>
          <cell r="J1301" t="str">
            <v>N</v>
          </cell>
          <cell r="K1301" t="str">
            <v>N</v>
          </cell>
          <cell r="L1301" t="str">
            <v>N</v>
          </cell>
          <cell r="M1301" t="str">
            <v>N</v>
          </cell>
          <cell r="N1301" t="str">
            <v>N</v>
          </cell>
          <cell r="O1301" t="str">
            <v>N</v>
          </cell>
          <cell r="P1301" t="str">
            <v>N</v>
          </cell>
          <cell r="Q1301" t="str">
            <v>N</v>
          </cell>
          <cell r="R1301">
            <v>0</v>
          </cell>
        </row>
        <row r="1302">
          <cell r="A1302" t="str">
            <v>FTRPYX</v>
          </cell>
          <cell r="B1302" t="str">
            <v>The Royal Marsden NHSFT</v>
          </cell>
          <cell r="C1302" t="str">
            <v>DOHCLS</v>
          </cell>
          <cell r="D1302" t="str">
            <v>T</v>
          </cell>
          <cell r="E1302" t="str">
            <v xml:space="preserve">CLS - DEPARTMENT OF HEALTH                        </v>
          </cell>
          <cell r="F1302" t="str">
            <v>N</v>
          </cell>
          <cell r="G1302" t="str">
            <v>N</v>
          </cell>
          <cell r="H1302" t="str">
            <v>N</v>
          </cell>
          <cell r="I1302" t="str">
            <v>N</v>
          </cell>
          <cell r="J1302" t="str">
            <v>N</v>
          </cell>
          <cell r="K1302" t="str">
            <v>N</v>
          </cell>
          <cell r="L1302" t="str">
            <v>N</v>
          </cell>
          <cell r="M1302" t="str">
            <v>N</v>
          </cell>
          <cell r="N1302" t="str">
            <v>N</v>
          </cell>
          <cell r="O1302" t="str">
            <v>N</v>
          </cell>
          <cell r="P1302" t="str">
            <v>N</v>
          </cell>
          <cell r="Q1302" t="str">
            <v>N</v>
          </cell>
          <cell r="R1302">
            <v>0</v>
          </cell>
        </row>
        <row r="1303">
          <cell r="A1303" t="str">
            <v>FTRQ3X</v>
          </cell>
          <cell r="B1303" t="str">
            <v>Birmingham Childrens Hospital NHS Foundation Trust</v>
          </cell>
          <cell r="C1303" t="str">
            <v>DOHCLS</v>
          </cell>
          <cell r="D1303" t="str">
            <v>T</v>
          </cell>
          <cell r="E1303" t="str">
            <v xml:space="preserve">CLS - DEPARTMENT OF HEALTH                        </v>
          </cell>
          <cell r="F1303" t="str">
            <v>N</v>
          </cell>
          <cell r="G1303" t="str">
            <v>N</v>
          </cell>
          <cell r="H1303" t="str">
            <v>N</v>
          </cell>
          <cell r="I1303" t="str">
            <v>N</v>
          </cell>
          <cell r="J1303" t="str">
            <v>N</v>
          </cell>
          <cell r="K1303" t="str">
            <v>N</v>
          </cell>
          <cell r="L1303" t="str">
            <v>N</v>
          </cell>
          <cell r="M1303" t="str">
            <v>N</v>
          </cell>
          <cell r="N1303" t="str">
            <v>N</v>
          </cell>
          <cell r="O1303" t="str">
            <v>N</v>
          </cell>
          <cell r="P1303" t="str">
            <v>N</v>
          </cell>
          <cell r="Q1303" t="str">
            <v>N</v>
          </cell>
          <cell r="R1303">
            <v>0</v>
          </cell>
        </row>
        <row r="1304">
          <cell r="A1304" t="str">
            <v>FTRQMX</v>
          </cell>
          <cell r="B1304" t="str">
            <v xml:space="preserve">Chelsea &amp; Westminster Hosp NHS Foundation Trust   </v>
          </cell>
          <cell r="C1304" t="str">
            <v>DOHCLS</v>
          </cell>
          <cell r="D1304" t="str">
            <v>T</v>
          </cell>
          <cell r="E1304" t="str">
            <v xml:space="preserve">CLS - DEPARTMENT OF HEALTH                        </v>
          </cell>
          <cell r="F1304" t="str">
            <v>N</v>
          </cell>
          <cell r="G1304" t="str">
            <v>N</v>
          </cell>
          <cell r="H1304" t="str">
            <v>N</v>
          </cell>
          <cell r="I1304" t="str">
            <v>N</v>
          </cell>
          <cell r="J1304" t="str">
            <v>N</v>
          </cell>
          <cell r="K1304" t="str">
            <v>N</v>
          </cell>
          <cell r="L1304" t="str">
            <v>N</v>
          </cell>
          <cell r="M1304" t="str">
            <v>N</v>
          </cell>
          <cell r="N1304" t="str">
            <v>N</v>
          </cell>
          <cell r="O1304" t="str">
            <v>N</v>
          </cell>
          <cell r="P1304" t="str">
            <v>N</v>
          </cell>
          <cell r="Q1304" t="str">
            <v>N</v>
          </cell>
          <cell r="R1304">
            <v>0</v>
          </cell>
        </row>
        <row r="1305">
          <cell r="A1305" t="str">
            <v>FTRQXX</v>
          </cell>
          <cell r="B1305" t="str">
            <v xml:space="preserve">Homerton University Hospital FT                   </v>
          </cell>
          <cell r="C1305" t="str">
            <v>DOHCLS</v>
          </cell>
          <cell r="D1305" t="str">
            <v>T</v>
          </cell>
          <cell r="E1305" t="str">
            <v xml:space="preserve">CLS - DEPARTMENT OF HEALTH                        </v>
          </cell>
          <cell r="F1305" t="str">
            <v>N</v>
          </cell>
          <cell r="G1305" t="str">
            <v>N</v>
          </cell>
          <cell r="H1305" t="str">
            <v>N</v>
          </cell>
          <cell r="I1305" t="str">
            <v>N</v>
          </cell>
          <cell r="J1305" t="str">
            <v>N</v>
          </cell>
          <cell r="K1305" t="str">
            <v>N</v>
          </cell>
          <cell r="L1305" t="str">
            <v>N</v>
          </cell>
          <cell r="M1305" t="str">
            <v>N</v>
          </cell>
          <cell r="N1305" t="str">
            <v>N</v>
          </cell>
          <cell r="O1305" t="str">
            <v>N</v>
          </cell>
          <cell r="P1305" t="str">
            <v>N</v>
          </cell>
          <cell r="Q1305" t="str">
            <v>N</v>
          </cell>
          <cell r="R1305">
            <v>0</v>
          </cell>
        </row>
        <row r="1306">
          <cell r="A1306" t="str">
            <v>FTRR1X</v>
          </cell>
          <cell r="B1306" t="str">
            <v xml:space="preserve">Heart of England NHS Foundation Trust             </v>
          </cell>
          <cell r="C1306" t="str">
            <v>DOHCLS</v>
          </cell>
          <cell r="D1306" t="str">
            <v>T</v>
          </cell>
          <cell r="E1306" t="str">
            <v xml:space="preserve">CLS - DEPARTMENT OF HEALTH                        </v>
          </cell>
          <cell r="F1306" t="str">
            <v>N</v>
          </cell>
          <cell r="G1306" t="str">
            <v>N</v>
          </cell>
          <cell r="H1306" t="str">
            <v>N</v>
          </cell>
          <cell r="I1306" t="str">
            <v>N</v>
          </cell>
          <cell r="J1306" t="str">
            <v>N</v>
          </cell>
          <cell r="K1306" t="str">
            <v>N</v>
          </cell>
          <cell r="L1306" t="str">
            <v>N</v>
          </cell>
          <cell r="M1306" t="str">
            <v>N</v>
          </cell>
          <cell r="N1306" t="str">
            <v>N</v>
          </cell>
          <cell r="O1306" t="str">
            <v>N</v>
          </cell>
          <cell r="P1306" t="str">
            <v>N</v>
          </cell>
          <cell r="Q1306" t="str">
            <v>N</v>
          </cell>
          <cell r="R1306">
            <v>0</v>
          </cell>
        </row>
        <row r="1307">
          <cell r="A1307" t="str">
            <v>FTRR7X</v>
          </cell>
          <cell r="B1307" t="str">
            <v xml:space="preserve">Gateshead Health NHS Foundation Trust             </v>
          </cell>
          <cell r="C1307" t="str">
            <v>DOHCLS</v>
          </cell>
          <cell r="D1307" t="str">
            <v>T</v>
          </cell>
          <cell r="E1307" t="str">
            <v xml:space="preserve">CLS - DEPARTMENT OF HEALTH                        </v>
          </cell>
          <cell r="F1307" t="str">
            <v>N</v>
          </cell>
          <cell r="G1307" t="str">
            <v>N</v>
          </cell>
          <cell r="H1307" t="str">
            <v>N</v>
          </cell>
          <cell r="I1307" t="str">
            <v>N</v>
          </cell>
          <cell r="J1307" t="str">
            <v>N</v>
          </cell>
          <cell r="K1307" t="str">
            <v>N</v>
          </cell>
          <cell r="L1307" t="str">
            <v>N</v>
          </cell>
          <cell r="M1307" t="str">
            <v>N</v>
          </cell>
          <cell r="N1307" t="str">
            <v>N</v>
          </cell>
          <cell r="O1307" t="str">
            <v>N</v>
          </cell>
          <cell r="P1307" t="str">
            <v>N</v>
          </cell>
          <cell r="Q1307" t="str">
            <v>N</v>
          </cell>
          <cell r="R1307">
            <v>0</v>
          </cell>
        </row>
        <row r="1308">
          <cell r="A1308" t="str">
            <v>FTRRDX</v>
          </cell>
          <cell r="B1308" t="str">
            <v xml:space="preserve">North Essex Partnership NHS Foundation Trust      </v>
          </cell>
          <cell r="C1308" t="str">
            <v>DOHCLS</v>
          </cell>
          <cell r="D1308" t="str">
            <v>T</v>
          </cell>
          <cell r="E1308" t="str">
            <v xml:space="preserve">CLS - DEPARTMENT OF HEALTH                        </v>
          </cell>
          <cell r="F1308" t="str">
            <v>N</v>
          </cell>
          <cell r="G1308" t="str">
            <v>N</v>
          </cell>
          <cell r="H1308" t="str">
            <v>N</v>
          </cell>
          <cell r="I1308" t="str">
            <v>N</v>
          </cell>
          <cell r="J1308" t="str">
            <v>N</v>
          </cell>
          <cell r="K1308" t="str">
            <v>N</v>
          </cell>
          <cell r="L1308" t="str">
            <v>N</v>
          </cell>
          <cell r="M1308" t="str">
            <v>N</v>
          </cell>
          <cell r="N1308" t="str">
            <v>N</v>
          </cell>
          <cell r="O1308" t="str">
            <v>N</v>
          </cell>
          <cell r="P1308" t="str">
            <v>N</v>
          </cell>
          <cell r="Q1308" t="str">
            <v>N</v>
          </cell>
          <cell r="R1308">
            <v>0</v>
          </cell>
        </row>
        <row r="1309">
          <cell r="A1309" t="str">
            <v>FTRREX</v>
          </cell>
          <cell r="B1309" t="str">
            <v xml:space="preserve">Sth Staff &amp; Shropshire Healthcare NHS Found Trust </v>
          </cell>
          <cell r="C1309" t="str">
            <v>DOHCLS</v>
          </cell>
          <cell r="D1309" t="str">
            <v>T</v>
          </cell>
          <cell r="E1309" t="str">
            <v xml:space="preserve">CLS - DEPARTMENT OF HEALTH                        </v>
          </cell>
          <cell r="F1309" t="str">
            <v>N</v>
          </cell>
          <cell r="G1309" t="str">
            <v>N</v>
          </cell>
          <cell r="H1309" t="str">
            <v>N</v>
          </cell>
          <cell r="I1309" t="str">
            <v>N</v>
          </cell>
          <cell r="J1309" t="str">
            <v>N</v>
          </cell>
          <cell r="K1309" t="str">
            <v>N</v>
          </cell>
          <cell r="L1309" t="str">
            <v>N</v>
          </cell>
          <cell r="M1309" t="str">
            <v>N</v>
          </cell>
          <cell r="N1309" t="str">
            <v>N</v>
          </cell>
          <cell r="O1309" t="str">
            <v>N</v>
          </cell>
          <cell r="P1309" t="str">
            <v>N</v>
          </cell>
          <cell r="Q1309" t="str">
            <v>N</v>
          </cell>
          <cell r="R1309">
            <v>0</v>
          </cell>
        </row>
        <row r="1310">
          <cell r="A1310" t="str">
            <v>FTRRFX</v>
          </cell>
          <cell r="B1310" t="str">
            <v xml:space="preserve">Wrightington Wigan and Leigh NHS Foundation Trust </v>
          </cell>
          <cell r="C1310" t="str">
            <v>DOHCLS</v>
          </cell>
          <cell r="D1310" t="str">
            <v>T</v>
          </cell>
          <cell r="E1310" t="str">
            <v xml:space="preserve">CLS - DEPARTMENT OF HEALTH                        </v>
          </cell>
          <cell r="F1310" t="str">
            <v>N</v>
          </cell>
          <cell r="G1310" t="str">
            <v>N</v>
          </cell>
          <cell r="H1310" t="str">
            <v>N</v>
          </cell>
          <cell r="I1310" t="str">
            <v>N</v>
          </cell>
          <cell r="J1310" t="str">
            <v>N</v>
          </cell>
          <cell r="K1310" t="str">
            <v>N</v>
          </cell>
          <cell r="L1310" t="str">
            <v>N</v>
          </cell>
          <cell r="M1310" t="str">
            <v>N</v>
          </cell>
          <cell r="N1310" t="str">
            <v>N</v>
          </cell>
          <cell r="O1310" t="str">
            <v>N</v>
          </cell>
          <cell r="P1310" t="str">
            <v>N</v>
          </cell>
          <cell r="Q1310" t="str">
            <v>N</v>
          </cell>
          <cell r="R1310">
            <v>0</v>
          </cell>
        </row>
        <row r="1311">
          <cell r="A1311" t="str">
            <v>FTRRJX</v>
          </cell>
          <cell r="B1311" t="str">
            <v xml:space="preserve">The Royal Orthopaedic Hosp NHS Foundation Trust   </v>
          </cell>
          <cell r="C1311" t="str">
            <v>DOHCLS</v>
          </cell>
          <cell r="D1311" t="str">
            <v>T</v>
          </cell>
          <cell r="E1311" t="str">
            <v xml:space="preserve">CLS - DEPARTMENT OF HEALTH                        </v>
          </cell>
          <cell r="F1311" t="str">
            <v>N</v>
          </cell>
          <cell r="G1311" t="str">
            <v>N</v>
          </cell>
          <cell r="H1311" t="str">
            <v>N</v>
          </cell>
          <cell r="I1311" t="str">
            <v>N</v>
          </cell>
          <cell r="J1311" t="str">
            <v>N</v>
          </cell>
          <cell r="K1311" t="str">
            <v>N</v>
          </cell>
          <cell r="L1311" t="str">
            <v>N</v>
          </cell>
          <cell r="M1311" t="str">
            <v>N</v>
          </cell>
          <cell r="N1311" t="str">
            <v>N</v>
          </cell>
          <cell r="O1311" t="str">
            <v>N</v>
          </cell>
          <cell r="P1311" t="str">
            <v>N</v>
          </cell>
          <cell r="Q1311" t="str">
            <v>N</v>
          </cell>
          <cell r="R1311">
            <v>0</v>
          </cell>
        </row>
        <row r="1312">
          <cell r="A1312" t="str">
            <v>FTRRKX</v>
          </cell>
          <cell r="B1312" t="str">
            <v>University Hospital Birmingham NHSFT</v>
          </cell>
          <cell r="C1312" t="str">
            <v>DOHCLS</v>
          </cell>
          <cell r="D1312" t="str">
            <v>T</v>
          </cell>
          <cell r="E1312" t="str">
            <v xml:space="preserve">CLS - DEPARTMENT OF HEALTH                        </v>
          </cell>
          <cell r="F1312" t="str">
            <v>N</v>
          </cell>
          <cell r="G1312" t="str">
            <v>N</v>
          </cell>
          <cell r="H1312" t="str">
            <v>N</v>
          </cell>
          <cell r="I1312" t="str">
            <v>N</v>
          </cell>
          <cell r="J1312" t="str">
            <v>N</v>
          </cell>
          <cell r="K1312" t="str">
            <v>N</v>
          </cell>
          <cell r="L1312" t="str">
            <v>N</v>
          </cell>
          <cell r="M1312" t="str">
            <v>N</v>
          </cell>
          <cell r="N1312" t="str">
            <v>N</v>
          </cell>
          <cell r="O1312" t="str">
            <v>N</v>
          </cell>
          <cell r="P1312" t="str">
            <v>N</v>
          </cell>
          <cell r="Q1312" t="str">
            <v>N</v>
          </cell>
          <cell r="R1312">
            <v>0</v>
          </cell>
        </row>
        <row r="1313">
          <cell r="A1313" t="str">
            <v>FTRRVX</v>
          </cell>
          <cell r="B1313" t="str">
            <v xml:space="preserve">University College London Hosp FT                 </v>
          </cell>
          <cell r="C1313" t="str">
            <v>DOHCLS</v>
          </cell>
          <cell r="D1313" t="str">
            <v>T</v>
          </cell>
          <cell r="E1313" t="str">
            <v xml:space="preserve">CLS - DEPARTMENT OF HEALTH                        </v>
          </cell>
          <cell r="F1313" t="str">
            <v>N</v>
          </cell>
          <cell r="G1313" t="str">
            <v>N</v>
          </cell>
          <cell r="H1313" t="str">
            <v>N</v>
          </cell>
          <cell r="I1313" t="str">
            <v>N</v>
          </cell>
          <cell r="J1313" t="str">
            <v>N</v>
          </cell>
          <cell r="K1313" t="str">
            <v>N</v>
          </cell>
          <cell r="L1313" t="str">
            <v>N</v>
          </cell>
          <cell r="M1313" t="str">
            <v>N</v>
          </cell>
          <cell r="N1313" t="str">
            <v>N</v>
          </cell>
          <cell r="O1313" t="str">
            <v>N</v>
          </cell>
          <cell r="P1313" t="str">
            <v>N</v>
          </cell>
          <cell r="Q1313" t="str">
            <v>N</v>
          </cell>
          <cell r="R1313">
            <v>0</v>
          </cell>
        </row>
        <row r="1314">
          <cell r="A1314" t="str">
            <v>FTRT1X</v>
          </cell>
          <cell r="B1314" t="str">
            <v>Cambridgeshire &amp; Peterborough NHS Foundation Trust</v>
          </cell>
          <cell r="C1314" t="str">
            <v>DOHCLS</v>
          </cell>
          <cell r="D1314" t="str">
            <v>T</v>
          </cell>
          <cell r="E1314" t="str">
            <v xml:space="preserve">CLS - DEPARTMENT OF HEALTH                        </v>
          </cell>
          <cell r="F1314" t="str">
            <v>N</v>
          </cell>
          <cell r="G1314" t="str">
            <v>N</v>
          </cell>
          <cell r="H1314" t="str">
            <v>N</v>
          </cell>
          <cell r="I1314" t="str">
            <v>N</v>
          </cell>
          <cell r="J1314" t="str">
            <v>N</v>
          </cell>
          <cell r="K1314" t="str">
            <v>N</v>
          </cell>
          <cell r="L1314" t="str">
            <v>N</v>
          </cell>
          <cell r="M1314" t="str">
            <v>N</v>
          </cell>
          <cell r="N1314" t="str">
            <v>N</v>
          </cell>
          <cell r="O1314" t="str">
            <v>N</v>
          </cell>
          <cell r="P1314" t="str">
            <v>N</v>
          </cell>
          <cell r="Q1314" t="str">
            <v>N</v>
          </cell>
          <cell r="R1314">
            <v>0</v>
          </cell>
        </row>
        <row r="1315">
          <cell r="A1315" t="str">
            <v>FTRT2X</v>
          </cell>
          <cell r="B1315" t="str">
            <v xml:space="preserve">Pennine Care NHS Foundation Trust                 </v>
          </cell>
          <cell r="C1315" t="str">
            <v>DOHCLS</v>
          </cell>
          <cell r="D1315" t="str">
            <v>T</v>
          </cell>
          <cell r="E1315" t="str">
            <v xml:space="preserve">CLS - DEPARTMENT OF HEALTH                        </v>
          </cell>
          <cell r="F1315" t="str">
            <v>N</v>
          </cell>
          <cell r="G1315" t="str">
            <v>N</v>
          </cell>
          <cell r="H1315" t="str">
            <v>N</v>
          </cell>
          <cell r="I1315" t="str">
            <v>N</v>
          </cell>
          <cell r="J1315" t="str">
            <v>N</v>
          </cell>
          <cell r="K1315" t="str">
            <v>N</v>
          </cell>
          <cell r="L1315" t="str">
            <v>N</v>
          </cell>
          <cell r="M1315" t="str">
            <v>N</v>
          </cell>
          <cell r="N1315" t="str">
            <v>N</v>
          </cell>
          <cell r="O1315" t="str">
            <v>N</v>
          </cell>
          <cell r="P1315" t="str">
            <v>N</v>
          </cell>
          <cell r="Q1315" t="str">
            <v>N</v>
          </cell>
          <cell r="R1315">
            <v>0</v>
          </cell>
        </row>
        <row r="1316">
          <cell r="A1316" t="str">
            <v>FTRT3X</v>
          </cell>
          <cell r="B1316" t="str">
            <v xml:space="preserve">Royal Brompton and Harefield NHS Foundation Trust </v>
          </cell>
          <cell r="C1316" t="str">
            <v>DOHCLS</v>
          </cell>
          <cell r="D1316" t="str">
            <v>T</v>
          </cell>
          <cell r="E1316" t="str">
            <v xml:space="preserve">CLS - DEPARTMENT OF HEALTH                        </v>
          </cell>
          <cell r="F1316" t="str">
            <v>N</v>
          </cell>
          <cell r="G1316" t="str">
            <v>N</v>
          </cell>
          <cell r="H1316" t="str">
            <v>N</v>
          </cell>
          <cell r="I1316" t="str">
            <v>N</v>
          </cell>
          <cell r="J1316" t="str">
            <v>N</v>
          </cell>
          <cell r="K1316" t="str">
            <v>N</v>
          </cell>
          <cell r="L1316" t="str">
            <v>N</v>
          </cell>
          <cell r="M1316" t="str">
            <v>N</v>
          </cell>
          <cell r="N1316" t="str">
            <v>N</v>
          </cell>
          <cell r="O1316" t="str">
            <v>N</v>
          </cell>
          <cell r="P1316" t="str">
            <v>N</v>
          </cell>
          <cell r="Q1316" t="str">
            <v>N</v>
          </cell>
          <cell r="R1316">
            <v>0</v>
          </cell>
        </row>
        <row r="1317">
          <cell r="A1317" t="str">
            <v>FTRTDX</v>
          </cell>
          <cell r="B1317" t="str">
            <v xml:space="preserve">The Newcastle Upon Tyne Hospitals NHS Found Trust </v>
          </cell>
          <cell r="C1317" t="str">
            <v>DOHCLS</v>
          </cell>
          <cell r="D1317" t="str">
            <v>T</v>
          </cell>
          <cell r="E1317" t="str">
            <v xml:space="preserve">CLS - DEPARTMENT OF HEALTH                        </v>
          </cell>
          <cell r="F1317" t="str">
            <v>N</v>
          </cell>
          <cell r="G1317" t="str">
            <v>N</v>
          </cell>
          <cell r="H1317" t="str">
            <v>N</v>
          </cell>
          <cell r="I1317" t="str">
            <v>N</v>
          </cell>
          <cell r="J1317" t="str">
            <v>N</v>
          </cell>
          <cell r="K1317" t="str">
            <v>N</v>
          </cell>
          <cell r="L1317" t="str">
            <v>N</v>
          </cell>
          <cell r="M1317" t="str">
            <v>N</v>
          </cell>
          <cell r="N1317" t="str">
            <v>N</v>
          </cell>
          <cell r="O1317" t="str">
            <v>N</v>
          </cell>
          <cell r="P1317" t="str">
            <v>N</v>
          </cell>
          <cell r="Q1317" t="str">
            <v>N</v>
          </cell>
          <cell r="R1317">
            <v>0</v>
          </cell>
        </row>
        <row r="1318">
          <cell r="A1318" t="str">
            <v>FTRTEX</v>
          </cell>
          <cell r="B1318" t="str">
            <v xml:space="preserve">Gloucestershire Hospitals NHS Foundation Trust    </v>
          </cell>
          <cell r="C1318" t="str">
            <v>DOHCLS</v>
          </cell>
          <cell r="D1318" t="str">
            <v>T</v>
          </cell>
          <cell r="E1318" t="str">
            <v xml:space="preserve">CLS - DEPARTMENT OF HEALTH                        </v>
          </cell>
          <cell r="F1318" t="str">
            <v>N</v>
          </cell>
          <cell r="G1318" t="str">
            <v>N</v>
          </cell>
          <cell r="H1318" t="str">
            <v>N</v>
          </cell>
          <cell r="I1318" t="str">
            <v>N</v>
          </cell>
          <cell r="J1318" t="str">
            <v>N</v>
          </cell>
          <cell r="K1318" t="str">
            <v>N</v>
          </cell>
          <cell r="L1318" t="str">
            <v>N</v>
          </cell>
          <cell r="M1318" t="str">
            <v>N</v>
          </cell>
          <cell r="N1318" t="str">
            <v>N</v>
          </cell>
          <cell r="O1318" t="str">
            <v>N</v>
          </cell>
          <cell r="P1318" t="str">
            <v>N</v>
          </cell>
          <cell r="Q1318" t="str">
            <v>N</v>
          </cell>
          <cell r="R1318">
            <v>0</v>
          </cell>
        </row>
        <row r="1319">
          <cell r="A1319" t="str">
            <v>FTRTFX</v>
          </cell>
          <cell r="B1319" t="str">
            <v xml:space="preserve">Northumbria Healthcare NHS Foundation Trust       </v>
          </cell>
          <cell r="C1319" t="str">
            <v>DOHCLS</v>
          </cell>
          <cell r="D1319" t="str">
            <v>T</v>
          </cell>
          <cell r="E1319" t="str">
            <v xml:space="preserve">CLS - DEPARTMENT OF HEALTH                        </v>
          </cell>
          <cell r="F1319" t="str">
            <v>N</v>
          </cell>
          <cell r="G1319" t="str">
            <v>N</v>
          </cell>
          <cell r="H1319" t="str">
            <v>N</v>
          </cell>
          <cell r="I1319" t="str">
            <v>N</v>
          </cell>
          <cell r="J1319" t="str">
            <v>N</v>
          </cell>
          <cell r="K1319" t="str">
            <v>N</v>
          </cell>
          <cell r="L1319" t="str">
            <v>N</v>
          </cell>
          <cell r="M1319" t="str">
            <v>N</v>
          </cell>
          <cell r="N1319" t="str">
            <v>N</v>
          </cell>
          <cell r="O1319" t="str">
            <v>N</v>
          </cell>
          <cell r="P1319" t="str">
            <v>N</v>
          </cell>
          <cell r="Q1319" t="str">
            <v>N</v>
          </cell>
          <cell r="R1319">
            <v>0</v>
          </cell>
        </row>
        <row r="1320">
          <cell r="A1320" t="str">
            <v>FTRTGX</v>
          </cell>
          <cell r="B1320" t="str">
            <v>Derby Hospitals NHSFT</v>
          </cell>
          <cell r="C1320" t="str">
            <v>DOHCLS</v>
          </cell>
          <cell r="D1320" t="str">
            <v>T</v>
          </cell>
          <cell r="E1320" t="str">
            <v xml:space="preserve">CLS - DEPARTMENT OF HEALTH                        </v>
          </cell>
          <cell r="F1320" t="str">
            <v>N</v>
          </cell>
          <cell r="G1320" t="str">
            <v>N</v>
          </cell>
          <cell r="H1320" t="str">
            <v>N</v>
          </cell>
          <cell r="I1320" t="str">
            <v>N</v>
          </cell>
          <cell r="J1320" t="str">
            <v>N</v>
          </cell>
          <cell r="K1320" t="str">
            <v>N</v>
          </cell>
          <cell r="L1320" t="str">
            <v>N</v>
          </cell>
          <cell r="M1320" t="str">
            <v>N</v>
          </cell>
          <cell r="N1320" t="str">
            <v>N</v>
          </cell>
          <cell r="O1320" t="str">
            <v>N</v>
          </cell>
          <cell r="P1320" t="str">
            <v>N</v>
          </cell>
          <cell r="Q1320" t="str">
            <v>N</v>
          </cell>
          <cell r="R1320">
            <v>0</v>
          </cell>
        </row>
        <row r="1321">
          <cell r="A1321" t="str">
            <v>FTRTKX</v>
          </cell>
          <cell r="B1321" t="str">
            <v xml:space="preserve">Ashford and St Peter's Hospitals FT               </v>
          </cell>
          <cell r="C1321" t="str">
            <v>DOHCLS</v>
          </cell>
          <cell r="D1321" t="str">
            <v>T</v>
          </cell>
          <cell r="E1321" t="str">
            <v xml:space="preserve">CLS - DEPARTMENT OF HEALTH                        </v>
          </cell>
          <cell r="F1321" t="str">
            <v>N</v>
          </cell>
          <cell r="G1321" t="str">
            <v>N</v>
          </cell>
          <cell r="H1321" t="str">
            <v>N</v>
          </cell>
          <cell r="I1321" t="str">
            <v>N</v>
          </cell>
          <cell r="J1321" t="str">
            <v>N</v>
          </cell>
          <cell r="K1321" t="str">
            <v>N</v>
          </cell>
          <cell r="L1321" t="str">
            <v>N</v>
          </cell>
          <cell r="M1321" t="str">
            <v>N</v>
          </cell>
          <cell r="N1321" t="str">
            <v>N</v>
          </cell>
          <cell r="O1321" t="str">
            <v>N</v>
          </cell>
          <cell r="P1321" t="str">
            <v>N</v>
          </cell>
          <cell r="Q1321" t="str">
            <v>N</v>
          </cell>
          <cell r="R1321">
            <v>0</v>
          </cell>
        </row>
        <row r="1322">
          <cell r="A1322" t="str">
            <v>FTRTQX</v>
          </cell>
          <cell r="B1322" t="str">
            <v xml:space="preserve">2gether NHS Foundation Trust                      </v>
          </cell>
          <cell r="C1322" t="str">
            <v>DOHCLS</v>
          </cell>
          <cell r="D1322" t="str">
            <v>T</v>
          </cell>
          <cell r="E1322" t="str">
            <v xml:space="preserve">CLS - DEPARTMENT OF HEALTH                        </v>
          </cell>
          <cell r="F1322" t="str">
            <v>N</v>
          </cell>
          <cell r="G1322" t="str">
            <v>N</v>
          </cell>
          <cell r="H1322" t="str">
            <v>N</v>
          </cell>
          <cell r="I1322" t="str">
            <v>N</v>
          </cell>
          <cell r="J1322" t="str">
            <v>N</v>
          </cell>
          <cell r="K1322" t="str">
            <v>N</v>
          </cell>
          <cell r="L1322" t="str">
            <v>N</v>
          </cell>
          <cell r="M1322" t="str">
            <v>N</v>
          </cell>
          <cell r="N1322" t="str">
            <v>N</v>
          </cell>
          <cell r="O1322" t="str">
            <v>N</v>
          </cell>
          <cell r="P1322" t="str">
            <v>N</v>
          </cell>
          <cell r="Q1322" t="str">
            <v>N</v>
          </cell>
          <cell r="R1322">
            <v>0</v>
          </cell>
        </row>
        <row r="1323">
          <cell r="A1323" t="str">
            <v>FTRTRX</v>
          </cell>
          <cell r="B1323" t="str">
            <v xml:space="preserve">South Tees Hospitals NHS Foundation Trust         </v>
          </cell>
          <cell r="C1323" t="str">
            <v>DOHCLS</v>
          </cell>
          <cell r="D1323" t="str">
            <v>T</v>
          </cell>
          <cell r="E1323" t="str">
            <v xml:space="preserve">CLS - DEPARTMENT OF HEALTH                        </v>
          </cell>
          <cell r="F1323" t="str">
            <v>N</v>
          </cell>
          <cell r="G1323" t="str">
            <v>N</v>
          </cell>
          <cell r="H1323" t="str">
            <v>N</v>
          </cell>
          <cell r="I1323" t="str">
            <v>N</v>
          </cell>
          <cell r="J1323" t="str">
            <v>N</v>
          </cell>
          <cell r="K1323" t="str">
            <v>N</v>
          </cell>
          <cell r="L1323" t="str">
            <v>N</v>
          </cell>
          <cell r="M1323" t="str">
            <v>N</v>
          </cell>
          <cell r="N1323" t="str">
            <v>N</v>
          </cell>
          <cell r="O1323" t="str">
            <v>N</v>
          </cell>
          <cell r="P1323" t="str">
            <v>N</v>
          </cell>
          <cell r="Q1323" t="str">
            <v>N</v>
          </cell>
          <cell r="R1323">
            <v>0</v>
          </cell>
        </row>
        <row r="1324">
          <cell r="A1324" t="str">
            <v>FTRTVX</v>
          </cell>
          <cell r="B1324" t="str">
            <v xml:space="preserve">5 Boroughs Partnership FT                         </v>
          </cell>
          <cell r="C1324" t="str">
            <v>DOHCLS</v>
          </cell>
          <cell r="D1324" t="str">
            <v>T</v>
          </cell>
          <cell r="E1324" t="str">
            <v xml:space="preserve">CLS - DEPARTMENT OF HEALTH                        </v>
          </cell>
          <cell r="F1324" t="str">
            <v>N</v>
          </cell>
          <cell r="G1324" t="str">
            <v>N</v>
          </cell>
          <cell r="H1324" t="str">
            <v>N</v>
          </cell>
          <cell r="I1324" t="str">
            <v>N</v>
          </cell>
          <cell r="J1324" t="str">
            <v>N</v>
          </cell>
          <cell r="K1324" t="str">
            <v>N</v>
          </cell>
          <cell r="L1324" t="str">
            <v>N</v>
          </cell>
          <cell r="M1324" t="str">
            <v>N</v>
          </cell>
          <cell r="N1324" t="str">
            <v>N</v>
          </cell>
          <cell r="O1324" t="str">
            <v>N</v>
          </cell>
          <cell r="P1324" t="str">
            <v>N</v>
          </cell>
          <cell r="Q1324" t="str">
            <v>N</v>
          </cell>
          <cell r="R1324">
            <v>0</v>
          </cell>
        </row>
        <row r="1325">
          <cell r="A1325" t="str">
            <v>FTRTXX</v>
          </cell>
          <cell r="B1325" t="str">
            <v xml:space="preserve">Morecambe Bay Hospitals FT                        </v>
          </cell>
          <cell r="C1325" t="str">
            <v>DOHCLS</v>
          </cell>
          <cell r="D1325" t="str">
            <v>T</v>
          </cell>
          <cell r="E1325" t="str">
            <v xml:space="preserve">CLS - DEPARTMENT OF HEALTH                        </v>
          </cell>
          <cell r="F1325" t="str">
            <v>N</v>
          </cell>
          <cell r="G1325" t="str">
            <v>N</v>
          </cell>
          <cell r="H1325" t="str">
            <v>N</v>
          </cell>
          <cell r="I1325" t="str">
            <v>N</v>
          </cell>
          <cell r="J1325" t="str">
            <v>N</v>
          </cell>
          <cell r="K1325" t="str">
            <v>N</v>
          </cell>
          <cell r="L1325" t="str">
            <v>N</v>
          </cell>
          <cell r="M1325" t="str">
            <v>N</v>
          </cell>
          <cell r="N1325" t="str">
            <v>N</v>
          </cell>
          <cell r="O1325" t="str">
            <v>N</v>
          </cell>
          <cell r="P1325" t="str">
            <v>N</v>
          </cell>
          <cell r="Q1325" t="str">
            <v>N</v>
          </cell>
          <cell r="R1325">
            <v>0</v>
          </cell>
        </row>
        <row r="1326">
          <cell r="A1326" t="str">
            <v>FTRV3X</v>
          </cell>
          <cell r="B1326" t="str">
            <v>Central and North West London NHS Foundation Trust</v>
          </cell>
          <cell r="C1326" t="str">
            <v>DOHCLS</v>
          </cell>
          <cell r="D1326" t="str">
            <v>T</v>
          </cell>
          <cell r="E1326" t="str">
            <v xml:space="preserve">CLS - DEPARTMENT OF HEALTH                        </v>
          </cell>
          <cell r="F1326" t="str">
            <v>N</v>
          </cell>
          <cell r="G1326" t="str">
            <v>N</v>
          </cell>
          <cell r="H1326" t="str">
            <v>N</v>
          </cell>
          <cell r="I1326" t="str">
            <v>N</v>
          </cell>
          <cell r="J1326" t="str">
            <v>N</v>
          </cell>
          <cell r="K1326" t="str">
            <v>N</v>
          </cell>
          <cell r="L1326" t="str">
            <v>N</v>
          </cell>
          <cell r="M1326" t="str">
            <v>N</v>
          </cell>
          <cell r="N1326" t="str">
            <v>N</v>
          </cell>
          <cell r="O1326" t="str">
            <v>N</v>
          </cell>
          <cell r="P1326" t="str">
            <v>N</v>
          </cell>
          <cell r="Q1326" t="str">
            <v>N</v>
          </cell>
          <cell r="R1326">
            <v>0</v>
          </cell>
        </row>
        <row r="1327">
          <cell r="A1327" t="str">
            <v>FTRV5X</v>
          </cell>
          <cell r="B1327" t="str">
            <v xml:space="preserve">South London and Maudsley NHS Foundation Trust    </v>
          </cell>
          <cell r="C1327" t="str">
            <v>DOHCLS</v>
          </cell>
          <cell r="D1327" t="str">
            <v>T</v>
          </cell>
          <cell r="E1327" t="str">
            <v xml:space="preserve">CLS - DEPARTMENT OF HEALTH                        </v>
          </cell>
          <cell r="F1327" t="str">
            <v>N</v>
          </cell>
          <cell r="G1327" t="str">
            <v>N</v>
          </cell>
          <cell r="H1327" t="str">
            <v>N</v>
          </cell>
          <cell r="I1327" t="str">
            <v>N</v>
          </cell>
          <cell r="J1327" t="str">
            <v>N</v>
          </cell>
          <cell r="K1327" t="str">
            <v>N</v>
          </cell>
          <cell r="L1327" t="str">
            <v>N</v>
          </cell>
          <cell r="M1327" t="str">
            <v>N</v>
          </cell>
          <cell r="N1327" t="str">
            <v>N</v>
          </cell>
          <cell r="O1327" t="str">
            <v>N</v>
          </cell>
          <cell r="P1327" t="str">
            <v>N</v>
          </cell>
          <cell r="Q1327" t="str">
            <v>N</v>
          </cell>
          <cell r="R1327">
            <v>0</v>
          </cell>
        </row>
        <row r="1328">
          <cell r="A1328" t="str">
            <v>FTRV9X</v>
          </cell>
          <cell r="B1328" t="str">
            <v xml:space="preserve">Humber NHS Foundation Trust                       </v>
          </cell>
          <cell r="C1328" t="str">
            <v>DOHCLS</v>
          </cell>
          <cell r="D1328" t="str">
            <v>T</v>
          </cell>
          <cell r="E1328" t="str">
            <v xml:space="preserve">CLS - DEPARTMENT OF HEALTH                        </v>
          </cell>
          <cell r="F1328" t="str">
            <v>N</v>
          </cell>
          <cell r="G1328" t="str">
            <v>N</v>
          </cell>
          <cell r="H1328" t="str">
            <v>N</v>
          </cell>
          <cell r="I1328" t="str">
            <v>N</v>
          </cell>
          <cell r="J1328" t="str">
            <v>N</v>
          </cell>
          <cell r="K1328" t="str">
            <v>N</v>
          </cell>
          <cell r="L1328" t="str">
            <v>N</v>
          </cell>
          <cell r="M1328" t="str">
            <v>N</v>
          </cell>
          <cell r="N1328" t="str">
            <v>N</v>
          </cell>
          <cell r="O1328" t="str">
            <v>N</v>
          </cell>
          <cell r="P1328" t="str">
            <v>N</v>
          </cell>
          <cell r="Q1328" t="str">
            <v>N</v>
          </cell>
          <cell r="R1328">
            <v>0</v>
          </cell>
        </row>
        <row r="1329">
          <cell r="A1329" t="str">
            <v>FTRVVX</v>
          </cell>
          <cell r="B1329" t="str">
            <v xml:space="preserve">East Kent Hospitals Uni NHS Foundation Trust      </v>
          </cell>
          <cell r="C1329" t="str">
            <v>DOHCLS</v>
          </cell>
          <cell r="D1329" t="str">
            <v>T</v>
          </cell>
          <cell r="E1329" t="str">
            <v xml:space="preserve">CLS - DEPARTMENT OF HEALTH                        </v>
          </cell>
          <cell r="F1329" t="str">
            <v>N</v>
          </cell>
          <cell r="G1329" t="str">
            <v>N</v>
          </cell>
          <cell r="H1329" t="str">
            <v>N</v>
          </cell>
          <cell r="I1329" t="str">
            <v>N</v>
          </cell>
          <cell r="J1329" t="str">
            <v>N</v>
          </cell>
          <cell r="K1329" t="str">
            <v>N</v>
          </cell>
          <cell r="L1329" t="str">
            <v>N</v>
          </cell>
          <cell r="M1329" t="str">
            <v>N</v>
          </cell>
          <cell r="N1329" t="str">
            <v>N</v>
          </cell>
          <cell r="O1329" t="str">
            <v>N</v>
          </cell>
          <cell r="P1329" t="str">
            <v>N</v>
          </cell>
          <cell r="Q1329" t="str">
            <v>N</v>
          </cell>
          <cell r="R1329">
            <v>0</v>
          </cell>
        </row>
        <row r="1330">
          <cell r="A1330" t="str">
            <v>FTRVWX</v>
          </cell>
          <cell r="B1330" t="str">
            <v xml:space="preserve">North Tees and Hartlepool NHS Foundation Trust    </v>
          </cell>
          <cell r="C1330" t="str">
            <v>DOHCLS</v>
          </cell>
          <cell r="D1330" t="str">
            <v>T</v>
          </cell>
          <cell r="E1330" t="str">
            <v xml:space="preserve">CLS - DEPARTMENT OF HEALTH                        </v>
          </cell>
          <cell r="F1330" t="str">
            <v>N</v>
          </cell>
          <cell r="G1330" t="str">
            <v>N</v>
          </cell>
          <cell r="H1330" t="str">
            <v>N</v>
          </cell>
          <cell r="I1330" t="str">
            <v>N</v>
          </cell>
          <cell r="J1330" t="str">
            <v>N</v>
          </cell>
          <cell r="K1330" t="str">
            <v>N</v>
          </cell>
          <cell r="L1330" t="str">
            <v>N</v>
          </cell>
          <cell r="M1330" t="str">
            <v>N</v>
          </cell>
          <cell r="N1330" t="str">
            <v>N</v>
          </cell>
          <cell r="O1330" t="str">
            <v>N</v>
          </cell>
          <cell r="P1330" t="str">
            <v>N</v>
          </cell>
          <cell r="Q1330" t="str">
            <v>N</v>
          </cell>
          <cell r="R1330">
            <v>0</v>
          </cell>
        </row>
        <row r="1331">
          <cell r="A1331" t="str">
            <v>FTRW1X</v>
          </cell>
          <cell r="B1331" t="str">
            <v xml:space="preserve">Hampshire Partnership NSH Foundation Trust        </v>
          </cell>
          <cell r="C1331" t="str">
            <v>DOHCLS</v>
          </cell>
          <cell r="D1331" t="str">
            <v>T</v>
          </cell>
          <cell r="E1331" t="str">
            <v xml:space="preserve">CLS - DEPARTMENT OF HEALTH                        </v>
          </cell>
          <cell r="F1331" t="str">
            <v>N</v>
          </cell>
          <cell r="G1331" t="str">
            <v>N</v>
          </cell>
          <cell r="H1331" t="str">
            <v>N</v>
          </cell>
          <cell r="I1331" t="str">
            <v>N</v>
          </cell>
          <cell r="J1331" t="str">
            <v>N</v>
          </cell>
          <cell r="K1331" t="str">
            <v>N</v>
          </cell>
          <cell r="L1331" t="str">
            <v>N</v>
          </cell>
          <cell r="M1331" t="str">
            <v>N</v>
          </cell>
          <cell r="N1331" t="str">
            <v>N</v>
          </cell>
          <cell r="O1331" t="str">
            <v>N</v>
          </cell>
          <cell r="P1331" t="str">
            <v>N</v>
          </cell>
          <cell r="Q1331" t="str">
            <v>N</v>
          </cell>
          <cell r="R1331">
            <v>0</v>
          </cell>
        </row>
        <row r="1332">
          <cell r="A1332" t="str">
            <v>FTRW3X</v>
          </cell>
          <cell r="B1332" t="str">
            <v xml:space="preserve">Central Manchester Uni Hosp NHS Foundation Trust  </v>
          </cell>
          <cell r="C1332" t="str">
            <v>DOHCLS</v>
          </cell>
          <cell r="D1332" t="str">
            <v>T</v>
          </cell>
          <cell r="E1332" t="str">
            <v xml:space="preserve">CLS - DEPARTMENT OF HEALTH                        </v>
          </cell>
          <cell r="F1332" t="str">
            <v>N</v>
          </cell>
          <cell r="G1332" t="str">
            <v>N</v>
          </cell>
          <cell r="H1332" t="str">
            <v>N</v>
          </cell>
          <cell r="I1332" t="str">
            <v>N</v>
          </cell>
          <cell r="J1332" t="str">
            <v>N</v>
          </cell>
          <cell r="K1332" t="str">
            <v>N</v>
          </cell>
          <cell r="L1332" t="str">
            <v>N</v>
          </cell>
          <cell r="M1332" t="str">
            <v>N</v>
          </cell>
          <cell r="N1332" t="str">
            <v>N</v>
          </cell>
          <cell r="O1332" t="str">
            <v>N</v>
          </cell>
          <cell r="P1332" t="str">
            <v>N</v>
          </cell>
          <cell r="Q1332" t="str">
            <v>N</v>
          </cell>
          <cell r="R1332">
            <v>0</v>
          </cell>
        </row>
        <row r="1333">
          <cell r="A1333" t="str">
            <v>FTRW5X</v>
          </cell>
          <cell r="B1333" t="str">
            <v xml:space="preserve">Lancashire Care NHS Foundation Trust              </v>
          </cell>
          <cell r="C1333" t="str">
            <v>DOHCLS</v>
          </cell>
          <cell r="D1333" t="str">
            <v>T</v>
          </cell>
          <cell r="E1333" t="str">
            <v xml:space="preserve">CLS - DEPARTMENT OF HEALTH                        </v>
          </cell>
          <cell r="F1333" t="str">
            <v>N</v>
          </cell>
          <cell r="G1333" t="str">
            <v>N</v>
          </cell>
          <cell r="H1333" t="str">
            <v>N</v>
          </cell>
          <cell r="I1333" t="str">
            <v>N</v>
          </cell>
          <cell r="J1333" t="str">
            <v>N</v>
          </cell>
          <cell r="K1333" t="str">
            <v>N</v>
          </cell>
          <cell r="L1333" t="str">
            <v>N</v>
          </cell>
          <cell r="M1333" t="str">
            <v>N</v>
          </cell>
          <cell r="N1333" t="str">
            <v>N</v>
          </cell>
          <cell r="O1333" t="str">
            <v>N</v>
          </cell>
          <cell r="P1333" t="str">
            <v>N</v>
          </cell>
          <cell r="Q1333" t="str">
            <v>N</v>
          </cell>
          <cell r="R1333">
            <v>0</v>
          </cell>
        </row>
        <row r="1334">
          <cell r="A1334" t="str">
            <v>FTRWJX</v>
          </cell>
          <cell r="B1334" t="str">
            <v>Stockport NHSFT</v>
          </cell>
          <cell r="C1334" t="str">
            <v>DOHCLS</v>
          </cell>
          <cell r="D1334" t="str">
            <v>T</v>
          </cell>
          <cell r="E1334" t="str">
            <v xml:space="preserve">CLS - DEPARTMENT OF HEALTH                        </v>
          </cell>
          <cell r="F1334" t="str">
            <v>N</v>
          </cell>
          <cell r="G1334" t="str">
            <v>N</v>
          </cell>
          <cell r="H1334" t="str">
            <v>N</v>
          </cell>
          <cell r="I1334" t="str">
            <v>N</v>
          </cell>
          <cell r="J1334" t="str">
            <v>N</v>
          </cell>
          <cell r="K1334" t="str">
            <v>N</v>
          </cell>
          <cell r="L1334" t="str">
            <v>N</v>
          </cell>
          <cell r="M1334" t="str">
            <v>N</v>
          </cell>
          <cell r="N1334" t="str">
            <v>N</v>
          </cell>
          <cell r="O1334" t="str">
            <v>N</v>
          </cell>
          <cell r="P1334" t="str">
            <v>N</v>
          </cell>
          <cell r="Q1334" t="str">
            <v>N</v>
          </cell>
          <cell r="R1334">
            <v>0</v>
          </cell>
        </row>
        <row r="1335">
          <cell r="A1335" t="str">
            <v>FTRWKX</v>
          </cell>
          <cell r="B1335" t="str">
            <v xml:space="preserve">East London NHS Foundation Trust                  </v>
          </cell>
          <cell r="C1335" t="str">
            <v>DOHCLS</v>
          </cell>
          <cell r="D1335" t="str">
            <v>T</v>
          </cell>
          <cell r="E1335" t="str">
            <v xml:space="preserve">CLS - DEPARTMENT OF HEALTH                        </v>
          </cell>
          <cell r="F1335" t="str">
            <v>N</v>
          </cell>
          <cell r="G1335" t="str">
            <v>N</v>
          </cell>
          <cell r="H1335" t="str">
            <v>N</v>
          </cell>
          <cell r="I1335" t="str">
            <v>N</v>
          </cell>
          <cell r="J1335" t="str">
            <v>N</v>
          </cell>
          <cell r="K1335" t="str">
            <v>N</v>
          </cell>
          <cell r="L1335" t="str">
            <v>N</v>
          </cell>
          <cell r="M1335" t="str">
            <v>N</v>
          </cell>
          <cell r="N1335" t="str">
            <v>N</v>
          </cell>
          <cell r="O1335" t="str">
            <v>N</v>
          </cell>
          <cell r="P1335" t="str">
            <v>N</v>
          </cell>
          <cell r="Q1335" t="str">
            <v>N</v>
          </cell>
          <cell r="R1335">
            <v>0</v>
          </cell>
        </row>
        <row r="1336">
          <cell r="A1336" t="str">
            <v>FTRWNX</v>
          </cell>
          <cell r="B1336" t="str">
            <v xml:space="preserve">Sth Essex Partnership Uni NHS Foundation Trust    </v>
          </cell>
          <cell r="C1336" t="str">
            <v>DOHCLS</v>
          </cell>
          <cell r="D1336" t="str">
            <v>T</v>
          </cell>
          <cell r="E1336" t="str">
            <v xml:space="preserve">CLS - DEPARTMENT OF HEALTH                        </v>
          </cell>
          <cell r="F1336" t="str">
            <v>N</v>
          </cell>
          <cell r="G1336" t="str">
            <v>N</v>
          </cell>
          <cell r="H1336" t="str">
            <v>N</v>
          </cell>
          <cell r="I1336" t="str">
            <v>N</v>
          </cell>
          <cell r="J1336" t="str">
            <v>N</v>
          </cell>
          <cell r="K1336" t="str">
            <v>N</v>
          </cell>
          <cell r="L1336" t="str">
            <v>N</v>
          </cell>
          <cell r="M1336" t="str">
            <v>N</v>
          </cell>
          <cell r="N1336" t="str">
            <v>N</v>
          </cell>
          <cell r="O1336" t="str">
            <v>N</v>
          </cell>
          <cell r="P1336" t="str">
            <v>N</v>
          </cell>
          <cell r="Q1336" t="str">
            <v>N</v>
          </cell>
          <cell r="R1336">
            <v>0</v>
          </cell>
        </row>
        <row r="1337">
          <cell r="A1337" t="str">
            <v>FTRWRX</v>
          </cell>
          <cell r="B1337" t="str">
            <v xml:space="preserve">Hertfordshire Partnership NHS Foundation Trust    </v>
          </cell>
          <cell r="C1337" t="str">
            <v>DOHCLS</v>
          </cell>
          <cell r="D1337" t="str">
            <v>T</v>
          </cell>
          <cell r="E1337" t="str">
            <v xml:space="preserve">CLS - DEPARTMENT OF HEALTH                        </v>
          </cell>
          <cell r="F1337" t="str">
            <v>N</v>
          </cell>
          <cell r="G1337" t="str">
            <v>N</v>
          </cell>
          <cell r="H1337" t="str">
            <v>N</v>
          </cell>
          <cell r="I1337" t="str">
            <v>N</v>
          </cell>
          <cell r="J1337" t="str">
            <v>N</v>
          </cell>
          <cell r="K1337" t="str">
            <v>N</v>
          </cell>
          <cell r="L1337" t="str">
            <v>N</v>
          </cell>
          <cell r="M1337" t="str">
            <v>N</v>
          </cell>
          <cell r="N1337" t="str">
            <v>N</v>
          </cell>
          <cell r="O1337" t="str">
            <v>N</v>
          </cell>
          <cell r="P1337" t="str">
            <v>N</v>
          </cell>
          <cell r="Q1337" t="str">
            <v>N</v>
          </cell>
          <cell r="R1337">
            <v>0</v>
          </cell>
        </row>
        <row r="1338">
          <cell r="A1338" t="str">
            <v>FTRWWX</v>
          </cell>
          <cell r="B1338" t="str">
            <v>Warrington &amp; Halton Hospitals NHS Foundation Trust</v>
          </cell>
          <cell r="C1338" t="str">
            <v>DOHCLS</v>
          </cell>
          <cell r="D1338" t="str">
            <v>T</v>
          </cell>
          <cell r="E1338" t="str">
            <v xml:space="preserve">CLS - DEPARTMENT OF HEALTH                        </v>
          </cell>
          <cell r="F1338" t="str">
            <v>N</v>
          </cell>
          <cell r="G1338" t="str">
            <v>N</v>
          </cell>
          <cell r="H1338" t="str">
            <v>N</v>
          </cell>
          <cell r="I1338" t="str">
            <v>N</v>
          </cell>
          <cell r="J1338" t="str">
            <v>N</v>
          </cell>
          <cell r="K1338" t="str">
            <v>N</v>
          </cell>
          <cell r="L1338" t="str">
            <v>N</v>
          </cell>
          <cell r="M1338" t="str">
            <v>N</v>
          </cell>
          <cell r="N1338" t="str">
            <v>N</v>
          </cell>
          <cell r="O1338" t="str">
            <v>N</v>
          </cell>
          <cell r="P1338" t="str">
            <v>N</v>
          </cell>
          <cell r="Q1338" t="str">
            <v>N</v>
          </cell>
          <cell r="R1338">
            <v>0</v>
          </cell>
        </row>
        <row r="1339">
          <cell r="A1339" t="str">
            <v>FTRWXX</v>
          </cell>
          <cell r="B1339" t="str">
            <v xml:space="preserve">Berkshire Healthcare NHS Foundation Trust         </v>
          </cell>
          <cell r="C1339" t="str">
            <v>DOHCLS</v>
          </cell>
          <cell r="D1339" t="str">
            <v>T</v>
          </cell>
          <cell r="E1339" t="str">
            <v xml:space="preserve">CLS - DEPARTMENT OF HEALTH                        </v>
          </cell>
          <cell r="F1339" t="str">
            <v>N</v>
          </cell>
          <cell r="G1339" t="str">
            <v>N</v>
          </cell>
          <cell r="H1339" t="str">
            <v>N</v>
          </cell>
          <cell r="I1339" t="str">
            <v>N</v>
          </cell>
          <cell r="J1339" t="str">
            <v>N</v>
          </cell>
          <cell r="K1339" t="str">
            <v>N</v>
          </cell>
          <cell r="L1339" t="str">
            <v>N</v>
          </cell>
          <cell r="M1339" t="str">
            <v>N</v>
          </cell>
          <cell r="N1339" t="str">
            <v>N</v>
          </cell>
          <cell r="O1339" t="str">
            <v>N</v>
          </cell>
          <cell r="P1339" t="str">
            <v>N</v>
          </cell>
          <cell r="Q1339" t="str">
            <v>N</v>
          </cell>
          <cell r="R1339">
            <v>0</v>
          </cell>
        </row>
        <row r="1340">
          <cell r="A1340" t="str">
            <v>FTRWYX</v>
          </cell>
          <cell r="B1340" t="str">
            <v xml:space="preserve">Calderdale and Huddersfield NHS Foundation Trust  </v>
          </cell>
          <cell r="C1340" t="str">
            <v>DOHCLS</v>
          </cell>
          <cell r="D1340" t="str">
            <v>T</v>
          </cell>
          <cell r="E1340" t="str">
            <v xml:space="preserve">CLS - DEPARTMENT OF HEALTH                        </v>
          </cell>
          <cell r="F1340" t="str">
            <v>N</v>
          </cell>
          <cell r="G1340" t="str">
            <v>N</v>
          </cell>
          <cell r="H1340" t="str">
            <v>N</v>
          </cell>
          <cell r="I1340" t="str">
            <v>N</v>
          </cell>
          <cell r="J1340" t="str">
            <v>N</v>
          </cell>
          <cell r="K1340" t="str">
            <v>N</v>
          </cell>
          <cell r="L1340" t="str">
            <v>N</v>
          </cell>
          <cell r="M1340" t="str">
            <v>N</v>
          </cell>
          <cell r="N1340" t="str">
            <v>N</v>
          </cell>
          <cell r="O1340" t="str">
            <v>N</v>
          </cell>
          <cell r="P1340" t="str">
            <v>N</v>
          </cell>
          <cell r="Q1340" t="str">
            <v>N</v>
          </cell>
          <cell r="R1340">
            <v>0</v>
          </cell>
        </row>
        <row r="1341">
          <cell r="A1341" t="str">
            <v>FTRX2X</v>
          </cell>
          <cell r="B1341" t="str">
            <v xml:space="preserve">Sussex Partnership NHS Foundation Trust           </v>
          </cell>
          <cell r="C1341" t="str">
            <v>DOHCLS</v>
          </cell>
          <cell r="D1341" t="str">
            <v>T</v>
          </cell>
          <cell r="E1341" t="str">
            <v xml:space="preserve">CLS - DEPARTMENT OF HEALTH                        </v>
          </cell>
          <cell r="F1341" t="str">
            <v>N</v>
          </cell>
          <cell r="G1341" t="str">
            <v>N</v>
          </cell>
          <cell r="H1341" t="str">
            <v>N</v>
          </cell>
          <cell r="I1341" t="str">
            <v>N</v>
          </cell>
          <cell r="J1341" t="str">
            <v>N</v>
          </cell>
          <cell r="K1341" t="str">
            <v>N</v>
          </cell>
          <cell r="L1341" t="str">
            <v>N</v>
          </cell>
          <cell r="M1341" t="str">
            <v>N</v>
          </cell>
          <cell r="N1341" t="str">
            <v>N</v>
          </cell>
          <cell r="O1341" t="str">
            <v>N</v>
          </cell>
          <cell r="P1341" t="str">
            <v>N</v>
          </cell>
          <cell r="Q1341" t="str">
            <v>N</v>
          </cell>
          <cell r="R1341">
            <v>0</v>
          </cell>
        </row>
        <row r="1342">
          <cell r="A1342" t="str">
            <v>FTRX3X</v>
          </cell>
          <cell r="B1342" t="str">
            <v xml:space="preserve">Tees Esk and Wear Valleys NHS Foundation Trust    </v>
          </cell>
          <cell r="C1342" t="str">
            <v>DOHCLS</v>
          </cell>
          <cell r="D1342" t="str">
            <v>T</v>
          </cell>
          <cell r="E1342" t="str">
            <v xml:space="preserve">CLS - DEPARTMENT OF HEALTH                        </v>
          </cell>
          <cell r="F1342" t="str">
            <v>N</v>
          </cell>
          <cell r="G1342" t="str">
            <v>N</v>
          </cell>
          <cell r="H1342" t="str">
            <v>N</v>
          </cell>
          <cell r="I1342" t="str">
            <v>N</v>
          </cell>
          <cell r="J1342" t="str">
            <v>N</v>
          </cell>
          <cell r="K1342" t="str">
            <v>N</v>
          </cell>
          <cell r="L1342" t="str">
            <v>N</v>
          </cell>
          <cell r="M1342" t="str">
            <v>N</v>
          </cell>
          <cell r="N1342" t="str">
            <v>N</v>
          </cell>
          <cell r="O1342" t="str">
            <v>N</v>
          </cell>
          <cell r="P1342" t="str">
            <v>N</v>
          </cell>
          <cell r="Q1342" t="str">
            <v>N</v>
          </cell>
          <cell r="R1342">
            <v>0</v>
          </cell>
        </row>
        <row r="1343">
          <cell r="A1343" t="str">
            <v>FTRX4X</v>
          </cell>
          <cell r="B1343" t="str">
            <v xml:space="preserve">Northumberland Tyne and Wear NHS Foundation Trust </v>
          </cell>
          <cell r="C1343" t="str">
            <v>DOHCLS</v>
          </cell>
          <cell r="D1343" t="str">
            <v>T</v>
          </cell>
          <cell r="E1343" t="str">
            <v xml:space="preserve">CLS - DEPARTMENT OF HEALTH                        </v>
          </cell>
          <cell r="F1343" t="str">
            <v>N</v>
          </cell>
          <cell r="G1343" t="str">
            <v>N</v>
          </cell>
          <cell r="H1343" t="str">
            <v>N</v>
          </cell>
          <cell r="I1343" t="str">
            <v>N</v>
          </cell>
          <cell r="J1343" t="str">
            <v>N</v>
          </cell>
          <cell r="K1343" t="str">
            <v>N</v>
          </cell>
          <cell r="L1343" t="str">
            <v>N</v>
          </cell>
          <cell r="M1343" t="str">
            <v>N</v>
          </cell>
          <cell r="N1343" t="str">
            <v>N</v>
          </cell>
          <cell r="O1343" t="str">
            <v>N</v>
          </cell>
          <cell r="P1343" t="str">
            <v>N</v>
          </cell>
          <cell r="Q1343" t="str">
            <v>N</v>
          </cell>
          <cell r="R1343">
            <v>0</v>
          </cell>
        </row>
        <row r="1344">
          <cell r="A1344" t="str">
            <v>FTRXAX</v>
          </cell>
          <cell r="B1344" t="str">
            <v>Cheshire &amp; Wirral Partnership NHS Foundation Trust</v>
          </cell>
          <cell r="C1344" t="str">
            <v>DOHCLS</v>
          </cell>
          <cell r="D1344" t="str">
            <v>T</v>
          </cell>
          <cell r="E1344" t="str">
            <v xml:space="preserve">CLS - DEPARTMENT OF HEALTH                        </v>
          </cell>
          <cell r="F1344" t="str">
            <v>N</v>
          </cell>
          <cell r="G1344" t="str">
            <v>N</v>
          </cell>
          <cell r="H1344" t="str">
            <v>N</v>
          </cell>
          <cell r="I1344" t="str">
            <v>N</v>
          </cell>
          <cell r="J1344" t="str">
            <v>N</v>
          </cell>
          <cell r="K1344" t="str">
            <v>N</v>
          </cell>
          <cell r="L1344" t="str">
            <v>N</v>
          </cell>
          <cell r="M1344" t="str">
            <v>N</v>
          </cell>
          <cell r="N1344" t="str">
            <v>N</v>
          </cell>
          <cell r="O1344" t="str">
            <v>N</v>
          </cell>
          <cell r="P1344" t="str">
            <v>N</v>
          </cell>
          <cell r="Q1344" t="str">
            <v>N</v>
          </cell>
          <cell r="R1344">
            <v>0</v>
          </cell>
        </row>
        <row r="1345">
          <cell r="A1345" t="str">
            <v>FTRXEX</v>
          </cell>
          <cell r="B1345" t="str">
            <v xml:space="preserve">Rotherham Doncaster &amp; South Humber NHSFT </v>
          </cell>
          <cell r="C1345" t="str">
            <v>DOHCLS</v>
          </cell>
          <cell r="D1345" t="str">
            <v>T</v>
          </cell>
          <cell r="E1345" t="str">
            <v xml:space="preserve">CLS - DEPARTMENT OF HEALTH                        </v>
          </cell>
          <cell r="F1345" t="str">
            <v>N</v>
          </cell>
          <cell r="G1345" t="str">
            <v>N</v>
          </cell>
          <cell r="H1345" t="str">
            <v>N</v>
          </cell>
          <cell r="I1345" t="str">
            <v>N</v>
          </cell>
          <cell r="J1345" t="str">
            <v>N</v>
          </cell>
          <cell r="K1345" t="str">
            <v>N</v>
          </cell>
          <cell r="L1345" t="str">
            <v>N</v>
          </cell>
          <cell r="M1345" t="str">
            <v>N</v>
          </cell>
          <cell r="N1345" t="str">
            <v>N</v>
          </cell>
          <cell r="O1345" t="str">
            <v>N</v>
          </cell>
          <cell r="P1345" t="str">
            <v>N</v>
          </cell>
          <cell r="Q1345" t="str">
            <v>N</v>
          </cell>
          <cell r="R1345">
            <v>0</v>
          </cell>
        </row>
        <row r="1346">
          <cell r="A1346" t="str">
            <v>FTRXGX</v>
          </cell>
          <cell r="B1346" t="str">
            <v xml:space="preserve">South West Yorkshire Partnership NHS Found Trust  </v>
          </cell>
          <cell r="C1346" t="str">
            <v>DOHCLS</v>
          </cell>
          <cell r="D1346" t="str">
            <v>T</v>
          </cell>
          <cell r="E1346" t="str">
            <v xml:space="preserve">CLS - DEPARTMENT OF HEALTH                        </v>
          </cell>
          <cell r="F1346" t="str">
            <v>N</v>
          </cell>
          <cell r="G1346" t="str">
            <v>N</v>
          </cell>
          <cell r="H1346" t="str">
            <v>N</v>
          </cell>
          <cell r="I1346" t="str">
            <v>N</v>
          </cell>
          <cell r="J1346" t="str">
            <v>N</v>
          </cell>
          <cell r="K1346" t="str">
            <v>N</v>
          </cell>
          <cell r="L1346" t="str">
            <v>N</v>
          </cell>
          <cell r="M1346" t="str">
            <v>N</v>
          </cell>
          <cell r="N1346" t="str">
            <v>N</v>
          </cell>
          <cell r="O1346" t="str">
            <v>N</v>
          </cell>
          <cell r="P1346" t="str">
            <v>N</v>
          </cell>
          <cell r="Q1346" t="str">
            <v>N</v>
          </cell>
          <cell r="R1346">
            <v>0</v>
          </cell>
        </row>
        <row r="1347">
          <cell r="A1347" t="str">
            <v>FTRXLX</v>
          </cell>
          <cell r="B1347" t="str">
            <v>Blackpool Fylde and Wyre Hospitals NHS Found Trust</v>
          </cell>
          <cell r="C1347" t="str">
            <v>DOHCLS</v>
          </cell>
          <cell r="D1347" t="str">
            <v>T</v>
          </cell>
          <cell r="E1347" t="str">
            <v xml:space="preserve">CLS - DEPARTMENT OF HEALTH                        </v>
          </cell>
          <cell r="F1347" t="str">
            <v>N</v>
          </cell>
          <cell r="G1347" t="str">
            <v>N</v>
          </cell>
          <cell r="H1347" t="str">
            <v>N</v>
          </cell>
          <cell r="I1347" t="str">
            <v>N</v>
          </cell>
          <cell r="J1347" t="str">
            <v>N</v>
          </cell>
          <cell r="K1347" t="str">
            <v>N</v>
          </cell>
          <cell r="L1347" t="str">
            <v>N</v>
          </cell>
          <cell r="M1347" t="str">
            <v>N</v>
          </cell>
          <cell r="N1347" t="str">
            <v>N</v>
          </cell>
          <cell r="O1347" t="str">
            <v>N</v>
          </cell>
          <cell r="P1347" t="str">
            <v>N</v>
          </cell>
          <cell r="Q1347" t="str">
            <v>N</v>
          </cell>
          <cell r="R1347">
            <v>0</v>
          </cell>
        </row>
        <row r="1348">
          <cell r="A1348" t="str">
            <v>FTRXMX</v>
          </cell>
          <cell r="B1348" t="str">
            <v xml:space="preserve">Derbyshire Mental Health Services FT              </v>
          </cell>
          <cell r="C1348" t="str">
            <v>DOHCLS</v>
          </cell>
          <cell r="D1348" t="str">
            <v>T</v>
          </cell>
          <cell r="E1348" t="str">
            <v xml:space="preserve">CLS - DEPARTMENT OF HEALTH                        </v>
          </cell>
          <cell r="F1348" t="str">
            <v>N</v>
          </cell>
          <cell r="G1348" t="str">
            <v>N</v>
          </cell>
          <cell r="H1348" t="str">
            <v>N</v>
          </cell>
          <cell r="I1348" t="str">
            <v>N</v>
          </cell>
          <cell r="J1348" t="str">
            <v>N</v>
          </cell>
          <cell r="K1348" t="str">
            <v>N</v>
          </cell>
          <cell r="L1348" t="str">
            <v>N</v>
          </cell>
          <cell r="M1348" t="str">
            <v>N</v>
          </cell>
          <cell r="N1348" t="str">
            <v>N</v>
          </cell>
          <cell r="O1348" t="str">
            <v>N</v>
          </cell>
          <cell r="P1348" t="str">
            <v>N</v>
          </cell>
          <cell r="Q1348" t="str">
            <v>N</v>
          </cell>
          <cell r="R1348">
            <v>0</v>
          </cell>
        </row>
        <row r="1349">
          <cell r="A1349" t="str">
            <v>FTRXNX</v>
          </cell>
          <cell r="B1349" t="str">
            <v>Lancashire Teaching Hospitals NHS Foundation Trust</v>
          </cell>
          <cell r="C1349" t="str">
            <v>DOHCLS</v>
          </cell>
          <cell r="D1349" t="str">
            <v>T</v>
          </cell>
          <cell r="E1349" t="str">
            <v xml:space="preserve">CLS - DEPARTMENT OF HEALTH                        </v>
          </cell>
          <cell r="F1349" t="str">
            <v>N</v>
          </cell>
          <cell r="G1349" t="str">
            <v>N</v>
          </cell>
          <cell r="H1349" t="str">
            <v>N</v>
          </cell>
          <cell r="I1349" t="str">
            <v>N</v>
          </cell>
          <cell r="J1349" t="str">
            <v>N</v>
          </cell>
          <cell r="K1349" t="str">
            <v>N</v>
          </cell>
          <cell r="L1349" t="str">
            <v>N</v>
          </cell>
          <cell r="M1349" t="str">
            <v>N</v>
          </cell>
          <cell r="N1349" t="str">
            <v>N</v>
          </cell>
          <cell r="O1349" t="str">
            <v>N</v>
          </cell>
          <cell r="P1349" t="str">
            <v>N</v>
          </cell>
          <cell r="Q1349" t="str">
            <v>N</v>
          </cell>
          <cell r="R1349">
            <v>0</v>
          </cell>
        </row>
        <row r="1350">
          <cell r="A1350" t="str">
            <v>FTRXPX</v>
          </cell>
          <cell r="B1350" t="str">
            <v xml:space="preserve">County Durham and Darlington NHS Foundation Trust </v>
          </cell>
          <cell r="C1350" t="str">
            <v>DOHCLS</v>
          </cell>
          <cell r="D1350" t="str">
            <v>T</v>
          </cell>
          <cell r="E1350" t="str">
            <v xml:space="preserve">CLS - DEPARTMENT OF HEALTH                        </v>
          </cell>
          <cell r="F1350" t="str">
            <v>N</v>
          </cell>
          <cell r="G1350" t="str">
            <v>N</v>
          </cell>
          <cell r="H1350" t="str">
            <v>N</v>
          </cell>
          <cell r="I1350" t="str">
            <v>N</v>
          </cell>
          <cell r="J1350" t="str">
            <v>N</v>
          </cell>
          <cell r="K1350" t="str">
            <v>N</v>
          </cell>
          <cell r="L1350" t="str">
            <v>N</v>
          </cell>
          <cell r="M1350" t="str">
            <v>N</v>
          </cell>
          <cell r="N1350" t="str">
            <v>N</v>
          </cell>
          <cell r="O1350" t="str">
            <v>N</v>
          </cell>
          <cell r="P1350" t="str">
            <v>N</v>
          </cell>
          <cell r="Q1350" t="str">
            <v>N</v>
          </cell>
          <cell r="R1350">
            <v>0</v>
          </cell>
        </row>
        <row r="1351">
          <cell r="A1351" t="str">
            <v>FTRXTX</v>
          </cell>
          <cell r="B1351" t="str">
            <v xml:space="preserve">Birmham &amp; Solihull Mental Health NHS Found Trust  </v>
          </cell>
          <cell r="C1351" t="str">
            <v>DOHCLS</v>
          </cell>
          <cell r="D1351" t="str">
            <v>T</v>
          </cell>
          <cell r="E1351" t="str">
            <v xml:space="preserve">CLS - DEPARTMENT OF HEALTH                        </v>
          </cell>
          <cell r="F1351" t="str">
            <v>N</v>
          </cell>
          <cell r="G1351" t="str">
            <v>N</v>
          </cell>
          <cell r="H1351" t="str">
            <v>N</v>
          </cell>
          <cell r="I1351" t="str">
            <v>N</v>
          </cell>
          <cell r="J1351" t="str">
            <v>N</v>
          </cell>
          <cell r="K1351" t="str">
            <v>N</v>
          </cell>
          <cell r="L1351" t="str">
            <v>N</v>
          </cell>
          <cell r="M1351" t="str">
            <v>N</v>
          </cell>
          <cell r="N1351" t="str">
            <v>N</v>
          </cell>
          <cell r="O1351" t="str">
            <v>N</v>
          </cell>
          <cell r="P1351" t="str">
            <v>N</v>
          </cell>
          <cell r="Q1351" t="str">
            <v>N</v>
          </cell>
          <cell r="R1351">
            <v>0</v>
          </cell>
        </row>
        <row r="1352">
          <cell r="A1352" t="str">
            <v>FTRXVX</v>
          </cell>
          <cell r="B1352" t="str">
            <v>Greater Manchester Wst Mental Hlth NHS Found Trust</v>
          </cell>
          <cell r="C1352" t="str">
            <v>DOHCLS</v>
          </cell>
          <cell r="D1352" t="str">
            <v>T</v>
          </cell>
          <cell r="E1352" t="str">
            <v xml:space="preserve">CLS - DEPARTMENT OF HEALTH                        </v>
          </cell>
          <cell r="F1352" t="str">
            <v>N</v>
          </cell>
          <cell r="G1352" t="str">
            <v>N</v>
          </cell>
          <cell r="H1352" t="str">
            <v>N</v>
          </cell>
          <cell r="I1352" t="str">
            <v>N</v>
          </cell>
          <cell r="J1352" t="str">
            <v>N</v>
          </cell>
          <cell r="K1352" t="str">
            <v>N</v>
          </cell>
          <cell r="L1352" t="str">
            <v>N</v>
          </cell>
          <cell r="M1352" t="str">
            <v>N</v>
          </cell>
          <cell r="N1352" t="str">
            <v>N</v>
          </cell>
          <cell r="O1352" t="str">
            <v>N</v>
          </cell>
          <cell r="P1352" t="str">
            <v>N</v>
          </cell>
          <cell r="Q1352" t="str">
            <v>N</v>
          </cell>
          <cell r="R1352">
            <v>0</v>
          </cell>
        </row>
        <row r="1353">
          <cell r="A1353" t="str">
            <v>FTRXXX</v>
          </cell>
          <cell r="B1353" t="str">
            <v xml:space="preserve">Surrey &amp; Borders Partnership NHS Foundation Trust </v>
          </cell>
          <cell r="C1353" t="str">
            <v>DOHCLS</v>
          </cell>
          <cell r="D1353" t="str">
            <v>T</v>
          </cell>
          <cell r="E1353" t="str">
            <v xml:space="preserve">CLS - DEPARTMENT OF HEALTH                        </v>
          </cell>
          <cell r="F1353" t="str">
            <v>N</v>
          </cell>
          <cell r="G1353" t="str">
            <v>N</v>
          </cell>
          <cell r="H1353" t="str">
            <v>N</v>
          </cell>
          <cell r="I1353" t="str">
            <v>N</v>
          </cell>
          <cell r="J1353" t="str">
            <v>N</v>
          </cell>
          <cell r="K1353" t="str">
            <v>N</v>
          </cell>
          <cell r="L1353" t="str">
            <v>N</v>
          </cell>
          <cell r="M1353" t="str">
            <v>N</v>
          </cell>
          <cell r="N1353" t="str">
            <v>N</v>
          </cell>
          <cell r="O1353" t="str">
            <v>N</v>
          </cell>
          <cell r="P1353" t="str">
            <v>N</v>
          </cell>
          <cell r="Q1353" t="str">
            <v>N</v>
          </cell>
          <cell r="R1353">
            <v>0</v>
          </cell>
        </row>
        <row r="1354">
          <cell r="A1354" t="str">
            <v>FTRY6X</v>
          </cell>
          <cell r="B1354" t="str">
            <v>North East Ambulance Service NHSFT</v>
          </cell>
          <cell r="C1354" t="str">
            <v>DOHCLS</v>
          </cell>
          <cell r="D1354" t="str">
            <v>T</v>
          </cell>
          <cell r="E1354" t="str">
            <v xml:space="preserve">CLS - DEPARTMENT OF HEALTH                        </v>
          </cell>
          <cell r="F1354" t="str">
            <v>N</v>
          </cell>
          <cell r="G1354" t="str">
            <v>N</v>
          </cell>
          <cell r="H1354" t="str">
            <v>N</v>
          </cell>
          <cell r="I1354" t="str">
            <v>N</v>
          </cell>
          <cell r="J1354" t="str">
            <v>N</v>
          </cell>
          <cell r="K1354" t="str">
            <v>N</v>
          </cell>
          <cell r="L1354" t="str">
            <v>N</v>
          </cell>
          <cell r="M1354" t="str">
            <v>N</v>
          </cell>
          <cell r="N1354" t="str">
            <v>N</v>
          </cell>
          <cell r="O1354" t="str">
            <v>N</v>
          </cell>
          <cell r="P1354" t="str">
            <v>N</v>
          </cell>
          <cell r="Q1354" t="str">
            <v>N</v>
          </cell>
          <cell r="R1354">
            <v>0</v>
          </cell>
        </row>
        <row r="1355">
          <cell r="A1355" t="str">
            <v>FTRYAX</v>
          </cell>
          <cell r="B1355" t="str">
            <v>West Midlands Ambulance Service NHSFT</v>
          </cell>
          <cell r="C1355" t="str">
            <v>DOHCLS</v>
          </cell>
          <cell r="D1355" t="str">
            <v>T</v>
          </cell>
          <cell r="E1355" t="str">
            <v xml:space="preserve">CLS - DEPARTMENT OF HEALTH                        </v>
          </cell>
          <cell r="F1355" t="str">
            <v>N</v>
          </cell>
          <cell r="G1355" t="str">
            <v>N</v>
          </cell>
          <cell r="H1355" t="str">
            <v>N</v>
          </cell>
          <cell r="I1355" t="str">
            <v>N</v>
          </cell>
          <cell r="J1355" t="str">
            <v>N</v>
          </cell>
          <cell r="K1355" t="str">
            <v>N</v>
          </cell>
          <cell r="L1355" t="str">
            <v>N</v>
          </cell>
          <cell r="M1355" t="str">
            <v>N</v>
          </cell>
          <cell r="N1355" t="str">
            <v>N</v>
          </cell>
          <cell r="O1355" t="str">
            <v>N</v>
          </cell>
          <cell r="P1355" t="str">
            <v>N</v>
          </cell>
          <cell r="Q1355" t="str">
            <v>N</v>
          </cell>
          <cell r="R1355">
            <v>0</v>
          </cell>
        </row>
        <row r="1356">
          <cell r="A1356" t="str">
            <v>FTRYDX</v>
          </cell>
          <cell r="B1356" t="str">
            <v xml:space="preserve">SE Coast Ambulance Service NHS Foundation Trust   </v>
          </cell>
          <cell r="C1356" t="str">
            <v>DOHCLS</v>
          </cell>
          <cell r="D1356" t="str">
            <v>T</v>
          </cell>
          <cell r="E1356" t="str">
            <v xml:space="preserve">CLS - DEPARTMENT OF HEALTH                        </v>
          </cell>
          <cell r="F1356" t="str">
            <v>N</v>
          </cell>
          <cell r="G1356" t="str">
            <v>N</v>
          </cell>
          <cell r="H1356" t="str">
            <v>N</v>
          </cell>
          <cell r="I1356" t="str">
            <v>N</v>
          </cell>
          <cell r="J1356" t="str">
            <v>N</v>
          </cell>
          <cell r="K1356" t="str">
            <v>N</v>
          </cell>
          <cell r="L1356" t="str">
            <v>N</v>
          </cell>
          <cell r="M1356" t="str">
            <v>N</v>
          </cell>
          <cell r="N1356" t="str">
            <v>N</v>
          </cell>
          <cell r="O1356" t="str">
            <v>N</v>
          </cell>
          <cell r="P1356" t="str">
            <v>N</v>
          </cell>
          <cell r="Q1356" t="str">
            <v>N</v>
          </cell>
          <cell r="R1356">
            <v>0</v>
          </cell>
        </row>
        <row r="1357">
          <cell r="A1357" t="str">
            <v>FTRYFX</v>
          </cell>
          <cell r="B1357" t="str">
            <v xml:space="preserve">South Western Ambulance Service NHS FT            </v>
          </cell>
          <cell r="C1357" t="str">
            <v>DOHCLS</v>
          </cell>
          <cell r="D1357" t="str">
            <v>T</v>
          </cell>
          <cell r="E1357" t="str">
            <v xml:space="preserve">CLS - DEPARTMENT OF HEALTH                        </v>
          </cell>
          <cell r="F1357" t="str">
            <v>N</v>
          </cell>
          <cell r="G1357" t="str">
            <v>N</v>
          </cell>
          <cell r="H1357" t="str">
            <v>N</v>
          </cell>
          <cell r="I1357" t="str">
            <v>N</v>
          </cell>
          <cell r="J1357" t="str">
            <v>N</v>
          </cell>
          <cell r="K1357" t="str">
            <v>N</v>
          </cell>
          <cell r="L1357" t="str">
            <v>N</v>
          </cell>
          <cell r="M1357" t="str">
            <v>N</v>
          </cell>
          <cell r="N1357" t="str">
            <v>N</v>
          </cell>
          <cell r="O1357" t="str">
            <v>N</v>
          </cell>
          <cell r="P1357" t="str">
            <v>N</v>
          </cell>
          <cell r="Q1357" t="str">
            <v>N</v>
          </cell>
          <cell r="R1357">
            <v>0</v>
          </cell>
        </row>
        <row r="1358">
          <cell r="A1358" t="str">
            <v>FTRYRX</v>
          </cell>
          <cell r="B1358" t="str">
            <v>Western Sussex Hospitals NHSFT</v>
          </cell>
          <cell r="C1358" t="str">
            <v>DOHCLS</v>
          </cell>
          <cell r="D1358" t="str">
            <v>T</v>
          </cell>
          <cell r="E1358" t="str">
            <v xml:space="preserve">CLS - DEPARTMENT OF HEALTH                        </v>
          </cell>
          <cell r="F1358" t="str">
            <v>N</v>
          </cell>
          <cell r="G1358" t="str">
            <v>N</v>
          </cell>
          <cell r="H1358" t="str">
            <v>N</v>
          </cell>
          <cell r="I1358" t="str">
            <v>N</v>
          </cell>
          <cell r="J1358" t="str">
            <v>N</v>
          </cell>
          <cell r="K1358" t="str">
            <v>N</v>
          </cell>
          <cell r="L1358" t="str">
            <v>N</v>
          </cell>
          <cell r="M1358" t="str">
            <v>N</v>
          </cell>
          <cell r="N1358" t="str">
            <v>N</v>
          </cell>
          <cell r="O1358" t="str">
            <v>N</v>
          </cell>
          <cell r="P1358" t="str">
            <v>N</v>
          </cell>
          <cell r="Q1358" t="str">
            <v>N</v>
          </cell>
          <cell r="R1358">
            <v>0</v>
          </cell>
        </row>
        <row r="1359">
          <cell r="A1359" t="str">
            <v>FTSUMX</v>
          </cell>
          <cell r="B1359" t="str">
            <v xml:space="preserve">Foundation Trust Summary Account                  </v>
          </cell>
          <cell r="C1359" t="str">
            <v>DOHCLS</v>
          </cell>
          <cell r="D1359" t="str">
            <v>T</v>
          </cell>
          <cell r="E1359" t="str">
            <v xml:space="preserve">CLS - DEPARTMENT OF HEALTH                        </v>
          </cell>
          <cell r="F1359" t="str">
            <v>N</v>
          </cell>
          <cell r="G1359" t="str">
            <v>N</v>
          </cell>
          <cell r="H1359" t="str">
            <v>N</v>
          </cell>
          <cell r="I1359" t="str">
            <v>N</v>
          </cell>
          <cell r="J1359" t="str">
            <v>N</v>
          </cell>
          <cell r="K1359" t="str">
            <v>N</v>
          </cell>
          <cell r="L1359" t="str">
            <v>N</v>
          </cell>
          <cell r="M1359" t="str">
            <v>N</v>
          </cell>
          <cell r="N1359" t="str">
            <v>N</v>
          </cell>
          <cell r="O1359" t="str">
            <v>N</v>
          </cell>
          <cell r="P1359" t="str">
            <v>N</v>
          </cell>
          <cell r="Q1359" t="str">
            <v>N</v>
          </cell>
          <cell r="R1359">
            <v>0</v>
          </cell>
        </row>
        <row r="1360">
          <cell r="A1360" t="str">
            <v>FTTAFX</v>
          </cell>
          <cell r="B1360" t="str">
            <v xml:space="preserve">Camden and Islington NHS Foundation Trust         </v>
          </cell>
          <cell r="C1360" t="str">
            <v>DOHCLS</v>
          </cell>
          <cell r="D1360" t="str">
            <v>T</v>
          </cell>
          <cell r="E1360" t="str">
            <v xml:space="preserve">CLS - DEPARTMENT OF HEALTH                        </v>
          </cell>
          <cell r="F1360" t="str">
            <v>N</v>
          </cell>
          <cell r="G1360" t="str">
            <v>N</v>
          </cell>
          <cell r="H1360" t="str">
            <v>N</v>
          </cell>
          <cell r="I1360" t="str">
            <v>N</v>
          </cell>
          <cell r="J1360" t="str">
            <v>N</v>
          </cell>
          <cell r="K1360" t="str">
            <v>N</v>
          </cell>
          <cell r="L1360" t="str">
            <v>N</v>
          </cell>
          <cell r="M1360" t="str">
            <v>N</v>
          </cell>
          <cell r="N1360" t="str">
            <v>N</v>
          </cell>
          <cell r="O1360" t="str">
            <v>N</v>
          </cell>
          <cell r="P1360" t="str">
            <v>N</v>
          </cell>
          <cell r="Q1360" t="str">
            <v>N</v>
          </cell>
          <cell r="R1360">
            <v>0</v>
          </cell>
        </row>
        <row r="1361">
          <cell r="A1361" t="str">
            <v>FTTAHX</v>
          </cell>
          <cell r="B1361" t="str">
            <v xml:space="preserve">Sheffield Health &amp; Social Care NHS Found Trust    </v>
          </cell>
          <cell r="C1361" t="str">
            <v>DOHCLS</v>
          </cell>
          <cell r="D1361" t="str">
            <v>T</v>
          </cell>
          <cell r="E1361" t="str">
            <v xml:space="preserve">CLS - DEPARTMENT OF HEALTH                        </v>
          </cell>
          <cell r="F1361" t="str">
            <v>N</v>
          </cell>
          <cell r="G1361" t="str">
            <v>N</v>
          </cell>
          <cell r="H1361" t="str">
            <v>N</v>
          </cell>
          <cell r="I1361" t="str">
            <v>N</v>
          </cell>
          <cell r="J1361" t="str">
            <v>N</v>
          </cell>
          <cell r="K1361" t="str">
            <v>N</v>
          </cell>
          <cell r="L1361" t="str">
            <v>N</v>
          </cell>
          <cell r="M1361" t="str">
            <v>N</v>
          </cell>
          <cell r="N1361" t="str">
            <v>N</v>
          </cell>
          <cell r="O1361" t="str">
            <v>N</v>
          </cell>
          <cell r="P1361" t="str">
            <v>N</v>
          </cell>
          <cell r="Q1361" t="str">
            <v>N</v>
          </cell>
          <cell r="R1361">
            <v>0</v>
          </cell>
        </row>
        <row r="1362">
          <cell r="A1362" t="str">
            <v>FTTAJX</v>
          </cell>
          <cell r="B1362" t="str">
            <v>Sandwell Mental Hlth &amp; Social Care NHS Found Trust</v>
          </cell>
          <cell r="C1362" t="str">
            <v>DOHCLS</v>
          </cell>
          <cell r="D1362" t="str">
            <v>T</v>
          </cell>
          <cell r="E1362" t="str">
            <v xml:space="preserve">CLS - DEPARTMENT OF HEALTH                        </v>
          </cell>
          <cell r="F1362" t="str">
            <v>N</v>
          </cell>
          <cell r="G1362" t="str">
            <v>N</v>
          </cell>
          <cell r="H1362" t="str">
            <v>N</v>
          </cell>
          <cell r="I1362" t="str">
            <v>N</v>
          </cell>
          <cell r="J1362" t="str">
            <v>N</v>
          </cell>
          <cell r="K1362" t="str">
            <v>N</v>
          </cell>
          <cell r="L1362" t="str">
            <v>N</v>
          </cell>
          <cell r="M1362" t="str">
            <v>N</v>
          </cell>
          <cell r="N1362" t="str">
            <v>N</v>
          </cell>
          <cell r="O1362" t="str">
            <v>N</v>
          </cell>
          <cell r="P1362" t="str">
            <v>N</v>
          </cell>
          <cell r="Q1362" t="str">
            <v>N</v>
          </cell>
          <cell r="R1362">
            <v>0</v>
          </cell>
        </row>
        <row r="1363">
          <cell r="A1363" t="str">
            <v>NFTR1A</v>
          </cell>
          <cell r="B1363" t="str">
            <v xml:space="preserve">Worcestershire Health and Care NHS Trust          </v>
          </cell>
          <cell r="C1363" t="str">
            <v>DOHCLS</v>
          </cell>
          <cell r="D1363" t="str">
            <v>T</v>
          </cell>
          <cell r="E1363" t="str">
            <v xml:space="preserve">CLS - DEPARTMENT OF HEALTH                        </v>
          </cell>
          <cell r="F1363" t="str">
            <v>N</v>
          </cell>
          <cell r="G1363" t="str">
            <v>N</v>
          </cell>
          <cell r="H1363" t="str">
            <v>N</v>
          </cell>
          <cell r="I1363" t="str">
            <v>N</v>
          </cell>
          <cell r="J1363" t="str">
            <v>N</v>
          </cell>
          <cell r="K1363" t="str">
            <v>N</v>
          </cell>
          <cell r="L1363" t="str">
            <v>N</v>
          </cell>
          <cell r="M1363" t="str">
            <v>N</v>
          </cell>
          <cell r="N1363" t="str">
            <v>N</v>
          </cell>
          <cell r="O1363" t="str">
            <v>N</v>
          </cell>
          <cell r="P1363" t="str">
            <v>N</v>
          </cell>
          <cell r="Q1363" t="str">
            <v>N</v>
          </cell>
          <cell r="R1363">
            <v>0</v>
          </cell>
        </row>
        <row r="1364">
          <cell r="A1364" t="str">
            <v>NFTR1C</v>
          </cell>
          <cell r="B1364" t="str">
            <v xml:space="preserve">The Solent NHS Trust                              </v>
          </cell>
          <cell r="C1364" t="str">
            <v>DOHCLS</v>
          </cell>
          <cell r="D1364" t="str">
            <v>T</v>
          </cell>
          <cell r="E1364" t="str">
            <v xml:space="preserve">CLS - DEPARTMENT OF HEALTH                        </v>
          </cell>
          <cell r="F1364" t="str">
            <v>N</v>
          </cell>
          <cell r="G1364" t="str">
            <v>N</v>
          </cell>
          <cell r="H1364" t="str">
            <v>N</v>
          </cell>
          <cell r="I1364" t="str">
            <v>N</v>
          </cell>
          <cell r="J1364" t="str">
            <v>N</v>
          </cell>
          <cell r="K1364" t="str">
            <v>N</v>
          </cell>
          <cell r="L1364" t="str">
            <v>N</v>
          </cell>
          <cell r="M1364" t="str">
            <v>N</v>
          </cell>
          <cell r="N1364" t="str">
            <v>N</v>
          </cell>
          <cell r="O1364" t="str">
            <v>N</v>
          </cell>
          <cell r="P1364" t="str">
            <v>N</v>
          </cell>
          <cell r="Q1364" t="str">
            <v>N</v>
          </cell>
          <cell r="R1364">
            <v>0</v>
          </cell>
        </row>
        <row r="1365">
          <cell r="A1365" t="str">
            <v>NFTR1D</v>
          </cell>
          <cell r="B1365" t="str">
            <v xml:space="preserve">Shropshire Community NHS Trust                    </v>
          </cell>
          <cell r="C1365" t="str">
            <v>DOHCLS</v>
          </cell>
          <cell r="D1365" t="str">
            <v>T</v>
          </cell>
          <cell r="E1365" t="str">
            <v xml:space="preserve">CLS - DEPARTMENT OF HEALTH                        </v>
          </cell>
          <cell r="F1365" t="str">
            <v>N</v>
          </cell>
          <cell r="G1365" t="str">
            <v>N</v>
          </cell>
          <cell r="H1365" t="str">
            <v>N</v>
          </cell>
          <cell r="I1365" t="str">
            <v>N</v>
          </cell>
          <cell r="J1365" t="str">
            <v>N</v>
          </cell>
          <cell r="K1365" t="str">
            <v>N</v>
          </cell>
          <cell r="L1365" t="str">
            <v>N</v>
          </cell>
          <cell r="M1365" t="str">
            <v>N</v>
          </cell>
          <cell r="N1365" t="str">
            <v>N</v>
          </cell>
          <cell r="O1365" t="str">
            <v>N</v>
          </cell>
          <cell r="P1365" t="str">
            <v>N</v>
          </cell>
          <cell r="Q1365" t="str">
            <v>N</v>
          </cell>
          <cell r="R1365">
            <v>0</v>
          </cell>
        </row>
        <row r="1366">
          <cell r="A1366" t="str">
            <v>NFTR1E</v>
          </cell>
          <cell r="B1366" t="str">
            <v>Staffordshire and Stoke on Trent Partnership NHS T</v>
          </cell>
          <cell r="C1366" t="str">
            <v>DOHCLS</v>
          </cell>
          <cell r="D1366" t="str">
            <v>T</v>
          </cell>
          <cell r="E1366" t="str">
            <v xml:space="preserve">CLS - DEPARTMENT OF HEALTH                        </v>
          </cell>
          <cell r="F1366" t="str">
            <v>N</v>
          </cell>
          <cell r="G1366" t="str">
            <v>N</v>
          </cell>
          <cell r="H1366" t="str">
            <v>N</v>
          </cell>
          <cell r="I1366" t="str">
            <v>N</v>
          </cell>
          <cell r="J1366" t="str">
            <v>N</v>
          </cell>
          <cell r="K1366" t="str">
            <v>N</v>
          </cell>
          <cell r="L1366" t="str">
            <v>N</v>
          </cell>
          <cell r="M1366" t="str">
            <v>N</v>
          </cell>
          <cell r="N1366" t="str">
            <v>N</v>
          </cell>
          <cell r="O1366" t="str">
            <v>N</v>
          </cell>
          <cell r="P1366" t="str">
            <v>N</v>
          </cell>
          <cell r="Q1366" t="str">
            <v>N</v>
          </cell>
          <cell r="R1366">
            <v>0</v>
          </cell>
        </row>
        <row r="1367">
          <cell r="A1367" t="str">
            <v>NFTR1F</v>
          </cell>
          <cell r="B1367" t="str">
            <v>Isle of Wight NHS Trust</v>
          </cell>
          <cell r="C1367" t="str">
            <v>DOHCLS</v>
          </cell>
          <cell r="D1367" t="str">
            <v>T</v>
          </cell>
          <cell r="E1367" t="str">
            <v xml:space="preserve">CLS - DEPARTMENT OF HEALTH                        </v>
          </cell>
          <cell r="F1367" t="str">
            <v>N</v>
          </cell>
          <cell r="G1367" t="str">
            <v>N</v>
          </cell>
          <cell r="H1367" t="str">
            <v>N</v>
          </cell>
          <cell r="I1367" t="str">
            <v>N</v>
          </cell>
          <cell r="J1367" t="str">
            <v>N</v>
          </cell>
          <cell r="K1367" t="str">
            <v>N</v>
          </cell>
          <cell r="L1367" t="str">
            <v>N</v>
          </cell>
          <cell r="M1367" t="str">
            <v>N</v>
          </cell>
          <cell r="N1367" t="str">
            <v>N</v>
          </cell>
          <cell r="O1367" t="str">
            <v>N</v>
          </cell>
          <cell r="P1367" t="str">
            <v>N</v>
          </cell>
          <cell r="Q1367" t="str">
            <v>N</v>
          </cell>
          <cell r="R1367">
            <v>0</v>
          </cell>
        </row>
        <row r="1368">
          <cell r="A1368" t="str">
            <v>NFTR1G</v>
          </cell>
          <cell r="B1368" t="str">
            <v>Torbay and Southern Devon Health and Care NHS Trust</v>
          </cell>
          <cell r="C1368" t="str">
            <v>DOHCLS</v>
          </cell>
          <cell r="D1368" t="str">
            <v>T</v>
          </cell>
          <cell r="E1368" t="str">
            <v xml:space="preserve">CLS - DEPARTMENT OF HEALTH                        </v>
          </cell>
          <cell r="F1368" t="str">
            <v>N</v>
          </cell>
          <cell r="G1368" t="str">
            <v>N</v>
          </cell>
          <cell r="H1368" t="str">
            <v>N</v>
          </cell>
          <cell r="I1368" t="str">
            <v>N</v>
          </cell>
          <cell r="J1368" t="str">
            <v>N</v>
          </cell>
          <cell r="K1368" t="str">
            <v>N</v>
          </cell>
          <cell r="L1368" t="str">
            <v>N</v>
          </cell>
          <cell r="M1368" t="str">
            <v>N</v>
          </cell>
          <cell r="N1368" t="str">
            <v>N</v>
          </cell>
          <cell r="O1368" t="str">
            <v>N</v>
          </cell>
          <cell r="P1368" t="str">
            <v>N</v>
          </cell>
          <cell r="Q1368" t="str">
            <v>N</v>
          </cell>
          <cell r="R1368">
            <v>0</v>
          </cell>
        </row>
        <row r="1369">
          <cell r="A1369" t="str">
            <v>NFTR1H</v>
          </cell>
          <cell r="B1369" t="str">
            <v>Barts Health NHS Trust</v>
          </cell>
          <cell r="C1369" t="str">
            <v>DOHCLS</v>
          </cell>
          <cell r="D1369" t="str">
            <v>T</v>
          </cell>
          <cell r="E1369" t="str">
            <v xml:space="preserve">CLS - DEPARTMENT OF HEALTH                        </v>
          </cell>
          <cell r="F1369" t="str">
            <v>N</v>
          </cell>
          <cell r="G1369" t="str">
            <v>N</v>
          </cell>
          <cell r="H1369" t="str">
            <v>N</v>
          </cell>
          <cell r="I1369" t="str">
            <v>N</v>
          </cell>
          <cell r="J1369" t="str">
            <v>N</v>
          </cell>
          <cell r="K1369" t="str">
            <v>N</v>
          </cell>
          <cell r="L1369" t="str">
            <v>N</v>
          </cell>
          <cell r="M1369" t="str">
            <v>N</v>
          </cell>
          <cell r="N1369" t="str">
            <v>N</v>
          </cell>
          <cell r="O1369" t="str">
            <v>N</v>
          </cell>
          <cell r="P1369" t="str">
            <v>N</v>
          </cell>
          <cell r="Q1369" t="str">
            <v>N</v>
          </cell>
          <cell r="R1369">
            <v>0</v>
          </cell>
        </row>
        <row r="1370">
          <cell r="A1370" t="str">
            <v>NFTR1J</v>
          </cell>
          <cell r="B1370" t="str">
            <v>Gloucestershire Care Services NHS Trust</v>
          </cell>
          <cell r="C1370" t="str">
            <v>DOHCLS</v>
          </cell>
          <cell r="D1370" t="str">
            <v>T</v>
          </cell>
          <cell r="E1370" t="str">
            <v xml:space="preserve">CLS - DEPARTMENT OF HEALTH                        </v>
          </cell>
          <cell r="F1370" t="str">
            <v>N</v>
          </cell>
          <cell r="G1370" t="str">
            <v>N</v>
          </cell>
          <cell r="H1370" t="str">
            <v>N</v>
          </cell>
          <cell r="I1370" t="str">
            <v>N</v>
          </cell>
          <cell r="J1370" t="str">
            <v>N</v>
          </cell>
          <cell r="K1370" t="str">
            <v>N</v>
          </cell>
          <cell r="L1370" t="str">
            <v>N</v>
          </cell>
          <cell r="M1370" t="str">
            <v>N</v>
          </cell>
          <cell r="N1370" t="str">
            <v>N</v>
          </cell>
          <cell r="O1370" t="str">
            <v>N</v>
          </cell>
          <cell r="P1370" t="str">
            <v>N</v>
          </cell>
          <cell r="Q1370" t="str">
            <v>N</v>
          </cell>
          <cell r="R1370">
            <v>0</v>
          </cell>
        </row>
        <row r="1371">
          <cell r="A1371" t="str">
            <v>NFTRA2</v>
          </cell>
          <cell r="B1371" t="str">
            <v xml:space="preserve">Royal Surrey County Hospital NFT                  </v>
          </cell>
          <cell r="C1371" t="str">
            <v>DOHCLS</v>
          </cell>
          <cell r="D1371" t="str">
            <v>T</v>
          </cell>
          <cell r="E1371" t="str">
            <v xml:space="preserve">CLS - DEPARTMENT OF HEALTH                        </v>
          </cell>
          <cell r="F1371" t="str">
            <v>N</v>
          </cell>
          <cell r="G1371" t="str">
            <v>N</v>
          </cell>
          <cell r="H1371" t="str">
            <v>N</v>
          </cell>
          <cell r="I1371" t="str">
            <v>N</v>
          </cell>
          <cell r="J1371" t="str">
            <v>N</v>
          </cell>
          <cell r="K1371" t="str">
            <v>N</v>
          </cell>
          <cell r="L1371" t="str">
            <v>N</v>
          </cell>
          <cell r="M1371" t="str">
            <v>N</v>
          </cell>
          <cell r="N1371" t="str">
            <v>N</v>
          </cell>
          <cell r="O1371" t="str">
            <v>N</v>
          </cell>
          <cell r="P1371" t="str">
            <v>N</v>
          </cell>
          <cell r="Q1371" t="str">
            <v>N</v>
          </cell>
          <cell r="R1371">
            <v>0</v>
          </cell>
        </row>
        <row r="1372">
          <cell r="A1372" t="str">
            <v>NFTRA3</v>
          </cell>
          <cell r="B1372" t="str">
            <v xml:space="preserve">Weston Area Health NFT                            </v>
          </cell>
          <cell r="C1372" t="str">
            <v>DOHCLS</v>
          </cell>
          <cell r="D1372" t="str">
            <v>T</v>
          </cell>
          <cell r="E1372" t="str">
            <v xml:space="preserve">CLS - DEPARTMENT OF HEALTH                        </v>
          </cell>
          <cell r="F1372" t="str">
            <v>N</v>
          </cell>
          <cell r="G1372" t="str">
            <v>N</v>
          </cell>
          <cell r="H1372" t="str">
            <v>N</v>
          </cell>
          <cell r="I1372" t="str">
            <v>N</v>
          </cell>
          <cell r="J1372" t="str">
            <v>N</v>
          </cell>
          <cell r="K1372" t="str">
            <v>N</v>
          </cell>
          <cell r="L1372" t="str">
            <v>N</v>
          </cell>
          <cell r="M1372" t="str">
            <v>N</v>
          </cell>
          <cell r="N1372" t="str">
            <v>N</v>
          </cell>
          <cell r="O1372" t="str">
            <v>N</v>
          </cell>
          <cell r="P1372" t="str">
            <v>N</v>
          </cell>
          <cell r="Q1372" t="str">
            <v>N</v>
          </cell>
          <cell r="R1372">
            <v>0</v>
          </cell>
        </row>
        <row r="1373">
          <cell r="A1373" t="str">
            <v>NFTRAN</v>
          </cell>
          <cell r="B1373" t="str">
            <v xml:space="preserve">Royal National Orthopaedic Hospital NFT           </v>
          </cell>
          <cell r="C1373" t="str">
            <v>DOHCLS</v>
          </cell>
          <cell r="D1373" t="str">
            <v>T</v>
          </cell>
          <cell r="E1373" t="str">
            <v xml:space="preserve">CLS - DEPARTMENT OF HEALTH                        </v>
          </cell>
          <cell r="F1373" t="str">
            <v>N</v>
          </cell>
          <cell r="G1373" t="str">
            <v>N</v>
          </cell>
          <cell r="H1373" t="str">
            <v>N</v>
          </cell>
          <cell r="I1373" t="str">
            <v>N</v>
          </cell>
          <cell r="J1373" t="str">
            <v>N</v>
          </cell>
          <cell r="K1373" t="str">
            <v>N</v>
          </cell>
          <cell r="L1373" t="str">
            <v>N</v>
          </cell>
          <cell r="M1373" t="str">
            <v>N</v>
          </cell>
          <cell r="N1373" t="str">
            <v>N</v>
          </cell>
          <cell r="O1373" t="str">
            <v>N</v>
          </cell>
          <cell r="P1373" t="str">
            <v>N</v>
          </cell>
          <cell r="Q1373" t="str">
            <v>N</v>
          </cell>
          <cell r="R1373">
            <v>0</v>
          </cell>
        </row>
        <row r="1374">
          <cell r="A1374" t="str">
            <v>NFTRAP</v>
          </cell>
          <cell r="B1374" t="str">
            <v xml:space="preserve">North Middlesex University Hospital NFT           </v>
          </cell>
          <cell r="C1374" t="str">
            <v>DOHCLS</v>
          </cell>
          <cell r="D1374" t="str">
            <v>T</v>
          </cell>
          <cell r="E1374" t="str">
            <v xml:space="preserve">CLS - DEPARTMENT OF HEALTH                        </v>
          </cell>
          <cell r="F1374" t="str">
            <v>N</v>
          </cell>
          <cell r="G1374" t="str">
            <v>N</v>
          </cell>
          <cell r="H1374" t="str">
            <v>N</v>
          </cell>
          <cell r="I1374" t="str">
            <v>N</v>
          </cell>
          <cell r="J1374" t="str">
            <v>N</v>
          </cell>
          <cell r="K1374" t="str">
            <v>N</v>
          </cell>
          <cell r="L1374" t="str">
            <v>N</v>
          </cell>
          <cell r="M1374" t="str">
            <v>N</v>
          </cell>
          <cell r="N1374" t="str">
            <v>N</v>
          </cell>
          <cell r="O1374" t="str">
            <v>N</v>
          </cell>
          <cell r="P1374" t="str">
            <v>N</v>
          </cell>
          <cell r="Q1374" t="str">
            <v>N</v>
          </cell>
          <cell r="R1374">
            <v>0</v>
          </cell>
        </row>
        <row r="1375">
          <cell r="A1375" t="str">
            <v>NFTRAS</v>
          </cell>
          <cell r="B1375" t="str">
            <v xml:space="preserve">The Hillingdon Hospital NFT                       </v>
          </cell>
          <cell r="C1375" t="str">
            <v>DOHCLS</v>
          </cell>
          <cell r="D1375" t="str">
            <v>T</v>
          </cell>
          <cell r="E1375" t="str">
            <v xml:space="preserve">CLS - DEPARTMENT OF HEALTH                        </v>
          </cell>
          <cell r="F1375" t="str">
            <v>N</v>
          </cell>
          <cell r="G1375" t="str">
            <v>N</v>
          </cell>
          <cell r="H1375" t="str">
            <v>N</v>
          </cell>
          <cell r="I1375" t="str">
            <v>N</v>
          </cell>
          <cell r="J1375" t="str">
            <v>N</v>
          </cell>
          <cell r="K1375" t="str">
            <v>N</v>
          </cell>
          <cell r="L1375" t="str">
            <v>N</v>
          </cell>
          <cell r="M1375" t="str">
            <v>N</v>
          </cell>
          <cell r="N1375" t="str">
            <v>N</v>
          </cell>
          <cell r="O1375" t="str">
            <v>N</v>
          </cell>
          <cell r="P1375" t="str">
            <v>N</v>
          </cell>
          <cell r="Q1375" t="str">
            <v>N</v>
          </cell>
          <cell r="R1375">
            <v>0</v>
          </cell>
        </row>
        <row r="1376">
          <cell r="A1376" t="str">
            <v>NFTRBF</v>
          </cell>
          <cell r="B1376" t="str">
            <v xml:space="preserve">Nuffield Orthopaedic Centre NFT                   </v>
          </cell>
          <cell r="C1376" t="str">
            <v>DOHCLS</v>
          </cell>
          <cell r="D1376" t="str">
            <v>T</v>
          </cell>
          <cell r="E1376" t="str">
            <v xml:space="preserve">CLS - DEPARTMENT OF HEALTH                        </v>
          </cell>
          <cell r="F1376" t="str">
            <v>N</v>
          </cell>
          <cell r="G1376" t="str">
            <v>N</v>
          </cell>
          <cell r="H1376" t="str">
            <v>N</v>
          </cell>
          <cell r="I1376" t="str">
            <v>N</v>
          </cell>
          <cell r="J1376" t="str">
            <v>N</v>
          </cell>
          <cell r="K1376" t="str">
            <v>N</v>
          </cell>
          <cell r="L1376" t="str">
            <v>N</v>
          </cell>
          <cell r="M1376" t="str">
            <v>N</v>
          </cell>
          <cell r="N1376" t="str">
            <v>N</v>
          </cell>
          <cell r="O1376" t="str">
            <v>N</v>
          </cell>
          <cell r="P1376" t="str">
            <v>N</v>
          </cell>
          <cell r="Q1376" t="str">
            <v>N</v>
          </cell>
          <cell r="R1376">
            <v>0</v>
          </cell>
        </row>
        <row r="1377">
          <cell r="A1377" t="str">
            <v>NFTRBK</v>
          </cell>
          <cell r="B1377" t="str">
            <v xml:space="preserve">Walsall Hospitals NFT                             </v>
          </cell>
          <cell r="C1377" t="str">
            <v>DOHCLS</v>
          </cell>
          <cell r="D1377" t="str">
            <v>T</v>
          </cell>
          <cell r="E1377" t="str">
            <v xml:space="preserve">CLS - DEPARTMENT OF HEALTH                        </v>
          </cell>
          <cell r="F1377" t="str">
            <v>N</v>
          </cell>
          <cell r="G1377" t="str">
            <v>N</v>
          </cell>
          <cell r="H1377" t="str">
            <v>N</v>
          </cell>
          <cell r="I1377" t="str">
            <v>N</v>
          </cell>
          <cell r="J1377" t="str">
            <v>N</v>
          </cell>
          <cell r="K1377" t="str">
            <v>N</v>
          </cell>
          <cell r="L1377" t="str">
            <v>N</v>
          </cell>
          <cell r="M1377" t="str">
            <v>N</v>
          </cell>
          <cell r="N1377" t="str">
            <v>N</v>
          </cell>
          <cell r="O1377" t="str">
            <v>N</v>
          </cell>
          <cell r="P1377" t="str">
            <v>N</v>
          </cell>
          <cell r="Q1377" t="str">
            <v>N</v>
          </cell>
          <cell r="R1377">
            <v>0</v>
          </cell>
        </row>
        <row r="1378">
          <cell r="A1378" t="str">
            <v>NFTRBN</v>
          </cell>
          <cell r="B1378" t="str">
            <v xml:space="preserve">St Helens and Knowsley Hospitals NFT              </v>
          </cell>
          <cell r="C1378" t="str">
            <v>DOHCLS</v>
          </cell>
          <cell r="D1378" t="str">
            <v>T</v>
          </cell>
          <cell r="E1378" t="str">
            <v xml:space="preserve">CLS - DEPARTMENT OF HEALTH                        </v>
          </cell>
          <cell r="F1378" t="str">
            <v>N</v>
          </cell>
          <cell r="G1378" t="str">
            <v>N</v>
          </cell>
          <cell r="H1378" t="str">
            <v>N</v>
          </cell>
          <cell r="I1378" t="str">
            <v>N</v>
          </cell>
          <cell r="J1378" t="str">
            <v>N</v>
          </cell>
          <cell r="K1378" t="str">
            <v>N</v>
          </cell>
          <cell r="L1378" t="str">
            <v>N</v>
          </cell>
          <cell r="M1378" t="str">
            <v>N</v>
          </cell>
          <cell r="N1378" t="str">
            <v>N</v>
          </cell>
          <cell r="O1378" t="str">
            <v>N</v>
          </cell>
          <cell r="P1378" t="str">
            <v>N</v>
          </cell>
          <cell r="Q1378" t="str">
            <v>N</v>
          </cell>
          <cell r="R1378">
            <v>0</v>
          </cell>
        </row>
        <row r="1379">
          <cell r="A1379" t="str">
            <v>NFTRBQ</v>
          </cell>
          <cell r="B1379" t="str">
            <v xml:space="preserve">The Cardiothoracic Centre - Liverpool NFT         </v>
          </cell>
          <cell r="C1379" t="str">
            <v>DOHCLS</v>
          </cell>
          <cell r="D1379" t="str">
            <v>T</v>
          </cell>
          <cell r="E1379" t="str">
            <v xml:space="preserve">CLS - DEPARTMENT OF HEALTH                        </v>
          </cell>
          <cell r="F1379" t="str">
            <v>N</v>
          </cell>
          <cell r="G1379" t="str">
            <v>N</v>
          </cell>
          <cell r="H1379" t="str">
            <v>N</v>
          </cell>
          <cell r="I1379" t="str">
            <v>N</v>
          </cell>
          <cell r="J1379" t="str">
            <v>N</v>
          </cell>
          <cell r="K1379" t="str">
            <v>N</v>
          </cell>
          <cell r="L1379" t="str">
            <v>N</v>
          </cell>
          <cell r="M1379" t="str">
            <v>N</v>
          </cell>
          <cell r="N1379" t="str">
            <v>N</v>
          </cell>
          <cell r="O1379" t="str">
            <v>N</v>
          </cell>
          <cell r="P1379" t="str">
            <v>N</v>
          </cell>
          <cell r="Q1379" t="str">
            <v>N</v>
          </cell>
          <cell r="R1379">
            <v>0</v>
          </cell>
        </row>
        <row r="1380">
          <cell r="A1380" t="str">
            <v>NFTRBZ</v>
          </cell>
          <cell r="B1380" t="str">
            <v xml:space="preserve">Northern Devon Healthcare NFT                     </v>
          </cell>
          <cell r="C1380" t="str">
            <v>DOHCLS</v>
          </cell>
          <cell r="D1380" t="str">
            <v>T</v>
          </cell>
          <cell r="E1380" t="str">
            <v xml:space="preserve">CLS - DEPARTMENT OF HEALTH                        </v>
          </cell>
          <cell r="F1380" t="str">
            <v>N</v>
          </cell>
          <cell r="G1380" t="str">
            <v>N</v>
          </cell>
          <cell r="H1380" t="str">
            <v>N</v>
          </cell>
          <cell r="I1380" t="str">
            <v>N</v>
          </cell>
          <cell r="J1380" t="str">
            <v>N</v>
          </cell>
          <cell r="K1380" t="str">
            <v>N</v>
          </cell>
          <cell r="L1380" t="str">
            <v>N</v>
          </cell>
          <cell r="M1380" t="str">
            <v>N</v>
          </cell>
          <cell r="N1380" t="str">
            <v>N</v>
          </cell>
          <cell r="O1380" t="str">
            <v>N</v>
          </cell>
          <cell r="P1380" t="str">
            <v>N</v>
          </cell>
          <cell r="Q1380" t="str">
            <v>N</v>
          </cell>
          <cell r="R1380">
            <v>0</v>
          </cell>
        </row>
        <row r="1381">
          <cell r="A1381" t="str">
            <v>NFTRC1</v>
          </cell>
          <cell r="B1381" t="str">
            <v xml:space="preserve">Bedford Hospitals NFT                             </v>
          </cell>
          <cell r="C1381" t="str">
            <v>DOHCLS</v>
          </cell>
          <cell r="D1381" t="str">
            <v>T</v>
          </cell>
          <cell r="E1381" t="str">
            <v xml:space="preserve">CLS - DEPARTMENT OF HEALTH                        </v>
          </cell>
          <cell r="F1381" t="str">
            <v>N</v>
          </cell>
          <cell r="G1381" t="str">
            <v>N</v>
          </cell>
          <cell r="H1381" t="str">
            <v>N</v>
          </cell>
          <cell r="I1381" t="str">
            <v>N</v>
          </cell>
          <cell r="J1381" t="str">
            <v>N</v>
          </cell>
          <cell r="K1381" t="str">
            <v>N</v>
          </cell>
          <cell r="L1381" t="str">
            <v>N</v>
          </cell>
          <cell r="M1381" t="str">
            <v>N</v>
          </cell>
          <cell r="N1381" t="str">
            <v>N</v>
          </cell>
          <cell r="O1381" t="str">
            <v>N</v>
          </cell>
          <cell r="P1381" t="str">
            <v>N</v>
          </cell>
          <cell r="Q1381" t="str">
            <v>N</v>
          </cell>
          <cell r="R1381">
            <v>0</v>
          </cell>
        </row>
        <row r="1382">
          <cell r="A1382" t="str">
            <v>NFTRC3</v>
          </cell>
          <cell r="B1382" t="str">
            <v xml:space="preserve">Ealing Hospital NFT                               </v>
          </cell>
          <cell r="C1382" t="str">
            <v>DOHCLS</v>
          </cell>
          <cell r="D1382" t="str">
            <v>T</v>
          </cell>
          <cell r="E1382" t="str">
            <v xml:space="preserve">CLS - DEPARTMENT OF HEALTH                        </v>
          </cell>
          <cell r="F1382" t="str">
            <v>N</v>
          </cell>
          <cell r="G1382" t="str">
            <v>N</v>
          </cell>
          <cell r="H1382" t="str">
            <v>N</v>
          </cell>
          <cell r="I1382" t="str">
            <v>N</v>
          </cell>
          <cell r="J1382" t="str">
            <v>N</v>
          </cell>
          <cell r="K1382" t="str">
            <v>N</v>
          </cell>
          <cell r="L1382" t="str">
            <v>N</v>
          </cell>
          <cell r="M1382" t="str">
            <v>N</v>
          </cell>
          <cell r="N1382" t="str">
            <v>N</v>
          </cell>
          <cell r="O1382" t="str">
            <v>N</v>
          </cell>
          <cell r="P1382" t="str">
            <v>N</v>
          </cell>
          <cell r="Q1382" t="str">
            <v>N</v>
          </cell>
          <cell r="R1382">
            <v>0</v>
          </cell>
        </row>
        <row r="1383">
          <cell r="A1383" t="str">
            <v>NFTRCF</v>
          </cell>
          <cell r="B1383" t="str">
            <v xml:space="preserve">Airedale NFT                                      </v>
          </cell>
          <cell r="C1383" t="str">
            <v>DOHCLS</v>
          </cell>
          <cell r="D1383" t="str">
            <v>T</v>
          </cell>
          <cell r="E1383" t="str">
            <v xml:space="preserve">CLS - DEPARTMENT OF HEALTH                        </v>
          </cell>
          <cell r="F1383" t="str">
            <v>N</v>
          </cell>
          <cell r="G1383" t="str">
            <v>N</v>
          </cell>
          <cell r="H1383" t="str">
            <v>N</v>
          </cell>
          <cell r="I1383" t="str">
            <v>N</v>
          </cell>
          <cell r="J1383" t="str">
            <v>N</v>
          </cell>
          <cell r="K1383" t="str">
            <v>N</v>
          </cell>
          <cell r="L1383" t="str">
            <v>N</v>
          </cell>
          <cell r="M1383" t="str">
            <v>N</v>
          </cell>
          <cell r="N1383" t="str">
            <v>N</v>
          </cell>
          <cell r="O1383" t="str">
            <v>N</v>
          </cell>
          <cell r="P1383" t="str">
            <v>N</v>
          </cell>
          <cell r="Q1383" t="str">
            <v>N</v>
          </cell>
          <cell r="R1383">
            <v>0</v>
          </cell>
        </row>
        <row r="1384">
          <cell r="A1384" t="str">
            <v>NFTRCX</v>
          </cell>
          <cell r="B1384" t="str">
            <v xml:space="preserve">Kings Lynn and Wisbech Hospitals NFT              </v>
          </cell>
          <cell r="C1384" t="str">
            <v>DOHCLS</v>
          </cell>
          <cell r="D1384" t="str">
            <v>T</v>
          </cell>
          <cell r="E1384" t="str">
            <v xml:space="preserve">CLS - DEPARTMENT OF HEALTH                        </v>
          </cell>
          <cell r="F1384" t="str">
            <v>N</v>
          </cell>
          <cell r="G1384" t="str">
            <v>N</v>
          </cell>
          <cell r="H1384" t="str">
            <v>N</v>
          </cell>
          <cell r="I1384" t="str">
            <v>N</v>
          </cell>
          <cell r="J1384" t="str">
            <v>N</v>
          </cell>
          <cell r="K1384" t="str">
            <v>N</v>
          </cell>
          <cell r="L1384" t="str">
            <v>N</v>
          </cell>
          <cell r="M1384" t="str">
            <v>N</v>
          </cell>
          <cell r="N1384" t="str">
            <v>N</v>
          </cell>
          <cell r="O1384" t="str">
            <v>N</v>
          </cell>
          <cell r="P1384" t="str">
            <v>N</v>
          </cell>
          <cell r="Q1384" t="str">
            <v>N</v>
          </cell>
          <cell r="R1384">
            <v>0</v>
          </cell>
        </row>
        <row r="1385">
          <cell r="A1385" t="str">
            <v>NFTRD1</v>
          </cell>
          <cell r="B1385" t="str">
            <v xml:space="preserve">Royal United Hospital Bath NFT                    </v>
          </cell>
          <cell r="C1385" t="str">
            <v>DOHCLS</v>
          </cell>
          <cell r="D1385" t="str">
            <v>T</v>
          </cell>
          <cell r="E1385" t="str">
            <v xml:space="preserve">CLS - DEPARTMENT OF HEALTH                        </v>
          </cell>
          <cell r="F1385" t="str">
            <v>N</v>
          </cell>
          <cell r="G1385" t="str">
            <v>N</v>
          </cell>
          <cell r="H1385" t="str">
            <v>N</v>
          </cell>
          <cell r="I1385" t="str">
            <v>N</v>
          </cell>
          <cell r="J1385" t="str">
            <v>N</v>
          </cell>
          <cell r="K1385" t="str">
            <v>N</v>
          </cell>
          <cell r="L1385" t="str">
            <v>N</v>
          </cell>
          <cell r="M1385" t="str">
            <v>N</v>
          </cell>
          <cell r="N1385" t="str">
            <v>N</v>
          </cell>
          <cell r="O1385" t="str">
            <v>N</v>
          </cell>
          <cell r="P1385" t="str">
            <v>N</v>
          </cell>
          <cell r="Q1385" t="str">
            <v>N</v>
          </cell>
          <cell r="R1385">
            <v>0</v>
          </cell>
        </row>
        <row r="1386">
          <cell r="A1386" t="str">
            <v>NFTRDR</v>
          </cell>
          <cell r="B1386" t="str">
            <v xml:space="preserve">South Downs Health NFT                            </v>
          </cell>
          <cell r="C1386" t="str">
            <v>DOHCLS</v>
          </cell>
          <cell r="D1386" t="str">
            <v>T</v>
          </cell>
          <cell r="E1386" t="str">
            <v xml:space="preserve">CLS - DEPARTMENT OF HEALTH                        </v>
          </cell>
          <cell r="F1386" t="str">
            <v>N</v>
          </cell>
          <cell r="G1386" t="str">
            <v>N</v>
          </cell>
          <cell r="H1386" t="str">
            <v>N</v>
          </cell>
          <cell r="I1386" t="str">
            <v>N</v>
          </cell>
          <cell r="J1386" t="str">
            <v>N</v>
          </cell>
          <cell r="K1386" t="str">
            <v>N</v>
          </cell>
          <cell r="L1386" t="str">
            <v>N</v>
          </cell>
          <cell r="M1386" t="str">
            <v>N</v>
          </cell>
          <cell r="N1386" t="str">
            <v>N</v>
          </cell>
          <cell r="O1386" t="str">
            <v>N</v>
          </cell>
          <cell r="P1386" t="str">
            <v>N</v>
          </cell>
          <cell r="Q1386" t="str">
            <v>N</v>
          </cell>
          <cell r="R1386">
            <v>0</v>
          </cell>
        </row>
        <row r="1387">
          <cell r="A1387" t="str">
            <v>NFTREF</v>
          </cell>
          <cell r="B1387" t="str">
            <v xml:space="preserve">Royal Cornwall Hospitals NFT                      </v>
          </cell>
          <cell r="C1387" t="str">
            <v>DOHCLS</v>
          </cell>
          <cell r="D1387" t="str">
            <v>T</v>
          </cell>
          <cell r="E1387" t="str">
            <v xml:space="preserve">CLS - DEPARTMENT OF HEALTH                        </v>
          </cell>
          <cell r="F1387" t="str">
            <v>N</v>
          </cell>
          <cell r="G1387" t="str">
            <v>N</v>
          </cell>
          <cell r="H1387" t="str">
            <v>N</v>
          </cell>
          <cell r="I1387" t="str">
            <v>N</v>
          </cell>
          <cell r="J1387" t="str">
            <v>N</v>
          </cell>
          <cell r="K1387" t="str">
            <v>N</v>
          </cell>
          <cell r="L1387" t="str">
            <v>N</v>
          </cell>
          <cell r="M1387" t="str">
            <v>N</v>
          </cell>
          <cell r="N1387" t="str">
            <v>N</v>
          </cell>
          <cell r="O1387" t="str">
            <v>N</v>
          </cell>
          <cell r="P1387" t="str">
            <v>N</v>
          </cell>
          <cell r="Q1387" t="str">
            <v>N</v>
          </cell>
          <cell r="R1387">
            <v>0</v>
          </cell>
        </row>
        <row r="1388">
          <cell r="A1388" t="str">
            <v>NFTRET</v>
          </cell>
          <cell r="B1388" t="str">
            <v xml:space="preserve">Walton Centre for Neurology and Neurosur NFT      </v>
          </cell>
          <cell r="C1388" t="str">
            <v>DOHCLS</v>
          </cell>
          <cell r="D1388" t="str">
            <v>T</v>
          </cell>
          <cell r="E1388" t="str">
            <v xml:space="preserve">CLS - DEPARTMENT OF HEALTH                        </v>
          </cell>
          <cell r="F1388" t="str">
            <v>N</v>
          </cell>
          <cell r="G1388" t="str">
            <v>N</v>
          </cell>
          <cell r="H1388" t="str">
            <v>N</v>
          </cell>
          <cell r="I1388" t="str">
            <v>N</v>
          </cell>
          <cell r="J1388" t="str">
            <v>N</v>
          </cell>
          <cell r="K1388" t="str">
            <v>N</v>
          </cell>
          <cell r="L1388" t="str">
            <v>N</v>
          </cell>
          <cell r="M1388" t="str">
            <v>N</v>
          </cell>
          <cell r="N1388" t="str">
            <v>N</v>
          </cell>
          <cell r="O1388" t="str">
            <v>N</v>
          </cell>
          <cell r="P1388" t="str">
            <v>N</v>
          </cell>
          <cell r="Q1388" t="str">
            <v>N</v>
          </cell>
          <cell r="R1388">
            <v>0</v>
          </cell>
        </row>
        <row r="1389">
          <cell r="A1389" t="str">
            <v>NFTRF4</v>
          </cell>
          <cell r="B1389" t="str">
            <v xml:space="preserve">Barking Havering and Redbridge Hospital NFT       </v>
          </cell>
          <cell r="C1389" t="str">
            <v>DOHCLS</v>
          </cell>
          <cell r="D1389" t="str">
            <v>T</v>
          </cell>
          <cell r="E1389" t="str">
            <v xml:space="preserve">CLS - DEPARTMENT OF HEALTH                        </v>
          </cell>
          <cell r="F1389" t="str">
            <v>N</v>
          </cell>
          <cell r="G1389" t="str">
            <v>N</v>
          </cell>
          <cell r="H1389" t="str">
            <v>N</v>
          </cell>
          <cell r="I1389" t="str">
            <v>N</v>
          </cell>
          <cell r="J1389" t="str">
            <v>N</v>
          </cell>
          <cell r="K1389" t="str">
            <v>N</v>
          </cell>
          <cell r="L1389" t="str">
            <v>N</v>
          </cell>
          <cell r="M1389" t="str">
            <v>N</v>
          </cell>
          <cell r="N1389" t="str">
            <v>N</v>
          </cell>
          <cell r="O1389" t="str">
            <v>N</v>
          </cell>
          <cell r="P1389" t="str">
            <v>N</v>
          </cell>
          <cell r="Q1389" t="str">
            <v>N</v>
          </cell>
          <cell r="R1389">
            <v>0</v>
          </cell>
        </row>
        <row r="1390">
          <cell r="A1390" t="str">
            <v>NFTRFW</v>
          </cell>
          <cell r="B1390" t="str">
            <v xml:space="preserve">West Middlesex University NFT                     </v>
          </cell>
          <cell r="C1390" t="str">
            <v>DOHCLS</v>
          </cell>
          <cell r="D1390" t="str">
            <v>T</v>
          </cell>
          <cell r="E1390" t="str">
            <v xml:space="preserve">CLS - DEPARTMENT OF HEALTH                        </v>
          </cell>
          <cell r="F1390" t="str">
            <v>N</v>
          </cell>
          <cell r="G1390" t="str">
            <v>N</v>
          </cell>
          <cell r="H1390" t="str">
            <v>N</v>
          </cell>
          <cell r="I1390" t="str">
            <v>N</v>
          </cell>
          <cell r="J1390" t="str">
            <v>N</v>
          </cell>
          <cell r="K1390" t="str">
            <v>N</v>
          </cell>
          <cell r="L1390" t="str">
            <v>N</v>
          </cell>
          <cell r="M1390" t="str">
            <v>N</v>
          </cell>
          <cell r="N1390" t="str">
            <v>N</v>
          </cell>
          <cell r="O1390" t="str">
            <v>N</v>
          </cell>
          <cell r="P1390" t="str">
            <v>N</v>
          </cell>
          <cell r="Q1390" t="str">
            <v>N</v>
          </cell>
          <cell r="R1390">
            <v>0</v>
          </cell>
        </row>
        <row r="1391">
          <cell r="A1391" t="str">
            <v>NFTRGC</v>
          </cell>
          <cell r="B1391" t="str">
            <v xml:space="preserve">Whipps Cross University Hospital NFT              </v>
          </cell>
          <cell r="C1391" t="str">
            <v>DOHCLS</v>
          </cell>
          <cell r="D1391" t="str">
            <v>T</v>
          </cell>
          <cell r="E1391" t="str">
            <v xml:space="preserve">CLS - DEPARTMENT OF HEALTH                        </v>
          </cell>
          <cell r="F1391" t="str">
            <v>N</v>
          </cell>
          <cell r="G1391" t="str">
            <v>N</v>
          </cell>
          <cell r="H1391" t="str">
            <v>N</v>
          </cell>
          <cell r="I1391" t="str">
            <v>N</v>
          </cell>
          <cell r="J1391" t="str">
            <v>N</v>
          </cell>
          <cell r="K1391" t="str">
            <v>N</v>
          </cell>
          <cell r="L1391" t="str">
            <v>N</v>
          </cell>
          <cell r="M1391" t="str">
            <v>N</v>
          </cell>
          <cell r="N1391" t="str">
            <v>N</v>
          </cell>
          <cell r="O1391" t="str">
            <v>N</v>
          </cell>
          <cell r="P1391" t="str">
            <v>N</v>
          </cell>
          <cell r="Q1391" t="str">
            <v>N</v>
          </cell>
          <cell r="R1391">
            <v>0</v>
          </cell>
        </row>
        <row r="1392">
          <cell r="A1392" t="str">
            <v>NFTRGQ</v>
          </cell>
          <cell r="B1392" t="str">
            <v xml:space="preserve">Ipswich Hospital NFT                              </v>
          </cell>
          <cell r="C1392" t="str">
            <v>DOHCLS</v>
          </cell>
          <cell r="D1392" t="str">
            <v>T</v>
          </cell>
          <cell r="E1392" t="str">
            <v xml:space="preserve">CLS - DEPARTMENT OF HEALTH                        </v>
          </cell>
          <cell r="F1392" t="str">
            <v>N</v>
          </cell>
          <cell r="G1392" t="str">
            <v>N</v>
          </cell>
          <cell r="H1392" t="str">
            <v>N</v>
          </cell>
          <cell r="I1392" t="str">
            <v>N</v>
          </cell>
          <cell r="J1392" t="str">
            <v>N</v>
          </cell>
          <cell r="K1392" t="str">
            <v>N</v>
          </cell>
          <cell r="L1392" t="str">
            <v>N</v>
          </cell>
          <cell r="M1392" t="str">
            <v>N</v>
          </cell>
          <cell r="N1392" t="str">
            <v>N</v>
          </cell>
          <cell r="O1392" t="str">
            <v>N</v>
          </cell>
          <cell r="P1392" t="str">
            <v>N</v>
          </cell>
          <cell r="Q1392" t="str">
            <v>N</v>
          </cell>
          <cell r="R1392">
            <v>0</v>
          </cell>
        </row>
        <row r="1393">
          <cell r="A1393" t="str">
            <v>NFTRGR</v>
          </cell>
          <cell r="B1393" t="str">
            <v xml:space="preserve">West Suffolk Hospitals NFT                        </v>
          </cell>
          <cell r="C1393" t="str">
            <v>DOHCLS</v>
          </cell>
          <cell r="D1393" t="str">
            <v>T</v>
          </cell>
          <cell r="E1393" t="str">
            <v xml:space="preserve">CLS - DEPARTMENT OF HEALTH                        </v>
          </cell>
          <cell r="F1393" t="str">
            <v>N</v>
          </cell>
          <cell r="G1393" t="str">
            <v>N</v>
          </cell>
          <cell r="H1393" t="str">
            <v>N</v>
          </cell>
          <cell r="I1393" t="str">
            <v>N</v>
          </cell>
          <cell r="J1393" t="str">
            <v>N</v>
          </cell>
          <cell r="K1393" t="str">
            <v>N</v>
          </cell>
          <cell r="L1393" t="str">
            <v>N</v>
          </cell>
          <cell r="M1393" t="str">
            <v>N</v>
          </cell>
          <cell r="N1393" t="str">
            <v>N</v>
          </cell>
          <cell r="O1393" t="str">
            <v>N</v>
          </cell>
          <cell r="P1393" t="str">
            <v>N</v>
          </cell>
          <cell r="Q1393" t="str">
            <v>N</v>
          </cell>
          <cell r="R1393">
            <v>0</v>
          </cell>
        </row>
        <row r="1394">
          <cell r="A1394" t="str">
            <v>NFTRHA</v>
          </cell>
          <cell r="B1394" t="str">
            <v xml:space="preserve">Nottinghamshire Healthcare NFT                    </v>
          </cell>
          <cell r="C1394" t="str">
            <v>DOHCLS</v>
          </cell>
          <cell r="D1394" t="str">
            <v>T</v>
          </cell>
          <cell r="E1394" t="str">
            <v xml:space="preserve">CLS - DEPARTMENT OF HEALTH                        </v>
          </cell>
          <cell r="F1394" t="str">
            <v>N</v>
          </cell>
          <cell r="G1394" t="str">
            <v>N</v>
          </cell>
          <cell r="H1394" t="str">
            <v>N</v>
          </cell>
          <cell r="I1394" t="str">
            <v>N</v>
          </cell>
          <cell r="J1394" t="str">
            <v>N</v>
          </cell>
          <cell r="K1394" t="str">
            <v>N</v>
          </cell>
          <cell r="L1394" t="str">
            <v>N</v>
          </cell>
          <cell r="M1394" t="str">
            <v>N</v>
          </cell>
          <cell r="N1394" t="str">
            <v>N</v>
          </cell>
          <cell r="O1394" t="str">
            <v>N</v>
          </cell>
          <cell r="P1394" t="str">
            <v>N</v>
          </cell>
          <cell r="Q1394" t="str">
            <v>N</v>
          </cell>
          <cell r="R1394">
            <v>0</v>
          </cell>
        </row>
        <row r="1395">
          <cell r="A1395" t="str">
            <v>NFTRHM</v>
          </cell>
          <cell r="B1395" t="str">
            <v xml:space="preserve">Southampton University Hospitals NFT              </v>
          </cell>
          <cell r="C1395" t="str">
            <v>DOHCLS</v>
          </cell>
          <cell r="D1395" t="str">
            <v>T</v>
          </cell>
          <cell r="E1395" t="str">
            <v xml:space="preserve">CLS - DEPARTMENT OF HEALTH                        </v>
          </cell>
          <cell r="F1395" t="str">
            <v>N</v>
          </cell>
          <cell r="G1395" t="str">
            <v>N</v>
          </cell>
          <cell r="H1395" t="str">
            <v>N</v>
          </cell>
          <cell r="I1395" t="str">
            <v>N</v>
          </cell>
          <cell r="J1395" t="str">
            <v>N</v>
          </cell>
          <cell r="K1395" t="str">
            <v>N</v>
          </cell>
          <cell r="L1395" t="str">
            <v>N</v>
          </cell>
          <cell r="M1395" t="str">
            <v>N</v>
          </cell>
          <cell r="N1395" t="str">
            <v>N</v>
          </cell>
          <cell r="O1395" t="str">
            <v>N</v>
          </cell>
          <cell r="P1395" t="str">
            <v>N</v>
          </cell>
          <cell r="Q1395" t="str">
            <v>N</v>
          </cell>
          <cell r="R1395">
            <v>0</v>
          </cell>
        </row>
        <row r="1396">
          <cell r="A1396" t="str">
            <v>NFTRHU</v>
          </cell>
          <cell r="B1396" t="str">
            <v xml:space="preserve">Portsmouth Hospitals NFT                          </v>
          </cell>
          <cell r="C1396" t="str">
            <v>DOHCLS</v>
          </cell>
          <cell r="D1396" t="str">
            <v>T</v>
          </cell>
          <cell r="E1396" t="str">
            <v xml:space="preserve">CLS - DEPARTMENT OF HEALTH                        </v>
          </cell>
          <cell r="F1396" t="str">
            <v>N</v>
          </cell>
          <cell r="G1396" t="str">
            <v>N</v>
          </cell>
          <cell r="H1396" t="str">
            <v>N</v>
          </cell>
          <cell r="I1396" t="str">
            <v>N</v>
          </cell>
          <cell r="J1396" t="str">
            <v>N</v>
          </cell>
          <cell r="K1396" t="str">
            <v>N</v>
          </cell>
          <cell r="L1396" t="str">
            <v>N</v>
          </cell>
          <cell r="M1396" t="str">
            <v>N</v>
          </cell>
          <cell r="N1396" t="str">
            <v>N</v>
          </cell>
          <cell r="O1396" t="str">
            <v>N</v>
          </cell>
          <cell r="P1396" t="str">
            <v>N</v>
          </cell>
          <cell r="Q1396" t="str">
            <v>N</v>
          </cell>
          <cell r="R1396">
            <v>0</v>
          </cell>
        </row>
        <row r="1397">
          <cell r="A1397" t="str">
            <v>NFTRJ2</v>
          </cell>
          <cell r="B1397" t="str">
            <v xml:space="preserve">The Lewisham Hospital NFT                         </v>
          </cell>
          <cell r="C1397" t="str">
            <v>DOHCLS</v>
          </cell>
          <cell r="D1397" t="str">
            <v>T</v>
          </cell>
          <cell r="E1397" t="str">
            <v xml:space="preserve">CLS - DEPARTMENT OF HEALTH                        </v>
          </cell>
          <cell r="F1397" t="str">
            <v>N</v>
          </cell>
          <cell r="G1397" t="str">
            <v>N</v>
          </cell>
          <cell r="H1397" t="str">
            <v>N</v>
          </cell>
          <cell r="I1397" t="str">
            <v>N</v>
          </cell>
          <cell r="J1397" t="str">
            <v>N</v>
          </cell>
          <cell r="K1397" t="str">
            <v>N</v>
          </cell>
          <cell r="L1397" t="str">
            <v>N</v>
          </cell>
          <cell r="M1397" t="str">
            <v>N</v>
          </cell>
          <cell r="N1397" t="str">
            <v>N</v>
          </cell>
          <cell r="O1397" t="str">
            <v>N</v>
          </cell>
          <cell r="P1397" t="str">
            <v>N</v>
          </cell>
          <cell r="Q1397" t="str">
            <v>N</v>
          </cell>
          <cell r="R1397">
            <v>0</v>
          </cell>
        </row>
        <row r="1398">
          <cell r="A1398" t="str">
            <v>NFTRJ6</v>
          </cell>
          <cell r="B1398" t="str">
            <v xml:space="preserve">Mayday Healthcare NFT                             </v>
          </cell>
          <cell r="C1398" t="str">
            <v>DOHCLS</v>
          </cell>
          <cell r="D1398" t="str">
            <v>T</v>
          </cell>
          <cell r="E1398" t="str">
            <v xml:space="preserve">CLS - DEPARTMENT OF HEALTH                        </v>
          </cell>
          <cell r="F1398" t="str">
            <v>N</v>
          </cell>
          <cell r="G1398" t="str">
            <v>N</v>
          </cell>
          <cell r="H1398" t="str">
            <v>N</v>
          </cell>
          <cell r="I1398" t="str">
            <v>N</v>
          </cell>
          <cell r="J1398" t="str">
            <v>N</v>
          </cell>
          <cell r="K1398" t="str">
            <v>N</v>
          </cell>
          <cell r="L1398" t="str">
            <v>N</v>
          </cell>
          <cell r="M1398" t="str">
            <v>N</v>
          </cell>
          <cell r="N1398" t="str">
            <v>N</v>
          </cell>
          <cell r="O1398" t="str">
            <v>N</v>
          </cell>
          <cell r="P1398" t="str">
            <v>N</v>
          </cell>
          <cell r="Q1398" t="str">
            <v>N</v>
          </cell>
          <cell r="R1398">
            <v>0</v>
          </cell>
        </row>
        <row r="1399">
          <cell r="A1399" t="str">
            <v>NFTRJ7</v>
          </cell>
          <cell r="B1399" t="str">
            <v xml:space="preserve">St George's Healthcare NFT                        </v>
          </cell>
          <cell r="C1399" t="str">
            <v>DOHCLS</v>
          </cell>
          <cell r="D1399" t="str">
            <v>T</v>
          </cell>
          <cell r="E1399" t="str">
            <v xml:space="preserve">CLS - DEPARTMENT OF HEALTH                        </v>
          </cell>
          <cell r="F1399" t="str">
            <v>N</v>
          </cell>
          <cell r="G1399" t="str">
            <v>N</v>
          </cell>
          <cell r="H1399" t="str">
            <v>N</v>
          </cell>
          <cell r="I1399" t="str">
            <v>N</v>
          </cell>
          <cell r="J1399" t="str">
            <v>N</v>
          </cell>
          <cell r="K1399" t="str">
            <v>N</v>
          </cell>
          <cell r="L1399" t="str">
            <v>N</v>
          </cell>
          <cell r="M1399" t="str">
            <v>N</v>
          </cell>
          <cell r="N1399" t="str">
            <v>N</v>
          </cell>
          <cell r="O1399" t="str">
            <v>N</v>
          </cell>
          <cell r="P1399" t="str">
            <v>N</v>
          </cell>
          <cell r="Q1399" t="str">
            <v>N</v>
          </cell>
          <cell r="R1399">
            <v>0</v>
          </cell>
        </row>
        <row r="1400">
          <cell r="A1400" t="str">
            <v>NFTRJ8</v>
          </cell>
          <cell r="B1400" t="str">
            <v xml:space="preserve">Cornwall Partnership NFT                          </v>
          </cell>
          <cell r="C1400" t="str">
            <v>DOHCLS</v>
          </cell>
          <cell r="D1400" t="str">
            <v>T</v>
          </cell>
          <cell r="E1400" t="str">
            <v xml:space="preserve">CLS - DEPARTMENT OF HEALTH                        </v>
          </cell>
          <cell r="F1400" t="str">
            <v>N</v>
          </cell>
          <cell r="G1400" t="str">
            <v>N</v>
          </cell>
          <cell r="H1400" t="str">
            <v>N</v>
          </cell>
          <cell r="I1400" t="str">
            <v>N</v>
          </cell>
          <cell r="J1400" t="str">
            <v>N</v>
          </cell>
          <cell r="K1400" t="str">
            <v>N</v>
          </cell>
          <cell r="L1400" t="str">
            <v>N</v>
          </cell>
          <cell r="M1400" t="str">
            <v>N</v>
          </cell>
          <cell r="N1400" t="str">
            <v>N</v>
          </cell>
          <cell r="O1400" t="str">
            <v>N</v>
          </cell>
          <cell r="P1400" t="str">
            <v>N</v>
          </cell>
          <cell r="Q1400" t="str">
            <v>N</v>
          </cell>
          <cell r="R1400">
            <v>0</v>
          </cell>
        </row>
        <row r="1401">
          <cell r="A1401" t="str">
            <v>NFTRJC</v>
          </cell>
          <cell r="B1401" t="str">
            <v xml:space="preserve">South Warwickshire General Hospitals NFT          </v>
          </cell>
          <cell r="C1401" t="str">
            <v>DOHCLS</v>
          </cell>
          <cell r="D1401" t="str">
            <v>T</v>
          </cell>
          <cell r="E1401" t="str">
            <v xml:space="preserve">CLS - DEPARTMENT OF HEALTH                        </v>
          </cell>
          <cell r="F1401" t="str">
            <v>N</v>
          </cell>
          <cell r="G1401" t="str">
            <v>N</v>
          </cell>
          <cell r="H1401" t="str">
            <v>N</v>
          </cell>
          <cell r="I1401" t="str">
            <v>N</v>
          </cell>
          <cell r="J1401" t="str">
            <v>N</v>
          </cell>
          <cell r="K1401" t="str">
            <v>N</v>
          </cell>
          <cell r="L1401" t="str">
            <v>N</v>
          </cell>
          <cell r="M1401" t="str">
            <v>N</v>
          </cell>
          <cell r="N1401" t="str">
            <v>N</v>
          </cell>
          <cell r="O1401" t="str">
            <v>N</v>
          </cell>
          <cell r="P1401" t="str">
            <v>N</v>
          </cell>
          <cell r="Q1401" t="str">
            <v>N</v>
          </cell>
          <cell r="R1401">
            <v>0</v>
          </cell>
        </row>
        <row r="1402">
          <cell r="A1402" t="str">
            <v>NFTRJE</v>
          </cell>
          <cell r="B1402" t="str">
            <v xml:space="preserve">University Hospital of North Staffordshi NFT      </v>
          </cell>
          <cell r="C1402" t="str">
            <v>DOHCLS</v>
          </cell>
          <cell r="D1402" t="str">
            <v>T</v>
          </cell>
          <cell r="E1402" t="str">
            <v xml:space="preserve">CLS - DEPARTMENT OF HEALTH                        </v>
          </cell>
          <cell r="F1402" t="str">
            <v>N</v>
          </cell>
          <cell r="G1402" t="str">
            <v>N</v>
          </cell>
          <cell r="H1402" t="str">
            <v>N</v>
          </cell>
          <cell r="I1402" t="str">
            <v>N</v>
          </cell>
          <cell r="J1402" t="str">
            <v>N</v>
          </cell>
          <cell r="K1402" t="str">
            <v>N</v>
          </cell>
          <cell r="L1402" t="str">
            <v>N</v>
          </cell>
          <cell r="M1402" t="str">
            <v>N</v>
          </cell>
          <cell r="N1402" t="str">
            <v>N</v>
          </cell>
          <cell r="O1402" t="str">
            <v>N</v>
          </cell>
          <cell r="P1402" t="str">
            <v>N</v>
          </cell>
          <cell r="Q1402" t="str">
            <v>N</v>
          </cell>
          <cell r="R1402">
            <v>0</v>
          </cell>
        </row>
        <row r="1403">
          <cell r="A1403" t="str">
            <v>NFTRJN</v>
          </cell>
          <cell r="B1403" t="str">
            <v xml:space="preserve">East Cheshire NFT                                 </v>
          </cell>
          <cell r="C1403" t="str">
            <v>DOHCLS</v>
          </cell>
          <cell r="D1403" t="str">
            <v>T</v>
          </cell>
          <cell r="E1403" t="str">
            <v xml:space="preserve">CLS - DEPARTMENT OF HEALTH                        </v>
          </cell>
          <cell r="F1403" t="str">
            <v>N</v>
          </cell>
          <cell r="G1403" t="str">
            <v>N</v>
          </cell>
          <cell r="H1403" t="str">
            <v>N</v>
          </cell>
          <cell r="I1403" t="str">
            <v>N</v>
          </cell>
          <cell r="J1403" t="str">
            <v>N</v>
          </cell>
          <cell r="K1403" t="str">
            <v>N</v>
          </cell>
          <cell r="L1403" t="str">
            <v>N</v>
          </cell>
          <cell r="M1403" t="str">
            <v>N</v>
          </cell>
          <cell r="N1403" t="str">
            <v>N</v>
          </cell>
          <cell r="O1403" t="str">
            <v>N</v>
          </cell>
          <cell r="P1403" t="str">
            <v>N</v>
          </cell>
          <cell r="Q1403" t="str">
            <v>N</v>
          </cell>
          <cell r="R1403">
            <v>0</v>
          </cell>
        </row>
        <row r="1404">
          <cell r="A1404" t="str">
            <v>NFTRK9</v>
          </cell>
          <cell r="B1404" t="str">
            <v xml:space="preserve">Plymouth Hospitals NFT                            </v>
          </cell>
          <cell r="C1404" t="str">
            <v>DOHCLS</v>
          </cell>
          <cell r="D1404" t="str">
            <v>T</v>
          </cell>
          <cell r="E1404" t="str">
            <v xml:space="preserve">CLS - DEPARTMENT OF HEALTH                        </v>
          </cell>
          <cell r="F1404" t="str">
            <v>N</v>
          </cell>
          <cell r="G1404" t="str">
            <v>N</v>
          </cell>
          <cell r="H1404" t="str">
            <v>N</v>
          </cell>
          <cell r="I1404" t="str">
            <v>N</v>
          </cell>
          <cell r="J1404" t="str">
            <v>N</v>
          </cell>
          <cell r="K1404" t="str">
            <v>N</v>
          </cell>
          <cell r="L1404" t="str">
            <v>N</v>
          </cell>
          <cell r="M1404" t="str">
            <v>N</v>
          </cell>
          <cell r="N1404" t="str">
            <v>N</v>
          </cell>
          <cell r="O1404" t="str">
            <v>N</v>
          </cell>
          <cell r="P1404" t="str">
            <v>N</v>
          </cell>
          <cell r="Q1404" t="str">
            <v>N</v>
          </cell>
          <cell r="R1404">
            <v>0</v>
          </cell>
        </row>
        <row r="1405">
          <cell r="A1405" t="str">
            <v>NFTRKB</v>
          </cell>
          <cell r="B1405" t="str">
            <v xml:space="preserve">University Hospitals Coventry and Warwic NFT      </v>
          </cell>
          <cell r="C1405" t="str">
            <v>DOHCLS</v>
          </cell>
          <cell r="D1405" t="str">
            <v>T</v>
          </cell>
          <cell r="E1405" t="str">
            <v xml:space="preserve">CLS - DEPARTMENT OF HEALTH                        </v>
          </cell>
          <cell r="F1405" t="str">
            <v>N</v>
          </cell>
          <cell r="G1405" t="str">
            <v>N</v>
          </cell>
          <cell r="H1405" t="str">
            <v>N</v>
          </cell>
          <cell r="I1405" t="str">
            <v>N</v>
          </cell>
          <cell r="J1405" t="str">
            <v>N</v>
          </cell>
          <cell r="K1405" t="str">
            <v>N</v>
          </cell>
          <cell r="L1405" t="str">
            <v>N</v>
          </cell>
          <cell r="M1405" t="str">
            <v>N</v>
          </cell>
          <cell r="N1405" t="str">
            <v>N</v>
          </cell>
          <cell r="O1405" t="str">
            <v>N</v>
          </cell>
          <cell r="P1405" t="str">
            <v>N</v>
          </cell>
          <cell r="Q1405" t="str">
            <v>N</v>
          </cell>
          <cell r="R1405">
            <v>0</v>
          </cell>
        </row>
        <row r="1406">
          <cell r="A1406" t="str">
            <v>NFTRKE</v>
          </cell>
          <cell r="B1406" t="str">
            <v xml:space="preserve">The Whittington Hospital NFT                      </v>
          </cell>
          <cell r="C1406" t="str">
            <v>DOHCLS</v>
          </cell>
          <cell r="D1406" t="str">
            <v>T</v>
          </cell>
          <cell r="E1406" t="str">
            <v xml:space="preserve">CLS - DEPARTMENT OF HEALTH                        </v>
          </cell>
          <cell r="F1406" t="str">
            <v>N</v>
          </cell>
          <cell r="G1406" t="str">
            <v>N</v>
          </cell>
          <cell r="H1406" t="str">
            <v>N</v>
          </cell>
          <cell r="I1406" t="str">
            <v>N</v>
          </cell>
          <cell r="J1406" t="str">
            <v>N</v>
          </cell>
          <cell r="K1406" t="str">
            <v>N</v>
          </cell>
          <cell r="L1406" t="str">
            <v>N</v>
          </cell>
          <cell r="M1406" t="str">
            <v>N</v>
          </cell>
          <cell r="N1406" t="str">
            <v>N</v>
          </cell>
          <cell r="O1406" t="str">
            <v>N</v>
          </cell>
          <cell r="P1406" t="str">
            <v>N</v>
          </cell>
          <cell r="Q1406" t="str">
            <v>N</v>
          </cell>
          <cell r="R1406">
            <v>0</v>
          </cell>
        </row>
        <row r="1407">
          <cell r="A1407" t="str">
            <v>NFTRKL</v>
          </cell>
          <cell r="B1407" t="str">
            <v xml:space="preserve">West London Mental Health NFT                     </v>
          </cell>
          <cell r="C1407" t="str">
            <v>DOHCLS</v>
          </cell>
          <cell r="D1407" t="str">
            <v>T</v>
          </cell>
          <cell r="E1407" t="str">
            <v xml:space="preserve">CLS - DEPARTMENT OF HEALTH                        </v>
          </cell>
          <cell r="F1407" t="str">
            <v>N</v>
          </cell>
          <cell r="G1407" t="str">
            <v>N</v>
          </cell>
          <cell r="H1407" t="str">
            <v>N</v>
          </cell>
          <cell r="I1407" t="str">
            <v>N</v>
          </cell>
          <cell r="J1407" t="str">
            <v>N</v>
          </cell>
          <cell r="K1407" t="str">
            <v>N</v>
          </cell>
          <cell r="L1407" t="str">
            <v>N</v>
          </cell>
          <cell r="M1407" t="str">
            <v>N</v>
          </cell>
          <cell r="N1407" t="str">
            <v>N</v>
          </cell>
          <cell r="O1407" t="str">
            <v>N</v>
          </cell>
          <cell r="P1407" t="str">
            <v>N</v>
          </cell>
          <cell r="Q1407" t="str">
            <v>N</v>
          </cell>
          <cell r="R1407">
            <v>0</v>
          </cell>
        </row>
        <row r="1408">
          <cell r="A1408" t="str">
            <v>NFTRL1</v>
          </cell>
          <cell r="B1408" t="str">
            <v xml:space="preserve">Robert Jones and Agnes Hunt Orthopaedic NFT       </v>
          </cell>
          <cell r="C1408" t="str">
            <v>DOHCLS</v>
          </cell>
          <cell r="D1408" t="str">
            <v>T</v>
          </cell>
          <cell r="E1408" t="str">
            <v xml:space="preserve">CLS - DEPARTMENT OF HEALTH                        </v>
          </cell>
          <cell r="F1408" t="str">
            <v>N</v>
          </cell>
          <cell r="G1408" t="str">
            <v>N</v>
          </cell>
          <cell r="H1408" t="str">
            <v>N</v>
          </cell>
          <cell r="I1408" t="str">
            <v>N</v>
          </cell>
          <cell r="J1408" t="str">
            <v>N</v>
          </cell>
          <cell r="K1408" t="str">
            <v>N</v>
          </cell>
          <cell r="L1408" t="str">
            <v>N</v>
          </cell>
          <cell r="M1408" t="str">
            <v>N</v>
          </cell>
          <cell r="N1408" t="str">
            <v>N</v>
          </cell>
          <cell r="O1408" t="str">
            <v>N</v>
          </cell>
          <cell r="P1408" t="str">
            <v>N</v>
          </cell>
          <cell r="Q1408" t="str">
            <v>N</v>
          </cell>
          <cell r="R1408">
            <v>0</v>
          </cell>
        </row>
        <row r="1409">
          <cell r="A1409" t="str">
            <v>NFTRL4</v>
          </cell>
          <cell r="B1409" t="str">
            <v xml:space="preserve">The Royal Wolverhampton Hospitals NFT             </v>
          </cell>
          <cell r="C1409" t="str">
            <v>DOHCLS</v>
          </cell>
          <cell r="D1409" t="str">
            <v>T</v>
          </cell>
          <cell r="E1409" t="str">
            <v xml:space="preserve">CLS - DEPARTMENT OF HEALTH                        </v>
          </cell>
          <cell r="F1409" t="str">
            <v>N</v>
          </cell>
          <cell r="G1409" t="str">
            <v>N</v>
          </cell>
          <cell r="H1409" t="str">
            <v>N</v>
          </cell>
          <cell r="I1409" t="str">
            <v>N</v>
          </cell>
          <cell r="J1409" t="str">
            <v>N</v>
          </cell>
          <cell r="K1409" t="str">
            <v>N</v>
          </cell>
          <cell r="L1409" t="str">
            <v>N</v>
          </cell>
          <cell r="M1409" t="str">
            <v>N</v>
          </cell>
          <cell r="N1409" t="str">
            <v>N</v>
          </cell>
          <cell r="O1409" t="str">
            <v>N</v>
          </cell>
          <cell r="P1409" t="str">
            <v>N</v>
          </cell>
          <cell r="Q1409" t="str">
            <v>N</v>
          </cell>
          <cell r="R1409">
            <v>0</v>
          </cell>
        </row>
        <row r="1410">
          <cell r="A1410" t="str">
            <v>NFTRLQ</v>
          </cell>
          <cell r="B1410" t="str">
            <v xml:space="preserve">Hereford Hospitals NFT                            </v>
          </cell>
          <cell r="C1410" t="str">
            <v>DOHCLS</v>
          </cell>
          <cell r="D1410" t="str">
            <v>T</v>
          </cell>
          <cell r="E1410" t="str">
            <v xml:space="preserve">CLS - DEPARTMENT OF HEALTH                        </v>
          </cell>
          <cell r="F1410" t="str">
            <v>N</v>
          </cell>
          <cell r="G1410" t="str">
            <v>N</v>
          </cell>
          <cell r="H1410" t="str">
            <v>N</v>
          </cell>
          <cell r="I1410" t="str">
            <v>N</v>
          </cell>
          <cell r="J1410" t="str">
            <v>N</v>
          </cell>
          <cell r="K1410" t="str">
            <v>N</v>
          </cell>
          <cell r="L1410" t="str">
            <v>N</v>
          </cell>
          <cell r="M1410" t="str">
            <v>N</v>
          </cell>
          <cell r="N1410" t="str">
            <v>N</v>
          </cell>
          <cell r="O1410" t="str">
            <v>N</v>
          </cell>
          <cell r="P1410" t="str">
            <v>N</v>
          </cell>
          <cell r="Q1410" t="str">
            <v>N</v>
          </cell>
          <cell r="R1410">
            <v>0</v>
          </cell>
        </row>
        <row r="1411">
          <cell r="A1411" t="str">
            <v>NFTRLT</v>
          </cell>
          <cell r="B1411" t="str">
            <v xml:space="preserve">George Eliot Hospital NFT                         </v>
          </cell>
          <cell r="C1411" t="str">
            <v>DOHCLS</v>
          </cell>
          <cell r="D1411" t="str">
            <v>T</v>
          </cell>
          <cell r="E1411" t="str">
            <v xml:space="preserve">CLS - DEPARTMENT OF HEALTH                        </v>
          </cell>
          <cell r="F1411" t="str">
            <v>N</v>
          </cell>
          <cell r="G1411" t="str">
            <v>N</v>
          </cell>
          <cell r="H1411" t="str">
            <v>N</v>
          </cell>
          <cell r="I1411" t="str">
            <v>N</v>
          </cell>
          <cell r="J1411" t="str">
            <v>N</v>
          </cell>
          <cell r="K1411" t="str">
            <v>N</v>
          </cell>
          <cell r="L1411" t="str">
            <v>N</v>
          </cell>
          <cell r="M1411" t="str">
            <v>N</v>
          </cell>
          <cell r="N1411" t="str">
            <v>N</v>
          </cell>
          <cell r="O1411" t="str">
            <v>N</v>
          </cell>
          <cell r="P1411" t="str">
            <v>N</v>
          </cell>
          <cell r="Q1411" t="str">
            <v>N</v>
          </cell>
          <cell r="R1411">
            <v>0</v>
          </cell>
        </row>
        <row r="1412">
          <cell r="A1412" t="str">
            <v>NFTRLY</v>
          </cell>
          <cell r="B1412" t="str">
            <v xml:space="preserve">North Staffordshire Combined Healthcare NFT       </v>
          </cell>
          <cell r="C1412" t="str">
            <v>DOHCLS</v>
          </cell>
          <cell r="D1412" t="str">
            <v>T</v>
          </cell>
          <cell r="E1412" t="str">
            <v xml:space="preserve">CLS - DEPARTMENT OF HEALTH                        </v>
          </cell>
          <cell r="F1412" t="str">
            <v>N</v>
          </cell>
          <cell r="G1412" t="str">
            <v>N</v>
          </cell>
          <cell r="H1412" t="str">
            <v>N</v>
          </cell>
          <cell r="I1412" t="str">
            <v>N</v>
          </cell>
          <cell r="J1412" t="str">
            <v>N</v>
          </cell>
          <cell r="K1412" t="str">
            <v>N</v>
          </cell>
          <cell r="L1412" t="str">
            <v>N</v>
          </cell>
          <cell r="M1412" t="str">
            <v>N</v>
          </cell>
          <cell r="N1412" t="str">
            <v>N</v>
          </cell>
          <cell r="O1412" t="str">
            <v>N</v>
          </cell>
          <cell r="P1412" t="str">
            <v>N</v>
          </cell>
          <cell r="Q1412" t="str">
            <v>N</v>
          </cell>
          <cell r="R1412">
            <v>0</v>
          </cell>
        </row>
        <row r="1413">
          <cell r="A1413" t="str">
            <v>NFTRN1</v>
          </cell>
          <cell r="B1413" t="str">
            <v xml:space="preserve">Winchester and Eastleigh Healthcare NFT           </v>
          </cell>
          <cell r="C1413" t="str">
            <v>DOHCLS</v>
          </cell>
          <cell r="D1413" t="str">
            <v>T</v>
          </cell>
          <cell r="E1413" t="str">
            <v xml:space="preserve">CLS - DEPARTMENT OF HEALTH                        </v>
          </cell>
          <cell r="F1413" t="str">
            <v>N</v>
          </cell>
          <cell r="G1413" t="str">
            <v>N</v>
          </cell>
          <cell r="H1413" t="str">
            <v>N</v>
          </cell>
          <cell r="I1413" t="str">
            <v>N</v>
          </cell>
          <cell r="J1413" t="str">
            <v>N</v>
          </cell>
          <cell r="K1413" t="str">
            <v>N</v>
          </cell>
          <cell r="L1413" t="str">
            <v>N</v>
          </cell>
          <cell r="M1413" t="str">
            <v>N</v>
          </cell>
          <cell r="N1413" t="str">
            <v>N</v>
          </cell>
          <cell r="O1413" t="str">
            <v>N</v>
          </cell>
          <cell r="P1413" t="str">
            <v>N</v>
          </cell>
          <cell r="Q1413" t="str">
            <v>N</v>
          </cell>
          <cell r="R1413">
            <v>0</v>
          </cell>
        </row>
        <row r="1414">
          <cell r="A1414" t="str">
            <v>NFTRN7</v>
          </cell>
          <cell r="B1414" t="str">
            <v xml:space="preserve">Dartford and Gravesham NFT                        </v>
          </cell>
          <cell r="C1414" t="str">
            <v>DOHCLS</v>
          </cell>
          <cell r="D1414" t="str">
            <v>T</v>
          </cell>
          <cell r="E1414" t="str">
            <v xml:space="preserve">CLS - DEPARTMENT OF HEALTH                        </v>
          </cell>
          <cell r="F1414" t="str">
            <v>N</v>
          </cell>
          <cell r="G1414" t="str">
            <v>N</v>
          </cell>
          <cell r="H1414" t="str">
            <v>N</v>
          </cell>
          <cell r="I1414" t="str">
            <v>N</v>
          </cell>
          <cell r="J1414" t="str">
            <v>N</v>
          </cell>
          <cell r="K1414" t="str">
            <v>N</v>
          </cell>
          <cell r="L1414" t="str">
            <v>N</v>
          </cell>
          <cell r="M1414" t="str">
            <v>N</v>
          </cell>
          <cell r="N1414" t="str">
            <v>N</v>
          </cell>
          <cell r="O1414" t="str">
            <v>N</v>
          </cell>
          <cell r="P1414" t="str">
            <v>N</v>
          </cell>
          <cell r="Q1414" t="str">
            <v>N</v>
          </cell>
          <cell r="R1414">
            <v>0</v>
          </cell>
        </row>
        <row r="1415">
          <cell r="A1415" t="str">
            <v>NFTRNL</v>
          </cell>
          <cell r="B1415" t="str">
            <v xml:space="preserve">North Cumbria Acute Hospitals NFT                 </v>
          </cell>
          <cell r="C1415" t="str">
            <v>DOHCLS</v>
          </cell>
          <cell r="D1415" t="str">
            <v>T</v>
          </cell>
          <cell r="E1415" t="str">
            <v xml:space="preserve">CLS - DEPARTMENT OF HEALTH                        </v>
          </cell>
          <cell r="F1415" t="str">
            <v>N</v>
          </cell>
          <cell r="G1415" t="str">
            <v>N</v>
          </cell>
          <cell r="H1415" t="str">
            <v>N</v>
          </cell>
          <cell r="I1415" t="str">
            <v>N</v>
          </cell>
          <cell r="J1415" t="str">
            <v>N</v>
          </cell>
          <cell r="K1415" t="str">
            <v>N</v>
          </cell>
          <cell r="L1415" t="str">
            <v>N</v>
          </cell>
          <cell r="M1415" t="str">
            <v>N</v>
          </cell>
          <cell r="N1415" t="str">
            <v>N</v>
          </cell>
          <cell r="O1415" t="str">
            <v>N</v>
          </cell>
          <cell r="P1415" t="str">
            <v>N</v>
          </cell>
          <cell r="Q1415" t="str">
            <v>N</v>
          </cell>
          <cell r="R1415">
            <v>0</v>
          </cell>
        </row>
        <row r="1416">
          <cell r="A1416" t="str">
            <v>NFTRNS</v>
          </cell>
          <cell r="B1416" t="str">
            <v xml:space="preserve">Northampton General Hospital NFT                  </v>
          </cell>
          <cell r="C1416" t="str">
            <v>DOHCLS</v>
          </cell>
          <cell r="D1416" t="str">
            <v>T</v>
          </cell>
          <cell r="E1416" t="str">
            <v xml:space="preserve">CLS - DEPARTMENT OF HEALTH                        </v>
          </cell>
          <cell r="F1416" t="str">
            <v>N</v>
          </cell>
          <cell r="G1416" t="str">
            <v>N</v>
          </cell>
          <cell r="H1416" t="str">
            <v>N</v>
          </cell>
          <cell r="I1416" t="str">
            <v>N</v>
          </cell>
          <cell r="J1416" t="str">
            <v>N</v>
          </cell>
          <cell r="K1416" t="str">
            <v>N</v>
          </cell>
          <cell r="L1416" t="str">
            <v>N</v>
          </cell>
          <cell r="M1416" t="str">
            <v>N</v>
          </cell>
          <cell r="N1416" t="str">
            <v>N</v>
          </cell>
          <cell r="O1416" t="str">
            <v>N</v>
          </cell>
          <cell r="P1416" t="str">
            <v>N</v>
          </cell>
          <cell r="Q1416" t="str">
            <v>N</v>
          </cell>
          <cell r="R1416">
            <v>0</v>
          </cell>
        </row>
        <row r="1417">
          <cell r="A1417" t="str">
            <v>NFTRP1</v>
          </cell>
          <cell r="B1417" t="str">
            <v xml:space="preserve">Northamptonshire Healthcare NFT                   </v>
          </cell>
          <cell r="C1417" t="str">
            <v>DOHCLS</v>
          </cell>
          <cell r="D1417" t="str">
            <v>T</v>
          </cell>
          <cell r="E1417" t="str">
            <v xml:space="preserve">CLS - DEPARTMENT OF HEALTH                        </v>
          </cell>
          <cell r="F1417" t="str">
            <v>N</v>
          </cell>
          <cell r="G1417" t="str">
            <v>N</v>
          </cell>
          <cell r="H1417" t="str">
            <v>N</v>
          </cell>
          <cell r="I1417" t="str">
            <v>N</v>
          </cell>
          <cell r="J1417" t="str">
            <v>N</v>
          </cell>
          <cell r="K1417" t="str">
            <v>N</v>
          </cell>
          <cell r="L1417" t="str">
            <v>N</v>
          </cell>
          <cell r="M1417" t="str">
            <v>N</v>
          </cell>
          <cell r="N1417" t="str">
            <v>N</v>
          </cell>
          <cell r="O1417" t="str">
            <v>N</v>
          </cell>
          <cell r="P1417" t="str">
            <v>N</v>
          </cell>
          <cell r="Q1417" t="str">
            <v>N</v>
          </cell>
          <cell r="R1417">
            <v>0</v>
          </cell>
        </row>
        <row r="1418">
          <cell r="A1418" t="str">
            <v>NFTRP4</v>
          </cell>
          <cell r="B1418" t="str">
            <v xml:space="preserve">Great Ormond Street Hospital NFT                  </v>
          </cell>
          <cell r="C1418" t="str">
            <v>DOHCLS</v>
          </cell>
          <cell r="D1418" t="str">
            <v>T</v>
          </cell>
          <cell r="E1418" t="str">
            <v xml:space="preserve">CLS - DEPARTMENT OF HEALTH                        </v>
          </cell>
          <cell r="F1418" t="str">
            <v>N</v>
          </cell>
          <cell r="G1418" t="str">
            <v>N</v>
          </cell>
          <cell r="H1418" t="str">
            <v>N</v>
          </cell>
          <cell r="I1418" t="str">
            <v>N</v>
          </cell>
          <cell r="J1418" t="str">
            <v>N</v>
          </cell>
          <cell r="K1418" t="str">
            <v>N</v>
          </cell>
          <cell r="L1418" t="str">
            <v>N</v>
          </cell>
          <cell r="M1418" t="str">
            <v>N</v>
          </cell>
          <cell r="N1418" t="str">
            <v>N</v>
          </cell>
          <cell r="O1418" t="str">
            <v>N</v>
          </cell>
          <cell r="P1418" t="str">
            <v>N</v>
          </cell>
          <cell r="Q1418" t="str">
            <v>N</v>
          </cell>
          <cell r="R1418">
            <v>0</v>
          </cell>
        </row>
        <row r="1419">
          <cell r="A1419" t="str">
            <v>NFTRPR</v>
          </cell>
          <cell r="B1419" t="str">
            <v xml:space="preserve">Western Sussex Hospitals NFT                      </v>
          </cell>
          <cell r="C1419" t="str">
            <v>DOHCLS</v>
          </cell>
          <cell r="D1419" t="str">
            <v>T</v>
          </cell>
          <cell r="E1419" t="str">
            <v xml:space="preserve">CLS - DEPARTMENT OF HEALTH                        </v>
          </cell>
          <cell r="F1419" t="str">
            <v>N</v>
          </cell>
          <cell r="G1419" t="str">
            <v>N</v>
          </cell>
          <cell r="H1419" t="str">
            <v>N</v>
          </cell>
          <cell r="I1419" t="str">
            <v>N</v>
          </cell>
          <cell r="J1419" t="str">
            <v>N</v>
          </cell>
          <cell r="K1419" t="str">
            <v>N</v>
          </cell>
          <cell r="L1419" t="str">
            <v>N</v>
          </cell>
          <cell r="M1419" t="str">
            <v>N</v>
          </cell>
          <cell r="N1419" t="str">
            <v>N</v>
          </cell>
          <cell r="O1419" t="str">
            <v>N</v>
          </cell>
          <cell r="P1419" t="str">
            <v>N</v>
          </cell>
          <cell r="Q1419" t="str">
            <v>N</v>
          </cell>
          <cell r="R1419">
            <v>0</v>
          </cell>
        </row>
        <row r="1420">
          <cell r="A1420" t="str">
            <v>NFTRQ6</v>
          </cell>
          <cell r="B1420" t="str">
            <v xml:space="preserve">Royal Liverpool and Broadgreen Universit NFT      </v>
          </cell>
          <cell r="C1420" t="str">
            <v>DOHCLS</v>
          </cell>
          <cell r="D1420" t="str">
            <v>T</v>
          </cell>
          <cell r="E1420" t="str">
            <v xml:space="preserve">CLS - DEPARTMENT OF HEALTH                        </v>
          </cell>
          <cell r="F1420" t="str">
            <v>N</v>
          </cell>
          <cell r="G1420" t="str">
            <v>N</v>
          </cell>
          <cell r="H1420" t="str">
            <v>N</v>
          </cell>
          <cell r="I1420" t="str">
            <v>N</v>
          </cell>
          <cell r="J1420" t="str">
            <v>N</v>
          </cell>
          <cell r="K1420" t="str">
            <v>N</v>
          </cell>
          <cell r="L1420" t="str">
            <v>N</v>
          </cell>
          <cell r="M1420" t="str">
            <v>N</v>
          </cell>
          <cell r="N1420" t="str">
            <v>N</v>
          </cell>
          <cell r="O1420" t="str">
            <v>N</v>
          </cell>
          <cell r="P1420" t="str">
            <v>N</v>
          </cell>
          <cell r="Q1420" t="str">
            <v>N</v>
          </cell>
          <cell r="R1420">
            <v>0</v>
          </cell>
        </row>
        <row r="1421">
          <cell r="A1421" t="str">
            <v>NFTRQ8</v>
          </cell>
          <cell r="B1421" t="str">
            <v xml:space="preserve">Mid Essex Hospital Services NFT                   </v>
          </cell>
          <cell r="C1421" t="str">
            <v>DOHCLS</v>
          </cell>
          <cell r="D1421" t="str">
            <v>T</v>
          </cell>
          <cell r="E1421" t="str">
            <v xml:space="preserve">CLS - DEPARTMENT OF HEALTH                        </v>
          </cell>
          <cell r="F1421" t="str">
            <v>N</v>
          </cell>
          <cell r="G1421" t="str">
            <v>N</v>
          </cell>
          <cell r="H1421" t="str">
            <v>N</v>
          </cell>
          <cell r="I1421" t="str">
            <v>N</v>
          </cell>
          <cell r="J1421" t="str">
            <v>N</v>
          </cell>
          <cell r="K1421" t="str">
            <v>N</v>
          </cell>
          <cell r="L1421" t="str">
            <v>N</v>
          </cell>
          <cell r="M1421" t="str">
            <v>N</v>
          </cell>
          <cell r="N1421" t="str">
            <v>N</v>
          </cell>
          <cell r="O1421" t="str">
            <v>N</v>
          </cell>
          <cell r="P1421" t="str">
            <v>N</v>
          </cell>
          <cell r="Q1421" t="str">
            <v>N</v>
          </cell>
          <cell r="R1421">
            <v>0</v>
          </cell>
        </row>
        <row r="1422">
          <cell r="A1422" t="str">
            <v>NFTRQN</v>
          </cell>
          <cell r="B1422" t="str">
            <v xml:space="preserve">Imperial College Healthcare NFT                   </v>
          </cell>
          <cell r="C1422" t="str">
            <v>DOHCLS</v>
          </cell>
          <cell r="D1422" t="str">
            <v>T</v>
          </cell>
          <cell r="E1422" t="str">
            <v xml:space="preserve">CLS - DEPARTMENT OF HEALTH                        </v>
          </cell>
          <cell r="F1422" t="str">
            <v>N</v>
          </cell>
          <cell r="G1422" t="str">
            <v>N</v>
          </cell>
          <cell r="H1422" t="str">
            <v>N</v>
          </cell>
          <cell r="I1422" t="str">
            <v>N</v>
          </cell>
          <cell r="J1422" t="str">
            <v>N</v>
          </cell>
          <cell r="K1422" t="str">
            <v>N</v>
          </cell>
          <cell r="L1422" t="str">
            <v>N</v>
          </cell>
          <cell r="M1422" t="str">
            <v>N</v>
          </cell>
          <cell r="N1422" t="str">
            <v>N</v>
          </cell>
          <cell r="O1422" t="str">
            <v>N</v>
          </cell>
          <cell r="P1422" t="str">
            <v>N</v>
          </cell>
          <cell r="Q1422" t="str">
            <v>N</v>
          </cell>
          <cell r="R1422">
            <v>0</v>
          </cell>
        </row>
        <row r="1423">
          <cell r="A1423" t="str">
            <v>NFTRQQ</v>
          </cell>
          <cell r="B1423" t="str">
            <v xml:space="preserve">Hinchingbrooke Health Care NFT                    </v>
          </cell>
          <cell r="C1423" t="str">
            <v>DOHCLS</v>
          </cell>
          <cell r="D1423" t="str">
            <v>T</v>
          </cell>
          <cell r="E1423" t="str">
            <v xml:space="preserve">CLS - DEPARTMENT OF HEALTH                        </v>
          </cell>
          <cell r="F1423" t="str">
            <v>N</v>
          </cell>
          <cell r="G1423" t="str">
            <v>N</v>
          </cell>
          <cell r="H1423" t="str">
            <v>N</v>
          </cell>
          <cell r="I1423" t="str">
            <v>N</v>
          </cell>
          <cell r="J1423" t="str">
            <v>N</v>
          </cell>
          <cell r="K1423" t="str">
            <v>N</v>
          </cell>
          <cell r="L1423" t="str">
            <v>N</v>
          </cell>
          <cell r="M1423" t="str">
            <v>N</v>
          </cell>
          <cell r="N1423" t="str">
            <v>N</v>
          </cell>
          <cell r="O1423" t="str">
            <v>N</v>
          </cell>
          <cell r="P1423" t="str">
            <v>N</v>
          </cell>
          <cell r="Q1423" t="str">
            <v>N</v>
          </cell>
          <cell r="R1423">
            <v>0</v>
          </cell>
        </row>
        <row r="1424">
          <cell r="A1424" t="str">
            <v>NFTRQW</v>
          </cell>
          <cell r="B1424" t="str">
            <v xml:space="preserve">The Princess Alexandra Hospital NFT               </v>
          </cell>
          <cell r="C1424" t="str">
            <v>DOHCLS</v>
          </cell>
          <cell r="D1424" t="str">
            <v>T</v>
          </cell>
          <cell r="E1424" t="str">
            <v xml:space="preserve">CLS - DEPARTMENT OF HEALTH                        </v>
          </cell>
          <cell r="F1424" t="str">
            <v>N</v>
          </cell>
          <cell r="G1424" t="str">
            <v>N</v>
          </cell>
          <cell r="H1424" t="str">
            <v>N</v>
          </cell>
          <cell r="I1424" t="str">
            <v>N</v>
          </cell>
          <cell r="J1424" t="str">
            <v>N</v>
          </cell>
          <cell r="K1424" t="str">
            <v>N</v>
          </cell>
          <cell r="L1424" t="str">
            <v>N</v>
          </cell>
          <cell r="M1424" t="str">
            <v>N</v>
          </cell>
          <cell r="N1424" t="str">
            <v>N</v>
          </cell>
          <cell r="O1424" t="str">
            <v>N</v>
          </cell>
          <cell r="P1424" t="str">
            <v>N</v>
          </cell>
          <cell r="Q1424" t="str">
            <v>N</v>
          </cell>
          <cell r="R1424">
            <v>0</v>
          </cell>
        </row>
        <row r="1425">
          <cell r="A1425" t="str">
            <v>NFTRQY</v>
          </cell>
          <cell r="B1425" t="str">
            <v xml:space="preserve">South West London and St George's Mental NFT      </v>
          </cell>
          <cell r="C1425" t="str">
            <v>DOHCLS</v>
          </cell>
          <cell r="D1425" t="str">
            <v>T</v>
          </cell>
          <cell r="E1425" t="str">
            <v xml:space="preserve">CLS - DEPARTMENT OF HEALTH                        </v>
          </cell>
          <cell r="F1425" t="str">
            <v>N</v>
          </cell>
          <cell r="G1425" t="str">
            <v>N</v>
          </cell>
          <cell r="H1425" t="str">
            <v>N</v>
          </cell>
          <cell r="I1425" t="str">
            <v>N</v>
          </cell>
          <cell r="J1425" t="str">
            <v>N</v>
          </cell>
          <cell r="K1425" t="str">
            <v>N</v>
          </cell>
          <cell r="L1425" t="str">
            <v>N</v>
          </cell>
          <cell r="M1425" t="str">
            <v>N</v>
          </cell>
          <cell r="N1425" t="str">
            <v>N</v>
          </cell>
          <cell r="O1425" t="str">
            <v>N</v>
          </cell>
          <cell r="P1425" t="str">
            <v>N</v>
          </cell>
          <cell r="Q1425" t="str">
            <v>N</v>
          </cell>
          <cell r="R1425">
            <v>0</v>
          </cell>
        </row>
        <row r="1426">
          <cell r="A1426" t="str">
            <v>NFTRR8</v>
          </cell>
          <cell r="B1426" t="str">
            <v xml:space="preserve">Leeds Teaching Hospitals NFT                      </v>
          </cell>
          <cell r="C1426" t="str">
            <v>DOHCLS</v>
          </cell>
          <cell r="D1426" t="str">
            <v>T</v>
          </cell>
          <cell r="E1426" t="str">
            <v xml:space="preserve">CLS - DEPARTMENT OF HEALTH                        </v>
          </cell>
          <cell r="F1426" t="str">
            <v>N</v>
          </cell>
          <cell r="G1426" t="str">
            <v>N</v>
          </cell>
          <cell r="H1426" t="str">
            <v>N</v>
          </cell>
          <cell r="I1426" t="str">
            <v>N</v>
          </cell>
          <cell r="J1426" t="str">
            <v>N</v>
          </cell>
          <cell r="K1426" t="str">
            <v>N</v>
          </cell>
          <cell r="L1426" t="str">
            <v>N</v>
          </cell>
          <cell r="M1426" t="str">
            <v>N</v>
          </cell>
          <cell r="N1426" t="str">
            <v>N</v>
          </cell>
          <cell r="O1426" t="str">
            <v>N</v>
          </cell>
          <cell r="P1426" t="str">
            <v>N</v>
          </cell>
          <cell r="Q1426" t="str">
            <v>N</v>
          </cell>
          <cell r="R1426">
            <v>0</v>
          </cell>
        </row>
        <row r="1427">
          <cell r="A1427" t="str">
            <v>NFTRRP</v>
          </cell>
          <cell r="B1427" t="str">
            <v xml:space="preserve">Barnet Enfield and Haringey Mental Heal NFT       </v>
          </cell>
          <cell r="C1427" t="str">
            <v>DOHCLS</v>
          </cell>
          <cell r="D1427" t="str">
            <v>T</v>
          </cell>
          <cell r="E1427" t="str">
            <v xml:space="preserve">CLS - DEPARTMENT OF HEALTH                        </v>
          </cell>
          <cell r="F1427" t="str">
            <v>N</v>
          </cell>
          <cell r="G1427" t="str">
            <v>N</v>
          </cell>
          <cell r="H1427" t="str">
            <v>N</v>
          </cell>
          <cell r="I1427" t="str">
            <v>N</v>
          </cell>
          <cell r="J1427" t="str">
            <v>N</v>
          </cell>
          <cell r="K1427" t="str">
            <v>N</v>
          </cell>
          <cell r="L1427" t="str">
            <v>N</v>
          </cell>
          <cell r="M1427" t="str">
            <v>N</v>
          </cell>
          <cell r="N1427" t="str">
            <v>N</v>
          </cell>
          <cell r="O1427" t="str">
            <v>N</v>
          </cell>
          <cell r="P1427" t="str">
            <v>N</v>
          </cell>
          <cell r="Q1427" t="str">
            <v>N</v>
          </cell>
          <cell r="R1427">
            <v>0</v>
          </cell>
        </row>
        <row r="1428">
          <cell r="A1428" t="str">
            <v>NFTRRU</v>
          </cell>
          <cell r="B1428" t="str">
            <v xml:space="preserve">London Ambulance Service NFT                      </v>
          </cell>
          <cell r="C1428" t="str">
            <v>DOHCLS</v>
          </cell>
          <cell r="D1428" t="str">
            <v>T</v>
          </cell>
          <cell r="E1428" t="str">
            <v xml:space="preserve">CLS - DEPARTMENT OF HEALTH                        </v>
          </cell>
          <cell r="F1428" t="str">
            <v>N</v>
          </cell>
          <cell r="G1428" t="str">
            <v>N</v>
          </cell>
          <cell r="H1428" t="str">
            <v>N</v>
          </cell>
          <cell r="I1428" t="str">
            <v>N</v>
          </cell>
          <cell r="J1428" t="str">
            <v>N</v>
          </cell>
          <cell r="K1428" t="str">
            <v>N</v>
          </cell>
          <cell r="L1428" t="str">
            <v>N</v>
          </cell>
          <cell r="M1428" t="str">
            <v>N</v>
          </cell>
          <cell r="N1428" t="str">
            <v>N</v>
          </cell>
          <cell r="O1428" t="str">
            <v>N</v>
          </cell>
          <cell r="P1428" t="str">
            <v>N</v>
          </cell>
          <cell r="Q1428" t="str">
            <v>N</v>
          </cell>
          <cell r="R1428">
            <v>0</v>
          </cell>
        </row>
        <row r="1429">
          <cell r="A1429" t="str">
            <v>NFTRT3</v>
          </cell>
          <cell r="B1429" t="str">
            <v xml:space="preserve">Royal Brompton and Harefield NFT                  </v>
          </cell>
          <cell r="C1429" t="str">
            <v>DOHCLS</v>
          </cell>
          <cell r="D1429" t="str">
            <v>T</v>
          </cell>
          <cell r="E1429" t="str">
            <v xml:space="preserve">CLS - DEPARTMENT OF HEALTH                        </v>
          </cell>
          <cell r="F1429" t="str">
            <v>N</v>
          </cell>
          <cell r="G1429" t="str">
            <v>N</v>
          </cell>
          <cell r="H1429" t="str">
            <v>N</v>
          </cell>
          <cell r="I1429" t="str">
            <v>N</v>
          </cell>
          <cell r="J1429" t="str">
            <v>N</v>
          </cell>
          <cell r="K1429" t="str">
            <v>N</v>
          </cell>
          <cell r="L1429" t="str">
            <v>N</v>
          </cell>
          <cell r="M1429" t="str">
            <v>N</v>
          </cell>
          <cell r="N1429" t="str">
            <v>N</v>
          </cell>
          <cell r="O1429" t="str">
            <v>N</v>
          </cell>
          <cell r="P1429" t="str">
            <v>N</v>
          </cell>
          <cell r="Q1429" t="str">
            <v>N</v>
          </cell>
          <cell r="R1429">
            <v>0</v>
          </cell>
        </row>
        <row r="1430">
          <cell r="A1430" t="str">
            <v>NFTRT5</v>
          </cell>
          <cell r="B1430" t="str">
            <v xml:space="preserve">Leicestershire Partnership NFT                    </v>
          </cell>
          <cell r="C1430" t="str">
            <v>DOHCLS</v>
          </cell>
          <cell r="D1430" t="str">
            <v>T</v>
          </cell>
          <cell r="E1430" t="str">
            <v xml:space="preserve">CLS - DEPARTMENT OF HEALTH                        </v>
          </cell>
          <cell r="F1430" t="str">
            <v>N</v>
          </cell>
          <cell r="G1430" t="str">
            <v>N</v>
          </cell>
          <cell r="H1430" t="str">
            <v>N</v>
          </cell>
          <cell r="I1430" t="str">
            <v>N</v>
          </cell>
          <cell r="J1430" t="str">
            <v>N</v>
          </cell>
          <cell r="K1430" t="str">
            <v>N</v>
          </cell>
          <cell r="L1430" t="str">
            <v>N</v>
          </cell>
          <cell r="M1430" t="str">
            <v>N</v>
          </cell>
          <cell r="N1430" t="str">
            <v>N</v>
          </cell>
          <cell r="O1430" t="str">
            <v>N</v>
          </cell>
          <cell r="P1430" t="str">
            <v>N</v>
          </cell>
          <cell r="Q1430" t="str">
            <v>N</v>
          </cell>
          <cell r="R1430">
            <v>0</v>
          </cell>
        </row>
        <row r="1431">
          <cell r="A1431" t="str">
            <v>NFTRT6</v>
          </cell>
          <cell r="B1431" t="str">
            <v xml:space="preserve">Local Health Partnerships NFT                     </v>
          </cell>
          <cell r="C1431" t="str">
            <v>DOHCLS</v>
          </cell>
          <cell r="D1431" t="str">
            <v>T</v>
          </cell>
          <cell r="E1431" t="str">
            <v xml:space="preserve">CLS - DEPARTMENT OF HEALTH                        </v>
          </cell>
          <cell r="F1431" t="str">
            <v>N</v>
          </cell>
          <cell r="G1431" t="str">
            <v>N</v>
          </cell>
          <cell r="H1431" t="str">
            <v>N</v>
          </cell>
          <cell r="I1431" t="str">
            <v>N</v>
          </cell>
          <cell r="J1431" t="str">
            <v>N</v>
          </cell>
          <cell r="K1431" t="str">
            <v>N</v>
          </cell>
          <cell r="L1431" t="str">
            <v>N</v>
          </cell>
          <cell r="M1431" t="str">
            <v>N</v>
          </cell>
          <cell r="N1431" t="str">
            <v>N</v>
          </cell>
          <cell r="O1431" t="str">
            <v>N</v>
          </cell>
          <cell r="P1431" t="str">
            <v>N</v>
          </cell>
          <cell r="Q1431" t="str">
            <v>N</v>
          </cell>
          <cell r="R1431">
            <v>0</v>
          </cell>
        </row>
        <row r="1432">
          <cell r="A1432" t="str">
            <v>NFTRTH</v>
          </cell>
          <cell r="B1432" t="str">
            <v xml:space="preserve">Oxford Radcliffe Hospitals NFT                    </v>
          </cell>
          <cell r="C1432" t="str">
            <v>DOHCLS</v>
          </cell>
          <cell r="D1432" t="str">
            <v>T</v>
          </cell>
          <cell r="E1432" t="str">
            <v xml:space="preserve">CLS - DEPARTMENT OF HEALTH                        </v>
          </cell>
          <cell r="F1432" t="str">
            <v>N</v>
          </cell>
          <cell r="G1432" t="str">
            <v>N</v>
          </cell>
          <cell r="H1432" t="str">
            <v>N</v>
          </cell>
          <cell r="I1432" t="str">
            <v>N</v>
          </cell>
          <cell r="J1432" t="str">
            <v>N</v>
          </cell>
          <cell r="K1432" t="str">
            <v>N</v>
          </cell>
          <cell r="L1432" t="str">
            <v>N</v>
          </cell>
          <cell r="M1432" t="str">
            <v>N</v>
          </cell>
          <cell r="N1432" t="str">
            <v>N</v>
          </cell>
          <cell r="O1432" t="str">
            <v>N</v>
          </cell>
          <cell r="P1432" t="str">
            <v>N</v>
          </cell>
          <cell r="Q1432" t="str">
            <v>N</v>
          </cell>
          <cell r="R1432">
            <v>0</v>
          </cell>
        </row>
        <row r="1433">
          <cell r="A1433" t="str">
            <v>NFTRTK</v>
          </cell>
          <cell r="B1433" t="str">
            <v xml:space="preserve">Ashford and St Peter's Hospitals NFT              </v>
          </cell>
          <cell r="C1433" t="str">
            <v>DOHCLS</v>
          </cell>
          <cell r="D1433" t="str">
            <v>T</v>
          </cell>
          <cell r="E1433" t="str">
            <v xml:space="preserve">CLS - DEPARTMENT OF HEALTH                        </v>
          </cell>
          <cell r="F1433" t="str">
            <v>N</v>
          </cell>
          <cell r="G1433" t="str">
            <v>N</v>
          </cell>
          <cell r="H1433" t="str">
            <v>N</v>
          </cell>
          <cell r="I1433" t="str">
            <v>N</v>
          </cell>
          <cell r="J1433" t="str">
            <v>N</v>
          </cell>
          <cell r="K1433" t="str">
            <v>N</v>
          </cell>
          <cell r="L1433" t="str">
            <v>N</v>
          </cell>
          <cell r="M1433" t="str">
            <v>N</v>
          </cell>
          <cell r="N1433" t="str">
            <v>N</v>
          </cell>
          <cell r="O1433" t="str">
            <v>N</v>
          </cell>
          <cell r="P1433" t="str">
            <v>N</v>
          </cell>
          <cell r="Q1433" t="str">
            <v>N</v>
          </cell>
          <cell r="R1433">
            <v>0</v>
          </cell>
        </row>
        <row r="1434">
          <cell r="A1434" t="str">
            <v>NFTRTP</v>
          </cell>
          <cell r="B1434" t="str">
            <v xml:space="preserve">Surrey And Sussex Healthcare NFT                  </v>
          </cell>
          <cell r="C1434" t="str">
            <v>DOHCLS</v>
          </cell>
          <cell r="D1434" t="str">
            <v>T</v>
          </cell>
          <cell r="E1434" t="str">
            <v xml:space="preserve">CLS - DEPARTMENT OF HEALTH                        </v>
          </cell>
          <cell r="F1434" t="str">
            <v>N</v>
          </cell>
          <cell r="G1434" t="str">
            <v>N</v>
          </cell>
          <cell r="H1434" t="str">
            <v>N</v>
          </cell>
          <cell r="I1434" t="str">
            <v>N</v>
          </cell>
          <cell r="J1434" t="str">
            <v>N</v>
          </cell>
          <cell r="K1434" t="str">
            <v>N</v>
          </cell>
          <cell r="L1434" t="str">
            <v>N</v>
          </cell>
          <cell r="M1434" t="str">
            <v>N</v>
          </cell>
          <cell r="N1434" t="str">
            <v>N</v>
          </cell>
          <cell r="O1434" t="str">
            <v>N</v>
          </cell>
          <cell r="P1434" t="str">
            <v>N</v>
          </cell>
          <cell r="Q1434" t="str">
            <v>N</v>
          </cell>
          <cell r="R1434">
            <v>0</v>
          </cell>
        </row>
        <row r="1435">
          <cell r="A1435" t="str">
            <v>NFTRTR</v>
          </cell>
          <cell r="B1435" t="str">
            <v xml:space="preserve">South Tees Hospitals NFT                          </v>
          </cell>
          <cell r="C1435" t="str">
            <v>DOHCLS</v>
          </cell>
          <cell r="D1435" t="str">
            <v>T</v>
          </cell>
          <cell r="E1435" t="str">
            <v xml:space="preserve">CLS - DEPARTMENT OF HEALTH                        </v>
          </cell>
          <cell r="F1435" t="str">
            <v>N</v>
          </cell>
          <cell r="G1435" t="str">
            <v>N</v>
          </cell>
          <cell r="H1435" t="str">
            <v>N</v>
          </cell>
          <cell r="I1435" t="str">
            <v>N</v>
          </cell>
          <cell r="J1435" t="str">
            <v>N</v>
          </cell>
          <cell r="K1435" t="str">
            <v>N</v>
          </cell>
          <cell r="L1435" t="str">
            <v>N</v>
          </cell>
          <cell r="M1435" t="str">
            <v>N</v>
          </cell>
          <cell r="N1435" t="str">
            <v>N</v>
          </cell>
          <cell r="O1435" t="str">
            <v>N</v>
          </cell>
          <cell r="P1435" t="str">
            <v>N</v>
          </cell>
          <cell r="Q1435" t="str">
            <v>N</v>
          </cell>
          <cell r="R1435">
            <v>0</v>
          </cell>
        </row>
        <row r="1436">
          <cell r="A1436" t="str">
            <v>NFTRTV</v>
          </cell>
          <cell r="B1436" t="str">
            <v xml:space="preserve">5 Boroughs Partnership NFT                        </v>
          </cell>
          <cell r="C1436" t="str">
            <v>DOHCLS</v>
          </cell>
          <cell r="D1436" t="str">
            <v>T</v>
          </cell>
          <cell r="E1436" t="str">
            <v xml:space="preserve">CLS - DEPARTMENT OF HEALTH                        </v>
          </cell>
          <cell r="F1436" t="str">
            <v>N</v>
          </cell>
          <cell r="G1436" t="str">
            <v>N</v>
          </cell>
          <cell r="H1436" t="str">
            <v>N</v>
          </cell>
          <cell r="I1436" t="str">
            <v>N</v>
          </cell>
          <cell r="J1436" t="str">
            <v>N</v>
          </cell>
          <cell r="K1436" t="str">
            <v>N</v>
          </cell>
          <cell r="L1436" t="str">
            <v>N</v>
          </cell>
          <cell r="M1436" t="str">
            <v>N</v>
          </cell>
          <cell r="N1436" t="str">
            <v>N</v>
          </cell>
          <cell r="O1436" t="str">
            <v>N</v>
          </cell>
          <cell r="P1436" t="str">
            <v>N</v>
          </cell>
          <cell r="Q1436" t="str">
            <v>N</v>
          </cell>
          <cell r="R1436">
            <v>0</v>
          </cell>
        </row>
        <row r="1437">
          <cell r="A1437" t="str">
            <v>NFTRTX</v>
          </cell>
          <cell r="B1437" t="str">
            <v xml:space="preserve">Morecambe Bay Hospitals NFT                       </v>
          </cell>
          <cell r="C1437" t="str">
            <v>DOHCLS</v>
          </cell>
          <cell r="D1437" t="str">
            <v>T</v>
          </cell>
          <cell r="E1437" t="str">
            <v xml:space="preserve">CLS - DEPARTMENT OF HEALTH                        </v>
          </cell>
          <cell r="F1437" t="str">
            <v>N</v>
          </cell>
          <cell r="G1437" t="str">
            <v>N</v>
          </cell>
          <cell r="H1437" t="str">
            <v>N</v>
          </cell>
          <cell r="I1437" t="str">
            <v>N</v>
          </cell>
          <cell r="J1437" t="str">
            <v>N</v>
          </cell>
          <cell r="K1437" t="str">
            <v>N</v>
          </cell>
          <cell r="L1437" t="str">
            <v>N</v>
          </cell>
          <cell r="M1437" t="str">
            <v>N</v>
          </cell>
          <cell r="N1437" t="str">
            <v>N</v>
          </cell>
          <cell r="O1437" t="str">
            <v>N</v>
          </cell>
          <cell r="P1437" t="str">
            <v>N</v>
          </cell>
          <cell r="Q1437" t="str">
            <v>N</v>
          </cell>
          <cell r="R1437">
            <v>0</v>
          </cell>
        </row>
        <row r="1438">
          <cell r="A1438" t="str">
            <v>NFTRV7</v>
          </cell>
          <cell r="B1438" t="str">
            <v xml:space="preserve">Bedfordshire and Luton Community NFT              </v>
          </cell>
          <cell r="C1438" t="str">
            <v>DOHCLS</v>
          </cell>
          <cell r="D1438" t="str">
            <v>T</v>
          </cell>
          <cell r="E1438" t="str">
            <v xml:space="preserve">CLS - DEPARTMENT OF HEALTH                        </v>
          </cell>
          <cell r="F1438" t="str">
            <v>N</v>
          </cell>
          <cell r="G1438" t="str">
            <v>N</v>
          </cell>
          <cell r="H1438" t="str">
            <v>N</v>
          </cell>
          <cell r="I1438" t="str">
            <v>N</v>
          </cell>
          <cell r="J1438" t="str">
            <v>N</v>
          </cell>
          <cell r="K1438" t="str">
            <v>N</v>
          </cell>
          <cell r="L1438" t="str">
            <v>N</v>
          </cell>
          <cell r="M1438" t="str">
            <v>N</v>
          </cell>
          <cell r="N1438" t="str">
            <v>N</v>
          </cell>
          <cell r="O1438" t="str">
            <v>N</v>
          </cell>
          <cell r="P1438" t="str">
            <v>N</v>
          </cell>
          <cell r="Q1438" t="str">
            <v>N</v>
          </cell>
          <cell r="R1438">
            <v>0</v>
          </cell>
        </row>
        <row r="1439">
          <cell r="A1439" t="str">
            <v>NFTRV8</v>
          </cell>
          <cell r="B1439" t="str">
            <v xml:space="preserve">North West London Hospitals NFT                   </v>
          </cell>
          <cell r="C1439" t="str">
            <v>DOHCLS</v>
          </cell>
          <cell r="D1439" t="str">
            <v>T</v>
          </cell>
          <cell r="E1439" t="str">
            <v xml:space="preserve">CLS - DEPARTMENT OF HEALTH                        </v>
          </cell>
          <cell r="F1439" t="str">
            <v>N</v>
          </cell>
          <cell r="G1439" t="str">
            <v>N</v>
          </cell>
          <cell r="H1439" t="str">
            <v>N</v>
          </cell>
          <cell r="I1439" t="str">
            <v>N</v>
          </cell>
          <cell r="J1439" t="str">
            <v>N</v>
          </cell>
          <cell r="K1439" t="str">
            <v>N</v>
          </cell>
          <cell r="L1439" t="str">
            <v>N</v>
          </cell>
          <cell r="M1439" t="str">
            <v>N</v>
          </cell>
          <cell r="N1439" t="str">
            <v>N</v>
          </cell>
          <cell r="O1439" t="str">
            <v>N</v>
          </cell>
          <cell r="P1439" t="str">
            <v>N</v>
          </cell>
          <cell r="Q1439" t="str">
            <v>N</v>
          </cell>
          <cell r="R1439">
            <v>0</v>
          </cell>
        </row>
        <row r="1440">
          <cell r="A1440" t="str">
            <v>NFTRV9</v>
          </cell>
          <cell r="B1440" t="str">
            <v xml:space="preserve">Hull and East Riding Community Health NFT         </v>
          </cell>
          <cell r="C1440" t="str">
            <v>DOHCLS</v>
          </cell>
          <cell r="D1440" t="str">
            <v>T</v>
          </cell>
          <cell r="E1440" t="str">
            <v xml:space="preserve">CLS - DEPARTMENT OF HEALTH                        </v>
          </cell>
          <cell r="F1440" t="str">
            <v>N</v>
          </cell>
          <cell r="G1440" t="str">
            <v>N</v>
          </cell>
          <cell r="H1440" t="str">
            <v>N</v>
          </cell>
          <cell r="I1440" t="str">
            <v>N</v>
          </cell>
          <cell r="J1440" t="str">
            <v>N</v>
          </cell>
          <cell r="K1440" t="str">
            <v>N</v>
          </cell>
          <cell r="L1440" t="str">
            <v>N</v>
          </cell>
          <cell r="M1440" t="str">
            <v>N</v>
          </cell>
          <cell r="N1440" t="str">
            <v>N</v>
          </cell>
          <cell r="O1440" t="str">
            <v>N</v>
          </cell>
          <cell r="P1440" t="str">
            <v>N</v>
          </cell>
          <cell r="Q1440" t="str">
            <v>N</v>
          </cell>
          <cell r="R1440">
            <v>0</v>
          </cell>
        </row>
        <row r="1441">
          <cell r="A1441" t="str">
            <v>NFTRVJ</v>
          </cell>
          <cell r="B1441" t="str">
            <v xml:space="preserve">North Bristol NFT                                 </v>
          </cell>
          <cell r="C1441" t="str">
            <v>DOHCLS</v>
          </cell>
          <cell r="D1441" t="str">
            <v>T</v>
          </cell>
          <cell r="E1441" t="str">
            <v xml:space="preserve">CLS - DEPARTMENT OF HEALTH                        </v>
          </cell>
          <cell r="F1441" t="str">
            <v>N</v>
          </cell>
          <cell r="G1441" t="str">
            <v>N</v>
          </cell>
          <cell r="H1441" t="str">
            <v>N</v>
          </cell>
          <cell r="I1441" t="str">
            <v>N</v>
          </cell>
          <cell r="J1441" t="str">
            <v>N</v>
          </cell>
          <cell r="K1441" t="str">
            <v>N</v>
          </cell>
          <cell r="L1441" t="str">
            <v>N</v>
          </cell>
          <cell r="M1441" t="str">
            <v>N</v>
          </cell>
          <cell r="N1441" t="str">
            <v>N</v>
          </cell>
          <cell r="O1441" t="str">
            <v>N</v>
          </cell>
          <cell r="P1441" t="str">
            <v>N</v>
          </cell>
          <cell r="Q1441" t="str">
            <v>N</v>
          </cell>
          <cell r="R1441">
            <v>0</v>
          </cell>
        </row>
        <row r="1442">
          <cell r="A1442" t="str">
            <v>NFTRVL</v>
          </cell>
          <cell r="B1442" t="str">
            <v xml:space="preserve">Barnet and Chase Farm Hospitals NFT               </v>
          </cell>
          <cell r="C1442" t="str">
            <v>DOHCLS</v>
          </cell>
          <cell r="D1442" t="str">
            <v>T</v>
          </cell>
          <cell r="E1442" t="str">
            <v xml:space="preserve">CLS - DEPARTMENT OF HEALTH                        </v>
          </cell>
          <cell r="F1442" t="str">
            <v>N</v>
          </cell>
          <cell r="G1442" t="str">
            <v>N</v>
          </cell>
          <cell r="H1442" t="str">
            <v>N</v>
          </cell>
          <cell r="I1442" t="str">
            <v>N</v>
          </cell>
          <cell r="J1442" t="str">
            <v>N</v>
          </cell>
          <cell r="K1442" t="str">
            <v>N</v>
          </cell>
          <cell r="L1442" t="str">
            <v>N</v>
          </cell>
          <cell r="M1442" t="str">
            <v>N</v>
          </cell>
          <cell r="N1442" t="str">
            <v>N</v>
          </cell>
          <cell r="O1442" t="str">
            <v>N</v>
          </cell>
          <cell r="P1442" t="str">
            <v>N</v>
          </cell>
          <cell r="Q1442" t="str">
            <v>N</v>
          </cell>
          <cell r="R1442">
            <v>0</v>
          </cell>
        </row>
        <row r="1443">
          <cell r="A1443" t="str">
            <v>NFTRVN</v>
          </cell>
          <cell r="B1443" t="str">
            <v xml:space="preserve">Avon and Wiltshire Mental Health Partner NFT      </v>
          </cell>
          <cell r="C1443" t="str">
            <v>DOHCLS</v>
          </cell>
          <cell r="D1443" t="str">
            <v>T</v>
          </cell>
          <cell r="E1443" t="str">
            <v xml:space="preserve">CLS - DEPARTMENT OF HEALTH                        </v>
          </cell>
          <cell r="F1443" t="str">
            <v>N</v>
          </cell>
          <cell r="G1443" t="str">
            <v>N</v>
          </cell>
          <cell r="H1443" t="str">
            <v>N</v>
          </cell>
          <cell r="I1443" t="str">
            <v>N</v>
          </cell>
          <cell r="J1443" t="str">
            <v>N</v>
          </cell>
          <cell r="K1443" t="str">
            <v>N</v>
          </cell>
          <cell r="L1443" t="str">
            <v>N</v>
          </cell>
          <cell r="M1443" t="str">
            <v>N</v>
          </cell>
          <cell r="N1443" t="str">
            <v>N</v>
          </cell>
          <cell r="O1443" t="str">
            <v>N</v>
          </cell>
          <cell r="P1443" t="str">
            <v>N</v>
          </cell>
          <cell r="Q1443" t="str">
            <v>N</v>
          </cell>
          <cell r="R1443">
            <v>0</v>
          </cell>
        </row>
        <row r="1444">
          <cell r="A1444" t="str">
            <v>NFTRVR</v>
          </cell>
          <cell r="B1444" t="str">
            <v xml:space="preserve">Epsom and St Helier University Hospitals NFT      </v>
          </cell>
          <cell r="C1444" t="str">
            <v>DOHCLS</v>
          </cell>
          <cell r="D1444" t="str">
            <v>T</v>
          </cell>
          <cell r="E1444" t="str">
            <v xml:space="preserve">CLS - DEPARTMENT OF HEALTH                        </v>
          </cell>
          <cell r="F1444" t="str">
            <v>N</v>
          </cell>
          <cell r="G1444" t="str">
            <v>N</v>
          </cell>
          <cell r="H1444" t="str">
            <v>N</v>
          </cell>
          <cell r="I1444" t="str">
            <v>N</v>
          </cell>
          <cell r="J1444" t="str">
            <v>N</v>
          </cell>
          <cell r="K1444" t="str">
            <v>N</v>
          </cell>
          <cell r="L1444" t="str">
            <v>N</v>
          </cell>
          <cell r="M1444" t="str">
            <v>N</v>
          </cell>
          <cell r="N1444" t="str">
            <v>N</v>
          </cell>
          <cell r="O1444" t="str">
            <v>N</v>
          </cell>
          <cell r="P1444" t="str">
            <v>N</v>
          </cell>
          <cell r="Q1444" t="str">
            <v>N</v>
          </cell>
          <cell r="R1444">
            <v>0</v>
          </cell>
        </row>
        <row r="1445">
          <cell r="A1445" t="str">
            <v>NFTRVY</v>
          </cell>
          <cell r="B1445" t="str">
            <v xml:space="preserve">Southport and Ormskirk Hospital NFT               </v>
          </cell>
          <cell r="C1445" t="str">
            <v>DOHCLS</v>
          </cell>
          <cell r="D1445" t="str">
            <v>T</v>
          </cell>
          <cell r="E1445" t="str">
            <v xml:space="preserve">CLS - DEPARTMENT OF HEALTH                        </v>
          </cell>
          <cell r="F1445" t="str">
            <v>N</v>
          </cell>
          <cell r="G1445" t="str">
            <v>N</v>
          </cell>
          <cell r="H1445" t="str">
            <v>N</v>
          </cell>
          <cell r="I1445" t="str">
            <v>N</v>
          </cell>
          <cell r="J1445" t="str">
            <v>N</v>
          </cell>
          <cell r="K1445" t="str">
            <v>N</v>
          </cell>
          <cell r="L1445" t="str">
            <v>N</v>
          </cell>
          <cell r="M1445" t="str">
            <v>N</v>
          </cell>
          <cell r="N1445" t="str">
            <v>N</v>
          </cell>
          <cell r="O1445" t="str">
            <v>N</v>
          </cell>
          <cell r="P1445" t="str">
            <v>N</v>
          </cell>
          <cell r="Q1445" t="str">
            <v>N</v>
          </cell>
          <cell r="R1445">
            <v>0</v>
          </cell>
        </row>
        <row r="1446">
          <cell r="A1446" t="str">
            <v>NFTRW4</v>
          </cell>
          <cell r="B1446" t="str">
            <v xml:space="preserve">Mersey Care NFT                                   </v>
          </cell>
          <cell r="C1446" t="str">
            <v>DOHCLS</v>
          </cell>
          <cell r="D1446" t="str">
            <v>T</v>
          </cell>
          <cell r="E1446" t="str">
            <v xml:space="preserve">CLS - DEPARTMENT OF HEALTH                        </v>
          </cell>
          <cell r="F1446" t="str">
            <v>N</v>
          </cell>
          <cell r="G1446" t="str">
            <v>N</v>
          </cell>
          <cell r="H1446" t="str">
            <v>N</v>
          </cell>
          <cell r="I1446" t="str">
            <v>N</v>
          </cell>
          <cell r="J1446" t="str">
            <v>N</v>
          </cell>
          <cell r="K1446" t="str">
            <v>N</v>
          </cell>
          <cell r="L1446" t="str">
            <v>N</v>
          </cell>
          <cell r="M1446" t="str">
            <v>N</v>
          </cell>
          <cell r="N1446" t="str">
            <v>N</v>
          </cell>
          <cell r="O1446" t="str">
            <v>N</v>
          </cell>
          <cell r="P1446" t="str">
            <v>N</v>
          </cell>
          <cell r="Q1446" t="str">
            <v>N</v>
          </cell>
          <cell r="R1446">
            <v>0</v>
          </cell>
        </row>
        <row r="1447">
          <cell r="A1447" t="str">
            <v>NFTRW6</v>
          </cell>
          <cell r="B1447" t="str">
            <v xml:space="preserve">Pennine Acute Hospitals NFT                       </v>
          </cell>
          <cell r="C1447" t="str">
            <v>DOHCLS</v>
          </cell>
          <cell r="D1447" t="str">
            <v>T</v>
          </cell>
          <cell r="E1447" t="str">
            <v xml:space="preserve">CLS - DEPARTMENT OF HEALTH                        </v>
          </cell>
          <cell r="F1447" t="str">
            <v>N</v>
          </cell>
          <cell r="G1447" t="str">
            <v>N</v>
          </cell>
          <cell r="H1447" t="str">
            <v>N</v>
          </cell>
          <cell r="I1447" t="str">
            <v>N</v>
          </cell>
          <cell r="J1447" t="str">
            <v>N</v>
          </cell>
          <cell r="K1447" t="str">
            <v>N</v>
          </cell>
          <cell r="L1447" t="str">
            <v>N</v>
          </cell>
          <cell r="M1447" t="str">
            <v>N</v>
          </cell>
          <cell r="N1447" t="str">
            <v>N</v>
          </cell>
          <cell r="O1447" t="str">
            <v>N</v>
          </cell>
          <cell r="P1447" t="str">
            <v>N</v>
          </cell>
          <cell r="Q1447" t="str">
            <v>N</v>
          </cell>
          <cell r="R1447">
            <v>0</v>
          </cell>
        </row>
        <row r="1448">
          <cell r="A1448" t="str">
            <v>NFTRWA</v>
          </cell>
          <cell r="B1448" t="str">
            <v xml:space="preserve">Hull and East Yorkshire Hospitals NFT             </v>
          </cell>
          <cell r="C1448" t="str">
            <v>DOHCLS</v>
          </cell>
          <cell r="D1448" t="str">
            <v>T</v>
          </cell>
          <cell r="E1448" t="str">
            <v xml:space="preserve">CLS - DEPARTMENT OF HEALTH                        </v>
          </cell>
          <cell r="F1448" t="str">
            <v>N</v>
          </cell>
          <cell r="G1448" t="str">
            <v>N</v>
          </cell>
          <cell r="H1448" t="str">
            <v>N</v>
          </cell>
          <cell r="I1448" t="str">
            <v>N</v>
          </cell>
          <cell r="J1448" t="str">
            <v>N</v>
          </cell>
          <cell r="K1448" t="str">
            <v>N</v>
          </cell>
          <cell r="L1448" t="str">
            <v>N</v>
          </cell>
          <cell r="M1448" t="str">
            <v>N</v>
          </cell>
          <cell r="N1448" t="str">
            <v>N</v>
          </cell>
          <cell r="O1448" t="str">
            <v>N</v>
          </cell>
          <cell r="P1448" t="str">
            <v>N</v>
          </cell>
          <cell r="Q1448" t="str">
            <v>N</v>
          </cell>
          <cell r="R1448">
            <v>0</v>
          </cell>
        </row>
        <row r="1449">
          <cell r="A1449" t="str">
            <v>NFTRWD</v>
          </cell>
          <cell r="B1449" t="str">
            <v xml:space="preserve">United Lincolnshire Hospitals NFT                 </v>
          </cell>
          <cell r="C1449" t="str">
            <v>DOHCLS</v>
          </cell>
          <cell r="D1449" t="str">
            <v>T</v>
          </cell>
          <cell r="E1449" t="str">
            <v xml:space="preserve">CLS - DEPARTMENT OF HEALTH                        </v>
          </cell>
          <cell r="F1449" t="str">
            <v>N</v>
          </cell>
          <cell r="G1449" t="str">
            <v>N</v>
          </cell>
          <cell r="H1449" t="str">
            <v>N</v>
          </cell>
          <cell r="I1449" t="str">
            <v>N</v>
          </cell>
          <cell r="J1449" t="str">
            <v>N</v>
          </cell>
          <cell r="K1449" t="str">
            <v>N</v>
          </cell>
          <cell r="L1449" t="str">
            <v>N</v>
          </cell>
          <cell r="M1449" t="str">
            <v>N</v>
          </cell>
          <cell r="N1449" t="str">
            <v>N</v>
          </cell>
          <cell r="O1449" t="str">
            <v>N</v>
          </cell>
          <cell r="P1449" t="str">
            <v>N</v>
          </cell>
          <cell r="Q1449" t="str">
            <v>N</v>
          </cell>
          <cell r="R1449">
            <v>0</v>
          </cell>
        </row>
        <row r="1450">
          <cell r="A1450" t="str">
            <v>NFTRWE</v>
          </cell>
          <cell r="B1450" t="str">
            <v xml:space="preserve">University Hospitals of Leicester NFT             </v>
          </cell>
          <cell r="C1450" t="str">
            <v>DOHCLS</v>
          </cell>
          <cell r="D1450" t="str">
            <v>T</v>
          </cell>
          <cell r="E1450" t="str">
            <v xml:space="preserve">CLS - DEPARTMENT OF HEALTH                        </v>
          </cell>
          <cell r="F1450" t="str">
            <v>N</v>
          </cell>
          <cell r="G1450" t="str">
            <v>N</v>
          </cell>
          <cell r="H1450" t="str">
            <v>N</v>
          </cell>
          <cell r="I1450" t="str">
            <v>N</v>
          </cell>
          <cell r="J1450" t="str">
            <v>N</v>
          </cell>
          <cell r="K1450" t="str">
            <v>N</v>
          </cell>
          <cell r="L1450" t="str">
            <v>N</v>
          </cell>
          <cell r="M1450" t="str">
            <v>N</v>
          </cell>
          <cell r="N1450" t="str">
            <v>N</v>
          </cell>
          <cell r="O1450" t="str">
            <v>N</v>
          </cell>
          <cell r="P1450" t="str">
            <v>N</v>
          </cell>
          <cell r="Q1450" t="str">
            <v>N</v>
          </cell>
          <cell r="R1450">
            <v>0</v>
          </cell>
        </row>
        <row r="1451">
          <cell r="A1451" t="str">
            <v>NFTRWF</v>
          </cell>
          <cell r="B1451" t="str">
            <v xml:space="preserve">Maidstone and Tunbridge Wells NFT                 </v>
          </cell>
          <cell r="C1451" t="str">
            <v>DOHCLS</v>
          </cell>
          <cell r="D1451" t="str">
            <v>T</v>
          </cell>
          <cell r="E1451" t="str">
            <v xml:space="preserve">CLS - DEPARTMENT OF HEALTH                        </v>
          </cell>
          <cell r="F1451" t="str">
            <v>N</v>
          </cell>
          <cell r="G1451" t="str">
            <v>N</v>
          </cell>
          <cell r="H1451" t="str">
            <v>N</v>
          </cell>
          <cell r="I1451" t="str">
            <v>N</v>
          </cell>
          <cell r="J1451" t="str">
            <v>N</v>
          </cell>
          <cell r="K1451" t="str">
            <v>N</v>
          </cell>
          <cell r="L1451" t="str">
            <v>N</v>
          </cell>
          <cell r="M1451" t="str">
            <v>N</v>
          </cell>
          <cell r="N1451" t="str">
            <v>N</v>
          </cell>
          <cell r="O1451" t="str">
            <v>N</v>
          </cell>
          <cell r="P1451" t="str">
            <v>N</v>
          </cell>
          <cell r="Q1451" t="str">
            <v>N</v>
          </cell>
          <cell r="R1451">
            <v>0</v>
          </cell>
        </row>
        <row r="1452">
          <cell r="A1452" t="str">
            <v>NFTRWG</v>
          </cell>
          <cell r="B1452" t="str">
            <v xml:space="preserve">West Hertfordshire Hospitals NFT                  </v>
          </cell>
          <cell r="C1452" t="str">
            <v>DOHCLS</v>
          </cell>
          <cell r="D1452" t="str">
            <v>T</v>
          </cell>
          <cell r="E1452" t="str">
            <v xml:space="preserve">CLS - DEPARTMENT OF HEALTH                        </v>
          </cell>
          <cell r="F1452" t="str">
            <v>N</v>
          </cell>
          <cell r="G1452" t="str">
            <v>N</v>
          </cell>
          <cell r="H1452" t="str">
            <v>N</v>
          </cell>
          <cell r="I1452" t="str">
            <v>N</v>
          </cell>
          <cell r="J1452" t="str">
            <v>N</v>
          </cell>
          <cell r="K1452" t="str">
            <v>N</v>
          </cell>
          <cell r="L1452" t="str">
            <v>N</v>
          </cell>
          <cell r="M1452" t="str">
            <v>N</v>
          </cell>
          <cell r="N1452" t="str">
            <v>N</v>
          </cell>
          <cell r="O1452" t="str">
            <v>N</v>
          </cell>
          <cell r="P1452" t="str">
            <v>N</v>
          </cell>
          <cell r="Q1452" t="str">
            <v>N</v>
          </cell>
          <cell r="R1452">
            <v>0</v>
          </cell>
        </row>
        <row r="1453">
          <cell r="A1453" t="str">
            <v>NFTRWH</v>
          </cell>
          <cell r="B1453" t="str">
            <v xml:space="preserve">East And North Hertfordshire NFT                  </v>
          </cell>
          <cell r="C1453" t="str">
            <v>DOHCLS</v>
          </cell>
          <cell r="D1453" t="str">
            <v>T</v>
          </cell>
          <cell r="E1453" t="str">
            <v xml:space="preserve">CLS - DEPARTMENT OF HEALTH                        </v>
          </cell>
          <cell r="F1453" t="str">
            <v>N</v>
          </cell>
          <cell r="G1453" t="str">
            <v>N</v>
          </cell>
          <cell r="H1453" t="str">
            <v>N</v>
          </cell>
          <cell r="I1453" t="str">
            <v>N</v>
          </cell>
          <cell r="J1453" t="str">
            <v>N</v>
          </cell>
          <cell r="K1453" t="str">
            <v>N</v>
          </cell>
          <cell r="L1453" t="str">
            <v>N</v>
          </cell>
          <cell r="M1453" t="str">
            <v>N</v>
          </cell>
          <cell r="N1453" t="str">
            <v>N</v>
          </cell>
          <cell r="O1453" t="str">
            <v>N</v>
          </cell>
          <cell r="P1453" t="str">
            <v>N</v>
          </cell>
          <cell r="Q1453" t="str">
            <v>N</v>
          </cell>
          <cell r="R1453">
            <v>0</v>
          </cell>
        </row>
        <row r="1454">
          <cell r="A1454" t="str">
            <v>NFTRWP</v>
          </cell>
          <cell r="B1454" t="str">
            <v xml:space="preserve">Worcestershire Acute Hospitals NFT                </v>
          </cell>
          <cell r="C1454" t="str">
            <v>DOHCLS</v>
          </cell>
          <cell r="D1454" t="str">
            <v>T</v>
          </cell>
          <cell r="E1454" t="str">
            <v xml:space="preserve">CLS - DEPARTMENT OF HEALTH                        </v>
          </cell>
          <cell r="F1454" t="str">
            <v>N</v>
          </cell>
          <cell r="G1454" t="str">
            <v>N</v>
          </cell>
          <cell r="H1454" t="str">
            <v>N</v>
          </cell>
          <cell r="I1454" t="str">
            <v>N</v>
          </cell>
          <cell r="J1454" t="str">
            <v>N</v>
          </cell>
          <cell r="K1454" t="str">
            <v>N</v>
          </cell>
          <cell r="L1454" t="str">
            <v>N</v>
          </cell>
          <cell r="M1454" t="str">
            <v>N</v>
          </cell>
          <cell r="N1454" t="str">
            <v>N</v>
          </cell>
          <cell r="O1454" t="str">
            <v>N</v>
          </cell>
          <cell r="P1454" t="str">
            <v>N</v>
          </cell>
          <cell r="Q1454" t="str">
            <v>N</v>
          </cell>
          <cell r="R1454">
            <v>0</v>
          </cell>
        </row>
        <row r="1455">
          <cell r="A1455" t="str">
            <v>NFTRWQ</v>
          </cell>
          <cell r="B1455" t="str">
            <v xml:space="preserve">Worcestershire Mental Health Partnership NFT      </v>
          </cell>
          <cell r="C1455" t="str">
            <v>DOHCLS</v>
          </cell>
          <cell r="D1455" t="str">
            <v>T</v>
          </cell>
          <cell r="E1455" t="str">
            <v xml:space="preserve">CLS - DEPARTMENT OF HEALTH                        </v>
          </cell>
          <cell r="F1455" t="str">
            <v>N</v>
          </cell>
          <cell r="G1455" t="str">
            <v>N</v>
          </cell>
          <cell r="H1455" t="str">
            <v>N</v>
          </cell>
          <cell r="I1455" t="str">
            <v>N</v>
          </cell>
          <cell r="J1455" t="str">
            <v>N</v>
          </cell>
          <cell r="K1455" t="str">
            <v>N</v>
          </cell>
          <cell r="L1455" t="str">
            <v>N</v>
          </cell>
          <cell r="M1455" t="str">
            <v>N</v>
          </cell>
          <cell r="N1455" t="str">
            <v>N</v>
          </cell>
          <cell r="O1455" t="str">
            <v>N</v>
          </cell>
          <cell r="P1455" t="str">
            <v>N</v>
          </cell>
          <cell r="Q1455" t="str">
            <v>N</v>
          </cell>
          <cell r="R1455">
            <v>0</v>
          </cell>
        </row>
        <row r="1456">
          <cell r="A1456" t="str">
            <v>NFTRWV</v>
          </cell>
          <cell r="B1456" t="str">
            <v xml:space="preserve">Devon Partnership NFT                             </v>
          </cell>
          <cell r="C1456" t="str">
            <v>DOHCLS</v>
          </cell>
          <cell r="D1456" t="str">
            <v>T</v>
          </cell>
          <cell r="E1456" t="str">
            <v xml:space="preserve">CLS - DEPARTMENT OF HEALTH                        </v>
          </cell>
          <cell r="F1456" t="str">
            <v>N</v>
          </cell>
          <cell r="G1456" t="str">
            <v>N</v>
          </cell>
          <cell r="H1456" t="str">
            <v>N</v>
          </cell>
          <cell r="I1456" t="str">
            <v>N</v>
          </cell>
          <cell r="J1456" t="str">
            <v>N</v>
          </cell>
          <cell r="K1456" t="str">
            <v>N</v>
          </cell>
          <cell r="L1456" t="str">
            <v>N</v>
          </cell>
          <cell r="M1456" t="str">
            <v>N</v>
          </cell>
          <cell r="N1456" t="str">
            <v>N</v>
          </cell>
          <cell r="O1456" t="str">
            <v>N</v>
          </cell>
          <cell r="P1456" t="str">
            <v>N</v>
          </cell>
          <cell r="Q1456" t="str">
            <v>N</v>
          </cell>
          <cell r="R1456">
            <v>0</v>
          </cell>
        </row>
        <row r="1457">
          <cell r="A1457" t="str">
            <v>NFTRX1</v>
          </cell>
          <cell r="B1457" t="str">
            <v xml:space="preserve">Nottingham University Hospitals NHS Trust         </v>
          </cell>
          <cell r="C1457" t="str">
            <v>DOHCLS</v>
          </cell>
          <cell r="D1457" t="str">
            <v>T</v>
          </cell>
          <cell r="E1457" t="str">
            <v xml:space="preserve">CLS - DEPARTMENT OF HEALTH                        </v>
          </cell>
          <cell r="F1457" t="str">
            <v>N</v>
          </cell>
          <cell r="G1457" t="str">
            <v>N</v>
          </cell>
          <cell r="H1457" t="str">
            <v>N</v>
          </cell>
          <cell r="I1457" t="str">
            <v>N</v>
          </cell>
          <cell r="J1457" t="str">
            <v>N</v>
          </cell>
          <cell r="K1457" t="str">
            <v>N</v>
          </cell>
          <cell r="L1457" t="str">
            <v>N</v>
          </cell>
          <cell r="M1457" t="str">
            <v>N</v>
          </cell>
          <cell r="N1457" t="str">
            <v>N</v>
          </cell>
          <cell r="O1457" t="str">
            <v>N</v>
          </cell>
          <cell r="P1457" t="str">
            <v>N</v>
          </cell>
          <cell r="Q1457" t="str">
            <v>N</v>
          </cell>
          <cell r="R1457">
            <v>0</v>
          </cell>
        </row>
        <row r="1458">
          <cell r="A1458" t="str">
            <v>NFTRX4</v>
          </cell>
          <cell r="B1458" t="str">
            <v xml:space="preserve">Northumberland Tyne And Wear NHS Trust            </v>
          </cell>
          <cell r="C1458" t="str">
            <v>DOHCLS</v>
          </cell>
          <cell r="D1458" t="str">
            <v>T</v>
          </cell>
          <cell r="E1458" t="str">
            <v xml:space="preserve">CLS - DEPARTMENT OF HEALTH                        </v>
          </cell>
          <cell r="F1458" t="str">
            <v>N</v>
          </cell>
          <cell r="G1458" t="str">
            <v>N</v>
          </cell>
          <cell r="H1458" t="str">
            <v>N</v>
          </cell>
          <cell r="I1458" t="str">
            <v>N</v>
          </cell>
          <cell r="J1458" t="str">
            <v>N</v>
          </cell>
          <cell r="K1458" t="str">
            <v>N</v>
          </cell>
          <cell r="L1458" t="str">
            <v>N</v>
          </cell>
          <cell r="M1458" t="str">
            <v>N</v>
          </cell>
          <cell r="N1458" t="str">
            <v>N</v>
          </cell>
          <cell r="O1458" t="str">
            <v>N</v>
          </cell>
          <cell r="P1458" t="str">
            <v>N</v>
          </cell>
          <cell r="Q1458" t="str">
            <v>N</v>
          </cell>
          <cell r="R1458">
            <v>0</v>
          </cell>
        </row>
        <row r="1459">
          <cell r="A1459" t="str">
            <v>NFTRX6</v>
          </cell>
          <cell r="B1459" t="str">
            <v xml:space="preserve">North East Ambulance Service NHS Trust            </v>
          </cell>
          <cell r="C1459" t="str">
            <v>DOHCLS</v>
          </cell>
          <cell r="D1459" t="str">
            <v>T</v>
          </cell>
          <cell r="E1459" t="str">
            <v xml:space="preserve">CLS - DEPARTMENT OF HEALTH                        </v>
          </cell>
          <cell r="F1459" t="str">
            <v>N</v>
          </cell>
          <cell r="G1459" t="str">
            <v>N</v>
          </cell>
          <cell r="H1459" t="str">
            <v>N</v>
          </cell>
          <cell r="I1459" t="str">
            <v>N</v>
          </cell>
          <cell r="J1459" t="str">
            <v>N</v>
          </cell>
          <cell r="K1459" t="str">
            <v>N</v>
          </cell>
          <cell r="L1459" t="str">
            <v>N</v>
          </cell>
          <cell r="M1459" t="str">
            <v>N</v>
          </cell>
          <cell r="N1459" t="str">
            <v>N</v>
          </cell>
          <cell r="O1459" t="str">
            <v>N</v>
          </cell>
          <cell r="P1459" t="str">
            <v>N</v>
          </cell>
          <cell r="Q1459" t="str">
            <v>N</v>
          </cell>
          <cell r="R1459">
            <v>0</v>
          </cell>
        </row>
        <row r="1460">
          <cell r="A1460" t="str">
            <v>NFTRX7</v>
          </cell>
          <cell r="B1460" t="str">
            <v xml:space="preserve">North West Ambulance Service NHS Trust            </v>
          </cell>
          <cell r="C1460" t="str">
            <v>DOHCLS</v>
          </cell>
          <cell r="D1460" t="str">
            <v>T</v>
          </cell>
          <cell r="E1460" t="str">
            <v xml:space="preserve">CLS - DEPARTMENT OF HEALTH                        </v>
          </cell>
          <cell r="F1460" t="str">
            <v>N</v>
          </cell>
          <cell r="G1460" t="str">
            <v>N</v>
          </cell>
          <cell r="H1460" t="str">
            <v>N</v>
          </cell>
          <cell r="I1460" t="str">
            <v>N</v>
          </cell>
          <cell r="J1460" t="str">
            <v>N</v>
          </cell>
          <cell r="K1460" t="str">
            <v>N</v>
          </cell>
          <cell r="L1460" t="str">
            <v>N</v>
          </cell>
          <cell r="M1460" t="str">
            <v>N</v>
          </cell>
          <cell r="N1460" t="str">
            <v>N</v>
          </cell>
          <cell r="O1460" t="str">
            <v>N</v>
          </cell>
          <cell r="P1460" t="str">
            <v>N</v>
          </cell>
          <cell r="Q1460" t="str">
            <v>N</v>
          </cell>
          <cell r="R1460">
            <v>0</v>
          </cell>
        </row>
        <row r="1461">
          <cell r="A1461" t="str">
            <v>NFTRX8</v>
          </cell>
          <cell r="B1461" t="str">
            <v xml:space="preserve">Yorkshire Ambulance Service NHS Trust             </v>
          </cell>
          <cell r="C1461" t="str">
            <v>DOHCLS</v>
          </cell>
          <cell r="D1461" t="str">
            <v>T</v>
          </cell>
          <cell r="E1461" t="str">
            <v xml:space="preserve">CLS - DEPARTMENT OF HEALTH                        </v>
          </cell>
          <cell r="F1461" t="str">
            <v>N</v>
          </cell>
          <cell r="G1461" t="str">
            <v>N</v>
          </cell>
          <cell r="H1461" t="str">
            <v>N</v>
          </cell>
          <cell r="I1461" t="str">
            <v>N</v>
          </cell>
          <cell r="J1461" t="str">
            <v>N</v>
          </cell>
          <cell r="K1461" t="str">
            <v>N</v>
          </cell>
          <cell r="L1461" t="str">
            <v>N</v>
          </cell>
          <cell r="M1461" t="str">
            <v>N</v>
          </cell>
          <cell r="N1461" t="str">
            <v>N</v>
          </cell>
          <cell r="O1461" t="str">
            <v>N</v>
          </cell>
          <cell r="P1461" t="str">
            <v>N</v>
          </cell>
          <cell r="Q1461" t="str">
            <v>N</v>
          </cell>
          <cell r="R1461">
            <v>0</v>
          </cell>
        </row>
        <row r="1462">
          <cell r="A1462" t="str">
            <v>NFTRX9</v>
          </cell>
          <cell r="B1462" t="str">
            <v xml:space="preserve">East Midlands Ambulance Service NHS Trust         </v>
          </cell>
          <cell r="C1462" t="str">
            <v>DOHCLS</v>
          </cell>
          <cell r="D1462" t="str">
            <v>T</v>
          </cell>
          <cell r="E1462" t="str">
            <v xml:space="preserve">CLS - DEPARTMENT OF HEALTH                        </v>
          </cell>
          <cell r="F1462" t="str">
            <v>N</v>
          </cell>
          <cell r="G1462" t="str">
            <v>N</v>
          </cell>
          <cell r="H1462" t="str">
            <v>N</v>
          </cell>
          <cell r="I1462" t="str">
            <v>N</v>
          </cell>
          <cell r="J1462" t="str">
            <v>N</v>
          </cell>
          <cell r="K1462" t="str">
            <v>N</v>
          </cell>
          <cell r="L1462" t="str">
            <v>N</v>
          </cell>
          <cell r="M1462" t="str">
            <v>N</v>
          </cell>
          <cell r="N1462" t="str">
            <v>N</v>
          </cell>
          <cell r="O1462" t="str">
            <v>N</v>
          </cell>
          <cell r="P1462" t="str">
            <v>N</v>
          </cell>
          <cell r="Q1462" t="str">
            <v>N</v>
          </cell>
          <cell r="R1462">
            <v>0</v>
          </cell>
        </row>
        <row r="1463">
          <cell r="A1463" t="str">
            <v>NFTRXC</v>
          </cell>
          <cell r="B1463" t="str">
            <v xml:space="preserve">East Sussex Hospitals NFT                         </v>
          </cell>
          <cell r="C1463" t="str">
            <v>DOHCLS</v>
          </cell>
          <cell r="D1463" t="str">
            <v>T</v>
          </cell>
          <cell r="E1463" t="str">
            <v xml:space="preserve">CLS - DEPARTMENT OF HEALTH                        </v>
          </cell>
          <cell r="F1463" t="str">
            <v>N</v>
          </cell>
          <cell r="G1463" t="str">
            <v>N</v>
          </cell>
          <cell r="H1463" t="str">
            <v>N</v>
          </cell>
          <cell r="I1463" t="str">
            <v>N</v>
          </cell>
          <cell r="J1463" t="str">
            <v>N</v>
          </cell>
          <cell r="K1463" t="str">
            <v>N</v>
          </cell>
          <cell r="L1463" t="str">
            <v>N</v>
          </cell>
          <cell r="M1463" t="str">
            <v>N</v>
          </cell>
          <cell r="N1463" t="str">
            <v>N</v>
          </cell>
          <cell r="O1463" t="str">
            <v>N</v>
          </cell>
          <cell r="P1463" t="str">
            <v>N</v>
          </cell>
          <cell r="Q1463" t="str">
            <v>N</v>
          </cell>
          <cell r="R1463">
            <v>0</v>
          </cell>
        </row>
        <row r="1464">
          <cell r="A1464" t="str">
            <v>NFTRXF</v>
          </cell>
          <cell r="B1464" t="str">
            <v xml:space="preserve">Mid Yorkshire Hospitals NFT                       </v>
          </cell>
          <cell r="C1464" t="str">
            <v>DOHCLS</v>
          </cell>
          <cell r="D1464" t="str">
            <v>T</v>
          </cell>
          <cell r="E1464" t="str">
            <v xml:space="preserve">CLS - DEPARTMENT OF HEALTH                        </v>
          </cell>
          <cell r="F1464" t="str">
            <v>N</v>
          </cell>
          <cell r="G1464" t="str">
            <v>N</v>
          </cell>
          <cell r="H1464" t="str">
            <v>N</v>
          </cell>
          <cell r="I1464" t="str">
            <v>N</v>
          </cell>
          <cell r="J1464" t="str">
            <v>N</v>
          </cell>
          <cell r="K1464" t="str">
            <v>N</v>
          </cell>
          <cell r="L1464" t="str">
            <v>N</v>
          </cell>
          <cell r="M1464" t="str">
            <v>N</v>
          </cell>
          <cell r="N1464" t="str">
            <v>N</v>
          </cell>
          <cell r="O1464" t="str">
            <v>N</v>
          </cell>
          <cell r="P1464" t="str">
            <v>N</v>
          </cell>
          <cell r="Q1464" t="str">
            <v>N</v>
          </cell>
          <cell r="R1464">
            <v>0</v>
          </cell>
        </row>
        <row r="1465">
          <cell r="A1465" t="str">
            <v>NFTRXG</v>
          </cell>
          <cell r="B1465" t="str">
            <v xml:space="preserve">South West Yorkshire Mental Health NFT            </v>
          </cell>
          <cell r="C1465" t="str">
            <v>DOHCLS</v>
          </cell>
          <cell r="D1465" t="str">
            <v>T</v>
          </cell>
          <cell r="E1465" t="str">
            <v xml:space="preserve">CLS - DEPARTMENT OF HEALTH                        </v>
          </cell>
          <cell r="F1465" t="str">
            <v>N</v>
          </cell>
          <cell r="G1465" t="str">
            <v>N</v>
          </cell>
          <cell r="H1465" t="str">
            <v>N</v>
          </cell>
          <cell r="I1465" t="str">
            <v>N</v>
          </cell>
          <cell r="J1465" t="str">
            <v>N</v>
          </cell>
          <cell r="K1465" t="str">
            <v>N</v>
          </cell>
          <cell r="L1465" t="str">
            <v>N</v>
          </cell>
          <cell r="M1465" t="str">
            <v>N</v>
          </cell>
          <cell r="N1465" t="str">
            <v>N</v>
          </cell>
          <cell r="O1465" t="str">
            <v>N</v>
          </cell>
          <cell r="P1465" t="str">
            <v>N</v>
          </cell>
          <cell r="Q1465" t="str">
            <v>N</v>
          </cell>
          <cell r="R1465">
            <v>0</v>
          </cell>
        </row>
        <row r="1466">
          <cell r="A1466" t="str">
            <v>NFTRXH</v>
          </cell>
          <cell r="B1466" t="str">
            <v xml:space="preserve">Brighton and Sussex University Hospitals NFT      </v>
          </cell>
          <cell r="C1466" t="str">
            <v>DOHCLS</v>
          </cell>
          <cell r="D1466" t="str">
            <v>T</v>
          </cell>
          <cell r="E1466" t="str">
            <v xml:space="preserve">CLS - DEPARTMENT OF HEALTH                        </v>
          </cell>
          <cell r="F1466" t="str">
            <v>N</v>
          </cell>
          <cell r="G1466" t="str">
            <v>N</v>
          </cell>
          <cell r="H1466" t="str">
            <v>N</v>
          </cell>
          <cell r="I1466" t="str">
            <v>N</v>
          </cell>
          <cell r="J1466" t="str">
            <v>N</v>
          </cell>
          <cell r="K1466" t="str">
            <v>N</v>
          </cell>
          <cell r="L1466" t="str">
            <v>N</v>
          </cell>
          <cell r="M1466" t="str">
            <v>N</v>
          </cell>
          <cell r="N1466" t="str">
            <v>N</v>
          </cell>
          <cell r="O1466" t="str">
            <v>N</v>
          </cell>
          <cell r="P1466" t="str">
            <v>N</v>
          </cell>
          <cell r="Q1466" t="str">
            <v>N</v>
          </cell>
          <cell r="R1466">
            <v>0</v>
          </cell>
        </row>
        <row r="1467">
          <cell r="A1467" t="str">
            <v>NFTRXK</v>
          </cell>
          <cell r="B1467" t="str">
            <v xml:space="preserve">Sandwell and West Birmingham Hospitals NFT        </v>
          </cell>
          <cell r="C1467" t="str">
            <v>DOHCLS</v>
          </cell>
          <cell r="D1467" t="str">
            <v>T</v>
          </cell>
          <cell r="E1467" t="str">
            <v xml:space="preserve">CLS - DEPARTMENT OF HEALTH                        </v>
          </cell>
          <cell r="F1467" t="str">
            <v>N</v>
          </cell>
          <cell r="G1467" t="str">
            <v>N</v>
          </cell>
          <cell r="H1467" t="str">
            <v>N</v>
          </cell>
          <cell r="I1467" t="str">
            <v>N</v>
          </cell>
          <cell r="J1467" t="str">
            <v>N</v>
          </cell>
          <cell r="K1467" t="str">
            <v>N</v>
          </cell>
          <cell r="L1467" t="str">
            <v>N</v>
          </cell>
          <cell r="M1467" t="str">
            <v>N</v>
          </cell>
          <cell r="N1467" t="str">
            <v>N</v>
          </cell>
          <cell r="O1467" t="str">
            <v>N</v>
          </cell>
          <cell r="P1467" t="str">
            <v>N</v>
          </cell>
          <cell r="Q1467" t="str">
            <v>N</v>
          </cell>
          <cell r="R1467">
            <v>0</v>
          </cell>
        </row>
        <row r="1468">
          <cell r="A1468" t="str">
            <v>NFTRXM</v>
          </cell>
          <cell r="B1468" t="str">
            <v xml:space="preserve">Derbyshire Healthcare NFT                         </v>
          </cell>
          <cell r="C1468" t="str">
            <v>DOHCLS</v>
          </cell>
          <cell r="D1468" t="str">
            <v>T</v>
          </cell>
          <cell r="E1468" t="str">
            <v xml:space="preserve">CLS - DEPARTMENT OF HEALTH                        </v>
          </cell>
          <cell r="F1468" t="str">
            <v>N</v>
          </cell>
          <cell r="G1468" t="str">
            <v>N</v>
          </cell>
          <cell r="H1468" t="str">
            <v>N</v>
          </cell>
          <cell r="I1468" t="str">
            <v>N</v>
          </cell>
          <cell r="J1468" t="str">
            <v>N</v>
          </cell>
          <cell r="K1468" t="str">
            <v>N</v>
          </cell>
          <cell r="L1468" t="str">
            <v>N</v>
          </cell>
          <cell r="M1468" t="str">
            <v>N</v>
          </cell>
          <cell r="N1468" t="str">
            <v>N</v>
          </cell>
          <cell r="O1468" t="str">
            <v>N</v>
          </cell>
          <cell r="P1468" t="str">
            <v>N</v>
          </cell>
          <cell r="Q1468" t="str">
            <v>N</v>
          </cell>
          <cell r="R1468">
            <v>0</v>
          </cell>
        </row>
        <row r="1469">
          <cell r="A1469" t="str">
            <v>NFTRXQ</v>
          </cell>
          <cell r="B1469" t="str">
            <v xml:space="preserve">Buckinghamshire Hospitals NFT                     </v>
          </cell>
          <cell r="C1469" t="str">
            <v>DOHCLS</v>
          </cell>
          <cell r="D1469" t="str">
            <v>T</v>
          </cell>
          <cell r="E1469" t="str">
            <v xml:space="preserve">CLS - DEPARTMENT OF HEALTH                        </v>
          </cell>
          <cell r="F1469" t="str">
            <v>N</v>
          </cell>
          <cell r="G1469" t="str">
            <v>N</v>
          </cell>
          <cell r="H1469" t="str">
            <v>N</v>
          </cell>
          <cell r="I1469" t="str">
            <v>N</v>
          </cell>
          <cell r="J1469" t="str">
            <v>N</v>
          </cell>
          <cell r="K1469" t="str">
            <v>N</v>
          </cell>
          <cell r="L1469" t="str">
            <v>N</v>
          </cell>
          <cell r="M1469" t="str">
            <v>N</v>
          </cell>
          <cell r="N1469" t="str">
            <v>N</v>
          </cell>
          <cell r="O1469" t="str">
            <v>N</v>
          </cell>
          <cell r="P1469" t="str">
            <v>N</v>
          </cell>
          <cell r="Q1469" t="str">
            <v>N</v>
          </cell>
          <cell r="R1469">
            <v>0</v>
          </cell>
        </row>
        <row r="1470">
          <cell r="A1470" t="str">
            <v>NFTRXR</v>
          </cell>
          <cell r="B1470" t="str">
            <v xml:space="preserve">East Lancashire Hospitals NFT                     </v>
          </cell>
          <cell r="C1470" t="str">
            <v>DOHCLS</v>
          </cell>
          <cell r="D1470" t="str">
            <v>T</v>
          </cell>
          <cell r="E1470" t="str">
            <v xml:space="preserve">CLS - DEPARTMENT OF HEALTH                        </v>
          </cell>
          <cell r="F1470" t="str">
            <v>N</v>
          </cell>
          <cell r="G1470" t="str">
            <v>N</v>
          </cell>
          <cell r="H1470" t="str">
            <v>N</v>
          </cell>
          <cell r="I1470" t="str">
            <v>N</v>
          </cell>
          <cell r="J1470" t="str">
            <v>N</v>
          </cell>
          <cell r="K1470" t="str">
            <v>N</v>
          </cell>
          <cell r="L1470" t="str">
            <v>N</v>
          </cell>
          <cell r="M1470" t="str">
            <v>N</v>
          </cell>
          <cell r="N1470" t="str">
            <v>N</v>
          </cell>
          <cell r="O1470" t="str">
            <v>N</v>
          </cell>
          <cell r="P1470" t="str">
            <v>N</v>
          </cell>
          <cell r="Q1470" t="str">
            <v>N</v>
          </cell>
          <cell r="R1470">
            <v>0</v>
          </cell>
        </row>
        <row r="1471">
          <cell r="A1471" t="str">
            <v>NFTRXW</v>
          </cell>
          <cell r="B1471" t="str">
            <v xml:space="preserve">Shrewsbury and Telford Hospitals NFT              </v>
          </cell>
          <cell r="C1471" t="str">
            <v>DOHCLS</v>
          </cell>
          <cell r="D1471" t="str">
            <v>T</v>
          </cell>
          <cell r="E1471" t="str">
            <v xml:space="preserve">CLS - DEPARTMENT OF HEALTH                        </v>
          </cell>
          <cell r="F1471" t="str">
            <v>N</v>
          </cell>
          <cell r="G1471" t="str">
            <v>N</v>
          </cell>
          <cell r="H1471" t="str">
            <v>N</v>
          </cell>
          <cell r="I1471" t="str">
            <v>N</v>
          </cell>
          <cell r="J1471" t="str">
            <v>N</v>
          </cell>
          <cell r="K1471" t="str">
            <v>N</v>
          </cell>
          <cell r="L1471" t="str">
            <v>N</v>
          </cell>
          <cell r="M1471" t="str">
            <v>N</v>
          </cell>
          <cell r="N1471" t="str">
            <v>N</v>
          </cell>
          <cell r="O1471" t="str">
            <v>N</v>
          </cell>
          <cell r="P1471" t="str">
            <v>N</v>
          </cell>
          <cell r="Q1471" t="str">
            <v>N</v>
          </cell>
          <cell r="R1471">
            <v>0</v>
          </cell>
        </row>
        <row r="1472">
          <cell r="A1472" t="str">
            <v>NFTRXY</v>
          </cell>
          <cell r="B1472" t="str">
            <v xml:space="preserve">Kent &amp; Medway NHS &amp; Social Care Partnership Trust </v>
          </cell>
          <cell r="C1472" t="str">
            <v>DOHCLS</v>
          </cell>
          <cell r="D1472" t="str">
            <v>T</v>
          </cell>
          <cell r="E1472" t="str">
            <v xml:space="preserve">CLS - DEPARTMENT OF HEALTH                        </v>
          </cell>
          <cell r="F1472" t="str">
            <v>N</v>
          </cell>
          <cell r="G1472" t="str">
            <v>N</v>
          </cell>
          <cell r="H1472" t="str">
            <v>N</v>
          </cell>
          <cell r="I1472" t="str">
            <v>N</v>
          </cell>
          <cell r="J1472" t="str">
            <v>N</v>
          </cell>
          <cell r="K1472" t="str">
            <v>N</v>
          </cell>
          <cell r="L1472" t="str">
            <v>N</v>
          </cell>
          <cell r="M1472" t="str">
            <v>N</v>
          </cell>
          <cell r="N1472" t="str">
            <v>N</v>
          </cell>
          <cell r="O1472" t="str">
            <v>N</v>
          </cell>
          <cell r="P1472" t="str">
            <v>N</v>
          </cell>
          <cell r="Q1472" t="str">
            <v>N</v>
          </cell>
          <cell r="R1472">
            <v>0</v>
          </cell>
        </row>
        <row r="1473">
          <cell r="A1473" t="str">
            <v>NFTRY1</v>
          </cell>
          <cell r="B1473" t="str">
            <v xml:space="preserve">Liverpool Community Healthcare NFT                </v>
          </cell>
          <cell r="C1473" t="str">
            <v>DOHCLS</v>
          </cell>
          <cell r="D1473" t="str">
            <v>T</v>
          </cell>
          <cell r="E1473" t="str">
            <v xml:space="preserve">CLS - DEPARTMENT OF HEALTH                        </v>
          </cell>
          <cell r="F1473" t="str">
            <v>N</v>
          </cell>
          <cell r="G1473" t="str">
            <v>N</v>
          </cell>
          <cell r="H1473" t="str">
            <v>N</v>
          </cell>
          <cell r="I1473" t="str">
            <v>N</v>
          </cell>
          <cell r="J1473" t="str">
            <v>N</v>
          </cell>
          <cell r="K1473" t="str">
            <v>N</v>
          </cell>
          <cell r="L1473" t="str">
            <v>N</v>
          </cell>
          <cell r="M1473" t="str">
            <v>N</v>
          </cell>
          <cell r="N1473" t="str">
            <v>N</v>
          </cell>
          <cell r="O1473" t="str">
            <v>N</v>
          </cell>
          <cell r="P1473" t="str">
            <v>N</v>
          </cell>
          <cell r="Q1473" t="str">
            <v>N</v>
          </cell>
          <cell r="R1473">
            <v>0</v>
          </cell>
        </row>
        <row r="1474">
          <cell r="A1474" t="str">
            <v>NFTRY2</v>
          </cell>
          <cell r="B1474" t="str">
            <v xml:space="preserve">Ashton Leigh &amp; Wigan Community Healthcare NFT     </v>
          </cell>
          <cell r="C1474" t="str">
            <v>DOHCLS</v>
          </cell>
          <cell r="D1474" t="str">
            <v>T</v>
          </cell>
          <cell r="E1474" t="str">
            <v xml:space="preserve">CLS - DEPARTMENT OF HEALTH                        </v>
          </cell>
          <cell r="F1474" t="str">
            <v>N</v>
          </cell>
          <cell r="G1474" t="str">
            <v>N</v>
          </cell>
          <cell r="H1474" t="str">
            <v>N</v>
          </cell>
          <cell r="I1474" t="str">
            <v>N</v>
          </cell>
          <cell r="J1474" t="str">
            <v>N</v>
          </cell>
          <cell r="K1474" t="str">
            <v>N</v>
          </cell>
          <cell r="L1474" t="str">
            <v>N</v>
          </cell>
          <cell r="M1474" t="str">
            <v>N</v>
          </cell>
          <cell r="N1474" t="str">
            <v>N</v>
          </cell>
          <cell r="O1474" t="str">
            <v>N</v>
          </cell>
          <cell r="P1474" t="str">
            <v>N</v>
          </cell>
          <cell r="Q1474" t="str">
            <v>N</v>
          </cell>
          <cell r="R1474">
            <v>0</v>
          </cell>
        </row>
        <row r="1475">
          <cell r="A1475" t="str">
            <v>NFTRY3</v>
          </cell>
          <cell r="B1475" t="str">
            <v xml:space="preserve">Norfolk Community Health and Care NFT             </v>
          </cell>
          <cell r="C1475" t="str">
            <v>DOHCLS</v>
          </cell>
          <cell r="D1475" t="str">
            <v>T</v>
          </cell>
          <cell r="E1475" t="str">
            <v xml:space="preserve">CLS - DEPARTMENT OF HEALTH                        </v>
          </cell>
          <cell r="F1475" t="str">
            <v>N</v>
          </cell>
          <cell r="G1475" t="str">
            <v>N</v>
          </cell>
          <cell r="H1475" t="str">
            <v>N</v>
          </cell>
          <cell r="I1475" t="str">
            <v>N</v>
          </cell>
          <cell r="J1475" t="str">
            <v>N</v>
          </cell>
          <cell r="K1475" t="str">
            <v>N</v>
          </cell>
          <cell r="L1475" t="str">
            <v>N</v>
          </cell>
          <cell r="M1475" t="str">
            <v>N</v>
          </cell>
          <cell r="N1475" t="str">
            <v>N</v>
          </cell>
          <cell r="O1475" t="str">
            <v>N</v>
          </cell>
          <cell r="P1475" t="str">
            <v>N</v>
          </cell>
          <cell r="Q1475" t="str">
            <v>N</v>
          </cell>
          <cell r="R1475">
            <v>0</v>
          </cell>
        </row>
        <row r="1476">
          <cell r="A1476" t="str">
            <v>NFTRY4</v>
          </cell>
          <cell r="B1476" t="str">
            <v xml:space="preserve">Hertfordshire Community NFT                       </v>
          </cell>
          <cell r="C1476" t="str">
            <v>DOHCLS</v>
          </cell>
          <cell r="D1476" t="str">
            <v>T</v>
          </cell>
          <cell r="E1476" t="str">
            <v xml:space="preserve">CLS - DEPARTMENT OF HEALTH                        </v>
          </cell>
          <cell r="F1476" t="str">
            <v>N</v>
          </cell>
          <cell r="G1476" t="str">
            <v>N</v>
          </cell>
          <cell r="H1476" t="str">
            <v>N</v>
          </cell>
          <cell r="I1476" t="str">
            <v>N</v>
          </cell>
          <cell r="J1476" t="str">
            <v>N</v>
          </cell>
          <cell r="K1476" t="str">
            <v>N</v>
          </cell>
          <cell r="L1476" t="str">
            <v>N</v>
          </cell>
          <cell r="M1476" t="str">
            <v>N</v>
          </cell>
          <cell r="N1476" t="str">
            <v>N</v>
          </cell>
          <cell r="O1476" t="str">
            <v>N</v>
          </cell>
          <cell r="P1476" t="str">
            <v>N</v>
          </cell>
          <cell r="Q1476" t="str">
            <v>N</v>
          </cell>
          <cell r="R1476">
            <v>0</v>
          </cell>
        </row>
        <row r="1477">
          <cell r="A1477" t="str">
            <v>NFTRY5</v>
          </cell>
          <cell r="B1477" t="str">
            <v xml:space="preserve">Lincolnshire Community Health Services NHS Trust  </v>
          </cell>
          <cell r="C1477" t="str">
            <v>DOHCLS</v>
          </cell>
          <cell r="D1477" t="str">
            <v>T</v>
          </cell>
          <cell r="E1477" t="str">
            <v xml:space="preserve">CLS - DEPARTMENT OF HEALTH                        </v>
          </cell>
          <cell r="F1477" t="str">
            <v>N</v>
          </cell>
          <cell r="G1477" t="str">
            <v>N</v>
          </cell>
          <cell r="H1477" t="str">
            <v>N</v>
          </cell>
          <cell r="I1477" t="str">
            <v>N</v>
          </cell>
          <cell r="J1477" t="str">
            <v>N</v>
          </cell>
          <cell r="K1477" t="str">
            <v>N</v>
          </cell>
          <cell r="L1477" t="str">
            <v>N</v>
          </cell>
          <cell r="M1477" t="str">
            <v>N</v>
          </cell>
          <cell r="N1477" t="str">
            <v>N</v>
          </cell>
          <cell r="O1477" t="str">
            <v>N</v>
          </cell>
          <cell r="P1477" t="str">
            <v>N</v>
          </cell>
          <cell r="Q1477" t="str">
            <v>N</v>
          </cell>
          <cell r="R1477">
            <v>0</v>
          </cell>
        </row>
        <row r="1478">
          <cell r="A1478" t="str">
            <v>NFTRY6</v>
          </cell>
          <cell r="B1478" t="str">
            <v xml:space="preserve">The Leeds Community NHS Trust                     </v>
          </cell>
          <cell r="C1478" t="str">
            <v>DOHCLS</v>
          </cell>
          <cell r="D1478" t="str">
            <v>T</v>
          </cell>
          <cell r="E1478" t="str">
            <v xml:space="preserve">CLS - DEPARTMENT OF HEALTH                        </v>
          </cell>
          <cell r="F1478" t="str">
            <v>N</v>
          </cell>
          <cell r="G1478" t="str">
            <v>N</v>
          </cell>
          <cell r="H1478" t="str">
            <v>N</v>
          </cell>
          <cell r="I1478" t="str">
            <v>N</v>
          </cell>
          <cell r="J1478" t="str">
            <v>N</v>
          </cell>
          <cell r="K1478" t="str">
            <v>N</v>
          </cell>
          <cell r="L1478" t="str">
            <v>N</v>
          </cell>
          <cell r="M1478" t="str">
            <v>N</v>
          </cell>
          <cell r="N1478" t="str">
            <v>N</v>
          </cell>
          <cell r="O1478" t="str">
            <v>N</v>
          </cell>
          <cell r="P1478" t="str">
            <v>N</v>
          </cell>
          <cell r="Q1478" t="str">
            <v>N</v>
          </cell>
          <cell r="R1478">
            <v>0</v>
          </cell>
        </row>
        <row r="1479">
          <cell r="A1479" t="str">
            <v>NFTRY7</v>
          </cell>
          <cell r="B1479" t="str">
            <v xml:space="preserve">The Wirral Community NHS Trust                    </v>
          </cell>
          <cell r="C1479" t="str">
            <v>DOHCLS</v>
          </cell>
          <cell r="D1479" t="str">
            <v>T</v>
          </cell>
          <cell r="E1479" t="str">
            <v xml:space="preserve">CLS - DEPARTMENT OF HEALTH                        </v>
          </cell>
          <cell r="F1479" t="str">
            <v>N</v>
          </cell>
          <cell r="G1479" t="str">
            <v>N</v>
          </cell>
          <cell r="H1479" t="str">
            <v>N</v>
          </cell>
          <cell r="I1479" t="str">
            <v>N</v>
          </cell>
          <cell r="J1479" t="str">
            <v>N</v>
          </cell>
          <cell r="K1479" t="str">
            <v>N</v>
          </cell>
          <cell r="L1479" t="str">
            <v>N</v>
          </cell>
          <cell r="M1479" t="str">
            <v>N</v>
          </cell>
          <cell r="N1479" t="str">
            <v>N</v>
          </cell>
          <cell r="O1479" t="str">
            <v>N</v>
          </cell>
          <cell r="P1479" t="str">
            <v>N</v>
          </cell>
          <cell r="Q1479" t="str">
            <v>N</v>
          </cell>
          <cell r="R1479">
            <v>0</v>
          </cell>
        </row>
        <row r="1480">
          <cell r="A1480" t="str">
            <v>NFTRY8</v>
          </cell>
          <cell r="B1480" t="str">
            <v>The Derbyshire Community Health Services NHS Trust</v>
          </cell>
          <cell r="C1480" t="str">
            <v>DOHCLS</v>
          </cell>
          <cell r="D1480" t="str">
            <v>T</v>
          </cell>
          <cell r="E1480" t="str">
            <v xml:space="preserve">CLS - DEPARTMENT OF HEALTH                        </v>
          </cell>
          <cell r="F1480" t="str">
            <v>N</v>
          </cell>
          <cell r="G1480" t="str">
            <v>N</v>
          </cell>
          <cell r="H1480" t="str">
            <v>N</v>
          </cell>
          <cell r="I1480" t="str">
            <v>N</v>
          </cell>
          <cell r="J1480" t="str">
            <v>N</v>
          </cell>
          <cell r="K1480" t="str">
            <v>N</v>
          </cell>
          <cell r="L1480" t="str">
            <v>N</v>
          </cell>
          <cell r="M1480" t="str">
            <v>N</v>
          </cell>
          <cell r="N1480" t="str">
            <v>N</v>
          </cell>
          <cell r="O1480" t="str">
            <v>N</v>
          </cell>
          <cell r="P1480" t="str">
            <v>N</v>
          </cell>
          <cell r="Q1480" t="str">
            <v>N</v>
          </cell>
          <cell r="R1480">
            <v>0</v>
          </cell>
        </row>
        <row r="1481">
          <cell r="A1481" t="str">
            <v>NFTRY9</v>
          </cell>
          <cell r="B1481" t="str">
            <v xml:space="preserve">Hounslow and Richmond Community Healthcare NHS T  </v>
          </cell>
          <cell r="C1481" t="str">
            <v>DOHCLS</v>
          </cell>
          <cell r="D1481" t="str">
            <v>T</v>
          </cell>
          <cell r="E1481" t="str">
            <v xml:space="preserve">CLS - DEPARTMENT OF HEALTH                        </v>
          </cell>
          <cell r="F1481" t="str">
            <v>N</v>
          </cell>
          <cell r="G1481" t="str">
            <v>N</v>
          </cell>
          <cell r="H1481" t="str">
            <v>N</v>
          </cell>
          <cell r="I1481" t="str">
            <v>N</v>
          </cell>
          <cell r="J1481" t="str">
            <v>N</v>
          </cell>
          <cell r="K1481" t="str">
            <v>N</v>
          </cell>
          <cell r="L1481" t="str">
            <v>N</v>
          </cell>
          <cell r="M1481" t="str">
            <v>N</v>
          </cell>
          <cell r="N1481" t="str">
            <v>N</v>
          </cell>
          <cell r="O1481" t="str">
            <v>N</v>
          </cell>
          <cell r="P1481" t="str">
            <v>N</v>
          </cell>
          <cell r="Q1481" t="str">
            <v>N</v>
          </cell>
          <cell r="R1481">
            <v>0</v>
          </cell>
        </row>
        <row r="1482">
          <cell r="A1482" t="str">
            <v>NFTRYC</v>
          </cell>
          <cell r="B1482" t="str">
            <v xml:space="preserve">East of England Ambulance Service NHS Trust       </v>
          </cell>
          <cell r="C1482" t="str">
            <v>DOHCLS</v>
          </cell>
          <cell r="D1482" t="str">
            <v>T</v>
          </cell>
          <cell r="E1482" t="str">
            <v xml:space="preserve">CLS - DEPARTMENT OF HEALTH                        </v>
          </cell>
          <cell r="F1482" t="str">
            <v>N</v>
          </cell>
          <cell r="G1482" t="str">
            <v>N</v>
          </cell>
          <cell r="H1482" t="str">
            <v>N</v>
          </cell>
          <cell r="I1482" t="str">
            <v>N</v>
          </cell>
          <cell r="J1482" t="str">
            <v>N</v>
          </cell>
          <cell r="K1482" t="str">
            <v>N</v>
          </cell>
          <cell r="L1482" t="str">
            <v>N</v>
          </cell>
          <cell r="M1482" t="str">
            <v>N</v>
          </cell>
          <cell r="N1482" t="str">
            <v>N</v>
          </cell>
          <cell r="O1482" t="str">
            <v>N</v>
          </cell>
          <cell r="P1482" t="str">
            <v>N</v>
          </cell>
          <cell r="Q1482" t="str">
            <v>N</v>
          </cell>
          <cell r="R1482">
            <v>0</v>
          </cell>
        </row>
        <row r="1483">
          <cell r="A1483" t="str">
            <v>NFTRYD</v>
          </cell>
          <cell r="B1483" t="str">
            <v xml:space="preserve">South East Coast Ambulance Service NHS Trust      </v>
          </cell>
          <cell r="C1483" t="str">
            <v>DOHCLS</v>
          </cell>
          <cell r="D1483" t="str">
            <v>T</v>
          </cell>
          <cell r="E1483" t="str">
            <v xml:space="preserve">CLS - DEPARTMENT OF HEALTH                        </v>
          </cell>
          <cell r="F1483" t="str">
            <v>N</v>
          </cell>
          <cell r="G1483" t="str">
            <v>N</v>
          </cell>
          <cell r="H1483" t="str">
            <v>N</v>
          </cell>
          <cell r="I1483" t="str">
            <v>N</v>
          </cell>
          <cell r="J1483" t="str">
            <v>N</v>
          </cell>
          <cell r="K1483" t="str">
            <v>N</v>
          </cell>
          <cell r="L1483" t="str">
            <v>N</v>
          </cell>
          <cell r="M1483" t="str">
            <v>N</v>
          </cell>
          <cell r="N1483" t="str">
            <v>N</v>
          </cell>
          <cell r="O1483" t="str">
            <v>N</v>
          </cell>
          <cell r="P1483" t="str">
            <v>N</v>
          </cell>
          <cell r="Q1483" t="str">
            <v>N</v>
          </cell>
          <cell r="R1483">
            <v>0</v>
          </cell>
        </row>
        <row r="1484">
          <cell r="A1484" t="str">
            <v>NFTRYG</v>
          </cell>
          <cell r="B1484" t="str">
            <v xml:space="preserve">Coventry and Warwickshire Partnership NHS Trust   </v>
          </cell>
          <cell r="C1484" t="str">
            <v>DOHCLS</v>
          </cell>
          <cell r="D1484" t="str">
            <v>T</v>
          </cell>
          <cell r="E1484" t="str">
            <v xml:space="preserve">CLS - DEPARTMENT OF HEALTH                        </v>
          </cell>
          <cell r="F1484" t="str">
            <v>N</v>
          </cell>
          <cell r="G1484" t="str">
            <v>N</v>
          </cell>
          <cell r="H1484" t="str">
            <v>N</v>
          </cell>
          <cell r="I1484" t="str">
            <v>N</v>
          </cell>
          <cell r="J1484" t="str">
            <v>N</v>
          </cell>
          <cell r="K1484" t="str">
            <v>N</v>
          </cell>
          <cell r="L1484" t="str">
            <v>N</v>
          </cell>
          <cell r="M1484" t="str">
            <v>N</v>
          </cell>
          <cell r="N1484" t="str">
            <v>N</v>
          </cell>
          <cell r="O1484" t="str">
            <v>N</v>
          </cell>
          <cell r="P1484" t="str">
            <v>N</v>
          </cell>
          <cell r="Q1484" t="str">
            <v>N</v>
          </cell>
          <cell r="R1484">
            <v>0</v>
          </cell>
        </row>
        <row r="1485">
          <cell r="A1485" t="str">
            <v>NFTRYJ</v>
          </cell>
          <cell r="B1485" t="str">
            <v xml:space="preserve">Imperial College Healthcare NHS Trust             </v>
          </cell>
          <cell r="C1485" t="str">
            <v>DOHCLS</v>
          </cell>
          <cell r="D1485" t="str">
            <v>T</v>
          </cell>
          <cell r="E1485" t="str">
            <v xml:space="preserve">CLS - DEPARTMENT OF HEALTH                        </v>
          </cell>
          <cell r="F1485" t="str">
            <v>N</v>
          </cell>
          <cell r="G1485" t="str">
            <v>N</v>
          </cell>
          <cell r="H1485" t="str">
            <v>N</v>
          </cell>
          <cell r="I1485" t="str">
            <v>N</v>
          </cell>
          <cell r="J1485" t="str">
            <v>N</v>
          </cell>
          <cell r="K1485" t="str">
            <v>N</v>
          </cell>
          <cell r="L1485" t="str">
            <v>N</v>
          </cell>
          <cell r="M1485" t="str">
            <v>N</v>
          </cell>
          <cell r="N1485" t="str">
            <v>N</v>
          </cell>
          <cell r="O1485" t="str">
            <v>N</v>
          </cell>
          <cell r="P1485" t="str">
            <v>N</v>
          </cell>
          <cell r="Q1485" t="str">
            <v>N</v>
          </cell>
          <cell r="R1485">
            <v>0</v>
          </cell>
        </row>
        <row r="1486">
          <cell r="A1486" t="str">
            <v>NFTRYK</v>
          </cell>
          <cell r="B1486" t="str">
            <v xml:space="preserve">Dudley &amp; Walsall Mental Health Partshp NHS Trust  </v>
          </cell>
          <cell r="C1486" t="str">
            <v>DOHCLS</v>
          </cell>
          <cell r="D1486" t="str">
            <v>T</v>
          </cell>
          <cell r="E1486" t="str">
            <v xml:space="preserve">CLS - DEPARTMENT OF HEALTH                        </v>
          </cell>
          <cell r="F1486" t="str">
            <v>N</v>
          </cell>
          <cell r="G1486" t="str">
            <v>N</v>
          </cell>
          <cell r="H1486" t="str">
            <v>N</v>
          </cell>
          <cell r="I1486" t="str">
            <v>N</v>
          </cell>
          <cell r="J1486" t="str">
            <v>N</v>
          </cell>
          <cell r="K1486" t="str">
            <v>N</v>
          </cell>
          <cell r="L1486" t="str">
            <v>N</v>
          </cell>
          <cell r="M1486" t="str">
            <v>N</v>
          </cell>
          <cell r="N1486" t="str">
            <v>N</v>
          </cell>
          <cell r="O1486" t="str">
            <v>N</v>
          </cell>
          <cell r="P1486" t="str">
            <v>N</v>
          </cell>
          <cell r="Q1486" t="str">
            <v>N</v>
          </cell>
          <cell r="R1486">
            <v>0</v>
          </cell>
        </row>
        <row r="1487">
          <cell r="A1487" t="str">
            <v>NFTRYQ</v>
          </cell>
          <cell r="B1487" t="str">
            <v xml:space="preserve">South London Healthcare NHS Trust                 </v>
          </cell>
          <cell r="C1487" t="str">
            <v>DOHCLS</v>
          </cell>
          <cell r="D1487" t="str">
            <v>T</v>
          </cell>
          <cell r="E1487" t="str">
            <v xml:space="preserve">CLS - DEPARTMENT OF HEALTH                        </v>
          </cell>
          <cell r="F1487" t="str">
            <v>N</v>
          </cell>
          <cell r="G1487" t="str">
            <v>N</v>
          </cell>
          <cell r="H1487" t="str">
            <v>N</v>
          </cell>
          <cell r="I1487" t="str">
            <v>N</v>
          </cell>
          <cell r="J1487" t="str">
            <v>N</v>
          </cell>
          <cell r="K1487" t="str">
            <v>N</v>
          </cell>
          <cell r="L1487" t="str">
            <v>N</v>
          </cell>
          <cell r="M1487" t="str">
            <v>N</v>
          </cell>
          <cell r="N1487" t="str">
            <v>N</v>
          </cell>
          <cell r="O1487" t="str">
            <v>N</v>
          </cell>
          <cell r="P1487" t="str">
            <v>N</v>
          </cell>
          <cell r="Q1487" t="str">
            <v>N</v>
          </cell>
          <cell r="R1487">
            <v>0</v>
          </cell>
        </row>
        <row r="1488">
          <cell r="A1488" t="str">
            <v>NFTRYV</v>
          </cell>
          <cell r="B1488" t="str">
            <v xml:space="preserve">Cambridgeshire Community Services NFT             </v>
          </cell>
          <cell r="C1488" t="str">
            <v>DOHCLS</v>
          </cell>
          <cell r="D1488" t="str">
            <v>T</v>
          </cell>
          <cell r="E1488" t="str">
            <v xml:space="preserve">CLS - DEPARTMENT OF HEALTH                        </v>
          </cell>
          <cell r="F1488" t="str">
            <v>N</v>
          </cell>
          <cell r="G1488" t="str">
            <v>N</v>
          </cell>
          <cell r="H1488" t="str">
            <v>N</v>
          </cell>
          <cell r="I1488" t="str">
            <v>N</v>
          </cell>
          <cell r="J1488" t="str">
            <v>N</v>
          </cell>
          <cell r="K1488" t="str">
            <v>N</v>
          </cell>
          <cell r="L1488" t="str">
            <v>N</v>
          </cell>
          <cell r="M1488" t="str">
            <v>N</v>
          </cell>
          <cell r="N1488" t="str">
            <v>N</v>
          </cell>
          <cell r="O1488" t="str">
            <v>N</v>
          </cell>
          <cell r="P1488" t="str">
            <v>N</v>
          </cell>
          <cell r="Q1488" t="str">
            <v>N</v>
          </cell>
          <cell r="R1488">
            <v>0</v>
          </cell>
        </row>
        <row r="1489">
          <cell r="A1489" t="str">
            <v>NFTRYW</v>
          </cell>
          <cell r="B1489" t="str">
            <v xml:space="preserve">Birmingham Community Healthcare NFT               </v>
          </cell>
          <cell r="C1489" t="str">
            <v>DOHCLS</v>
          </cell>
          <cell r="D1489" t="str">
            <v>T</v>
          </cell>
          <cell r="E1489" t="str">
            <v xml:space="preserve">CLS - DEPARTMENT OF HEALTH                        </v>
          </cell>
          <cell r="F1489" t="str">
            <v>N</v>
          </cell>
          <cell r="G1489" t="str">
            <v>N</v>
          </cell>
          <cell r="H1489" t="str">
            <v>N</v>
          </cell>
          <cell r="I1489" t="str">
            <v>N</v>
          </cell>
          <cell r="J1489" t="str">
            <v>N</v>
          </cell>
          <cell r="K1489" t="str">
            <v>N</v>
          </cell>
          <cell r="L1489" t="str">
            <v>N</v>
          </cell>
          <cell r="M1489" t="str">
            <v>N</v>
          </cell>
          <cell r="N1489" t="str">
            <v>N</v>
          </cell>
          <cell r="O1489" t="str">
            <v>N</v>
          </cell>
          <cell r="P1489" t="str">
            <v>N</v>
          </cell>
          <cell r="Q1489" t="str">
            <v>N</v>
          </cell>
          <cell r="R1489">
            <v>0</v>
          </cell>
        </row>
        <row r="1490">
          <cell r="A1490" t="str">
            <v>NFTRYX</v>
          </cell>
          <cell r="B1490" t="str">
            <v xml:space="preserve">Central London Community Healthcare NFT           </v>
          </cell>
          <cell r="C1490" t="str">
            <v>DOHCLS</v>
          </cell>
          <cell r="D1490" t="str">
            <v>T</v>
          </cell>
          <cell r="E1490" t="str">
            <v xml:space="preserve">CLS - DEPARTMENT OF HEALTH                        </v>
          </cell>
          <cell r="F1490" t="str">
            <v>N</v>
          </cell>
          <cell r="G1490" t="str">
            <v>N</v>
          </cell>
          <cell r="H1490" t="str">
            <v>N</v>
          </cell>
          <cell r="I1490" t="str">
            <v>N</v>
          </cell>
          <cell r="J1490" t="str">
            <v>N</v>
          </cell>
          <cell r="K1490" t="str">
            <v>N</v>
          </cell>
          <cell r="L1490" t="str">
            <v>N</v>
          </cell>
          <cell r="M1490" t="str">
            <v>N</v>
          </cell>
          <cell r="N1490" t="str">
            <v>N</v>
          </cell>
          <cell r="O1490" t="str">
            <v>N</v>
          </cell>
          <cell r="P1490" t="str">
            <v>N</v>
          </cell>
          <cell r="Q1490" t="str">
            <v>N</v>
          </cell>
          <cell r="R1490">
            <v>0</v>
          </cell>
        </row>
        <row r="1491">
          <cell r="A1491" t="str">
            <v>NFTRYY</v>
          </cell>
          <cell r="B1491" t="str">
            <v xml:space="preserve">Eastern and Coastal Kent Community Health NFT     </v>
          </cell>
          <cell r="C1491" t="str">
            <v>DOHCLS</v>
          </cell>
          <cell r="D1491" t="str">
            <v>T</v>
          </cell>
          <cell r="E1491" t="str">
            <v xml:space="preserve">CLS - DEPARTMENT OF HEALTH                        </v>
          </cell>
          <cell r="F1491" t="str">
            <v>N</v>
          </cell>
          <cell r="G1491" t="str">
            <v>N</v>
          </cell>
          <cell r="H1491" t="str">
            <v>N</v>
          </cell>
          <cell r="I1491" t="str">
            <v>N</v>
          </cell>
          <cell r="J1491" t="str">
            <v>N</v>
          </cell>
          <cell r="K1491" t="str">
            <v>N</v>
          </cell>
          <cell r="L1491" t="str">
            <v>N</v>
          </cell>
          <cell r="M1491" t="str">
            <v>N</v>
          </cell>
          <cell r="N1491" t="str">
            <v>N</v>
          </cell>
          <cell r="O1491" t="str">
            <v>N</v>
          </cell>
          <cell r="P1491" t="str">
            <v>N</v>
          </cell>
          <cell r="Q1491" t="str">
            <v>N</v>
          </cell>
          <cell r="R1491">
            <v>0</v>
          </cell>
        </row>
        <row r="1492">
          <cell r="A1492" t="str">
            <v>NFTSUM</v>
          </cell>
          <cell r="B1492" t="str">
            <v xml:space="preserve">Non-Foundation Trust Summary Account              </v>
          </cell>
          <cell r="C1492" t="str">
            <v>DOHCLS</v>
          </cell>
          <cell r="D1492" t="str">
            <v>T</v>
          </cell>
          <cell r="E1492" t="str">
            <v xml:space="preserve">CLS - DEPARTMENT OF HEALTH                        </v>
          </cell>
          <cell r="F1492" t="str">
            <v>N</v>
          </cell>
          <cell r="G1492" t="str">
            <v>N</v>
          </cell>
          <cell r="H1492" t="str">
            <v>N</v>
          </cell>
          <cell r="I1492" t="str">
            <v>N</v>
          </cell>
          <cell r="J1492" t="str">
            <v>N</v>
          </cell>
          <cell r="K1492" t="str">
            <v>N</v>
          </cell>
          <cell r="L1492" t="str">
            <v>N</v>
          </cell>
          <cell r="M1492" t="str">
            <v>N</v>
          </cell>
          <cell r="N1492" t="str">
            <v>N</v>
          </cell>
          <cell r="O1492" t="str">
            <v>N</v>
          </cell>
          <cell r="P1492" t="str">
            <v>N</v>
          </cell>
          <cell r="Q1492" t="str">
            <v>N</v>
          </cell>
          <cell r="R1492">
            <v>0</v>
          </cell>
        </row>
        <row r="1493">
          <cell r="A1493" t="str">
            <v>NFTTAD</v>
          </cell>
          <cell r="B1493" t="str">
            <v xml:space="preserve">Bradford District Care Trust NFT                  </v>
          </cell>
          <cell r="C1493" t="str">
            <v>DOHCLS</v>
          </cell>
          <cell r="D1493" t="str">
            <v>T</v>
          </cell>
          <cell r="E1493" t="str">
            <v xml:space="preserve">CLS - DEPARTMENT OF HEALTH                        </v>
          </cell>
          <cell r="F1493" t="str">
            <v>N</v>
          </cell>
          <cell r="G1493" t="str">
            <v>N</v>
          </cell>
          <cell r="H1493" t="str">
            <v>N</v>
          </cell>
          <cell r="I1493" t="str">
            <v>N</v>
          </cell>
          <cell r="J1493" t="str">
            <v>N</v>
          </cell>
          <cell r="K1493" t="str">
            <v>N</v>
          </cell>
          <cell r="L1493" t="str">
            <v>N</v>
          </cell>
          <cell r="M1493" t="str">
            <v>N</v>
          </cell>
          <cell r="N1493" t="str">
            <v>N</v>
          </cell>
          <cell r="O1493" t="str">
            <v>N</v>
          </cell>
          <cell r="P1493" t="str">
            <v>N</v>
          </cell>
          <cell r="Q1493" t="str">
            <v>N</v>
          </cell>
          <cell r="R1493">
            <v>0</v>
          </cell>
        </row>
        <row r="1494">
          <cell r="A1494" t="str">
            <v>NFTTAE</v>
          </cell>
          <cell r="B1494" t="str">
            <v xml:space="preserve">Manchester Mental Health and Social Care NFT      </v>
          </cell>
          <cell r="C1494" t="str">
            <v>DOHCLS</v>
          </cell>
          <cell r="D1494" t="str">
            <v>T</v>
          </cell>
          <cell r="E1494" t="str">
            <v xml:space="preserve">CLS - DEPARTMENT OF HEALTH                        </v>
          </cell>
          <cell r="F1494" t="str">
            <v>N</v>
          </cell>
          <cell r="G1494" t="str">
            <v>N</v>
          </cell>
          <cell r="H1494" t="str">
            <v>N</v>
          </cell>
          <cell r="I1494" t="str">
            <v>N</v>
          </cell>
          <cell r="J1494" t="str">
            <v>N</v>
          </cell>
          <cell r="K1494" t="str">
            <v>N</v>
          </cell>
          <cell r="L1494" t="str">
            <v>N</v>
          </cell>
          <cell r="M1494" t="str">
            <v>N</v>
          </cell>
          <cell r="N1494" t="str">
            <v>N</v>
          </cell>
          <cell r="O1494" t="str">
            <v>N</v>
          </cell>
          <cell r="P1494" t="str">
            <v>N</v>
          </cell>
          <cell r="Q1494" t="str">
            <v>N</v>
          </cell>
          <cell r="R1494">
            <v>0</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13.bin"/><Relationship Id="rId4" Type="http://schemas.openxmlformats.org/officeDocument/2006/relationships/comments" Target="../comments4.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18.bin"/><Relationship Id="rId4" Type="http://schemas.openxmlformats.org/officeDocument/2006/relationships/ctrlProp" Target="../ctrlProps/ctrlProp1.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hyperlink" Target="http://www.scotland.gov.uk/Resource/Doc/919/0095594.pdf" TargetMode="External"/><Relationship Id="rId2" Type="http://schemas.openxmlformats.org/officeDocument/2006/relationships/hyperlink" Target="http://www.cipfa.org/policy-and-guidance/local-authority-transport-infrastructure-assets/local-authority-transport-infrastructure-assets-supporting-documents" TargetMode="External"/><Relationship Id="rId1" Type="http://schemas.openxmlformats.org/officeDocument/2006/relationships/hyperlink" Target="http://www.cipfa.org/policy-and-guidance/local-authority-transport-infrastructure-assets" TargetMode="External"/><Relationship Id="rId6" Type="http://schemas.openxmlformats.org/officeDocument/2006/relationships/comments" Target="../comments6.xml"/><Relationship Id="rId5" Type="http://schemas.openxmlformats.org/officeDocument/2006/relationships/vmlDrawing" Target="../drawings/vmlDrawing7.vml"/><Relationship Id="rId4"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2"/>
  <sheetViews>
    <sheetView workbookViewId="0">
      <selection activeCell="K18" sqref="K18"/>
    </sheetView>
  </sheetViews>
  <sheetFormatPr defaultRowHeight="12.5" x14ac:dyDescent="0.25"/>
  <sheetData>
    <row r="1" spans="1:1" ht="13.25" x14ac:dyDescent="0.25">
      <c r="A1" s="162" t="s">
        <v>7859</v>
      </c>
    </row>
    <row r="3" spans="1:1" ht="13.25" x14ac:dyDescent="0.25">
      <c r="A3" s="162" t="s">
        <v>7854</v>
      </c>
    </row>
    <row r="4" spans="1:1" ht="13.25" x14ac:dyDescent="0.25">
      <c r="A4" s="162" t="s">
        <v>7860</v>
      </c>
    </row>
    <row r="5" spans="1:1" ht="13.25" x14ac:dyDescent="0.25">
      <c r="A5" s="162" t="s">
        <v>7850</v>
      </c>
    </row>
    <row r="6" spans="1:1" ht="13.25" x14ac:dyDescent="0.25">
      <c r="A6" s="162" t="s">
        <v>7858</v>
      </c>
    </row>
    <row r="7" spans="1:1" ht="13.25" x14ac:dyDescent="0.25">
      <c r="A7" s="162" t="s">
        <v>7855</v>
      </c>
    </row>
    <row r="8" spans="1:1" ht="13.25" x14ac:dyDescent="0.25">
      <c r="A8" s="162" t="s">
        <v>7856</v>
      </c>
    </row>
    <row r="9" spans="1:1" ht="13.25" x14ac:dyDescent="0.25">
      <c r="A9" s="162" t="s">
        <v>7857</v>
      </c>
    </row>
    <row r="10" spans="1:1" ht="13.25" x14ac:dyDescent="0.25">
      <c r="A10" s="162" t="s">
        <v>7867</v>
      </c>
    </row>
    <row r="11" spans="1:1" ht="13.25" x14ac:dyDescent="0.25">
      <c r="A11" s="162" t="s">
        <v>7866</v>
      </c>
    </row>
    <row r="12" spans="1:1" ht="13.25" x14ac:dyDescent="0.25">
      <c r="A12" t="s">
        <v>7851</v>
      </c>
    </row>
    <row r="13" spans="1:1" ht="13.25" x14ac:dyDescent="0.25">
      <c r="A13" t="s">
        <v>7852</v>
      </c>
    </row>
    <row r="14" spans="1:1" ht="13.25" x14ac:dyDescent="0.25">
      <c r="A14" t="s">
        <v>7853</v>
      </c>
    </row>
    <row r="15" spans="1:1" ht="13.25" x14ac:dyDescent="0.25">
      <c r="A15" s="162" t="s">
        <v>7861</v>
      </c>
    </row>
    <row r="18" spans="1:8" ht="13" x14ac:dyDescent="0.3">
      <c r="A18" s="1268" t="s">
        <v>7862</v>
      </c>
      <c r="B18" s="1269"/>
      <c r="C18" s="1269"/>
      <c r="D18" s="1269"/>
      <c r="E18" s="1269"/>
      <c r="F18" s="1269"/>
      <c r="G18" s="1269"/>
      <c r="H18" s="1270"/>
    </row>
    <row r="19" spans="1:8" ht="13" x14ac:dyDescent="0.3">
      <c r="A19" s="1271" t="s">
        <v>7863</v>
      </c>
      <c r="B19" s="1272"/>
      <c r="C19" s="1272"/>
      <c r="D19" s="1272"/>
      <c r="E19" s="1272"/>
      <c r="F19" s="1272"/>
      <c r="G19" s="1272"/>
      <c r="H19" s="1273"/>
    </row>
    <row r="20" spans="1:8" ht="13.25" x14ac:dyDescent="0.25">
      <c r="A20" s="1274"/>
      <c r="B20" s="1272"/>
      <c r="C20" s="1272"/>
      <c r="D20" s="1272"/>
      <c r="E20" s="1272"/>
      <c r="F20" s="1272"/>
      <c r="G20" s="1272"/>
      <c r="H20" s="1273"/>
    </row>
    <row r="21" spans="1:8" ht="13" x14ac:dyDescent="0.3">
      <c r="A21" s="1271" t="s">
        <v>7864</v>
      </c>
      <c r="B21" s="1272"/>
      <c r="C21" s="1272"/>
      <c r="D21" s="1272"/>
      <c r="E21" s="1272"/>
      <c r="F21" s="1272"/>
      <c r="G21" s="1272"/>
      <c r="H21" s="1273"/>
    </row>
    <row r="22" spans="1:8" ht="13" x14ac:dyDescent="0.3">
      <c r="A22" s="1275" t="s">
        <v>7865</v>
      </c>
      <c r="B22" s="1276"/>
      <c r="C22" s="1276"/>
      <c r="D22" s="1276"/>
      <c r="E22" s="1276"/>
      <c r="F22" s="1276"/>
      <c r="G22" s="1276"/>
      <c r="H22" s="1277"/>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L2870"/>
  <sheetViews>
    <sheetView showGridLines="0" zoomScale="90" zoomScaleNormal="90" workbookViewId="0"/>
  </sheetViews>
  <sheetFormatPr defaultRowHeight="12.75" customHeight="1" x14ac:dyDescent="0.25"/>
  <cols>
    <col min="2" max="2" width="6.81640625" customWidth="1"/>
    <col min="3" max="3" width="77.81640625" customWidth="1"/>
    <col min="4" max="4" width="6.81640625" bestFit="1" customWidth="1"/>
    <col min="5" max="7" width="22.1796875" customWidth="1"/>
    <col min="8" max="8" width="25.1796875" customWidth="1"/>
    <col min="9" max="9" width="14.1796875" customWidth="1"/>
  </cols>
  <sheetData>
    <row r="1" spans="1:12" s="599" customFormat="1" ht="18" x14ac:dyDescent="0.4">
      <c r="A1" s="596"/>
      <c r="B1" s="596"/>
      <c r="C1" s="596"/>
      <c r="D1" s="597"/>
      <c r="E1" s="597"/>
      <c r="F1" s="597"/>
      <c r="G1" s="597"/>
      <c r="H1" s="597"/>
      <c r="I1" s="598"/>
      <c r="J1" s="381"/>
      <c r="K1" s="42"/>
      <c r="L1" s="42"/>
    </row>
    <row r="2" spans="1:12" s="599" customFormat="1" ht="20" x14ac:dyDescent="0.4">
      <c r="A2" s="600"/>
      <c r="B2" s="601" t="s">
        <v>4390</v>
      </c>
      <c r="C2" s="602"/>
      <c r="D2" s="597"/>
      <c r="E2" s="597"/>
      <c r="F2" s="597"/>
      <c r="G2" s="597"/>
      <c r="H2" s="597"/>
      <c r="I2" s="598"/>
      <c r="J2" s="381"/>
      <c r="K2" s="42"/>
      <c r="L2" s="42"/>
    </row>
    <row r="3" spans="1:12" s="599" customFormat="1" ht="18" x14ac:dyDescent="0.4">
      <c r="A3" s="596"/>
      <c r="B3" s="596"/>
      <c r="C3" s="596"/>
      <c r="D3" s="597"/>
      <c r="E3" s="597"/>
      <c r="F3" s="597"/>
      <c r="G3" s="597"/>
      <c r="H3" s="597"/>
      <c r="I3" s="598"/>
      <c r="J3" s="381"/>
      <c r="K3" s="42"/>
      <c r="L3" s="42"/>
    </row>
    <row r="4" spans="1:12" s="42" customFormat="1" ht="15.5" x14ac:dyDescent="0.35">
      <c r="A4" s="603"/>
      <c r="B4" s="604"/>
      <c r="C4" s="605"/>
      <c r="D4" s="605"/>
      <c r="E4" s="1348"/>
      <c r="F4" s="1348"/>
      <c r="G4" s="605"/>
      <c r="H4" s="605"/>
      <c r="I4" s="605"/>
      <c r="J4" s="606"/>
    </row>
    <row r="5" spans="1:12" s="190" customFormat="1" ht="48.75" customHeight="1" x14ac:dyDescent="0.25">
      <c r="A5" s="603"/>
      <c r="B5" s="607"/>
      <c r="C5" s="1349" t="s">
        <v>4391</v>
      </c>
      <c r="D5" s="1349"/>
      <c r="E5" s="1349"/>
      <c r="F5" s="1349"/>
      <c r="G5" s="1349"/>
      <c r="H5" s="1349"/>
      <c r="I5" s="1349"/>
      <c r="J5" s="608"/>
    </row>
    <row r="6" spans="1:12" s="190" customFormat="1" ht="14.5" thickBot="1" x14ac:dyDescent="0.3">
      <c r="A6" s="603"/>
      <c r="B6" s="607"/>
      <c r="C6" s="609"/>
      <c r="D6" s="609"/>
      <c r="E6" s="609"/>
      <c r="F6" s="609"/>
      <c r="G6" s="609"/>
      <c r="H6" s="609"/>
      <c r="I6" s="609"/>
      <c r="J6" s="608"/>
    </row>
    <row r="7" spans="1:12" s="190" customFormat="1" ht="36" customHeight="1" x14ac:dyDescent="0.25">
      <c r="A7" s="603"/>
      <c r="B7" s="610"/>
      <c r="C7" s="1350" t="s">
        <v>4392</v>
      </c>
      <c r="D7" s="1351"/>
      <c r="E7" s="1351"/>
      <c r="F7" s="1351"/>
      <c r="G7" s="1351"/>
      <c r="H7" s="1351"/>
      <c r="I7" s="1352"/>
      <c r="J7" s="608"/>
    </row>
    <row r="8" spans="1:12" s="190" customFormat="1" ht="45.75" customHeight="1" x14ac:dyDescent="0.25">
      <c r="A8" s="603"/>
      <c r="B8" s="610"/>
      <c r="C8" s="1353" t="s">
        <v>4393</v>
      </c>
      <c r="D8" s="1354" t="s">
        <v>4394</v>
      </c>
      <c r="E8" s="1354"/>
      <c r="F8" s="1354"/>
      <c r="G8" s="1354"/>
      <c r="H8" s="1354"/>
      <c r="I8" s="1355"/>
      <c r="J8" s="608"/>
    </row>
    <row r="9" spans="1:12" s="190" customFormat="1" ht="50.25" customHeight="1" x14ac:dyDescent="0.25">
      <c r="A9" s="603"/>
      <c r="B9" s="610"/>
      <c r="C9" s="1356" t="s">
        <v>4395</v>
      </c>
      <c r="D9" s="1357"/>
      <c r="E9" s="1357"/>
      <c r="F9" s="1357"/>
      <c r="G9" s="1357"/>
      <c r="H9" s="1357"/>
      <c r="I9" s="1358"/>
      <c r="J9" s="608"/>
    </row>
    <row r="10" spans="1:12" s="190" customFormat="1" ht="48.75" customHeight="1" x14ac:dyDescent="0.25">
      <c r="A10" s="603"/>
      <c r="B10" s="610"/>
      <c r="C10" s="1359" t="s">
        <v>4396</v>
      </c>
      <c r="D10" s="1360"/>
      <c r="E10" s="1360"/>
      <c r="F10" s="1360"/>
      <c r="G10" s="1360"/>
      <c r="H10" s="1360"/>
      <c r="I10" s="1361"/>
      <c r="J10" s="608"/>
    </row>
    <row r="11" spans="1:12" s="190" customFormat="1" ht="14.5" thickBot="1" x14ac:dyDescent="0.3">
      <c r="A11" s="603"/>
      <c r="B11" s="610"/>
      <c r="C11" s="1362" t="s">
        <v>4397</v>
      </c>
      <c r="D11" s="1363"/>
      <c r="E11" s="1363"/>
      <c r="F11" s="1363"/>
      <c r="G11" s="1363"/>
      <c r="H11" s="1363"/>
      <c r="I11" s="1364"/>
      <c r="J11" s="608"/>
    </row>
    <row r="12" spans="1:12" s="190" customFormat="1" ht="14.5" thickBot="1" x14ac:dyDescent="0.3">
      <c r="A12" s="603"/>
      <c r="B12" s="610"/>
      <c r="C12" s="611"/>
      <c r="D12" s="611"/>
      <c r="E12" s="611"/>
      <c r="F12" s="611"/>
      <c r="G12" s="611"/>
      <c r="H12" s="611"/>
      <c r="I12" s="611"/>
      <c r="J12" s="608"/>
    </row>
    <row r="13" spans="1:12" s="190" customFormat="1" ht="14.5" thickBot="1" x14ac:dyDescent="0.3">
      <c r="A13" s="603"/>
      <c r="B13" s="610"/>
      <c r="C13" s="1365" t="s">
        <v>4398</v>
      </c>
      <c r="D13" s="1366"/>
      <c r="E13" s="1366"/>
      <c r="F13" s="1366"/>
      <c r="G13" s="612"/>
      <c r="H13" s="1367" t="str">
        <f>IF(G13="Yes","Complete table (i) and (ii) below","Complete table (ii) only")</f>
        <v>Complete table (ii) only</v>
      </c>
      <c r="I13" s="1367"/>
      <c r="J13" s="608"/>
    </row>
    <row r="14" spans="1:12" s="190" customFormat="1" ht="14.5" x14ac:dyDescent="0.25">
      <c r="A14" s="603"/>
      <c r="B14" s="610"/>
      <c r="C14" s="1368"/>
      <c r="D14" s="1368"/>
      <c r="E14" s="1368"/>
      <c r="F14" s="1368"/>
      <c r="G14" s="1368"/>
      <c r="H14" s="1368"/>
      <c r="I14" s="1368"/>
      <c r="J14" s="608"/>
    </row>
    <row r="15" spans="1:12" s="190" customFormat="1" ht="14.5" thickBot="1" x14ac:dyDescent="0.3">
      <c r="A15" s="603"/>
      <c r="B15" s="610"/>
      <c r="C15" s="1347" t="s">
        <v>4399</v>
      </c>
      <c r="D15" s="1347"/>
      <c r="E15" s="613"/>
      <c r="F15" s="613"/>
      <c r="G15" s="613"/>
      <c r="H15" s="613"/>
      <c r="I15" s="611"/>
      <c r="J15" s="608"/>
    </row>
    <row r="16" spans="1:12" s="190" customFormat="1" ht="14" x14ac:dyDescent="0.25">
      <c r="A16" s="603"/>
      <c r="B16" s="610"/>
      <c r="C16" s="614"/>
      <c r="D16" s="611"/>
      <c r="E16" s="611"/>
      <c r="F16" s="613"/>
      <c r="G16" s="613"/>
      <c r="H16" s="613"/>
      <c r="I16" s="611"/>
      <c r="J16" s="608"/>
    </row>
    <row r="17" spans="1:10" s="190" customFormat="1" ht="42" x14ac:dyDescent="0.25">
      <c r="A17" s="603"/>
      <c r="B17" s="610"/>
      <c r="C17" s="1344" t="s">
        <v>4400</v>
      </c>
      <c r="D17" s="1344"/>
      <c r="E17" s="615"/>
      <c r="F17" s="616" t="s">
        <v>4401</v>
      </c>
      <c r="G17" s="616" t="s">
        <v>4402</v>
      </c>
      <c r="H17" s="616" t="s">
        <v>4403</v>
      </c>
      <c r="I17" s="617"/>
      <c r="J17" s="608"/>
    </row>
    <row r="18" spans="1:10" s="190" customFormat="1" ht="14" x14ac:dyDescent="0.25">
      <c r="A18" s="603"/>
      <c r="B18" s="610"/>
      <c r="C18" s="1345"/>
      <c r="D18" s="1346"/>
      <c r="E18" s="613"/>
      <c r="F18" s="618"/>
      <c r="G18" s="619"/>
      <c r="H18" s="620"/>
      <c r="I18" s="617"/>
      <c r="J18" s="608"/>
    </row>
    <row r="19" spans="1:10" s="190" customFormat="1" ht="14" x14ac:dyDescent="0.25">
      <c r="A19" s="603"/>
      <c r="B19" s="610"/>
      <c r="C19" s="1345"/>
      <c r="D19" s="1346"/>
      <c r="E19" s="613"/>
      <c r="F19" s="618"/>
      <c r="G19" s="619"/>
      <c r="H19" s="620"/>
      <c r="I19" s="617"/>
      <c r="J19" s="608"/>
    </row>
    <row r="20" spans="1:10" s="190" customFormat="1" ht="14" x14ac:dyDescent="0.25">
      <c r="A20" s="603"/>
      <c r="B20" s="610"/>
      <c r="C20" s="1345"/>
      <c r="D20" s="1346"/>
      <c r="E20" s="613"/>
      <c r="F20" s="618"/>
      <c r="G20" s="619"/>
      <c r="H20" s="620"/>
      <c r="I20" s="617"/>
      <c r="J20" s="608"/>
    </row>
    <row r="21" spans="1:10" s="190" customFormat="1" ht="14" x14ac:dyDescent="0.25">
      <c r="A21" s="603"/>
      <c r="B21" s="610"/>
      <c r="C21" s="1345"/>
      <c r="D21" s="1346"/>
      <c r="E21" s="613"/>
      <c r="F21" s="618"/>
      <c r="G21" s="619"/>
      <c r="H21" s="620"/>
      <c r="I21" s="617"/>
      <c r="J21" s="608"/>
    </row>
    <row r="22" spans="1:10" s="190" customFormat="1" ht="14" x14ac:dyDescent="0.25">
      <c r="A22" s="603"/>
      <c r="B22" s="610"/>
      <c r="C22" s="1345"/>
      <c r="D22" s="1346"/>
      <c r="E22" s="613"/>
      <c r="F22" s="618"/>
      <c r="G22" s="619"/>
      <c r="H22" s="620"/>
      <c r="I22" s="617"/>
      <c r="J22" s="608"/>
    </row>
    <row r="23" spans="1:10" s="190" customFormat="1" ht="14" x14ac:dyDescent="0.25">
      <c r="A23" s="603"/>
      <c r="B23" s="610"/>
      <c r="C23" s="1345"/>
      <c r="D23" s="1346"/>
      <c r="E23" s="613"/>
      <c r="F23" s="618"/>
      <c r="G23" s="619"/>
      <c r="H23" s="620"/>
      <c r="I23" s="617"/>
      <c r="J23" s="608"/>
    </row>
    <row r="24" spans="1:10" s="190" customFormat="1" ht="14" x14ac:dyDescent="0.25">
      <c r="A24" s="603"/>
      <c r="B24" s="610"/>
      <c r="C24" s="1345"/>
      <c r="D24" s="1346"/>
      <c r="E24" s="613"/>
      <c r="F24" s="618"/>
      <c r="G24" s="619"/>
      <c r="H24" s="620"/>
      <c r="I24" s="617"/>
      <c r="J24" s="608"/>
    </row>
    <row r="25" spans="1:10" s="190" customFormat="1" ht="14" x14ac:dyDescent="0.25">
      <c r="A25" s="603"/>
      <c r="B25" s="610"/>
      <c r="C25" s="1345"/>
      <c r="D25" s="1346"/>
      <c r="E25" s="613"/>
      <c r="F25" s="618"/>
      <c r="G25" s="619"/>
      <c r="H25" s="620"/>
      <c r="I25" s="617"/>
      <c r="J25" s="608"/>
    </row>
    <row r="26" spans="1:10" s="190" customFormat="1" ht="14" x14ac:dyDescent="0.25">
      <c r="A26" s="603"/>
      <c r="B26" s="610"/>
      <c r="C26" s="1345"/>
      <c r="D26" s="1346"/>
      <c r="E26" s="613"/>
      <c r="F26" s="618"/>
      <c r="G26" s="619"/>
      <c r="H26" s="620"/>
      <c r="I26" s="617"/>
      <c r="J26" s="608"/>
    </row>
    <row r="27" spans="1:10" s="190" customFormat="1" ht="14" x14ac:dyDescent="0.25">
      <c r="A27" s="603"/>
      <c r="B27" s="621"/>
      <c r="C27" s="1345"/>
      <c r="D27" s="1346"/>
      <c r="E27" s="609"/>
      <c r="F27" s="618"/>
      <c r="G27" s="619"/>
      <c r="H27" s="620"/>
      <c r="I27" s="617"/>
      <c r="J27" s="608"/>
    </row>
    <row r="28" spans="1:10" s="190" customFormat="1" ht="14" x14ac:dyDescent="0.3">
      <c r="A28" s="603"/>
      <c r="B28" s="610"/>
      <c r="C28" s="622"/>
      <c r="D28" s="622"/>
      <c r="E28" s="623" t="s">
        <v>4404</v>
      </c>
      <c r="F28" s="624">
        <f>SUM(F18:F27)</f>
        <v>0</v>
      </c>
      <c r="G28" s="622"/>
      <c r="H28" s="617"/>
      <c r="I28" s="617"/>
      <c r="J28" s="608"/>
    </row>
    <row r="29" spans="1:10" s="190" customFormat="1" ht="14" x14ac:dyDescent="0.3">
      <c r="A29" s="603"/>
      <c r="B29" s="610"/>
      <c r="C29" s="622"/>
      <c r="D29" s="622"/>
      <c r="E29" s="623"/>
      <c r="F29" s="624"/>
      <c r="G29" s="622"/>
      <c r="H29" s="617"/>
      <c r="I29" s="617"/>
      <c r="J29" s="608"/>
    </row>
    <row r="30" spans="1:10" s="190" customFormat="1" ht="14.5" thickBot="1" x14ac:dyDescent="0.35">
      <c r="A30" s="603"/>
      <c r="B30" s="610"/>
      <c r="C30" s="1347" t="s">
        <v>4405</v>
      </c>
      <c r="D30" s="1347"/>
      <c r="E30" s="613"/>
      <c r="F30" s="625"/>
      <c r="G30" s="625"/>
      <c r="H30" s="625"/>
      <c r="I30" s="625"/>
      <c r="J30" s="608"/>
    </row>
    <row r="31" spans="1:10" s="190" customFormat="1" ht="14" x14ac:dyDescent="0.25">
      <c r="A31" s="603"/>
      <c r="B31" s="610"/>
      <c r="C31" s="614"/>
      <c r="D31" s="611"/>
      <c r="E31" s="611"/>
      <c r="F31" s="613"/>
      <c r="G31" s="613"/>
      <c r="H31" s="613"/>
      <c r="I31" s="611"/>
      <c r="J31" s="608"/>
    </row>
    <row r="32" spans="1:10" s="190" customFormat="1" ht="56" x14ac:dyDescent="0.25">
      <c r="A32" s="603"/>
      <c r="B32" s="610"/>
      <c r="C32" s="1344" t="s">
        <v>4406</v>
      </c>
      <c r="D32" s="1344"/>
      <c r="E32" s="615"/>
      <c r="F32" s="616" t="s">
        <v>4403</v>
      </c>
      <c r="G32" s="616" t="s">
        <v>4407</v>
      </c>
      <c r="H32" s="616" t="s">
        <v>4408</v>
      </c>
      <c r="I32" s="616" t="s">
        <v>4409</v>
      </c>
      <c r="J32" s="608"/>
    </row>
    <row r="33" spans="1:10" s="190" customFormat="1" ht="14" x14ac:dyDescent="0.25">
      <c r="A33" s="603"/>
      <c r="B33" s="610"/>
      <c r="C33" s="1339" t="s">
        <v>4410</v>
      </c>
      <c r="D33" s="1340"/>
      <c r="E33" s="626"/>
      <c r="F33" s="627"/>
      <c r="G33" s="628"/>
      <c r="H33" s="629"/>
      <c r="I33" s="628"/>
      <c r="J33" s="608"/>
    </row>
    <row r="34" spans="1:10" s="190" customFormat="1" ht="14" x14ac:dyDescent="0.25">
      <c r="A34" s="603"/>
      <c r="B34" s="610"/>
      <c r="C34" s="1339" t="s">
        <v>4411</v>
      </c>
      <c r="D34" s="1340"/>
      <c r="E34" s="626"/>
      <c r="F34" s="627"/>
      <c r="G34" s="628"/>
      <c r="H34" s="629"/>
      <c r="I34" s="628"/>
      <c r="J34" s="608"/>
    </row>
    <row r="35" spans="1:10" s="190" customFormat="1" ht="14" x14ac:dyDescent="0.25">
      <c r="A35" s="603"/>
      <c r="B35" s="610"/>
      <c r="C35" s="1339" t="s">
        <v>4412</v>
      </c>
      <c r="D35" s="1340"/>
      <c r="E35" s="626"/>
      <c r="F35" s="627"/>
      <c r="G35" s="628"/>
      <c r="H35" s="629"/>
      <c r="I35" s="628"/>
      <c r="J35" s="608"/>
    </row>
    <row r="36" spans="1:10" s="190" customFormat="1" ht="14" x14ac:dyDescent="0.25">
      <c r="A36" s="603"/>
      <c r="B36" s="610"/>
      <c r="C36" s="1339" t="s">
        <v>4413</v>
      </c>
      <c r="D36" s="1340"/>
      <c r="E36" s="626"/>
      <c r="F36" s="627"/>
      <c r="G36" s="628"/>
      <c r="H36" s="629"/>
      <c r="I36" s="628"/>
      <c r="J36" s="608"/>
    </row>
    <row r="37" spans="1:10" s="190" customFormat="1" ht="14" x14ac:dyDescent="0.25">
      <c r="A37" s="603"/>
      <c r="B37" s="610"/>
      <c r="C37" s="1339" t="s">
        <v>4414</v>
      </c>
      <c r="D37" s="1340"/>
      <c r="E37" s="630"/>
      <c r="F37" s="627"/>
      <c r="G37" s="628"/>
      <c r="H37" s="629"/>
      <c r="I37" s="628"/>
      <c r="J37" s="608"/>
    </row>
    <row r="38" spans="1:10" s="190" customFormat="1" ht="14" x14ac:dyDescent="0.3">
      <c r="A38" s="603"/>
      <c r="B38" s="631"/>
      <c r="C38" s="632"/>
      <c r="D38" s="633"/>
      <c r="E38" s="634" t="s">
        <v>4404</v>
      </c>
      <c r="F38" s="635"/>
      <c r="G38" s="635">
        <f>SUM(G33:G37)</f>
        <v>0</v>
      </c>
      <c r="H38" s="635">
        <f>SUM(H33:H37)</f>
        <v>0</v>
      </c>
      <c r="I38" s="635">
        <f>SUM(I33:I37)</f>
        <v>0</v>
      </c>
      <c r="J38" s="636"/>
    </row>
    <row r="39" spans="1:10" s="190" customFormat="1" ht="13" x14ac:dyDescent="0.3">
      <c r="A39" s="603"/>
      <c r="B39" s="637"/>
      <c r="C39" s="637"/>
      <c r="D39" s="638"/>
      <c r="E39" s="639"/>
      <c r="F39" s="639"/>
      <c r="G39" s="639"/>
      <c r="H39" s="638"/>
      <c r="I39" s="638"/>
      <c r="J39" s="381"/>
    </row>
    <row r="40" spans="1:10" s="190" customFormat="1" ht="15.5" x14ac:dyDescent="0.25">
      <c r="A40" s="603"/>
      <c r="B40" s="1341" t="s">
        <v>89</v>
      </c>
      <c r="C40" s="1342"/>
      <c r="D40" s="1342"/>
      <c r="E40" s="1342"/>
      <c r="F40" s="1342"/>
      <c r="G40" s="1342"/>
      <c r="H40" s="1343"/>
      <c r="I40" s="638"/>
      <c r="J40" s="381"/>
    </row>
    <row r="41" spans="1:10" s="190" customFormat="1" ht="12.5" x14ac:dyDescent="0.25">
      <c r="A41" s="603"/>
      <c r="B41" s="1333"/>
      <c r="C41" s="1334"/>
      <c r="D41" s="1334"/>
      <c r="E41" s="1334"/>
      <c r="F41" s="1334"/>
      <c r="G41" s="1334"/>
      <c r="H41" s="1335"/>
      <c r="I41" s="638"/>
      <c r="J41" s="381"/>
    </row>
    <row r="42" spans="1:10" s="190" customFormat="1" ht="27.75" customHeight="1" x14ac:dyDescent="0.25">
      <c r="A42" s="381"/>
      <c r="B42" s="1336"/>
      <c r="C42" s="1337"/>
      <c r="D42" s="1337"/>
      <c r="E42" s="1337"/>
      <c r="F42" s="1337"/>
      <c r="G42" s="1337"/>
      <c r="H42" s="1338"/>
      <c r="I42" s="640"/>
      <c r="J42" s="640" t="s">
        <v>4257</v>
      </c>
    </row>
    <row r="43" spans="1:10" s="190" customFormat="1" ht="12.5" x14ac:dyDescent="0.25">
      <c r="A43" s="381"/>
      <c r="B43" s="381"/>
      <c r="C43" s="381"/>
      <c r="D43" s="381"/>
      <c r="E43" s="381"/>
      <c r="F43" s="381"/>
      <c r="G43" s="381"/>
      <c r="H43" s="381"/>
      <c r="I43" s="381"/>
      <c r="J43" s="381"/>
    </row>
    <row r="44" spans="1:10" s="190" customFormat="1" ht="12.5" x14ac:dyDescent="0.25">
      <c r="A44" s="381"/>
      <c r="B44" s="381"/>
      <c r="C44" s="381"/>
      <c r="D44" s="381"/>
      <c r="E44" s="381"/>
      <c r="F44" s="381"/>
      <c r="G44" s="381"/>
      <c r="H44" s="381"/>
      <c r="I44" s="381"/>
      <c r="J44" s="381"/>
    </row>
    <row r="45" spans="1:10" s="190" customFormat="1" ht="12.5" x14ac:dyDescent="0.25">
      <c r="A45" s="381"/>
      <c r="B45" s="381"/>
      <c r="C45" s="381"/>
      <c r="D45" s="381"/>
      <c r="E45" s="381"/>
      <c r="F45" s="381"/>
      <c r="G45" s="381"/>
      <c r="H45" s="381"/>
      <c r="I45" s="381"/>
      <c r="J45" s="381"/>
    </row>
    <row r="46" spans="1:10" s="190" customFormat="1" ht="12.5" x14ac:dyDescent="0.25">
      <c r="A46" s="381"/>
      <c r="B46" s="381"/>
      <c r="C46" s="381"/>
      <c r="D46" s="381"/>
      <c r="E46" s="381"/>
      <c r="F46" s="381"/>
      <c r="G46" s="381"/>
      <c r="H46" s="381"/>
      <c r="I46" s="381"/>
      <c r="J46" s="381"/>
    </row>
    <row r="47" spans="1:10" s="190" customFormat="1" ht="12.5" x14ac:dyDescent="0.25">
      <c r="A47" s="381"/>
      <c r="B47" s="381"/>
      <c r="C47" s="381"/>
      <c r="D47" s="381"/>
      <c r="E47" s="381"/>
      <c r="F47" s="381"/>
      <c r="G47" s="381"/>
      <c r="H47" s="381"/>
      <c r="I47" s="381"/>
      <c r="J47" s="381"/>
    </row>
    <row r="48" spans="1:10" s="190" customFormat="1" ht="12.5" x14ac:dyDescent="0.25">
      <c r="A48" s="381"/>
      <c r="B48" s="381"/>
      <c r="C48" s="381"/>
      <c r="D48" s="381"/>
      <c r="E48" s="381"/>
      <c r="F48" s="381"/>
      <c r="G48" s="381"/>
      <c r="H48" s="381"/>
      <c r="I48" s="381"/>
      <c r="J48" s="381"/>
    </row>
    <row r="49" spans="1:10" s="190" customFormat="1" ht="12.5" x14ac:dyDescent="0.25">
      <c r="A49" s="381"/>
      <c r="B49" s="381"/>
      <c r="C49" s="381"/>
      <c r="D49" s="381"/>
      <c r="E49" s="381"/>
      <c r="F49" s="381"/>
      <c r="G49" s="381"/>
      <c r="H49" s="381"/>
      <c r="I49" s="381"/>
      <c r="J49" s="381"/>
    </row>
    <row r="50" spans="1:10" s="190" customFormat="1" ht="12.75" hidden="1" customHeight="1" x14ac:dyDescent="0.25">
      <c r="A50" s="381"/>
      <c r="B50" s="381" t="s">
        <v>4415</v>
      </c>
      <c r="C50" s="381"/>
      <c r="D50" s="381"/>
      <c r="E50" s="381" t="s">
        <v>4416</v>
      </c>
      <c r="F50" s="381"/>
      <c r="G50" s="381"/>
      <c r="H50" s="381"/>
      <c r="I50" s="381"/>
      <c r="J50" s="381"/>
    </row>
    <row r="51" spans="1:10" s="190" customFormat="1" ht="12.75" hidden="1" customHeight="1" x14ac:dyDescent="0.25">
      <c r="A51" s="381"/>
      <c r="B51" s="381"/>
      <c r="C51" s="381"/>
      <c r="D51" s="381"/>
      <c r="E51" s="381"/>
      <c r="F51" s="381"/>
      <c r="G51" s="381"/>
      <c r="H51" s="381"/>
      <c r="I51" s="381"/>
      <c r="J51" s="381"/>
    </row>
    <row r="52" spans="1:10" s="190" customFormat="1" ht="12.75" hidden="1" customHeight="1" x14ac:dyDescent="0.25">
      <c r="A52" s="381"/>
      <c r="B52" s="381" t="s">
        <v>4417</v>
      </c>
      <c r="C52" s="381"/>
      <c r="D52" s="381"/>
      <c r="E52" s="381" t="s">
        <v>4418</v>
      </c>
      <c r="F52" s="381"/>
      <c r="G52" s="381"/>
      <c r="H52" s="381"/>
      <c r="I52" s="381"/>
      <c r="J52" s="381"/>
    </row>
    <row r="53" spans="1:10" s="190" customFormat="1" ht="12.75" hidden="1" customHeight="1" x14ac:dyDescent="0.25">
      <c r="A53" s="381"/>
      <c r="B53" s="381" t="s">
        <v>4419</v>
      </c>
      <c r="C53" s="381"/>
      <c r="D53" s="381"/>
      <c r="E53" s="381" t="s">
        <v>4420</v>
      </c>
      <c r="F53" s="381"/>
      <c r="G53" s="381"/>
      <c r="H53" s="381"/>
      <c r="I53" s="381"/>
      <c r="J53" s="381"/>
    </row>
    <row r="54" spans="1:10" s="190" customFormat="1" ht="12.75" hidden="1" customHeight="1" x14ac:dyDescent="0.25">
      <c r="A54" s="381"/>
      <c r="B54" s="381" t="s">
        <v>4421</v>
      </c>
      <c r="C54" s="381"/>
      <c r="D54" s="381"/>
      <c r="E54" s="381"/>
      <c r="F54" s="381"/>
      <c r="G54" s="381"/>
      <c r="H54" s="381"/>
      <c r="I54" s="381"/>
      <c r="J54" s="381"/>
    </row>
    <row r="55" spans="1:10" s="190" customFormat="1" ht="12.75" hidden="1" customHeight="1" x14ac:dyDescent="0.25">
      <c r="A55" s="381"/>
      <c r="B55" s="381" t="s">
        <v>4422</v>
      </c>
      <c r="C55" s="381"/>
      <c r="D55" s="381"/>
      <c r="E55" s="381"/>
      <c r="F55" s="381"/>
      <c r="G55" s="381"/>
      <c r="H55" s="381"/>
      <c r="I55" s="381"/>
      <c r="J55" s="381"/>
    </row>
    <row r="56" spans="1:10" s="190" customFormat="1" ht="12.75" hidden="1" customHeight="1" x14ac:dyDescent="0.25">
      <c r="A56" s="381"/>
      <c r="B56" s="381" t="s">
        <v>4423</v>
      </c>
      <c r="C56" s="381"/>
      <c r="D56" s="381"/>
      <c r="E56" s="381"/>
      <c r="F56" s="381"/>
      <c r="G56" s="381"/>
      <c r="H56" s="381"/>
      <c r="I56" s="381"/>
      <c r="J56" s="381"/>
    </row>
    <row r="57" spans="1:10" s="190" customFormat="1" ht="12.75" hidden="1" customHeight="1" x14ac:dyDescent="0.25">
      <c r="A57" s="381"/>
      <c r="B57" s="381" t="s">
        <v>4424</v>
      </c>
      <c r="C57" s="381"/>
      <c r="D57" s="381"/>
      <c r="E57" s="381"/>
      <c r="F57" s="381"/>
      <c r="G57" s="381"/>
      <c r="H57" s="381"/>
      <c r="I57" s="381"/>
      <c r="J57" s="381"/>
    </row>
    <row r="58" spans="1:10" s="190" customFormat="1" ht="12.75" hidden="1" customHeight="1" x14ac:dyDescent="0.25">
      <c r="A58" s="381"/>
      <c r="B58" s="381" t="s">
        <v>4425</v>
      </c>
      <c r="C58" s="381"/>
      <c r="D58" s="381"/>
      <c r="E58" s="381"/>
      <c r="F58" s="381"/>
      <c r="G58" s="381"/>
      <c r="H58" s="381"/>
      <c r="I58" s="381"/>
      <c r="J58" s="381"/>
    </row>
    <row r="59" spans="1:10" s="190" customFormat="1" ht="12.75" hidden="1" customHeight="1" x14ac:dyDescent="0.25">
      <c r="A59" s="381"/>
      <c r="B59" s="381" t="s">
        <v>4426</v>
      </c>
      <c r="C59" s="381"/>
      <c r="D59" s="381"/>
      <c r="E59" s="381"/>
      <c r="F59" s="381"/>
      <c r="G59" s="381"/>
      <c r="H59" s="381"/>
      <c r="I59" s="381"/>
      <c r="J59" s="381"/>
    </row>
    <row r="60" spans="1:10" s="190" customFormat="1" ht="12.75" hidden="1" customHeight="1" x14ac:dyDescent="0.25">
      <c r="A60" s="381"/>
      <c r="B60" s="381" t="s">
        <v>4427</v>
      </c>
      <c r="C60" s="381"/>
      <c r="D60" s="381"/>
      <c r="E60" s="381"/>
      <c r="F60" s="381"/>
      <c r="G60" s="381"/>
      <c r="H60" s="381"/>
      <c r="I60" s="381"/>
      <c r="J60" s="381"/>
    </row>
    <row r="61" spans="1:10" s="190" customFormat="1" ht="12.75" hidden="1" customHeight="1" x14ac:dyDescent="0.25">
      <c r="A61" s="381"/>
      <c r="B61" s="381" t="s">
        <v>4428</v>
      </c>
      <c r="C61" s="381"/>
      <c r="D61" s="381"/>
      <c r="E61" s="381"/>
      <c r="F61" s="381"/>
      <c r="G61" s="381"/>
      <c r="H61" s="381"/>
      <c r="I61" s="381"/>
      <c r="J61" s="381"/>
    </row>
    <row r="62" spans="1:10" s="190" customFormat="1" ht="12.75" hidden="1" customHeight="1" x14ac:dyDescent="0.25">
      <c r="A62" s="381"/>
      <c r="B62" s="381" t="s">
        <v>4429</v>
      </c>
      <c r="C62" s="381"/>
      <c r="D62" s="381"/>
      <c r="E62" s="381"/>
      <c r="F62" s="381"/>
      <c r="G62" s="381"/>
      <c r="H62" s="381"/>
      <c r="I62" s="381"/>
      <c r="J62" s="381"/>
    </row>
    <row r="63" spans="1:10" s="190" customFormat="1" ht="12.75" hidden="1" customHeight="1" x14ac:dyDescent="0.25">
      <c r="A63" s="381"/>
      <c r="B63" s="381" t="s">
        <v>4430</v>
      </c>
      <c r="C63" s="381"/>
      <c r="D63" s="381"/>
      <c r="E63" s="381"/>
      <c r="F63" s="381"/>
      <c r="G63" s="381"/>
      <c r="H63" s="381"/>
      <c r="I63" s="381"/>
      <c r="J63" s="381"/>
    </row>
    <row r="64" spans="1:10" s="190" customFormat="1" ht="12.75" hidden="1" customHeight="1" x14ac:dyDescent="0.25">
      <c r="A64" s="381"/>
      <c r="B64" s="381" t="s">
        <v>4431</v>
      </c>
      <c r="C64" s="381"/>
      <c r="D64" s="381"/>
      <c r="E64" s="381"/>
      <c r="F64" s="381"/>
      <c r="G64" s="381"/>
      <c r="H64" s="381"/>
      <c r="I64" s="381"/>
      <c r="J64" s="381"/>
    </row>
    <row r="65" spans="1:10" s="190" customFormat="1" ht="12.75" hidden="1" customHeight="1" x14ac:dyDescent="0.25">
      <c r="A65" s="381"/>
      <c r="B65" s="381" t="s">
        <v>4432</v>
      </c>
      <c r="C65" s="381"/>
      <c r="D65" s="381"/>
      <c r="E65" s="381"/>
      <c r="F65" s="381"/>
      <c r="G65" s="381"/>
      <c r="H65" s="381"/>
      <c r="I65" s="381"/>
      <c r="J65" s="381"/>
    </row>
    <row r="66" spans="1:10" s="190" customFormat="1" ht="12.75" hidden="1" customHeight="1" x14ac:dyDescent="0.25">
      <c r="A66" s="381"/>
      <c r="B66" s="381" t="s">
        <v>4433</v>
      </c>
      <c r="C66" s="381"/>
      <c r="D66" s="381"/>
      <c r="E66" s="381"/>
      <c r="F66" s="381"/>
      <c r="G66" s="381"/>
      <c r="H66" s="381"/>
      <c r="I66" s="381"/>
      <c r="J66" s="381"/>
    </row>
    <row r="67" spans="1:10" s="190" customFormat="1" ht="12.75" hidden="1" customHeight="1" x14ac:dyDescent="0.25">
      <c r="A67" s="381"/>
      <c r="B67" s="381" t="s">
        <v>4434</v>
      </c>
      <c r="C67" s="381"/>
      <c r="D67" s="381"/>
      <c r="E67" s="381"/>
      <c r="F67" s="381"/>
      <c r="G67" s="381"/>
      <c r="H67" s="381"/>
      <c r="I67" s="381"/>
      <c r="J67" s="381"/>
    </row>
    <row r="68" spans="1:10" s="190" customFormat="1" ht="12.75" hidden="1" customHeight="1" x14ac:dyDescent="0.25">
      <c r="A68" s="381"/>
      <c r="B68" s="381" t="s">
        <v>4435</v>
      </c>
      <c r="C68" s="381"/>
      <c r="D68" s="381"/>
      <c r="E68" s="381"/>
      <c r="F68" s="381"/>
      <c r="G68" s="381"/>
      <c r="H68" s="381"/>
      <c r="I68" s="381"/>
      <c r="J68" s="381"/>
    </row>
    <row r="69" spans="1:10" s="190" customFormat="1" ht="12.75" hidden="1" customHeight="1" x14ac:dyDescent="0.25">
      <c r="A69" s="381"/>
      <c r="B69" s="381" t="s">
        <v>4436</v>
      </c>
      <c r="C69" s="381"/>
      <c r="D69" s="381"/>
      <c r="E69" s="381"/>
      <c r="F69" s="381"/>
      <c r="G69" s="381"/>
      <c r="H69" s="381"/>
      <c r="I69" s="381"/>
      <c r="J69" s="381"/>
    </row>
    <row r="70" spans="1:10" s="190" customFormat="1" ht="12.75" hidden="1" customHeight="1" x14ac:dyDescent="0.25">
      <c r="A70" s="381"/>
      <c r="B70" s="381" t="s">
        <v>4437</v>
      </c>
      <c r="C70" s="381"/>
      <c r="D70" s="381"/>
      <c r="E70" s="381"/>
      <c r="F70" s="381"/>
      <c r="G70" s="381"/>
      <c r="H70" s="381"/>
      <c r="I70" s="381"/>
      <c r="J70" s="381"/>
    </row>
    <row r="71" spans="1:10" s="190" customFormat="1" ht="12.75" hidden="1" customHeight="1" x14ac:dyDescent="0.25">
      <c r="A71" s="381"/>
      <c r="B71" s="381" t="s">
        <v>4438</v>
      </c>
      <c r="C71" s="381"/>
      <c r="D71" s="381"/>
      <c r="E71" s="381"/>
      <c r="F71" s="381"/>
      <c r="G71" s="381"/>
      <c r="H71" s="381"/>
      <c r="I71" s="381"/>
      <c r="J71" s="381"/>
    </row>
    <row r="72" spans="1:10" s="190" customFormat="1" ht="12.75" hidden="1" customHeight="1" x14ac:dyDescent="0.25">
      <c r="A72" s="381"/>
      <c r="B72" s="381" t="s">
        <v>4439</v>
      </c>
      <c r="C72" s="381"/>
      <c r="D72" s="381"/>
      <c r="E72" s="381"/>
      <c r="F72" s="381"/>
      <c r="G72" s="381"/>
      <c r="H72" s="381"/>
      <c r="I72" s="381"/>
      <c r="J72" s="381"/>
    </row>
    <row r="73" spans="1:10" s="190" customFormat="1" ht="12.75" hidden="1" customHeight="1" x14ac:dyDescent="0.25">
      <c r="A73" s="381"/>
      <c r="B73" s="381" t="s">
        <v>4440</v>
      </c>
      <c r="C73" s="381"/>
      <c r="D73" s="381"/>
      <c r="E73" s="381"/>
      <c r="F73" s="381"/>
      <c r="G73" s="381"/>
      <c r="H73" s="381"/>
      <c r="I73" s="381"/>
      <c r="J73" s="381"/>
    </row>
    <row r="74" spans="1:10" s="190" customFormat="1" ht="12.75" hidden="1" customHeight="1" x14ac:dyDescent="0.25">
      <c r="A74" s="381"/>
      <c r="B74" s="381" t="s">
        <v>4441</v>
      </c>
      <c r="C74" s="381"/>
      <c r="D74" s="381"/>
      <c r="E74" s="381"/>
      <c r="F74" s="381"/>
      <c r="G74" s="381"/>
      <c r="H74" s="381"/>
      <c r="I74" s="381"/>
      <c r="J74" s="381"/>
    </row>
    <row r="75" spans="1:10" s="190" customFormat="1" ht="12.75" hidden="1" customHeight="1" x14ac:dyDescent="0.25">
      <c r="A75" s="381"/>
      <c r="B75" s="381" t="s">
        <v>4442</v>
      </c>
      <c r="C75" s="381"/>
      <c r="D75" s="381"/>
      <c r="E75" s="381"/>
      <c r="F75" s="381"/>
      <c r="G75" s="381"/>
      <c r="H75" s="381"/>
      <c r="I75" s="381"/>
      <c r="J75" s="381"/>
    </row>
    <row r="76" spans="1:10" s="190" customFormat="1" ht="12.75" hidden="1" customHeight="1" x14ac:dyDescent="0.25">
      <c r="A76" s="381"/>
      <c r="B76" s="381" t="s">
        <v>4443</v>
      </c>
      <c r="C76" s="381"/>
      <c r="D76" s="381"/>
      <c r="E76" s="381"/>
      <c r="F76" s="381"/>
      <c r="G76" s="381"/>
      <c r="H76" s="381"/>
      <c r="I76" s="381"/>
      <c r="J76" s="381"/>
    </row>
    <row r="77" spans="1:10" s="190" customFormat="1" ht="12.75" hidden="1" customHeight="1" x14ac:dyDescent="0.25">
      <c r="A77" s="381"/>
      <c r="B77" s="381" t="s">
        <v>4444</v>
      </c>
      <c r="C77" s="381"/>
      <c r="D77" s="381"/>
      <c r="E77" s="381"/>
      <c r="F77" s="381"/>
      <c r="G77" s="381"/>
      <c r="H77" s="381"/>
      <c r="I77" s="381"/>
      <c r="J77" s="381"/>
    </row>
    <row r="78" spans="1:10" s="190" customFormat="1" ht="12.75" hidden="1" customHeight="1" x14ac:dyDescent="0.25">
      <c r="A78" s="381"/>
      <c r="B78" s="381" t="s">
        <v>4445</v>
      </c>
      <c r="C78" s="381"/>
      <c r="D78" s="381"/>
      <c r="E78" s="381"/>
      <c r="F78" s="381"/>
      <c r="G78" s="381"/>
      <c r="H78" s="381"/>
      <c r="I78" s="381"/>
      <c r="J78" s="381"/>
    </row>
    <row r="79" spans="1:10" s="190" customFormat="1" ht="12.75" hidden="1" customHeight="1" x14ac:dyDescent="0.25">
      <c r="A79" s="381"/>
      <c r="B79" s="381" t="s">
        <v>4446</v>
      </c>
      <c r="C79" s="381"/>
      <c r="D79" s="381"/>
      <c r="E79" s="381"/>
      <c r="F79" s="381"/>
      <c r="G79" s="381"/>
      <c r="H79" s="381"/>
      <c r="I79" s="381"/>
      <c r="J79" s="381"/>
    </row>
    <row r="80" spans="1:10" s="190" customFormat="1" ht="12.75" hidden="1" customHeight="1" x14ac:dyDescent="0.25">
      <c r="A80" s="381"/>
      <c r="B80" s="381" t="s">
        <v>4447</v>
      </c>
      <c r="C80" s="381"/>
      <c r="D80" s="381"/>
      <c r="E80" s="381"/>
      <c r="F80" s="381"/>
      <c r="G80" s="381"/>
      <c r="H80" s="381"/>
      <c r="I80" s="381"/>
      <c r="J80" s="381"/>
    </row>
    <row r="81" spans="1:10" s="190" customFormat="1" ht="12.75" hidden="1" customHeight="1" x14ac:dyDescent="0.25">
      <c r="A81" s="381"/>
      <c r="B81" s="381" t="s">
        <v>4448</v>
      </c>
      <c r="C81" s="381"/>
      <c r="D81" s="381"/>
      <c r="E81" s="381"/>
      <c r="F81" s="381"/>
      <c r="G81" s="381"/>
      <c r="H81" s="381"/>
      <c r="I81" s="381"/>
      <c r="J81" s="381"/>
    </row>
    <row r="82" spans="1:10" s="190" customFormat="1" ht="12.75" hidden="1" customHeight="1" x14ac:dyDescent="0.25">
      <c r="A82" s="381"/>
      <c r="B82" s="381" t="s">
        <v>4449</v>
      </c>
      <c r="C82" s="381"/>
      <c r="D82" s="381"/>
      <c r="E82" s="381"/>
      <c r="F82" s="381"/>
      <c r="G82" s="381"/>
      <c r="H82" s="381"/>
      <c r="I82" s="381"/>
      <c r="J82" s="381"/>
    </row>
    <row r="83" spans="1:10" s="190" customFormat="1" ht="12.75" hidden="1" customHeight="1" x14ac:dyDescent="0.25">
      <c r="A83" s="381"/>
      <c r="B83" s="381" t="s">
        <v>4450</v>
      </c>
      <c r="C83" s="381"/>
      <c r="D83" s="381"/>
      <c r="E83" s="381"/>
      <c r="F83" s="381"/>
      <c r="G83" s="381"/>
      <c r="H83" s="381"/>
      <c r="I83" s="381"/>
      <c r="J83" s="381"/>
    </row>
    <row r="84" spans="1:10" s="190" customFormat="1" ht="12.75" hidden="1" customHeight="1" x14ac:dyDescent="0.25">
      <c r="A84" s="381"/>
      <c r="B84" s="381" t="s">
        <v>4451</v>
      </c>
      <c r="C84" s="381"/>
      <c r="D84" s="381"/>
      <c r="E84" s="381"/>
      <c r="F84" s="381"/>
      <c r="G84" s="381"/>
      <c r="H84" s="381"/>
      <c r="I84" s="381"/>
      <c r="J84" s="381"/>
    </row>
    <row r="85" spans="1:10" s="190" customFormat="1" ht="12.75" hidden="1" customHeight="1" x14ac:dyDescent="0.25">
      <c r="A85" s="381"/>
      <c r="B85" s="381" t="s">
        <v>4452</v>
      </c>
      <c r="C85" s="381"/>
      <c r="D85" s="381"/>
      <c r="E85" s="381"/>
      <c r="F85" s="381"/>
      <c r="G85" s="381"/>
      <c r="H85" s="381"/>
      <c r="I85" s="381"/>
      <c r="J85" s="381"/>
    </row>
    <row r="86" spans="1:10" s="190" customFormat="1" ht="12.75" hidden="1" customHeight="1" x14ac:dyDescent="0.25">
      <c r="A86" s="381"/>
      <c r="B86" s="381" t="s">
        <v>4453</v>
      </c>
      <c r="C86" s="381"/>
      <c r="D86" s="381"/>
      <c r="E86" s="381"/>
      <c r="F86" s="381"/>
      <c r="G86" s="381"/>
      <c r="H86" s="381"/>
      <c r="I86" s="381"/>
      <c r="J86" s="381"/>
    </row>
    <row r="87" spans="1:10" s="190" customFormat="1" ht="12.75" hidden="1" customHeight="1" x14ac:dyDescent="0.25">
      <c r="A87" s="381"/>
      <c r="B87" s="381" t="s">
        <v>4454</v>
      </c>
      <c r="C87" s="381"/>
      <c r="D87" s="381"/>
      <c r="E87" s="381"/>
      <c r="F87" s="381"/>
      <c r="G87" s="381"/>
      <c r="H87" s="381"/>
      <c r="I87" s="381"/>
      <c r="J87" s="381"/>
    </row>
    <row r="88" spans="1:10" s="190" customFormat="1" ht="12.75" hidden="1" customHeight="1" x14ac:dyDescent="0.25">
      <c r="A88" s="381"/>
      <c r="B88" s="381" t="s">
        <v>4455</v>
      </c>
      <c r="C88" s="381"/>
      <c r="D88" s="381"/>
      <c r="E88" s="381"/>
      <c r="F88" s="381"/>
      <c r="G88" s="381"/>
      <c r="H88" s="381"/>
      <c r="I88" s="381"/>
      <c r="J88" s="381"/>
    </row>
    <row r="89" spans="1:10" s="190" customFormat="1" ht="12.75" hidden="1" customHeight="1" x14ac:dyDescent="0.25">
      <c r="A89" s="381"/>
      <c r="B89" s="381" t="s">
        <v>4456</v>
      </c>
      <c r="C89" s="381"/>
      <c r="D89" s="381"/>
      <c r="E89" s="381"/>
      <c r="F89" s="381"/>
      <c r="G89" s="381"/>
      <c r="H89" s="381"/>
      <c r="I89" s="381"/>
      <c r="J89" s="381"/>
    </row>
    <row r="90" spans="1:10" s="190" customFormat="1" ht="12.75" hidden="1" customHeight="1" x14ac:dyDescent="0.25">
      <c r="A90" s="381"/>
      <c r="B90" s="381" t="s">
        <v>4457</v>
      </c>
      <c r="C90" s="381"/>
      <c r="D90" s="381"/>
      <c r="E90" s="381"/>
      <c r="F90" s="381"/>
      <c r="G90" s="381"/>
      <c r="H90" s="381"/>
      <c r="I90" s="381"/>
      <c r="J90" s="381"/>
    </row>
    <row r="91" spans="1:10" s="190" customFormat="1" ht="12.75" hidden="1" customHeight="1" x14ac:dyDescent="0.25">
      <c r="A91" s="381"/>
      <c r="B91" s="381" t="s">
        <v>4458</v>
      </c>
      <c r="C91" s="381"/>
      <c r="D91" s="381"/>
      <c r="E91" s="381"/>
      <c r="F91" s="381"/>
      <c r="G91" s="381"/>
      <c r="H91" s="381"/>
      <c r="I91" s="381"/>
      <c r="J91" s="381"/>
    </row>
    <row r="92" spans="1:10" s="190" customFormat="1" ht="12.75" hidden="1" customHeight="1" x14ac:dyDescent="0.25">
      <c r="A92" s="381"/>
      <c r="B92" s="381" t="s">
        <v>4459</v>
      </c>
      <c r="C92" s="381"/>
      <c r="D92" s="381"/>
      <c r="E92" s="381"/>
      <c r="F92" s="381"/>
      <c r="G92" s="381"/>
      <c r="H92" s="381"/>
      <c r="I92" s="381"/>
      <c r="J92" s="381"/>
    </row>
    <row r="93" spans="1:10" s="190" customFormat="1" ht="12.75" hidden="1" customHeight="1" x14ac:dyDescent="0.25">
      <c r="A93" s="381"/>
      <c r="B93" s="381" t="s">
        <v>4460</v>
      </c>
      <c r="C93" s="381"/>
      <c r="D93" s="381"/>
      <c r="E93" s="381"/>
      <c r="F93" s="381"/>
      <c r="G93" s="381"/>
      <c r="H93" s="381"/>
      <c r="I93" s="381"/>
      <c r="J93" s="381"/>
    </row>
    <row r="94" spans="1:10" s="190" customFormat="1" ht="12.75" hidden="1" customHeight="1" x14ac:dyDescent="0.25">
      <c r="A94" s="381"/>
      <c r="B94" s="381" t="s">
        <v>4461</v>
      </c>
      <c r="C94" s="381"/>
      <c r="D94" s="381"/>
      <c r="E94" s="381"/>
      <c r="F94" s="381"/>
      <c r="G94" s="381"/>
      <c r="H94" s="381"/>
      <c r="I94" s="381"/>
      <c r="J94" s="381"/>
    </row>
    <row r="95" spans="1:10" s="190" customFormat="1" ht="12.75" hidden="1" customHeight="1" x14ac:dyDescent="0.25">
      <c r="A95" s="381"/>
      <c r="B95" s="381" t="s">
        <v>4462</v>
      </c>
      <c r="C95" s="381"/>
      <c r="D95" s="381"/>
      <c r="E95" s="381"/>
      <c r="F95" s="381"/>
      <c r="G95" s="381"/>
      <c r="H95" s="381"/>
      <c r="I95" s="381"/>
      <c r="J95" s="381"/>
    </row>
    <row r="96" spans="1:10" s="190" customFormat="1" ht="12.75" hidden="1" customHeight="1" x14ac:dyDescent="0.25">
      <c r="A96" s="381"/>
      <c r="B96" s="381" t="s">
        <v>4463</v>
      </c>
      <c r="C96" s="381"/>
      <c r="D96" s="381"/>
      <c r="E96" s="381"/>
      <c r="F96" s="381"/>
      <c r="G96" s="381"/>
      <c r="H96" s="381"/>
      <c r="I96" s="381"/>
      <c r="J96" s="381"/>
    </row>
    <row r="97" spans="1:10" s="190" customFormat="1" ht="12.75" hidden="1" customHeight="1" x14ac:dyDescent="0.25">
      <c r="A97" s="381"/>
      <c r="B97" s="381" t="s">
        <v>4464</v>
      </c>
      <c r="C97" s="381"/>
      <c r="D97" s="381"/>
      <c r="E97" s="381"/>
      <c r="F97" s="381"/>
      <c r="G97" s="381"/>
      <c r="H97" s="381"/>
      <c r="I97" s="381"/>
      <c r="J97" s="381"/>
    </row>
    <row r="98" spans="1:10" s="190" customFormat="1" ht="12.75" hidden="1" customHeight="1" x14ac:dyDescent="0.25">
      <c r="A98" s="381"/>
      <c r="B98" s="381" t="s">
        <v>4465</v>
      </c>
      <c r="C98" s="381"/>
      <c r="D98" s="381"/>
      <c r="E98" s="381"/>
      <c r="F98" s="381"/>
      <c r="G98" s="381"/>
      <c r="H98" s="381"/>
      <c r="I98" s="381"/>
      <c r="J98" s="381"/>
    </row>
    <row r="99" spans="1:10" s="190" customFormat="1" ht="12.75" hidden="1" customHeight="1" x14ac:dyDescent="0.25">
      <c r="A99" s="381"/>
      <c r="B99" s="381" t="s">
        <v>4466</v>
      </c>
      <c r="C99" s="381"/>
      <c r="D99" s="381"/>
      <c r="E99" s="381"/>
      <c r="F99" s="381"/>
      <c r="G99" s="381"/>
      <c r="H99" s="381"/>
      <c r="I99" s="381"/>
      <c r="J99" s="381"/>
    </row>
    <row r="100" spans="1:10" s="190" customFormat="1" ht="12.75" hidden="1" customHeight="1" x14ac:dyDescent="0.25">
      <c r="A100" s="381"/>
      <c r="B100" s="381" t="s">
        <v>4467</v>
      </c>
      <c r="C100" s="381"/>
      <c r="D100" s="381"/>
      <c r="E100" s="381"/>
      <c r="F100" s="381"/>
      <c r="G100" s="381"/>
      <c r="H100" s="381"/>
      <c r="I100" s="381"/>
      <c r="J100" s="381"/>
    </row>
    <row r="101" spans="1:10" s="190" customFormat="1" ht="12.75" hidden="1" customHeight="1" x14ac:dyDescent="0.25">
      <c r="A101" s="381"/>
      <c r="B101" s="381" t="s">
        <v>4468</v>
      </c>
      <c r="C101" s="381"/>
      <c r="D101" s="381"/>
      <c r="E101" s="381"/>
      <c r="F101" s="381"/>
      <c r="G101" s="381"/>
      <c r="H101" s="381"/>
      <c r="I101" s="381"/>
      <c r="J101" s="381"/>
    </row>
    <row r="102" spans="1:10" s="190" customFormat="1" ht="12.75" hidden="1" customHeight="1" x14ac:dyDescent="0.25">
      <c r="A102" s="381"/>
      <c r="B102" s="381" t="s">
        <v>4469</v>
      </c>
      <c r="C102" s="381"/>
      <c r="D102" s="381"/>
      <c r="E102" s="381"/>
      <c r="F102" s="381"/>
      <c r="G102" s="381"/>
      <c r="H102" s="381"/>
      <c r="I102" s="381"/>
      <c r="J102" s="381"/>
    </row>
    <row r="103" spans="1:10" s="190" customFormat="1" ht="12.75" hidden="1" customHeight="1" x14ac:dyDescent="0.25">
      <c r="A103" s="381"/>
      <c r="B103" s="381" t="s">
        <v>4470</v>
      </c>
      <c r="C103" s="381"/>
      <c r="D103" s="381"/>
      <c r="E103" s="381"/>
      <c r="F103" s="381"/>
      <c r="G103" s="381"/>
      <c r="H103" s="381"/>
      <c r="I103" s="381"/>
      <c r="J103" s="381"/>
    </row>
    <row r="104" spans="1:10" s="190" customFormat="1" ht="12.75" hidden="1" customHeight="1" x14ac:dyDescent="0.25">
      <c r="A104" s="381"/>
      <c r="B104" s="381" t="s">
        <v>4471</v>
      </c>
      <c r="C104" s="381"/>
      <c r="D104" s="381"/>
      <c r="E104" s="381"/>
      <c r="F104" s="381"/>
      <c r="G104" s="381"/>
      <c r="H104" s="381"/>
      <c r="I104" s="381"/>
      <c r="J104" s="381"/>
    </row>
    <row r="105" spans="1:10" s="190" customFormat="1" ht="12.75" hidden="1" customHeight="1" x14ac:dyDescent="0.25">
      <c r="A105" s="381"/>
      <c r="B105" s="381" t="s">
        <v>4472</v>
      </c>
      <c r="C105" s="381"/>
      <c r="D105" s="381"/>
      <c r="E105" s="381"/>
      <c r="F105" s="381"/>
      <c r="G105" s="381"/>
      <c r="H105" s="381"/>
      <c r="I105" s="381"/>
      <c r="J105" s="381"/>
    </row>
    <row r="106" spans="1:10" s="190" customFormat="1" ht="12.75" hidden="1" customHeight="1" x14ac:dyDescent="0.25">
      <c r="A106" s="381"/>
      <c r="B106" s="381" t="s">
        <v>4473</v>
      </c>
      <c r="C106" s="381"/>
      <c r="D106" s="381"/>
      <c r="E106" s="381"/>
      <c r="F106" s="381"/>
      <c r="G106" s="381"/>
      <c r="H106" s="381"/>
      <c r="I106" s="381"/>
      <c r="J106" s="381"/>
    </row>
    <row r="107" spans="1:10" s="190" customFormat="1" ht="12.75" hidden="1" customHeight="1" x14ac:dyDescent="0.25">
      <c r="A107" s="381"/>
      <c r="B107" s="381" t="s">
        <v>4474</v>
      </c>
      <c r="C107" s="381"/>
      <c r="D107" s="381"/>
      <c r="E107" s="381"/>
      <c r="F107" s="381"/>
      <c r="G107" s="381"/>
      <c r="H107" s="381"/>
      <c r="I107" s="381"/>
      <c r="J107" s="381"/>
    </row>
    <row r="108" spans="1:10" s="190" customFormat="1" ht="12.75" hidden="1" customHeight="1" x14ac:dyDescent="0.25">
      <c r="A108" s="381"/>
      <c r="B108" s="381" t="s">
        <v>4475</v>
      </c>
      <c r="C108" s="381"/>
      <c r="D108" s="381"/>
      <c r="E108" s="381"/>
      <c r="F108" s="381"/>
      <c r="G108" s="381"/>
      <c r="H108" s="381"/>
      <c r="I108" s="381"/>
      <c r="J108" s="381"/>
    </row>
    <row r="109" spans="1:10" s="190" customFormat="1" ht="12.75" hidden="1" customHeight="1" x14ac:dyDescent="0.25">
      <c r="A109" s="381"/>
      <c r="B109" s="381" t="s">
        <v>4476</v>
      </c>
      <c r="C109" s="381"/>
      <c r="D109" s="381"/>
      <c r="E109" s="381"/>
      <c r="F109" s="381"/>
      <c r="G109" s="381"/>
      <c r="H109" s="381"/>
      <c r="I109" s="381"/>
      <c r="J109" s="381"/>
    </row>
    <row r="110" spans="1:10" s="190" customFormat="1" ht="12.75" hidden="1" customHeight="1" x14ac:dyDescent="0.25">
      <c r="A110" s="381"/>
      <c r="B110" s="381" t="s">
        <v>4477</v>
      </c>
      <c r="C110" s="381"/>
      <c r="D110" s="381"/>
      <c r="E110" s="381"/>
      <c r="F110" s="381"/>
      <c r="G110" s="381"/>
      <c r="H110" s="381"/>
      <c r="I110" s="381"/>
      <c r="J110" s="381"/>
    </row>
    <row r="111" spans="1:10" s="190" customFormat="1" ht="12.75" hidden="1" customHeight="1" x14ac:dyDescent="0.25">
      <c r="A111" s="381"/>
      <c r="B111" s="381" t="s">
        <v>4478</v>
      </c>
      <c r="C111" s="381"/>
      <c r="D111" s="381"/>
      <c r="E111" s="381"/>
      <c r="F111" s="381"/>
      <c r="G111" s="381"/>
      <c r="H111" s="381"/>
      <c r="I111" s="381"/>
      <c r="J111" s="381"/>
    </row>
    <row r="112" spans="1:10" s="190" customFormat="1" ht="12.75" hidden="1" customHeight="1" x14ac:dyDescent="0.25">
      <c r="A112" s="381"/>
      <c r="B112" s="381" t="s">
        <v>4479</v>
      </c>
      <c r="C112" s="381"/>
      <c r="D112" s="381"/>
      <c r="E112" s="381"/>
      <c r="F112" s="381"/>
      <c r="G112" s="381"/>
      <c r="H112" s="381"/>
      <c r="I112" s="381"/>
      <c r="J112" s="381"/>
    </row>
    <row r="113" spans="1:10" s="190" customFormat="1" ht="12.75" hidden="1" customHeight="1" x14ac:dyDescent="0.25">
      <c r="A113" s="381"/>
      <c r="B113" s="381" t="s">
        <v>4480</v>
      </c>
      <c r="C113" s="381"/>
      <c r="D113" s="381"/>
      <c r="E113" s="381"/>
      <c r="F113" s="381"/>
      <c r="G113" s="381"/>
      <c r="H113" s="381"/>
      <c r="I113" s="381"/>
      <c r="J113" s="381"/>
    </row>
    <row r="114" spans="1:10" s="190" customFormat="1" ht="12.75" hidden="1" customHeight="1" x14ac:dyDescent="0.25">
      <c r="A114" s="381"/>
      <c r="B114" s="381" t="s">
        <v>4481</v>
      </c>
      <c r="C114" s="381"/>
      <c r="D114" s="381"/>
      <c r="E114" s="381"/>
      <c r="F114" s="381"/>
      <c r="G114" s="381"/>
      <c r="H114" s="381"/>
      <c r="I114" s="381"/>
      <c r="J114" s="381"/>
    </row>
    <row r="115" spans="1:10" s="190" customFormat="1" ht="12.75" hidden="1" customHeight="1" x14ac:dyDescent="0.25">
      <c r="A115" s="381"/>
      <c r="B115" s="381" t="s">
        <v>4482</v>
      </c>
      <c r="C115" s="381"/>
      <c r="D115" s="381"/>
      <c r="E115" s="381"/>
      <c r="F115" s="381"/>
      <c r="G115" s="381"/>
      <c r="H115" s="381"/>
      <c r="I115" s="381"/>
      <c r="J115" s="381"/>
    </row>
    <row r="116" spans="1:10" s="190" customFormat="1" ht="12.75" hidden="1" customHeight="1" x14ac:dyDescent="0.25">
      <c r="A116" s="381"/>
      <c r="B116" s="381" t="s">
        <v>4483</v>
      </c>
      <c r="C116" s="381"/>
      <c r="D116" s="381"/>
      <c r="E116" s="381"/>
      <c r="F116" s="381"/>
      <c r="G116" s="381"/>
      <c r="H116" s="381"/>
      <c r="I116" s="381"/>
      <c r="J116" s="381"/>
    </row>
    <row r="117" spans="1:10" s="190" customFormat="1" ht="12.75" hidden="1" customHeight="1" x14ac:dyDescent="0.25">
      <c r="A117" s="381"/>
      <c r="B117" s="381" t="s">
        <v>4484</v>
      </c>
      <c r="C117" s="381"/>
      <c r="D117" s="381"/>
      <c r="E117" s="381"/>
      <c r="F117" s="381"/>
      <c r="G117" s="381"/>
      <c r="H117" s="381"/>
      <c r="I117" s="381"/>
      <c r="J117" s="381"/>
    </row>
    <row r="118" spans="1:10" s="190" customFormat="1" ht="12.75" hidden="1" customHeight="1" x14ac:dyDescent="0.25">
      <c r="A118" s="381"/>
      <c r="B118" s="381" t="s">
        <v>4485</v>
      </c>
      <c r="C118" s="381"/>
      <c r="D118" s="381"/>
      <c r="E118" s="381"/>
      <c r="F118" s="381"/>
      <c r="G118" s="381"/>
      <c r="H118" s="381"/>
      <c r="I118" s="381"/>
      <c r="J118" s="381"/>
    </row>
    <row r="119" spans="1:10" s="190" customFormat="1" ht="12.75" hidden="1" customHeight="1" x14ac:dyDescent="0.25">
      <c r="A119" s="381"/>
      <c r="B119" s="381" t="s">
        <v>4486</v>
      </c>
      <c r="C119" s="381"/>
      <c r="D119" s="381"/>
      <c r="E119" s="381"/>
      <c r="F119" s="381"/>
      <c r="G119" s="381"/>
      <c r="H119" s="381"/>
      <c r="I119" s="381"/>
      <c r="J119" s="381"/>
    </row>
    <row r="120" spans="1:10" s="190" customFormat="1" ht="12.75" hidden="1" customHeight="1" x14ac:dyDescent="0.25">
      <c r="A120" s="381"/>
      <c r="B120" s="381" t="s">
        <v>4487</v>
      </c>
      <c r="C120" s="381"/>
      <c r="D120" s="381"/>
      <c r="E120" s="381"/>
      <c r="F120" s="381"/>
      <c r="G120" s="381"/>
      <c r="H120" s="381"/>
      <c r="I120" s="381"/>
      <c r="J120" s="381"/>
    </row>
    <row r="121" spans="1:10" s="190" customFormat="1" ht="12.75" hidden="1" customHeight="1" x14ac:dyDescent="0.25">
      <c r="A121" s="381"/>
      <c r="B121" s="381" t="s">
        <v>4488</v>
      </c>
      <c r="C121" s="381"/>
      <c r="D121" s="381"/>
      <c r="E121" s="381"/>
      <c r="F121" s="381"/>
      <c r="G121" s="381"/>
      <c r="H121" s="381"/>
      <c r="I121" s="381"/>
      <c r="J121" s="381"/>
    </row>
    <row r="122" spans="1:10" s="190" customFormat="1" ht="12.75" hidden="1" customHeight="1" x14ac:dyDescent="0.25">
      <c r="A122" s="381"/>
      <c r="B122" s="381" t="s">
        <v>4489</v>
      </c>
      <c r="C122" s="381"/>
      <c r="D122" s="381"/>
      <c r="E122" s="381"/>
      <c r="F122" s="381"/>
      <c r="G122" s="381"/>
      <c r="H122" s="381"/>
      <c r="I122" s="381"/>
      <c r="J122" s="381"/>
    </row>
    <row r="123" spans="1:10" s="190" customFormat="1" ht="12.75" hidden="1" customHeight="1" x14ac:dyDescent="0.25">
      <c r="A123" s="381"/>
      <c r="B123" s="381" t="s">
        <v>4490</v>
      </c>
      <c r="C123" s="381"/>
      <c r="D123" s="381"/>
      <c r="E123" s="381"/>
      <c r="F123" s="381"/>
      <c r="G123" s="381"/>
      <c r="H123" s="381"/>
      <c r="I123" s="381"/>
      <c r="J123" s="381"/>
    </row>
    <row r="124" spans="1:10" s="190" customFormat="1" ht="12.75" hidden="1" customHeight="1" x14ac:dyDescent="0.25">
      <c r="A124" s="381"/>
      <c r="B124" s="381" t="s">
        <v>4491</v>
      </c>
      <c r="C124" s="381"/>
      <c r="D124" s="381"/>
      <c r="E124" s="381"/>
      <c r="F124" s="381"/>
      <c r="G124" s="381"/>
      <c r="H124" s="381"/>
      <c r="I124" s="381"/>
      <c r="J124" s="381"/>
    </row>
    <row r="125" spans="1:10" s="190" customFormat="1" ht="12.75" hidden="1" customHeight="1" x14ac:dyDescent="0.25">
      <c r="A125" s="381"/>
      <c r="B125" s="381" t="s">
        <v>4492</v>
      </c>
      <c r="C125" s="381"/>
      <c r="D125" s="381"/>
      <c r="E125" s="381"/>
      <c r="F125" s="381"/>
      <c r="G125" s="381"/>
      <c r="H125" s="381"/>
      <c r="I125" s="381"/>
      <c r="J125" s="381"/>
    </row>
    <row r="126" spans="1:10" s="190" customFormat="1" ht="12.75" hidden="1" customHeight="1" x14ac:dyDescent="0.25">
      <c r="A126" s="381"/>
      <c r="B126" s="381" t="s">
        <v>4493</v>
      </c>
      <c r="C126" s="381"/>
      <c r="D126" s="381"/>
      <c r="E126" s="381"/>
      <c r="F126" s="381"/>
      <c r="G126" s="381"/>
      <c r="H126" s="381"/>
      <c r="I126" s="381"/>
      <c r="J126" s="381"/>
    </row>
    <row r="127" spans="1:10" s="190" customFormat="1" ht="12.75" hidden="1" customHeight="1" x14ac:dyDescent="0.25">
      <c r="A127" s="381"/>
      <c r="B127" s="381" t="s">
        <v>4494</v>
      </c>
      <c r="C127" s="381"/>
      <c r="D127" s="381"/>
      <c r="E127" s="381"/>
      <c r="F127" s="381"/>
      <c r="G127" s="381"/>
      <c r="H127" s="381"/>
      <c r="I127" s="381"/>
      <c r="J127" s="381"/>
    </row>
    <row r="128" spans="1:10" s="190" customFormat="1" ht="12.75" hidden="1" customHeight="1" x14ac:dyDescent="0.25">
      <c r="A128" s="381"/>
      <c r="B128" s="381" t="s">
        <v>4495</v>
      </c>
      <c r="C128" s="381"/>
      <c r="D128" s="381"/>
      <c r="E128" s="381"/>
      <c r="F128" s="381"/>
      <c r="G128" s="381"/>
      <c r="H128" s="381"/>
      <c r="I128" s="381"/>
      <c r="J128" s="381"/>
    </row>
    <row r="129" spans="1:10" s="190" customFormat="1" ht="12.75" hidden="1" customHeight="1" x14ac:dyDescent="0.25">
      <c r="A129" s="381"/>
      <c r="B129" s="381" t="s">
        <v>4496</v>
      </c>
      <c r="C129" s="381"/>
      <c r="D129" s="381"/>
      <c r="E129" s="381"/>
      <c r="F129" s="381"/>
      <c r="G129" s="381"/>
      <c r="H129" s="381"/>
      <c r="I129" s="381"/>
      <c r="J129" s="381"/>
    </row>
    <row r="130" spans="1:10" s="190" customFormat="1" ht="12.75" hidden="1" customHeight="1" x14ac:dyDescent="0.25">
      <c r="A130" s="381"/>
      <c r="B130" s="381" t="s">
        <v>4497</v>
      </c>
      <c r="C130" s="381"/>
      <c r="D130" s="381"/>
      <c r="E130" s="381"/>
      <c r="F130" s="381"/>
      <c r="G130" s="381"/>
      <c r="H130" s="381"/>
      <c r="I130" s="381"/>
      <c r="J130" s="381"/>
    </row>
    <row r="131" spans="1:10" s="190" customFormat="1" ht="12.75" hidden="1" customHeight="1" x14ac:dyDescent="0.25">
      <c r="A131" s="381"/>
      <c r="B131" s="381" t="s">
        <v>4498</v>
      </c>
      <c r="C131" s="381"/>
      <c r="D131" s="381"/>
      <c r="E131" s="381"/>
      <c r="F131" s="381"/>
      <c r="G131" s="381"/>
      <c r="H131" s="381"/>
      <c r="I131" s="381"/>
      <c r="J131" s="381"/>
    </row>
    <row r="132" spans="1:10" s="190" customFormat="1" ht="12.75" hidden="1" customHeight="1" x14ac:dyDescent="0.25">
      <c r="A132" s="381"/>
      <c r="B132" s="381" t="s">
        <v>4499</v>
      </c>
      <c r="C132" s="381"/>
      <c r="D132" s="381"/>
      <c r="E132" s="381"/>
      <c r="F132" s="381"/>
      <c r="G132" s="381"/>
      <c r="H132" s="381"/>
      <c r="I132" s="381"/>
      <c r="J132" s="381"/>
    </row>
    <row r="133" spans="1:10" s="190" customFormat="1" ht="12.75" hidden="1" customHeight="1" x14ac:dyDescent="0.25">
      <c r="A133" s="381"/>
      <c r="B133" s="381" t="s">
        <v>4500</v>
      </c>
      <c r="C133" s="381"/>
      <c r="D133" s="381"/>
      <c r="E133" s="381"/>
      <c r="F133" s="381"/>
      <c r="G133" s="381"/>
      <c r="H133" s="381"/>
      <c r="I133" s="381"/>
      <c r="J133" s="381"/>
    </row>
    <row r="134" spans="1:10" s="190" customFormat="1" ht="12.75" hidden="1" customHeight="1" x14ac:dyDescent="0.25">
      <c r="A134" s="381"/>
      <c r="B134" s="381" t="s">
        <v>4501</v>
      </c>
      <c r="C134" s="381"/>
      <c r="D134" s="381"/>
      <c r="E134" s="381"/>
      <c r="F134" s="381"/>
      <c r="G134" s="381"/>
      <c r="H134" s="381"/>
      <c r="I134" s="381"/>
      <c r="J134" s="381"/>
    </row>
    <row r="135" spans="1:10" s="190" customFormat="1" ht="12.75" hidden="1" customHeight="1" x14ac:dyDescent="0.25">
      <c r="A135" s="381"/>
      <c r="B135" s="381" t="s">
        <v>4502</v>
      </c>
      <c r="C135" s="381"/>
      <c r="D135" s="381"/>
      <c r="E135" s="381"/>
      <c r="F135" s="381"/>
      <c r="G135" s="381"/>
      <c r="H135" s="381"/>
      <c r="I135" s="381"/>
      <c r="J135" s="381"/>
    </row>
    <row r="136" spans="1:10" s="190" customFormat="1" ht="12.75" hidden="1" customHeight="1" x14ac:dyDescent="0.25">
      <c r="A136" s="381"/>
      <c r="B136" s="381" t="s">
        <v>4503</v>
      </c>
      <c r="C136" s="381"/>
      <c r="D136" s="381"/>
      <c r="E136" s="381"/>
      <c r="F136" s="381"/>
      <c r="G136" s="381"/>
      <c r="H136" s="381"/>
      <c r="I136" s="381"/>
      <c r="J136" s="381"/>
    </row>
    <row r="137" spans="1:10" s="190" customFormat="1" ht="12.75" hidden="1" customHeight="1" x14ac:dyDescent="0.25">
      <c r="A137" s="381"/>
      <c r="B137" s="381" t="s">
        <v>4504</v>
      </c>
      <c r="C137" s="381"/>
      <c r="D137" s="381"/>
      <c r="E137" s="381"/>
      <c r="F137" s="381"/>
      <c r="G137" s="381"/>
      <c r="H137" s="381"/>
      <c r="I137" s="381"/>
      <c r="J137" s="381"/>
    </row>
    <row r="138" spans="1:10" s="190" customFormat="1" ht="12.75" hidden="1" customHeight="1" x14ac:dyDescent="0.25">
      <c r="A138" s="381"/>
      <c r="B138" s="381" t="s">
        <v>4505</v>
      </c>
      <c r="C138" s="381"/>
      <c r="D138" s="381"/>
      <c r="E138" s="381"/>
      <c r="F138" s="381"/>
      <c r="G138" s="381"/>
      <c r="H138" s="381"/>
      <c r="I138" s="381"/>
      <c r="J138" s="381"/>
    </row>
    <row r="139" spans="1:10" s="190" customFormat="1" ht="12.75" hidden="1" customHeight="1" x14ac:dyDescent="0.25">
      <c r="A139" s="381"/>
      <c r="B139" s="381" t="s">
        <v>4506</v>
      </c>
      <c r="C139" s="381"/>
      <c r="D139" s="381"/>
      <c r="E139" s="381"/>
      <c r="F139" s="381"/>
      <c r="G139" s="381"/>
      <c r="H139" s="381"/>
      <c r="I139" s="381"/>
      <c r="J139" s="381"/>
    </row>
    <row r="140" spans="1:10" s="190" customFormat="1" ht="12.75" hidden="1" customHeight="1" x14ac:dyDescent="0.25">
      <c r="A140" s="381"/>
      <c r="B140" s="381" t="s">
        <v>4507</v>
      </c>
      <c r="C140" s="381"/>
      <c r="D140" s="381"/>
      <c r="E140" s="381"/>
      <c r="F140" s="381"/>
      <c r="G140" s="381"/>
      <c r="H140" s="381"/>
      <c r="I140" s="381"/>
      <c r="J140" s="381"/>
    </row>
    <row r="141" spans="1:10" s="190" customFormat="1" ht="12.75" hidden="1" customHeight="1" x14ac:dyDescent="0.25">
      <c r="A141" s="381"/>
      <c r="B141" s="381" t="s">
        <v>4508</v>
      </c>
      <c r="C141" s="381"/>
      <c r="D141" s="381"/>
      <c r="E141" s="381"/>
      <c r="F141" s="381"/>
      <c r="G141" s="381"/>
      <c r="H141" s="381"/>
      <c r="I141" s="381"/>
      <c r="J141" s="381"/>
    </row>
    <row r="142" spans="1:10" s="190" customFormat="1" ht="12.75" hidden="1" customHeight="1" x14ac:dyDescent="0.25">
      <c r="A142" s="381"/>
      <c r="B142" s="381" t="s">
        <v>4509</v>
      </c>
      <c r="C142" s="381"/>
      <c r="D142" s="381"/>
      <c r="E142" s="381"/>
      <c r="F142" s="381"/>
      <c r="G142" s="381"/>
      <c r="H142" s="381"/>
      <c r="I142" s="381"/>
      <c r="J142" s="381"/>
    </row>
    <row r="143" spans="1:10" s="190" customFormat="1" ht="12.75" hidden="1" customHeight="1" x14ac:dyDescent="0.25">
      <c r="A143" s="381"/>
      <c r="B143" s="381" t="s">
        <v>4510</v>
      </c>
      <c r="C143" s="381"/>
      <c r="D143" s="381"/>
      <c r="E143" s="381"/>
      <c r="F143" s="381"/>
      <c r="G143" s="381"/>
      <c r="H143" s="381"/>
      <c r="I143" s="381"/>
      <c r="J143" s="381"/>
    </row>
    <row r="144" spans="1:10" s="190" customFormat="1" ht="12.75" hidden="1" customHeight="1" x14ac:dyDescent="0.25">
      <c r="A144" s="381"/>
      <c r="B144" s="381" t="s">
        <v>4511</v>
      </c>
      <c r="C144" s="381"/>
      <c r="D144" s="381"/>
      <c r="E144" s="381"/>
      <c r="F144" s="381"/>
      <c r="G144" s="381"/>
      <c r="H144" s="381"/>
      <c r="I144" s="381"/>
      <c r="J144" s="381"/>
    </row>
    <row r="145" spans="1:10" s="190" customFormat="1" ht="12.75" hidden="1" customHeight="1" x14ac:dyDescent="0.25">
      <c r="A145" s="381"/>
      <c r="B145" s="381" t="s">
        <v>4512</v>
      </c>
      <c r="C145" s="381"/>
      <c r="D145" s="381"/>
      <c r="E145" s="381"/>
      <c r="F145" s="381"/>
      <c r="G145" s="381"/>
      <c r="H145" s="381"/>
      <c r="I145" s="381"/>
      <c r="J145" s="381"/>
    </row>
    <row r="146" spans="1:10" s="190" customFormat="1" ht="12.75" hidden="1" customHeight="1" x14ac:dyDescent="0.25">
      <c r="A146" s="381"/>
      <c r="B146" s="381" t="s">
        <v>4513</v>
      </c>
      <c r="C146" s="381"/>
      <c r="D146" s="381"/>
      <c r="E146" s="381"/>
      <c r="F146" s="381"/>
      <c r="G146" s="381"/>
      <c r="H146" s="381"/>
      <c r="I146" s="381"/>
      <c r="J146" s="381"/>
    </row>
    <row r="147" spans="1:10" s="190" customFormat="1" ht="12.75" hidden="1" customHeight="1" x14ac:dyDescent="0.25">
      <c r="A147" s="381"/>
      <c r="B147" s="381" t="s">
        <v>4514</v>
      </c>
      <c r="C147" s="381"/>
      <c r="D147" s="381"/>
      <c r="E147" s="381"/>
      <c r="F147" s="381"/>
      <c r="G147" s="381"/>
      <c r="H147" s="381"/>
      <c r="I147" s="381"/>
      <c r="J147" s="381"/>
    </row>
    <row r="148" spans="1:10" s="190" customFormat="1" ht="12.75" hidden="1" customHeight="1" x14ac:dyDescent="0.25">
      <c r="A148" s="381"/>
      <c r="B148" s="381" t="s">
        <v>4515</v>
      </c>
      <c r="C148" s="381"/>
      <c r="D148" s="381"/>
      <c r="E148" s="381"/>
      <c r="F148" s="381"/>
      <c r="G148" s="381"/>
      <c r="H148" s="381"/>
      <c r="I148" s="381"/>
      <c r="J148" s="381"/>
    </row>
    <row r="149" spans="1:10" s="190" customFormat="1" ht="12.75" hidden="1" customHeight="1" x14ac:dyDescent="0.25">
      <c r="A149" s="381"/>
      <c r="B149" s="381" t="s">
        <v>4516</v>
      </c>
      <c r="C149" s="381"/>
      <c r="D149" s="381"/>
      <c r="E149" s="381"/>
      <c r="F149" s="381"/>
      <c r="G149" s="381"/>
      <c r="H149" s="381"/>
      <c r="I149" s="381"/>
      <c r="J149" s="381"/>
    </row>
    <row r="150" spans="1:10" s="190" customFormat="1" ht="12.75" hidden="1" customHeight="1" x14ac:dyDescent="0.25">
      <c r="A150" s="381"/>
      <c r="B150" s="381" t="s">
        <v>4517</v>
      </c>
      <c r="C150" s="381"/>
      <c r="D150" s="381"/>
      <c r="E150" s="381"/>
      <c r="F150" s="381"/>
      <c r="G150" s="381"/>
      <c r="H150" s="381"/>
      <c r="I150" s="381"/>
      <c r="J150" s="381"/>
    </row>
    <row r="151" spans="1:10" s="190" customFormat="1" ht="12.75" hidden="1" customHeight="1" x14ac:dyDescent="0.25">
      <c r="A151" s="381"/>
      <c r="B151" s="381" t="s">
        <v>4518</v>
      </c>
      <c r="C151" s="381"/>
      <c r="D151" s="381"/>
      <c r="E151" s="381"/>
      <c r="F151" s="381"/>
      <c r="G151" s="381"/>
      <c r="H151" s="381"/>
      <c r="I151" s="381"/>
      <c r="J151" s="381"/>
    </row>
    <row r="152" spans="1:10" s="190" customFormat="1" ht="12.75" hidden="1" customHeight="1" x14ac:dyDescent="0.25">
      <c r="A152" s="381"/>
      <c r="B152" s="381" t="s">
        <v>4519</v>
      </c>
      <c r="C152" s="381"/>
      <c r="D152" s="381"/>
      <c r="E152" s="381"/>
      <c r="F152" s="381"/>
      <c r="G152" s="381"/>
      <c r="H152" s="381"/>
      <c r="I152" s="381"/>
      <c r="J152" s="381"/>
    </row>
    <row r="153" spans="1:10" s="190" customFormat="1" ht="12.75" hidden="1" customHeight="1" x14ac:dyDescent="0.25">
      <c r="A153" s="381"/>
      <c r="B153" s="381" t="s">
        <v>4520</v>
      </c>
      <c r="C153" s="381"/>
      <c r="D153" s="381"/>
      <c r="E153" s="381"/>
      <c r="F153" s="381"/>
      <c r="G153" s="381"/>
      <c r="H153" s="381"/>
      <c r="I153" s="381"/>
      <c r="J153" s="381"/>
    </row>
    <row r="154" spans="1:10" s="190" customFormat="1" ht="12.75" hidden="1" customHeight="1" x14ac:dyDescent="0.25">
      <c r="A154" s="381"/>
      <c r="B154" s="381" t="s">
        <v>4521</v>
      </c>
      <c r="C154" s="381"/>
      <c r="D154" s="381"/>
      <c r="E154" s="381"/>
      <c r="F154" s="381"/>
      <c r="G154" s="381"/>
      <c r="H154" s="381"/>
      <c r="I154" s="381"/>
      <c r="J154" s="381"/>
    </row>
    <row r="155" spans="1:10" s="190" customFormat="1" ht="12.75" hidden="1" customHeight="1" x14ac:dyDescent="0.25">
      <c r="A155" s="381"/>
      <c r="B155" s="381" t="s">
        <v>4522</v>
      </c>
      <c r="C155" s="381"/>
      <c r="D155" s="381"/>
      <c r="E155" s="381"/>
      <c r="F155" s="381"/>
      <c r="G155" s="381"/>
      <c r="H155" s="381"/>
      <c r="I155" s="381"/>
      <c r="J155" s="381"/>
    </row>
    <row r="156" spans="1:10" s="190" customFormat="1" ht="12.75" hidden="1" customHeight="1" x14ac:dyDescent="0.25">
      <c r="A156" s="381"/>
      <c r="B156" s="381" t="s">
        <v>4523</v>
      </c>
      <c r="C156" s="381"/>
      <c r="D156" s="381"/>
      <c r="E156" s="381"/>
      <c r="F156" s="381"/>
      <c r="G156" s="381"/>
      <c r="H156" s="381"/>
      <c r="I156" s="381"/>
      <c r="J156" s="381"/>
    </row>
    <row r="157" spans="1:10" s="190" customFormat="1" ht="12.75" hidden="1" customHeight="1" x14ac:dyDescent="0.25">
      <c r="A157" s="381"/>
      <c r="B157" s="381" t="s">
        <v>4524</v>
      </c>
      <c r="C157" s="381"/>
      <c r="D157" s="381"/>
      <c r="E157" s="381"/>
      <c r="F157" s="381"/>
      <c r="G157" s="381"/>
      <c r="H157" s="381"/>
      <c r="I157" s="381"/>
      <c r="J157" s="381"/>
    </row>
    <row r="158" spans="1:10" s="190" customFormat="1" ht="12.75" hidden="1" customHeight="1" x14ac:dyDescent="0.25">
      <c r="A158" s="381"/>
      <c r="B158" s="381" t="s">
        <v>4525</v>
      </c>
      <c r="C158" s="381"/>
      <c r="D158" s="381"/>
      <c r="E158" s="381"/>
      <c r="F158" s="381"/>
      <c r="G158" s="381"/>
      <c r="H158" s="381"/>
      <c r="I158" s="381"/>
      <c r="J158" s="381"/>
    </row>
    <row r="159" spans="1:10" s="190" customFormat="1" ht="12.75" hidden="1" customHeight="1" x14ac:dyDescent="0.25">
      <c r="A159" s="381"/>
      <c r="B159" s="381" t="s">
        <v>4526</v>
      </c>
      <c r="C159" s="381"/>
      <c r="D159" s="381"/>
      <c r="E159" s="381"/>
      <c r="F159" s="381"/>
      <c r="G159" s="381"/>
      <c r="H159" s="381"/>
      <c r="I159" s="381"/>
      <c r="J159" s="381"/>
    </row>
    <row r="160" spans="1:10" s="190" customFormat="1" ht="12.75" hidden="1" customHeight="1" x14ac:dyDescent="0.25">
      <c r="A160" s="381"/>
      <c r="B160" s="381" t="s">
        <v>4527</v>
      </c>
      <c r="C160" s="381"/>
      <c r="D160" s="381"/>
      <c r="E160" s="381"/>
      <c r="F160" s="381"/>
      <c r="G160" s="381"/>
      <c r="H160" s="381"/>
      <c r="I160" s="381"/>
      <c r="J160" s="381"/>
    </row>
    <row r="161" spans="1:10" s="190" customFormat="1" ht="12.75" hidden="1" customHeight="1" x14ac:dyDescent="0.25">
      <c r="A161" s="381"/>
      <c r="B161" s="381" t="s">
        <v>4528</v>
      </c>
      <c r="C161" s="381"/>
      <c r="D161" s="381"/>
      <c r="E161" s="381"/>
      <c r="F161" s="381"/>
      <c r="G161" s="381"/>
      <c r="H161" s="381"/>
      <c r="I161" s="381"/>
      <c r="J161" s="381"/>
    </row>
    <row r="162" spans="1:10" s="190" customFormat="1" ht="12.75" hidden="1" customHeight="1" x14ac:dyDescent="0.25">
      <c r="A162" s="381"/>
      <c r="B162" s="381" t="s">
        <v>4529</v>
      </c>
      <c r="C162" s="381"/>
      <c r="D162" s="381"/>
      <c r="E162" s="381"/>
      <c r="F162" s="381"/>
      <c r="G162" s="381"/>
      <c r="H162" s="381"/>
      <c r="I162" s="381"/>
      <c r="J162" s="381"/>
    </row>
    <row r="163" spans="1:10" s="190" customFormat="1" ht="12.75" hidden="1" customHeight="1" x14ac:dyDescent="0.25">
      <c r="A163" s="381"/>
      <c r="B163" s="381" t="s">
        <v>4530</v>
      </c>
      <c r="C163" s="381"/>
      <c r="D163" s="381"/>
      <c r="E163" s="381"/>
      <c r="F163" s="381"/>
      <c r="G163" s="381"/>
      <c r="H163" s="381"/>
      <c r="I163" s="381"/>
      <c r="J163" s="381"/>
    </row>
    <row r="164" spans="1:10" s="190" customFormat="1" ht="12.75" hidden="1" customHeight="1" x14ac:dyDescent="0.25">
      <c r="A164" s="381"/>
      <c r="B164" s="381" t="s">
        <v>4531</v>
      </c>
      <c r="C164" s="381"/>
      <c r="D164" s="381"/>
      <c r="E164" s="381"/>
      <c r="F164" s="381"/>
      <c r="G164" s="381"/>
      <c r="H164" s="381"/>
      <c r="I164" s="381"/>
      <c r="J164" s="381"/>
    </row>
    <row r="165" spans="1:10" s="190" customFormat="1" ht="12.75" hidden="1" customHeight="1" x14ac:dyDescent="0.25">
      <c r="A165" s="381"/>
      <c r="B165" s="381" t="s">
        <v>4532</v>
      </c>
      <c r="C165" s="381"/>
      <c r="D165" s="381"/>
      <c r="E165" s="381"/>
      <c r="F165" s="381"/>
      <c r="G165" s="381"/>
      <c r="H165" s="381"/>
      <c r="I165" s="381"/>
      <c r="J165" s="381"/>
    </row>
    <row r="166" spans="1:10" s="190" customFormat="1" ht="12.75" hidden="1" customHeight="1" x14ac:dyDescent="0.25">
      <c r="A166" s="381"/>
      <c r="B166" s="381" t="s">
        <v>4533</v>
      </c>
      <c r="C166" s="381"/>
      <c r="D166" s="381"/>
      <c r="E166" s="381"/>
      <c r="F166" s="381"/>
      <c r="G166" s="381"/>
      <c r="H166" s="381"/>
      <c r="I166" s="381"/>
      <c r="J166" s="381"/>
    </row>
    <row r="167" spans="1:10" s="190" customFormat="1" ht="12.75" hidden="1" customHeight="1" x14ac:dyDescent="0.25">
      <c r="A167" s="381"/>
      <c r="B167" s="381" t="s">
        <v>4534</v>
      </c>
      <c r="C167" s="381"/>
      <c r="D167" s="381"/>
      <c r="E167" s="381"/>
      <c r="F167" s="381"/>
      <c r="G167" s="381"/>
      <c r="H167" s="381"/>
      <c r="I167" s="381"/>
      <c r="J167" s="381"/>
    </row>
    <row r="168" spans="1:10" s="190" customFormat="1" ht="12.75" hidden="1" customHeight="1" x14ac:dyDescent="0.25">
      <c r="A168" s="381"/>
      <c r="B168" s="381" t="s">
        <v>4535</v>
      </c>
      <c r="C168" s="381"/>
      <c r="D168" s="381"/>
      <c r="E168" s="381"/>
      <c r="F168" s="381"/>
      <c r="G168" s="381"/>
      <c r="H168" s="381"/>
      <c r="I168" s="381"/>
      <c r="J168" s="381"/>
    </row>
    <row r="169" spans="1:10" s="190" customFormat="1" ht="12.75" hidden="1" customHeight="1" x14ac:dyDescent="0.25">
      <c r="A169" s="381"/>
      <c r="B169" s="381" t="s">
        <v>4536</v>
      </c>
      <c r="C169" s="381"/>
      <c r="D169" s="381"/>
      <c r="E169" s="381"/>
      <c r="F169" s="381"/>
      <c r="G169" s="381"/>
      <c r="H169" s="381"/>
      <c r="I169" s="381"/>
      <c r="J169" s="381"/>
    </row>
    <row r="170" spans="1:10" s="190" customFormat="1" ht="12.75" hidden="1" customHeight="1" x14ac:dyDescent="0.25">
      <c r="A170" s="381"/>
      <c r="B170" s="381" t="s">
        <v>4537</v>
      </c>
      <c r="C170" s="381"/>
      <c r="D170" s="381"/>
      <c r="E170" s="381"/>
      <c r="F170" s="381"/>
      <c r="G170" s="381"/>
      <c r="H170" s="381"/>
      <c r="I170" s="381"/>
      <c r="J170" s="381"/>
    </row>
    <row r="171" spans="1:10" s="190" customFormat="1" ht="12.75" hidden="1" customHeight="1" x14ac:dyDescent="0.25">
      <c r="A171" s="381"/>
      <c r="B171" s="381" t="s">
        <v>4538</v>
      </c>
      <c r="C171" s="381"/>
      <c r="D171" s="381"/>
      <c r="E171" s="381"/>
      <c r="F171" s="381"/>
      <c r="G171" s="381"/>
      <c r="H171" s="381"/>
      <c r="I171" s="381"/>
      <c r="J171" s="381"/>
    </row>
    <row r="172" spans="1:10" s="190" customFormat="1" ht="12.75" hidden="1" customHeight="1" x14ac:dyDescent="0.25">
      <c r="A172" s="381"/>
      <c r="B172" s="381" t="s">
        <v>4539</v>
      </c>
      <c r="C172" s="381"/>
      <c r="D172" s="381"/>
      <c r="E172" s="381"/>
      <c r="F172" s="381"/>
      <c r="G172" s="381"/>
      <c r="H172" s="381"/>
      <c r="I172" s="381"/>
      <c r="J172" s="381"/>
    </row>
    <row r="173" spans="1:10" s="190" customFormat="1" ht="12.75" hidden="1" customHeight="1" x14ac:dyDescent="0.25">
      <c r="A173" s="381"/>
      <c r="B173" s="381" t="s">
        <v>4540</v>
      </c>
      <c r="C173" s="381"/>
      <c r="D173" s="381"/>
      <c r="E173" s="381"/>
      <c r="F173" s="381"/>
      <c r="G173" s="381"/>
      <c r="H173" s="381"/>
      <c r="I173" s="381"/>
      <c r="J173" s="381"/>
    </row>
    <row r="174" spans="1:10" s="190" customFormat="1" ht="12.75" hidden="1" customHeight="1" x14ac:dyDescent="0.25">
      <c r="A174" s="381"/>
      <c r="B174" s="381" t="s">
        <v>4541</v>
      </c>
      <c r="C174" s="381"/>
      <c r="D174" s="381"/>
      <c r="E174" s="381"/>
      <c r="F174" s="381"/>
      <c r="G174" s="381"/>
      <c r="H174" s="381"/>
      <c r="I174" s="381"/>
      <c r="J174" s="381"/>
    </row>
    <row r="175" spans="1:10" s="190" customFormat="1" ht="12.75" hidden="1" customHeight="1" x14ac:dyDescent="0.25">
      <c r="A175" s="381"/>
      <c r="B175" s="381" t="s">
        <v>4542</v>
      </c>
      <c r="C175" s="381"/>
      <c r="D175" s="381"/>
      <c r="E175" s="381"/>
      <c r="F175" s="381"/>
      <c r="G175" s="381"/>
      <c r="H175" s="381"/>
      <c r="I175" s="381"/>
      <c r="J175" s="381"/>
    </row>
    <row r="176" spans="1:10" s="190" customFormat="1" ht="12.75" hidden="1" customHeight="1" x14ac:dyDescent="0.25">
      <c r="A176" s="381"/>
      <c r="B176" s="381" t="s">
        <v>4543</v>
      </c>
      <c r="C176" s="381"/>
      <c r="D176" s="381"/>
      <c r="E176" s="381"/>
      <c r="F176" s="381"/>
      <c r="G176" s="381"/>
      <c r="H176" s="381"/>
      <c r="I176" s="381"/>
      <c r="J176" s="381"/>
    </row>
    <row r="177" spans="1:10" s="190" customFormat="1" ht="12.75" hidden="1" customHeight="1" x14ac:dyDescent="0.25">
      <c r="A177" s="381"/>
      <c r="B177" s="381" t="s">
        <v>4544</v>
      </c>
      <c r="C177" s="381"/>
      <c r="D177" s="381"/>
      <c r="E177" s="381"/>
      <c r="F177" s="381"/>
      <c r="G177" s="381"/>
      <c r="H177" s="381"/>
      <c r="I177" s="381"/>
      <c r="J177" s="381"/>
    </row>
    <row r="178" spans="1:10" s="190" customFormat="1" ht="12.75" hidden="1" customHeight="1" x14ac:dyDescent="0.25">
      <c r="A178" s="381"/>
      <c r="B178" s="381" t="s">
        <v>4545</v>
      </c>
      <c r="C178" s="381"/>
      <c r="D178" s="381"/>
      <c r="E178" s="381"/>
      <c r="F178" s="381"/>
      <c r="G178" s="381"/>
      <c r="H178" s="381"/>
      <c r="I178" s="381"/>
      <c r="J178" s="381"/>
    </row>
    <row r="179" spans="1:10" s="190" customFormat="1" ht="12.75" hidden="1" customHeight="1" x14ac:dyDescent="0.25">
      <c r="A179" s="381"/>
      <c r="B179" s="381" t="s">
        <v>4546</v>
      </c>
      <c r="C179" s="381"/>
      <c r="D179" s="381"/>
      <c r="E179" s="381"/>
      <c r="F179" s="381"/>
      <c r="G179" s="381"/>
      <c r="H179" s="381"/>
      <c r="I179" s="381"/>
      <c r="J179" s="381"/>
    </row>
    <row r="180" spans="1:10" s="190" customFormat="1" ht="12.75" hidden="1" customHeight="1" x14ac:dyDescent="0.25">
      <c r="A180" s="381"/>
      <c r="B180" s="381" t="s">
        <v>4547</v>
      </c>
      <c r="C180" s="381"/>
      <c r="D180" s="381"/>
      <c r="E180" s="381"/>
      <c r="F180" s="381"/>
      <c r="G180" s="381"/>
      <c r="H180" s="381"/>
      <c r="I180" s="381"/>
      <c r="J180" s="381"/>
    </row>
    <row r="181" spans="1:10" s="190" customFormat="1" ht="12.75" hidden="1" customHeight="1" x14ac:dyDescent="0.25">
      <c r="A181" s="381"/>
      <c r="B181" s="381" t="s">
        <v>4548</v>
      </c>
      <c r="C181" s="381"/>
      <c r="D181" s="381"/>
      <c r="E181" s="381"/>
      <c r="F181" s="381"/>
      <c r="G181" s="381"/>
      <c r="H181" s="381"/>
      <c r="I181" s="381"/>
      <c r="J181" s="381"/>
    </row>
    <row r="182" spans="1:10" s="190" customFormat="1" ht="12.75" hidden="1" customHeight="1" x14ac:dyDescent="0.25">
      <c r="A182" s="381"/>
      <c r="B182" s="381" t="s">
        <v>4549</v>
      </c>
      <c r="C182" s="381"/>
      <c r="D182" s="381"/>
      <c r="E182" s="381"/>
      <c r="F182" s="381"/>
      <c r="G182" s="381"/>
      <c r="H182" s="381"/>
      <c r="I182" s="381"/>
      <c r="J182" s="381"/>
    </row>
    <row r="183" spans="1:10" s="190" customFormat="1" ht="12.75" hidden="1" customHeight="1" x14ac:dyDescent="0.25">
      <c r="A183" s="381"/>
      <c r="B183" s="381" t="s">
        <v>4550</v>
      </c>
      <c r="C183" s="381"/>
      <c r="D183" s="381"/>
      <c r="E183" s="381"/>
      <c r="F183" s="381"/>
      <c r="G183" s="381"/>
      <c r="H183" s="381"/>
      <c r="I183" s="381"/>
      <c r="J183" s="381"/>
    </row>
    <row r="184" spans="1:10" s="190" customFormat="1" ht="12.75" hidden="1" customHeight="1" x14ac:dyDescent="0.25">
      <c r="A184" s="381"/>
      <c r="B184" s="381" t="s">
        <v>4551</v>
      </c>
      <c r="C184" s="381"/>
      <c r="D184" s="381"/>
      <c r="E184" s="381"/>
      <c r="F184" s="381"/>
      <c r="G184" s="381"/>
      <c r="H184" s="381"/>
      <c r="I184" s="381"/>
      <c r="J184" s="381"/>
    </row>
    <row r="185" spans="1:10" s="190" customFormat="1" ht="12.75" hidden="1" customHeight="1" x14ac:dyDescent="0.25">
      <c r="A185" s="381"/>
      <c r="B185" s="381" t="s">
        <v>4552</v>
      </c>
      <c r="C185" s="381"/>
      <c r="D185" s="381"/>
      <c r="E185" s="381"/>
      <c r="F185" s="381"/>
      <c r="G185" s="381"/>
      <c r="H185" s="381"/>
      <c r="I185" s="381"/>
      <c r="J185" s="381"/>
    </row>
    <row r="186" spans="1:10" s="190" customFormat="1" ht="12.75" hidden="1" customHeight="1" x14ac:dyDescent="0.25">
      <c r="A186" s="381"/>
      <c r="B186" s="381" t="s">
        <v>4553</v>
      </c>
      <c r="C186" s="381"/>
      <c r="D186" s="381"/>
      <c r="E186" s="381"/>
      <c r="F186" s="381"/>
      <c r="G186" s="381"/>
      <c r="H186" s="381"/>
      <c r="I186" s="381"/>
      <c r="J186" s="381"/>
    </row>
    <row r="187" spans="1:10" s="190" customFormat="1" ht="12.75" hidden="1" customHeight="1" x14ac:dyDescent="0.25">
      <c r="A187" s="381"/>
      <c r="B187" s="381" t="s">
        <v>4554</v>
      </c>
      <c r="C187" s="381"/>
      <c r="D187" s="381"/>
      <c r="E187" s="381"/>
      <c r="F187" s="381"/>
      <c r="G187" s="381"/>
      <c r="H187" s="381"/>
      <c r="I187" s="381"/>
      <c r="J187" s="381"/>
    </row>
    <row r="188" spans="1:10" s="190" customFormat="1" ht="12.75" hidden="1" customHeight="1" x14ac:dyDescent="0.25">
      <c r="A188" s="381"/>
      <c r="B188" s="381" t="s">
        <v>4555</v>
      </c>
      <c r="C188" s="381"/>
      <c r="D188" s="381"/>
      <c r="E188" s="381"/>
      <c r="F188" s="381"/>
      <c r="G188" s="381"/>
      <c r="H188" s="381"/>
      <c r="I188" s="381"/>
      <c r="J188" s="381"/>
    </row>
    <row r="189" spans="1:10" s="190" customFormat="1" ht="12.75" hidden="1" customHeight="1" x14ac:dyDescent="0.25">
      <c r="A189" s="381"/>
      <c r="B189" s="381" t="s">
        <v>4556</v>
      </c>
      <c r="C189" s="381"/>
      <c r="D189" s="381"/>
      <c r="E189" s="381"/>
      <c r="F189" s="381"/>
      <c r="G189" s="381"/>
      <c r="H189" s="381"/>
      <c r="I189" s="381"/>
      <c r="J189" s="381"/>
    </row>
    <row r="190" spans="1:10" s="190" customFormat="1" ht="12.75" hidden="1" customHeight="1" x14ac:dyDescent="0.25">
      <c r="A190" s="381"/>
      <c r="B190" s="381" t="s">
        <v>4557</v>
      </c>
      <c r="C190" s="381"/>
      <c r="D190" s="381"/>
      <c r="E190" s="381"/>
      <c r="F190" s="381"/>
      <c r="G190" s="381"/>
      <c r="H190" s="381"/>
      <c r="I190" s="381"/>
      <c r="J190" s="381"/>
    </row>
    <row r="191" spans="1:10" s="190" customFormat="1" ht="12.75" hidden="1" customHeight="1" x14ac:dyDescent="0.25">
      <c r="A191" s="381"/>
      <c r="B191" s="381" t="s">
        <v>4558</v>
      </c>
      <c r="C191" s="381"/>
      <c r="D191" s="381"/>
      <c r="E191" s="381"/>
      <c r="F191" s="381"/>
      <c r="G191" s="381"/>
      <c r="H191" s="381"/>
      <c r="I191" s="381"/>
      <c r="J191" s="381"/>
    </row>
    <row r="192" spans="1:10" s="190" customFormat="1" ht="12.75" hidden="1" customHeight="1" x14ac:dyDescent="0.25">
      <c r="A192" s="381"/>
      <c r="B192" s="381" t="s">
        <v>4559</v>
      </c>
      <c r="C192" s="381"/>
      <c r="D192" s="381"/>
      <c r="E192" s="381"/>
      <c r="F192" s="381"/>
      <c r="G192" s="381"/>
      <c r="H192" s="381"/>
      <c r="I192" s="381"/>
      <c r="J192" s="381"/>
    </row>
    <row r="193" spans="1:10" s="190" customFormat="1" ht="12.75" hidden="1" customHeight="1" x14ac:dyDescent="0.25">
      <c r="A193" s="381"/>
      <c r="B193" s="381" t="s">
        <v>4560</v>
      </c>
      <c r="C193" s="381"/>
      <c r="D193" s="381"/>
      <c r="E193" s="381"/>
      <c r="F193" s="381"/>
      <c r="G193" s="381"/>
      <c r="H193" s="381"/>
      <c r="I193" s="381"/>
      <c r="J193" s="381"/>
    </row>
    <row r="194" spans="1:10" s="190" customFormat="1" ht="12.75" hidden="1" customHeight="1" x14ac:dyDescent="0.25">
      <c r="A194" s="381"/>
      <c r="B194" s="381" t="s">
        <v>4561</v>
      </c>
      <c r="C194" s="381"/>
      <c r="D194" s="381"/>
      <c r="E194" s="381"/>
      <c r="F194" s="381"/>
      <c r="G194" s="381"/>
      <c r="H194" s="381"/>
      <c r="I194" s="381"/>
      <c r="J194" s="381"/>
    </row>
    <row r="195" spans="1:10" s="190" customFormat="1" ht="12.75" hidden="1" customHeight="1" x14ac:dyDescent="0.25">
      <c r="A195" s="381"/>
      <c r="B195" s="381" t="s">
        <v>4562</v>
      </c>
      <c r="C195" s="381"/>
      <c r="D195" s="381"/>
      <c r="E195" s="381"/>
      <c r="F195" s="381"/>
      <c r="G195" s="381"/>
      <c r="H195" s="381"/>
      <c r="I195" s="381"/>
      <c r="J195" s="381"/>
    </row>
    <row r="196" spans="1:10" s="190" customFormat="1" ht="12.75" hidden="1" customHeight="1" x14ac:dyDescent="0.25">
      <c r="A196" s="381"/>
      <c r="B196" s="381" t="s">
        <v>4563</v>
      </c>
      <c r="C196" s="381"/>
      <c r="D196" s="381"/>
      <c r="E196" s="381"/>
      <c r="F196" s="381"/>
      <c r="G196" s="381"/>
      <c r="H196" s="381"/>
      <c r="I196" s="381"/>
      <c r="J196" s="381"/>
    </row>
    <row r="197" spans="1:10" s="190" customFormat="1" ht="12.75" hidden="1" customHeight="1" x14ac:dyDescent="0.25">
      <c r="A197" s="381"/>
      <c r="B197" s="381" t="s">
        <v>4564</v>
      </c>
      <c r="C197" s="381"/>
      <c r="D197" s="381"/>
      <c r="E197" s="381"/>
      <c r="F197" s="381"/>
      <c r="G197" s="381"/>
      <c r="H197" s="381"/>
      <c r="I197" s="381"/>
      <c r="J197" s="381"/>
    </row>
    <row r="198" spans="1:10" s="190" customFormat="1" ht="12.75" hidden="1" customHeight="1" x14ac:dyDescent="0.25">
      <c r="A198" s="381"/>
      <c r="B198" s="381" t="s">
        <v>4565</v>
      </c>
      <c r="C198" s="381"/>
      <c r="D198" s="381"/>
      <c r="E198" s="381"/>
      <c r="F198" s="381"/>
      <c r="G198" s="381"/>
      <c r="H198" s="381"/>
      <c r="I198" s="381"/>
      <c r="J198" s="381"/>
    </row>
    <row r="199" spans="1:10" s="190" customFormat="1" ht="12.75" hidden="1" customHeight="1" x14ac:dyDescent="0.25">
      <c r="A199" s="381"/>
      <c r="B199" s="381" t="s">
        <v>4566</v>
      </c>
      <c r="C199" s="381"/>
      <c r="D199" s="381"/>
      <c r="E199" s="381"/>
      <c r="F199" s="381"/>
      <c r="G199" s="381"/>
      <c r="H199" s="381"/>
      <c r="I199" s="381"/>
      <c r="J199" s="381"/>
    </row>
    <row r="200" spans="1:10" s="190" customFormat="1" ht="12.75" hidden="1" customHeight="1" x14ac:dyDescent="0.25">
      <c r="A200" s="381"/>
      <c r="B200" s="381" t="s">
        <v>4567</v>
      </c>
      <c r="C200" s="381"/>
      <c r="D200" s="381"/>
      <c r="E200" s="381"/>
      <c r="F200" s="381"/>
      <c r="G200" s="381"/>
      <c r="H200" s="381"/>
      <c r="I200" s="381"/>
      <c r="J200" s="381"/>
    </row>
    <row r="201" spans="1:10" s="190" customFormat="1" ht="12.75" hidden="1" customHeight="1" x14ac:dyDescent="0.25">
      <c r="A201" s="381"/>
      <c r="B201" s="381" t="s">
        <v>4568</v>
      </c>
      <c r="C201" s="381"/>
      <c r="D201" s="381"/>
      <c r="E201" s="381"/>
      <c r="F201" s="381"/>
      <c r="G201" s="381"/>
      <c r="H201" s="381"/>
      <c r="I201" s="381"/>
      <c r="J201" s="381"/>
    </row>
    <row r="202" spans="1:10" s="190" customFormat="1" ht="12.75" hidden="1" customHeight="1" x14ac:dyDescent="0.25">
      <c r="A202" s="381"/>
      <c r="B202" s="381" t="s">
        <v>4569</v>
      </c>
      <c r="C202" s="381"/>
      <c r="D202" s="381"/>
      <c r="E202" s="381"/>
      <c r="F202" s="381"/>
      <c r="G202" s="381"/>
      <c r="H202" s="381"/>
      <c r="I202" s="381"/>
      <c r="J202" s="381"/>
    </row>
    <row r="203" spans="1:10" s="190" customFormat="1" ht="12.75" hidden="1" customHeight="1" x14ac:dyDescent="0.25">
      <c r="A203" s="381"/>
      <c r="B203" s="381" t="s">
        <v>4570</v>
      </c>
      <c r="C203" s="381"/>
      <c r="D203" s="381"/>
      <c r="E203" s="381"/>
      <c r="F203" s="381"/>
      <c r="G203" s="381"/>
      <c r="H203" s="381"/>
      <c r="I203" s="381"/>
      <c r="J203" s="381"/>
    </row>
    <row r="204" spans="1:10" s="190" customFormat="1" ht="12.75" hidden="1" customHeight="1" x14ac:dyDescent="0.25">
      <c r="A204" s="381"/>
      <c r="B204" s="381" t="s">
        <v>4571</v>
      </c>
      <c r="C204" s="381"/>
      <c r="D204" s="381"/>
      <c r="E204" s="381"/>
      <c r="F204" s="381"/>
      <c r="G204" s="381"/>
      <c r="H204" s="381"/>
      <c r="I204" s="381"/>
      <c r="J204" s="381"/>
    </row>
    <row r="205" spans="1:10" s="190" customFormat="1" ht="12.75" hidden="1" customHeight="1" x14ac:dyDescent="0.25">
      <c r="A205" s="381"/>
      <c r="B205" s="381" t="s">
        <v>4572</v>
      </c>
      <c r="C205" s="381"/>
      <c r="D205" s="381"/>
      <c r="E205" s="381"/>
      <c r="F205" s="381"/>
      <c r="G205" s="381"/>
      <c r="H205" s="381"/>
      <c r="I205" s="381"/>
      <c r="J205" s="381"/>
    </row>
    <row r="206" spans="1:10" s="190" customFormat="1" ht="12.75" hidden="1" customHeight="1" x14ac:dyDescent="0.25">
      <c r="A206" s="381"/>
      <c r="B206" s="381" t="s">
        <v>4573</v>
      </c>
      <c r="C206" s="381"/>
      <c r="D206" s="381"/>
      <c r="E206" s="381"/>
      <c r="F206" s="381"/>
      <c r="G206" s="381"/>
      <c r="H206" s="381"/>
      <c r="I206" s="381"/>
      <c r="J206" s="381"/>
    </row>
    <row r="207" spans="1:10" s="190" customFormat="1" ht="12.75" hidden="1" customHeight="1" x14ac:dyDescent="0.25">
      <c r="A207" s="381"/>
      <c r="B207" s="381" t="s">
        <v>4574</v>
      </c>
      <c r="C207" s="381"/>
      <c r="D207" s="381"/>
      <c r="E207" s="381"/>
      <c r="F207" s="381"/>
      <c r="G207" s="381"/>
      <c r="H207" s="381"/>
      <c r="I207" s="381"/>
      <c r="J207" s="381"/>
    </row>
    <row r="208" spans="1:10" s="190" customFormat="1" ht="12.75" hidden="1" customHeight="1" x14ac:dyDescent="0.25">
      <c r="A208" s="381"/>
      <c r="B208" s="381" t="s">
        <v>4575</v>
      </c>
      <c r="C208" s="381"/>
      <c r="D208" s="381"/>
      <c r="E208" s="381"/>
      <c r="F208" s="381"/>
      <c r="G208" s="381"/>
      <c r="H208" s="381"/>
      <c r="I208" s="381"/>
      <c r="J208" s="381"/>
    </row>
    <row r="209" spans="1:10" s="190" customFormat="1" ht="12.75" hidden="1" customHeight="1" x14ac:dyDescent="0.25">
      <c r="A209" s="381"/>
      <c r="B209" s="381" t="s">
        <v>4576</v>
      </c>
      <c r="C209" s="381"/>
      <c r="D209" s="381"/>
      <c r="E209" s="381"/>
      <c r="F209" s="381"/>
      <c r="G209" s="381"/>
      <c r="H209" s="381"/>
      <c r="I209" s="381"/>
      <c r="J209" s="381"/>
    </row>
    <row r="210" spans="1:10" s="190" customFormat="1" ht="12.75" hidden="1" customHeight="1" x14ac:dyDescent="0.25">
      <c r="A210" s="381"/>
      <c r="B210" s="381" t="s">
        <v>4577</v>
      </c>
      <c r="C210" s="381"/>
      <c r="D210" s="381"/>
      <c r="E210" s="381"/>
      <c r="F210" s="381"/>
      <c r="G210" s="381"/>
      <c r="H210" s="381"/>
      <c r="I210" s="381"/>
      <c r="J210" s="381"/>
    </row>
    <row r="211" spans="1:10" s="190" customFormat="1" ht="12.75" hidden="1" customHeight="1" x14ac:dyDescent="0.25">
      <c r="A211" s="381"/>
      <c r="B211" s="381" t="s">
        <v>4578</v>
      </c>
      <c r="C211" s="381"/>
      <c r="D211" s="381"/>
      <c r="E211" s="381"/>
      <c r="F211" s="381"/>
      <c r="G211" s="381"/>
      <c r="H211" s="381"/>
      <c r="I211" s="381"/>
      <c r="J211" s="381"/>
    </row>
    <row r="212" spans="1:10" s="190" customFormat="1" ht="12.75" hidden="1" customHeight="1" x14ac:dyDescent="0.25">
      <c r="A212" s="381"/>
      <c r="B212" s="381" t="s">
        <v>4579</v>
      </c>
      <c r="C212" s="381"/>
      <c r="D212" s="381"/>
      <c r="E212" s="381"/>
      <c r="F212" s="381"/>
      <c r="G212" s="381"/>
      <c r="H212" s="381"/>
      <c r="I212" s="381"/>
      <c r="J212" s="381"/>
    </row>
    <row r="213" spans="1:10" s="190" customFormat="1" ht="12.75" hidden="1" customHeight="1" x14ac:dyDescent="0.25">
      <c r="A213" s="381"/>
      <c r="B213" s="381" t="s">
        <v>4580</v>
      </c>
      <c r="C213" s="381"/>
      <c r="D213" s="381"/>
      <c r="E213" s="381"/>
      <c r="F213" s="381"/>
      <c r="G213" s="381"/>
      <c r="H213" s="381"/>
      <c r="I213" s="381"/>
      <c r="J213" s="381"/>
    </row>
    <row r="214" spans="1:10" s="190" customFormat="1" ht="12.75" hidden="1" customHeight="1" x14ac:dyDescent="0.25">
      <c r="A214" s="381"/>
      <c r="B214" s="381" t="s">
        <v>4581</v>
      </c>
      <c r="C214" s="381"/>
      <c r="D214" s="381"/>
      <c r="E214" s="381"/>
      <c r="F214" s="381"/>
      <c r="G214" s="381"/>
      <c r="H214" s="381"/>
      <c r="I214" s="381"/>
      <c r="J214" s="381"/>
    </row>
    <row r="215" spans="1:10" s="190" customFormat="1" ht="12.75" hidden="1" customHeight="1" x14ac:dyDescent="0.25">
      <c r="A215" s="381"/>
      <c r="B215" s="381" t="s">
        <v>4582</v>
      </c>
      <c r="C215" s="381"/>
      <c r="D215" s="381"/>
      <c r="E215" s="381"/>
      <c r="F215" s="381"/>
      <c r="G215" s="381"/>
      <c r="H215" s="381"/>
      <c r="I215" s="381"/>
      <c r="J215" s="381"/>
    </row>
    <row r="216" spans="1:10" s="190" customFormat="1" ht="12.75" hidden="1" customHeight="1" x14ac:dyDescent="0.25">
      <c r="A216" s="381"/>
      <c r="B216" s="381" t="s">
        <v>4583</v>
      </c>
      <c r="C216" s="381"/>
      <c r="D216" s="381"/>
      <c r="E216" s="381"/>
      <c r="F216" s="381"/>
      <c r="G216" s="381"/>
      <c r="H216" s="381"/>
      <c r="I216" s="381"/>
      <c r="J216" s="381"/>
    </row>
    <row r="217" spans="1:10" s="190" customFormat="1" ht="12.75" hidden="1" customHeight="1" x14ac:dyDescent="0.25">
      <c r="A217" s="381"/>
      <c r="B217" s="381" t="s">
        <v>4584</v>
      </c>
      <c r="C217" s="381"/>
      <c r="D217" s="381"/>
      <c r="E217" s="381"/>
      <c r="F217" s="381"/>
      <c r="G217" s="381"/>
      <c r="H217" s="381"/>
      <c r="I217" s="381"/>
      <c r="J217" s="381"/>
    </row>
    <row r="218" spans="1:10" s="190" customFormat="1" ht="12.75" hidden="1" customHeight="1" x14ac:dyDescent="0.25">
      <c r="A218" s="381"/>
      <c r="B218" s="381" t="s">
        <v>4585</v>
      </c>
      <c r="C218" s="381"/>
      <c r="D218" s="381"/>
      <c r="E218" s="381"/>
      <c r="F218" s="381"/>
      <c r="G218" s="381"/>
      <c r="H218" s="381"/>
      <c r="I218" s="381"/>
      <c r="J218" s="381"/>
    </row>
    <row r="219" spans="1:10" s="190" customFormat="1" ht="12.75" hidden="1" customHeight="1" x14ac:dyDescent="0.25">
      <c r="A219" s="381"/>
      <c r="B219" s="381" t="s">
        <v>4586</v>
      </c>
      <c r="C219" s="381"/>
      <c r="D219" s="381"/>
      <c r="E219" s="381"/>
      <c r="F219" s="381"/>
      <c r="G219" s="381"/>
      <c r="H219" s="381"/>
      <c r="I219" s="381"/>
      <c r="J219" s="381"/>
    </row>
    <row r="220" spans="1:10" s="190" customFormat="1" ht="12.75" hidden="1" customHeight="1" x14ac:dyDescent="0.25">
      <c r="A220" s="381"/>
      <c r="B220" s="381" t="s">
        <v>4587</v>
      </c>
      <c r="C220" s="381"/>
      <c r="D220" s="381"/>
      <c r="E220" s="381"/>
      <c r="F220" s="381"/>
      <c r="G220" s="381"/>
      <c r="H220" s="381"/>
      <c r="I220" s="381"/>
      <c r="J220" s="381"/>
    </row>
    <row r="221" spans="1:10" s="190" customFormat="1" ht="12.75" hidden="1" customHeight="1" x14ac:dyDescent="0.25">
      <c r="A221" s="381"/>
      <c r="B221" s="381" t="s">
        <v>4588</v>
      </c>
      <c r="C221" s="381"/>
      <c r="D221" s="381"/>
      <c r="E221" s="381"/>
      <c r="F221" s="381"/>
      <c r="G221" s="381"/>
      <c r="H221" s="381"/>
      <c r="I221" s="381"/>
      <c r="J221" s="381"/>
    </row>
    <row r="222" spans="1:10" s="190" customFormat="1" ht="12.75" hidden="1" customHeight="1" x14ac:dyDescent="0.25">
      <c r="A222" s="381"/>
      <c r="B222" s="381" t="s">
        <v>4589</v>
      </c>
      <c r="C222" s="381"/>
      <c r="D222" s="381"/>
      <c r="E222" s="381"/>
      <c r="F222" s="381"/>
      <c r="G222" s="381"/>
      <c r="H222" s="381"/>
      <c r="I222" s="381"/>
      <c r="J222" s="381"/>
    </row>
    <row r="223" spans="1:10" s="190" customFormat="1" ht="12.75" hidden="1" customHeight="1" x14ac:dyDescent="0.25">
      <c r="A223" s="381"/>
      <c r="B223" s="381" t="s">
        <v>4590</v>
      </c>
      <c r="C223" s="381"/>
      <c r="D223" s="381"/>
      <c r="E223" s="381"/>
      <c r="F223" s="381"/>
      <c r="G223" s="381"/>
      <c r="H223" s="381"/>
      <c r="I223" s="381"/>
      <c r="J223" s="381"/>
    </row>
    <row r="224" spans="1:10" s="190" customFormat="1" ht="12.75" hidden="1" customHeight="1" x14ac:dyDescent="0.25">
      <c r="A224" s="381"/>
      <c r="B224" s="381" t="s">
        <v>4591</v>
      </c>
      <c r="C224" s="381"/>
      <c r="D224" s="381"/>
      <c r="E224" s="381"/>
      <c r="F224" s="381"/>
      <c r="G224" s="381"/>
      <c r="H224" s="381"/>
      <c r="I224" s="381"/>
      <c r="J224" s="381"/>
    </row>
    <row r="225" spans="1:10" s="190" customFormat="1" ht="12.75" hidden="1" customHeight="1" x14ac:dyDescent="0.25">
      <c r="A225" s="381"/>
      <c r="B225" s="381" t="s">
        <v>4592</v>
      </c>
      <c r="C225" s="381"/>
      <c r="D225" s="381"/>
      <c r="E225" s="381"/>
      <c r="F225" s="381"/>
      <c r="G225" s="381"/>
      <c r="H225" s="381"/>
      <c r="I225" s="381"/>
      <c r="J225" s="381"/>
    </row>
    <row r="226" spans="1:10" s="190" customFormat="1" ht="12.75" hidden="1" customHeight="1" x14ac:dyDescent="0.25">
      <c r="A226" s="381"/>
      <c r="B226" s="381" t="s">
        <v>4593</v>
      </c>
      <c r="C226" s="381"/>
      <c r="D226" s="381"/>
      <c r="E226" s="381"/>
      <c r="F226" s="381"/>
      <c r="G226" s="381"/>
      <c r="H226" s="381"/>
      <c r="I226" s="381"/>
      <c r="J226" s="381"/>
    </row>
    <row r="227" spans="1:10" s="190" customFormat="1" ht="12.75" hidden="1" customHeight="1" x14ac:dyDescent="0.25">
      <c r="A227" s="381"/>
      <c r="B227" s="381" t="s">
        <v>4594</v>
      </c>
      <c r="C227" s="381"/>
      <c r="D227" s="381"/>
      <c r="E227" s="381"/>
      <c r="F227" s="381"/>
      <c r="G227" s="381"/>
      <c r="H227" s="381"/>
      <c r="I227" s="381"/>
      <c r="J227" s="381"/>
    </row>
    <row r="228" spans="1:10" s="190" customFormat="1" ht="12.75" hidden="1" customHeight="1" x14ac:dyDescent="0.25">
      <c r="A228" s="381"/>
      <c r="B228" s="381" t="s">
        <v>4595</v>
      </c>
      <c r="C228" s="381"/>
      <c r="D228" s="381"/>
      <c r="E228" s="381"/>
      <c r="F228" s="381"/>
      <c r="G228" s="381"/>
      <c r="H228" s="381"/>
      <c r="I228" s="381"/>
      <c r="J228" s="381"/>
    </row>
    <row r="229" spans="1:10" s="190" customFormat="1" ht="12.75" hidden="1" customHeight="1" x14ac:dyDescent="0.25">
      <c r="A229" s="381"/>
      <c r="B229" s="381" t="s">
        <v>4596</v>
      </c>
      <c r="C229" s="381"/>
      <c r="D229" s="381"/>
      <c r="E229" s="381"/>
      <c r="F229" s="381"/>
      <c r="G229" s="381"/>
      <c r="H229" s="381"/>
      <c r="I229" s="381"/>
      <c r="J229" s="381"/>
    </row>
    <row r="230" spans="1:10" s="190" customFormat="1" ht="12.75" hidden="1" customHeight="1" x14ac:dyDescent="0.25">
      <c r="A230" s="381"/>
      <c r="B230" s="381" t="s">
        <v>4597</v>
      </c>
      <c r="C230" s="381"/>
      <c r="D230" s="381"/>
      <c r="E230" s="381"/>
      <c r="F230" s="381"/>
      <c r="G230" s="381"/>
      <c r="H230" s="381"/>
      <c r="I230" s="381"/>
      <c r="J230" s="381"/>
    </row>
    <row r="231" spans="1:10" s="190" customFormat="1" ht="12.75" hidden="1" customHeight="1" x14ac:dyDescent="0.25">
      <c r="A231" s="381"/>
      <c r="B231" s="381" t="s">
        <v>4598</v>
      </c>
      <c r="C231" s="381"/>
      <c r="D231" s="381"/>
      <c r="E231" s="381"/>
      <c r="F231" s="381"/>
      <c r="G231" s="381"/>
      <c r="H231" s="381"/>
      <c r="I231" s="381"/>
      <c r="J231" s="381"/>
    </row>
    <row r="232" spans="1:10" s="190" customFormat="1" ht="12.75" hidden="1" customHeight="1" x14ac:dyDescent="0.25">
      <c r="A232" s="381"/>
      <c r="B232" s="381" t="s">
        <v>4599</v>
      </c>
      <c r="C232" s="381"/>
      <c r="D232" s="381"/>
      <c r="E232" s="381"/>
      <c r="F232" s="381"/>
      <c r="G232" s="381"/>
      <c r="H232" s="381"/>
      <c r="I232" s="381"/>
      <c r="J232" s="381"/>
    </row>
    <row r="233" spans="1:10" s="190" customFormat="1" ht="12.75" hidden="1" customHeight="1" x14ac:dyDescent="0.25">
      <c r="A233" s="381"/>
      <c r="B233" s="381" t="s">
        <v>4600</v>
      </c>
      <c r="C233" s="381"/>
      <c r="D233" s="381"/>
      <c r="E233" s="381"/>
      <c r="F233" s="381"/>
      <c r="G233" s="381"/>
      <c r="H233" s="381"/>
      <c r="I233" s="381"/>
      <c r="J233" s="381"/>
    </row>
    <row r="234" spans="1:10" s="190" customFormat="1" ht="12.75" hidden="1" customHeight="1" x14ac:dyDescent="0.25">
      <c r="A234" s="381"/>
      <c r="B234" s="381" t="s">
        <v>4601</v>
      </c>
      <c r="C234" s="381"/>
      <c r="D234" s="381"/>
      <c r="E234" s="381"/>
      <c r="F234" s="381"/>
      <c r="G234" s="381"/>
      <c r="H234" s="381"/>
      <c r="I234" s="381"/>
      <c r="J234" s="381"/>
    </row>
    <row r="235" spans="1:10" s="190" customFormat="1" ht="12.75" hidden="1" customHeight="1" x14ac:dyDescent="0.25">
      <c r="A235" s="381"/>
      <c r="B235" s="381" t="s">
        <v>4602</v>
      </c>
      <c r="C235" s="381"/>
      <c r="D235" s="381"/>
      <c r="E235" s="381"/>
      <c r="F235" s="381"/>
      <c r="G235" s="381"/>
      <c r="H235" s="381"/>
      <c r="I235" s="381"/>
      <c r="J235" s="381"/>
    </row>
    <row r="236" spans="1:10" s="190" customFormat="1" ht="12.75" hidden="1" customHeight="1" x14ac:dyDescent="0.25">
      <c r="A236" s="381"/>
      <c r="B236" s="381" t="s">
        <v>4603</v>
      </c>
      <c r="C236" s="381"/>
      <c r="D236" s="381"/>
      <c r="E236" s="381"/>
      <c r="F236" s="381"/>
      <c r="G236" s="381"/>
      <c r="H236" s="381"/>
      <c r="I236" s="381"/>
      <c r="J236" s="381"/>
    </row>
    <row r="237" spans="1:10" s="190" customFormat="1" ht="12.75" hidden="1" customHeight="1" x14ac:dyDescent="0.25">
      <c r="A237" s="381"/>
      <c r="B237" s="381" t="s">
        <v>4604</v>
      </c>
      <c r="C237" s="381"/>
      <c r="D237" s="381"/>
      <c r="E237" s="381"/>
      <c r="F237" s="381"/>
      <c r="G237" s="381"/>
      <c r="H237" s="381"/>
      <c r="I237" s="381"/>
      <c r="J237" s="381"/>
    </row>
    <row r="238" spans="1:10" s="190" customFormat="1" ht="12.75" hidden="1" customHeight="1" x14ac:dyDescent="0.25">
      <c r="A238" s="381"/>
      <c r="B238" s="381" t="s">
        <v>4605</v>
      </c>
      <c r="C238" s="381"/>
      <c r="D238" s="381"/>
      <c r="E238" s="381"/>
      <c r="F238" s="381"/>
      <c r="G238" s="381"/>
      <c r="H238" s="381"/>
      <c r="I238" s="381"/>
      <c r="J238" s="381"/>
    </row>
    <row r="239" spans="1:10" s="190" customFormat="1" ht="12.75" hidden="1" customHeight="1" x14ac:dyDescent="0.25">
      <c r="A239" s="381"/>
      <c r="B239" s="381" t="s">
        <v>4606</v>
      </c>
      <c r="C239" s="381"/>
      <c r="D239" s="381"/>
      <c r="E239" s="381"/>
      <c r="F239" s="381"/>
      <c r="G239" s="381"/>
      <c r="H239" s="381"/>
      <c r="I239" s="381"/>
      <c r="J239" s="381"/>
    </row>
    <row r="240" spans="1:10" s="190" customFormat="1" ht="12.75" hidden="1" customHeight="1" x14ac:dyDescent="0.25">
      <c r="A240" s="381"/>
      <c r="B240" s="381" t="s">
        <v>4607</v>
      </c>
      <c r="C240" s="381"/>
      <c r="D240" s="381"/>
      <c r="E240" s="381"/>
      <c r="F240" s="381"/>
      <c r="G240" s="381"/>
      <c r="H240" s="381"/>
      <c r="I240" s="381"/>
      <c r="J240" s="381"/>
    </row>
    <row r="241" spans="1:10" s="190" customFormat="1" ht="12.75" hidden="1" customHeight="1" x14ac:dyDescent="0.25">
      <c r="A241" s="381"/>
      <c r="B241" s="381" t="s">
        <v>4608</v>
      </c>
      <c r="C241" s="381"/>
      <c r="D241" s="381"/>
      <c r="E241" s="381"/>
      <c r="F241" s="381"/>
      <c r="G241" s="381"/>
      <c r="H241" s="381"/>
      <c r="I241" s="381"/>
      <c r="J241" s="381"/>
    </row>
    <row r="242" spans="1:10" s="190" customFormat="1" ht="12.75" hidden="1" customHeight="1" x14ac:dyDescent="0.25">
      <c r="A242" s="381"/>
      <c r="B242" s="381" t="s">
        <v>4609</v>
      </c>
      <c r="C242" s="381"/>
      <c r="D242" s="381"/>
      <c r="E242" s="381"/>
      <c r="F242" s="381"/>
      <c r="G242" s="381"/>
      <c r="H242" s="381"/>
      <c r="I242" s="381"/>
      <c r="J242" s="381"/>
    </row>
    <row r="243" spans="1:10" s="190" customFormat="1" ht="12.75" hidden="1" customHeight="1" x14ac:dyDescent="0.25">
      <c r="A243" s="381"/>
      <c r="B243" s="381" t="s">
        <v>4610</v>
      </c>
      <c r="C243" s="381"/>
      <c r="D243" s="381"/>
      <c r="E243" s="381"/>
      <c r="F243" s="381"/>
      <c r="G243" s="381"/>
      <c r="H243" s="381"/>
      <c r="I243" s="381"/>
      <c r="J243" s="381"/>
    </row>
    <row r="244" spans="1:10" s="190" customFormat="1" ht="12.75" hidden="1" customHeight="1" x14ac:dyDescent="0.25">
      <c r="A244" s="381"/>
      <c r="B244" s="381" t="s">
        <v>4611</v>
      </c>
      <c r="C244" s="381"/>
      <c r="D244" s="381"/>
      <c r="E244" s="381"/>
      <c r="F244" s="381"/>
      <c r="G244" s="381"/>
      <c r="H244" s="381"/>
      <c r="I244" s="381"/>
      <c r="J244" s="381"/>
    </row>
    <row r="245" spans="1:10" s="190" customFormat="1" ht="12.75" hidden="1" customHeight="1" x14ac:dyDescent="0.25">
      <c r="A245" s="381"/>
      <c r="B245" s="381" t="s">
        <v>4612</v>
      </c>
      <c r="C245" s="381"/>
      <c r="D245" s="381"/>
      <c r="E245" s="381"/>
      <c r="F245" s="381"/>
      <c r="G245" s="381"/>
      <c r="H245" s="381"/>
      <c r="I245" s="381"/>
      <c r="J245" s="381"/>
    </row>
    <row r="246" spans="1:10" s="190" customFormat="1" ht="12.75" hidden="1" customHeight="1" x14ac:dyDescent="0.25">
      <c r="A246" s="381"/>
      <c r="B246" s="381" t="s">
        <v>4613</v>
      </c>
      <c r="C246" s="381"/>
      <c r="D246" s="381"/>
      <c r="E246" s="381"/>
      <c r="F246" s="381"/>
      <c r="G246" s="381"/>
      <c r="H246" s="381"/>
      <c r="I246" s="381"/>
      <c r="J246" s="381"/>
    </row>
    <row r="247" spans="1:10" s="190" customFormat="1" ht="12.75" hidden="1" customHeight="1" x14ac:dyDescent="0.25">
      <c r="A247" s="381"/>
      <c r="B247" s="381" t="s">
        <v>4614</v>
      </c>
      <c r="C247" s="381"/>
      <c r="D247" s="381"/>
      <c r="E247" s="381"/>
      <c r="F247" s="381"/>
      <c r="G247" s="381"/>
      <c r="H247" s="381"/>
      <c r="I247" s="381"/>
      <c r="J247" s="381"/>
    </row>
    <row r="248" spans="1:10" s="190" customFormat="1" ht="12.75" hidden="1" customHeight="1" x14ac:dyDescent="0.25">
      <c r="A248" s="381"/>
      <c r="B248" s="381" t="s">
        <v>4615</v>
      </c>
      <c r="C248" s="381"/>
      <c r="D248" s="381"/>
      <c r="E248" s="381"/>
      <c r="F248" s="381"/>
      <c r="G248" s="381"/>
      <c r="H248" s="381"/>
      <c r="I248" s="381"/>
      <c r="J248" s="381"/>
    </row>
    <row r="249" spans="1:10" s="190" customFormat="1" ht="12.75" hidden="1" customHeight="1" x14ac:dyDescent="0.25">
      <c r="A249" s="381"/>
      <c r="B249" s="381" t="s">
        <v>4616</v>
      </c>
      <c r="C249" s="381"/>
      <c r="D249" s="381"/>
      <c r="E249" s="381"/>
      <c r="F249" s="381"/>
      <c r="G249" s="381"/>
      <c r="H249" s="381"/>
      <c r="I249" s="381"/>
      <c r="J249" s="381"/>
    </row>
    <row r="250" spans="1:10" s="190" customFormat="1" ht="12.75" hidden="1" customHeight="1" x14ac:dyDescent="0.25">
      <c r="A250" s="381"/>
      <c r="B250" s="381" t="s">
        <v>4617</v>
      </c>
      <c r="C250" s="381"/>
      <c r="D250" s="381"/>
      <c r="E250" s="381"/>
      <c r="F250" s="381"/>
      <c r="G250" s="381"/>
      <c r="H250" s="381"/>
      <c r="I250" s="381"/>
      <c r="J250" s="381"/>
    </row>
    <row r="251" spans="1:10" s="190" customFormat="1" ht="12.75" hidden="1" customHeight="1" x14ac:dyDescent="0.25">
      <c r="A251" s="381"/>
      <c r="B251" s="381" t="s">
        <v>4618</v>
      </c>
      <c r="C251" s="381"/>
      <c r="D251" s="381"/>
      <c r="E251" s="381"/>
      <c r="F251" s="381"/>
      <c r="G251" s="381"/>
      <c r="H251" s="381"/>
      <c r="I251" s="381"/>
      <c r="J251" s="381"/>
    </row>
    <row r="252" spans="1:10" s="190" customFormat="1" ht="12.75" hidden="1" customHeight="1" x14ac:dyDescent="0.25">
      <c r="A252" s="381"/>
      <c r="B252" s="381" t="s">
        <v>4619</v>
      </c>
      <c r="C252" s="381"/>
      <c r="D252" s="381"/>
      <c r="E252" s="381"/>
      <c r="F252" s="381"/>
      <c r="G252" s="381"/>
      <c r="H252" s="381"/>
      <c r="I252" s="381"/>
      <c r="J252" s="381"/>
    </row>
    <row r="253" spans="1:10" s="190" customFormat="1" ht="12.75" hidden="1" customHeight="1" x14ac:dyDescent="0.25">
      <c r="A253" s="381"/>
      <c r="B253" s="381" t="s">
        <v>4620</v>
      </c>
      <c r="C253" s="381"/>
      <c r="D253" s="381"/>
      <c r="E253" s="381"/>
      <c r="F253" s="381"/>
      <c r="G253" s="381"/>
      <c r="H253" s="381"/>
      <c r="I253" s="381"/>
      <c r="J253" s="381"/>
    </row>
    <row r="254" spans="1:10" s="190" customFormat="1" ht="12.75" hidden="1" customHeight="1" x14ac:dyDescent="0.25">
      <c r="A254" s="381"/>
      <c r="B254" s="381" t="s">
        <v>4621</v>
      </c>
      <c r="C254" s="381"/>
      <c r="D254" s="381"/>
      <c r="E254" s="381"/>
      <c r="F254" s="381"/>
      <c r="G254" s="381"/>
      <c r="H254" s="381"/>
      <c r="I254" s="381"/>
      <c r="J254" s="381"/>
    </row>
    <row r="255" spans="1:10" s="190" customFormat="1" ht="12.75" hidden="1" customHeight="1" x14ac:dyDescent="0.25">
      <c r="A255" s="381"/>
      <c r="B255" s="381" t="s">
        <v>4622</v>
      </c>
      <c r="C255" s="381"/>
      <c r="D255" s="381"/>
      <c r="E255" s="381"/>
      <c r="F255" s="381"/>
      <c r="G255" s="381"/>
      <c r="H255" s="381"/>
      <c r="I255" s="381"/>
      <c r="J255" s="381"/>
    </row>
    <row r="256" spans="1:10" s="190" customFormat="1" ht="12.75" hidden="1" customHeight="1" x14ac:dyDescent="0.25">
      <c r="A256" s="381"/>
      <c r="B256" s="381" t="s">
        <v>4623</v>
      </c>
      <c r="C256" s="381"/>
      <c r="D256" s="381"/>
      <c r="E256" s="381"/>
      <c r="F256" s="381"/>
      <c r="G256" s="381"/>
      <c r="H256" s="381"/>
      <c r="I256" s="381"/>
      <c r="J256" s="381"/>
    </row>
    <row r="257" spans="1:10" s="190" customFormat="1" ht="12.75" hidden="1" customHeight="1" x14ac:dyDescent="0.25">
      <c r="A257" s="381"/>
      <c r="B257" s="381" t="s">
        <v>4624</v>
      </c>
      <c r="C257" s="381"/>
      <c r="D257" s="381"/>
      <c r="E257" s="381"/>
      <c r="F257" s="381"/>
      <c r="G257" s="381"/>
      <c r="H257" s="381"/>
      <c r="I257" s="381"/>
      <c r="J257" s="381"/>
    </row>
    <row r="258" spans="1:10" s="190" customFormat="1" ht="12.75" hidden="1" customHeight="1" x14ac:dyDescent="0.25">
      <c r="A258" s="381"/>
      <c r="B258" s="381" t="s">
        <v>4625</v>
      </c>
      <c r="C258" s="381"/>
      <c r="D258" s="381"/>
      <c r="E258" s="381"/>
      <c r="F258" s="381"/>
      <c r="G258" s="381"/>
      <c r="H258" s="381"/>
      <c r="I258" s="381"/>
      <c r="J258" s="381"/>
    </row>
    <row r="259" spans="1:10" s="190" customFormat="1" ht="12.75" hidden="1" customHeight="1" x14ac:dyDescent="0.25">
      <c r="A259" s="381"/>
      <c r="B259" s="381" t="s">
        <v>4626</v>
      </c>
      <c r="C259" s="381"/>
      <c r="D259" s="381"/>
      <c r="E259" s="381"/>
      <c r="F259" s="381"/>
      <c r="G259" s="381"/>
      <c r="H259" s="381"/>
      <c r="I259" s="381"/>
      <c r="J259" s="381"/>
    </row>
    <row r="260" spans="1:10" s="190" customFormat="1" ht="12.75" hidden="1" customHeight="1" x14ac:dyDescent="0.25">
      <c r="A260" s="381"/>
      <c r="B260" s="381" t="s">
        <v>4627</v>
      </c>
      <c r="C260" s="381"/>
      <c r="D260" s="381"/>
      <c r="E260" s="381"/>
      <c r="F260" s="381"/>
      <c r="G260" s="381"/>
      <c r="H260" s="381"/>
      <c r="I260" s="381"/>
      <c r="J260" s="381"/>
    </row>
    <row r="261" spans="1:10" s="190" customFormat="1" ht="12.75" hidden="1" customHeight="1" x14ac:dyDescent="0.25">
      <c r="A261" s="381"/>
      <c r="B261" s="381" t="s">
        <v>4628</v>
      </c>
      <c r="C261" s="381"/>
      <c r="D261" s="381"/>
      <c r="E261" s="381"/>
      <c r="F261" s="381"/>
      <c r="G261" s="381"/>
      <c r="H261" s="381"/>
      <c r="I261" s="381"/>
      <c r="J261" s="381"/>
    </row>
    <row r="262" spans="1:10" s="190" customFormat="1" ht="12.75" hidden="1" customHeight="1" x14ac:dyDescent="0.25">
      <c r="A262" s="381"/>
      <c r="B262" s="381" t="s">
        <v>4629</v>
      </c>
      <c r="C262" s="381"/>
      <c r="D262" s="381"/>
      <c r="E262" s="381"/>
      <c r="F262" s="381"/>
      <c r="G262" s="381"/>
      <c r="H262" s="381"/>
      <c r="I262" s="381"/>
      <c r="J262" s="381"/>
    </row>
    <row r="263" spans="1:10" s="190" customFormat="1" ht="12.75" hidden="1" customHeight="1" x14ac:dyDescent="0.25">
      <c r="A263" s="381"/>
      <c r="B263" s="381" t="s">
        <v>4630</v>
      </c>
      <c r="C263" s="381"/>
      <c r="D263" s="381"/>
      <c r="E263" s="381"/>
      <c r="F263" s="381"/>
      <c r="G263" s="381"/>
      <c r="H263" s="381"/>
      <c r="I263" s="381"/>
      <c r="J263" s="381"/>
    </row>
    <row r="264" spans="1:10" s="190" customFormat="1" ht="12.75" hidden="1" customHeight="1" x14ac:dyDescent="0.25">
      <c r="A264" s="381"/>
      <c r="B264" s="381" t="s">
        <v>4631</v>
      </c>
      <c r="C264" s="381"/>
      <c r="D264" s="381"/>
      <c r="E264" s="381"/>
      <c r="F264" s="381"/>
      <c r="G264" s="381"/>
      <c r="H264" s="381"/>
      <c r="I264" s="381"/>
      <c r="J264" s="381"/>
    </row>
    <row r="265" spans="1:10" s="190" customFormat="1" ht="12.75" hidden="1" customHeight="1" x14ac:dyDescent="0.25">
      <c r="A265" s="381"/>
      <c r="B265" s="381" t="s">
        <v>4632</v>
      </c>
      <c r="C265" s="381"/>
      <c r="D265" s="381"/>
      <c r="E265" s="381"/>
      <c r="F265" s="381"/>
      <c r="G265" s="381"/>
      <c r="H265" s="381"/>
      <c r="I265" s="381"/>
      <c r="J265" s="381"/>
    </row>
    <row r="266" spans="1:10" s="190" customFormat="1" ht="12.75" hidden="1" customHeight="1" x14ac:dyDescent="0.25">
      <c r="A266" s="381"/>
      <c r="B266" s="381" t="s">
        <v>4633</v>
      </c>
      <c r="C266" s="381"/>
      <c r="D266" s="381"/>
      <c r="E266" s="381"/>
      <c r="F266" s="381"/>
      <c r="G266" s="381"/>
      <c r="H266" s="381"/>
      <c r="I266" s="381"/>
      <c r="J266" s="381"/>
    </row>
    <row r="267" spans="1:10" s="190" customFormat="1" ht="12.75" hidden="1" customHeight="1" x14ac:dyDescent="0.25">
      <c r="A267" s="381"/>
      <c r="B267" s="381" t="s">
        <v>4634</v>
      </c>
      <c r="C267" s="381"/>
      <c r="D267" s="381"/>
      <c r="E267" s="381"/>
      <c r="F267" s="381"/>
      <c r="G267" s="381"/>
      <c r="H267" s="381"/>
      <c r="I267" s="381"/>
      <c r="J267" s="381"/>
    </row>
    <row r="268" spans="1:10" s="190" customFormat="1" ht="12.75" hidden="1" customHeight="1" x14ac:dyDescent="0.25">
      <c r="A268" s="381"/>
      <c r="B268" s="381" t="s">
        <v>4635</v>
      </c>
      <c r="C268" s="381"/>
      <c r="D268" s="381"/>
      <c r="E268" s="381"/>
      <c r="F268" s="381"/>
      <c r="G268" s="381"/>
      <c r="H268" s="381"/>
      <c r="I268" s="381"/>
      <c r="J268" s="381"/>
    </row>
    <row r="269" spans="1:10" s="190" customFormat="1" ht="12.75" hidden="1" customHeight="1" x14ac:dyDescent="0.25">
      <c r="A269" s="381"/>
      <c r="B269" s="381" t="s">
        <v>4636</v>
      </c>
      <c r="C269" s="381"/>
      <c r="D269" s="381"/>
      <c r="E269" s="381"/>
      <c r="F269" s="381"/>
      <c r="G269" s="381"/>
      <c r="H269" s="381"/>
      <c r="I269" s="381"/>
      <c r="J269" s="381"/>
    </row>
    <row r="270" spans="1:10" s="190" customFormat="1" ht="12.75" hidden="1" customHeight="1" x14ac:dyDescent="0.25">
      <c r="A270" s="381"/>
      <c r="B270" s="381" t="s">
        <v>4637</v>
      </c>
      <c r="C270" s="381"/>
      <c r="D270" s="381"/>
      <c r="E270" s="381"/>
      <c r="F270" s="381"/>
      <c r="G270" s="381"/>
      <c r="H270" s="381"/>
      <c r="I270" s="381"/>
      <c r="J270" s="381"/>
    </row>
    <row r="271" spans="1:10" s="190" customFormat="1" ht="12.75" hidden="1" customHeight="1" x14ac:dyDescent="0.25">
      <c r="A271" s="381"/>
      <c r="B271" s="381" t="s">
        <v>4638</v>
      </c>
      <c r="C271" s="381"/>
      <c r="D271" s="381"/>
      <c r="E271" s="381"/>
      <c r="F271" s="381"/>
      <c r="G271" s="381"/>
      <c r="H271" s="381"/>
      <c r="I271" s="381"/>
      <c r="J271" s="381"/>
    </row>
    <row r="272" spans="1:10" s="190" customFormat="1" ht="12.75" hidden="1" customHeight="1" x14ac:dyDescent="0.25">
      <c r="A272" s="381"/>
      <c r="B272" s="381" t="s">
        <v>4639</v>
      </c>
      <c r="C272" s="381"/>
      <c r="D272" s="381"/>
      <c r="E272" s="381"/>
      <c r="F272" s="381"/>
      <c r="G272" s="381"/>
      <c r="H272" s="381"/>
      <c r="I272" s="381"/>
      <c r="J272" s="381"/>
    </row>
    <row r="273" spans="1:10" s="190" customFormat="1" ht="12.75" hidden="1" customHeight="1" x14ac:dyDescent="0.25">
      <c r="A273" s="381"/>
      <c r="B273" s="381" t="s">
        <v>4640</v>
      </c>
      <c r="C273" s="381"/>
      <c r="D273" s="381"/>
      <c r="E273" s="381"/>
      <c r="F273" s="381"/>
      <c r="G273" s="381"/>
      <c r="H273" s="381"/>
      <c r="I273" s="381"/>
      <c r="J273" s="381"/>
    </row>
    <row r="274" spans="1:10" s="190" customFormat="1" ht="12.75" hidden="1" customHeight="1" x14ac:dyDescent="0.25">
      <c r="A274" s="381"/>
      <c r="B274" s="381" t="s">
        <v>4641</v>
      </c>
      <c r="C274" s="381"/>
      <c r="D274" s="381"/>
      <c r="E274" s="381"/>
      <c r="F274" s="381"/>
      <c r="G274" s="381"/>
      <c r="H274" s="381"/>
      <c r="I274" s="381"/>
      <c r="J274" s="381"/>
    </row>
    <row r="275" spans="1:10" s="190" customFormat="1" ht="12.75" hidden="1" customHeight="1" x14ac:dyDescent="0.25">
      <c r="A275" s="381"/>
      <c r="B275" s="381" t="s">
        <v>4642</v>
      </c>
      <c r="C275" s="381"/>
      <c r="D275" s="381"/>
      <c r="E275" s="381"/>
      <c r="F275" s="381"/>
      <c r="G275" s="381"/>
      <c r="H275" s="381"/>
      <c r="I275" s="381"/>
      <c r="J275" s="381"/>
    </row>
    <row r="276" spans="1:10" s="190" customFormat="1" ht="12.75" hidden="1" customHeight="1" x14ac:dyDescent="0.25">
      <c r="A276" s="381"/>
      <c r="B276" s="381" t="s">
        <v>4643</v>
      </c>
      <c r="C276" s="381"/>
      <c r="D276" s="381"/>
      <c r="E276" s="381"/>
      <c r="F276" s="381"/>
      <c r="G276" s="381"/>
      <c r="H276" s="381"/>
      <c r="I276" s="381"/>
      <c r="J276" s="381"/>
    </row>
    <row r="277" spans="1:10" s="190" customFormat="1" ht="12.75" hidden="1" customHeight="1" x14ac:dyDescent="0.25">
      <c r="A277" s="381"/>
      <c r="B277" s="381" t="s">
        <v>4644</v>
      </c>
      <c r="C277" s="381"/>
      <c r="D277" s="381"/>
      <c r="E277" s="381"/>
      <c r="F277" s="381"/>
      <c r="G277" s="381"/>
      <c r="H277" s="381"/>
      <c r="I277" s="381"/>
      <c r="J277" s="381"/>
    </row>
    <row r="278" spans="1:10" s="190" customFormat="1" ht="12.75" hidden="1" customHeight="1" x14ac:dyDescent="0.25">
      <c r="A278" s="381"/>
      <c r="B278" s="381" t="s">
        <v>4645</v>
      </c>
      <c r="C278" s="381"/>
      <c r="D278" s="381"/>
      <c r="E278" s="381"/>
      <c r="F278" s="381"/>
      <c r="G278" s="381"/>
      <c r="H278" s="381"/>
      <c r="I278" s="381"/>
      <c r="J278" s="381"/>
    </row>
    <row r="279" spans="1:10" s="190" customFormat="1" ht="12.75" hidden="1" customHeight="1" x14ac:dyDescent="0.25">
      <c r="A279" s="381"/>
      <c r="B279" s="381" t="s">
        <v>4646</v>
      </c>
      <c r="C279" s="381"/>
      <c r="D279" s="381"/>
      <c r="E279" s="381"/>
      <c r="F279" s="381"/>
      <c r="G279" s="381"/>
      <c r="H279" s="381"/>
      <c r="I279" s="381"/>
      <c r="J279" s="381"/>
    </row>
    <row r="280" spans="1:10" s="190" customFormat="1" ht="12.75" hidden="1" customHeight="1" x14ac:dyDescent="0.25">
      <c r="A280" s="381"/>
      <c r="B280" s="381" t="s">
        <v>4647</v>
      </c>
      <c r="C280" s="381"/>
      <c r="D280" s="381"/>
      <c r="E280" s="381"/>
      <c r="F280" s="381"/>
      <c r="G280" s="381"/>
      <c r="H280" s="381"/>
      <c r="I280" s="381"/>
      <c r="J280" s="381"/>
    </row>
    <row r="281" spans="1:10" s="190" customFormat="1" ht="12.75" hidden="1" customHeight="1" x14ac:dyDescent="0.25">
      <c r="A281" s="381"/>
      <c r="B281" s="381" t="s">
        <v>4648</v>
      </c>
      <c r="C281" s="381"/>
      <c r="D281" s="381"/>
      <c r="E281" s="381"/>
      <c r="F281" s="381"/>
      <c r="G281" s="381"/>
      <c r="H281" s="381"/>
      <c r="I281" s="381"/>
      <c r="J281" s="381"/>
    </row>
    <row r="282" spans="1:10" s="190" customFormat="1" ht="12.75" hidden="1" customHeight="1" x14ac:dyDescent="0.25">
      <c r="A282" s="381"/>
      <c r="B282" s="381" t="s">
        <v>4649</v>
      </c>
      <c r="C282" s="381"/>
      <c r="D282" s="381"/>
      <c r="E282" s="381"/>
      <c r="F282" s="381"/>
      <c r="G282" s="381"/>
      <c r="H282" s="381"/>
      <c r="I282" s="381"/>
      <c r="J282" s="381"/>
    </row>
    <row r="283" spans="1:10" s="190" customFormat="1" ht="12.75" hidden="1" customHeight="1" x14ac:dyDescent="0.25">
      <c r="A283" s="381"/>
      <c r="B283" s="381" t="s">
        <v>4650</v>
      </c>
      <c r="C283" s="381"/>
      <c r="D283" s="381"/>
      <c r="E283" s="381"/>
      <c r="F283" s="381"/>
      <c r="G283" s="381"/>
      <c r="H283" s="381"/>
      <c r="I283" s="381"/>
      <c r="J283" s="381"/>
    </row>
    <row r="284" spans="1:10" s="190" customFormat="1" ht="12.75" hidden="1" customHeight="1" x14ac:dyDescent="0.25">
      <c r="A284" s="381"/>
      <c r="B284" s="381" t="s">
        <v>4651</v>
      </c>
      <c r="C284" s="381"/>
      <c r="D284" s="381"/>
      <c r="E284" s="381"/>
      <c r="F284" s="381"/>
      <c r="G284" s="381"/>
      <c r="H284" s="381"/>
      <c r="I284" s="381"/>
      <c r="J284" s="381"/>
    </row>
    <row r="285" spans="1:10" s="190" customFormat="1" ht="12.75" hidden="1" customHeight="1" x14ac:dyDescent="0.25">
      <c r="A285" s="381"/>
      <c r="B285" s="381" t="s">
        <v>4652</v>
      </c>
      <c r="C285" s="381"/>
      <c r="D285" s="381"/>
      <c r="E285" s="381"/>
      <c r="F285" s="381"/>
      <c r="G285" s="381"/>
      <c r="H285" s="381"/>
      <c r="I285" s="381"/>
      <c r="J285" s="381"/>
    </row>
    <row r="286" spans="1:10" s="190" customFormat="1" ht="12.75" hidden="1" customHeight="1" x14ac:dyDescent="0.25">
      <c r="A286" s="381"/>
      <c r="B286" s="381" t="s">
        <v>4653</v>
      </c>
      <c r="C286" s="381"/>
      <c r="D286" s="381"/>
      <c r="E286" s="381"/>
      <c r="F286" s="381"/>
      <c r="G286" s="381"/>
      <c r="H286" s="381"/>
      <c r="I286" s="381"/>
      <c r="J286" s="381"/>
    </row>
    <row r="287" spans="1:10" s="190" customFormat="1" ht="12.75" hidden="1" customHeight="1" x14ac:dyDescent="0.25">
      <c r="A287" s="381"/>
      <c r="B287" s="381" t="s">
        <v>4654</v>
      </c>
      <c r="C287" s="381"/>
      <c r="D287" s="381"/>
      <c r="E287" s="381"/>
      <c r="F287" s="381"/>
      <c r="G287" s="381"/>
      <c r="H287" s="381"/>
      <c r="I287" s="381"/>
      <c r="J287" s="381"/>
    </row>
    <row r="288" spans="1:10" s="190" customFormat="1" ht="12.75" hidden="1" customHeight="1" x14ac:dyDescent="0.25">
      <c r="A288" s="381"/>
      <c r="B288" s="381" t="s">
        <v>4655</v>
      </c>
      <c r="C288" s="381"/>
      <c r="D288" s="381"/>
      <c r="E288" s="381"/>
      <c r="F288" s="381"/>
      <c r="G288" s="381"/>
      <c r="H288" s="381"/>
      <c r="I288" s="381"/>
      <c r="J288" s="381"/>
    </row>
    <row r="289" spans="1:10" s="190" customFormat="1" ht="12.75" hidden="1" customHeight="1" x14ac:dyDescent="0.25">
      <c r="A289" s="381"/>
      <c r="B289" s="381" t="s">
        <v>4656</v>
      </c>
      <c r="C289" s="381"/>
      <c r="D289" s="381"/>
      <c r="E289" s="381"/>
      <c r="F289" s="381"/>
      <c r="G289" s="381"/>
      <c r="H289" s="381"/>
      <c r="I289" s="381"/>
      <c r="J289" s="381"/>
    </row>
    <row r="290" spans="1:10" s="190" customFormat="1" ht="12.75" hidden="1" customHeight="1" x14ac:dyDescent="0.25">
      <c r="A290" s="381"/>
      <c r="B290" s="381" t="s">
        <v>4657</v>
      </c>
      <c r="C290" s="381"/>
      <c r="D290" s="381"/>
      <c r="E290" s="381"/>
      <c r="F290" s="381"/>
      <c r="G290" s="381"/>
      <c r="H290" s="381"/>
      <c r="I290" s="381"/>
      <c r="J290" s="381"/>
    </row>
    <row r="291" spans="1:10" s="190" customFormat="1" ht="12.75" hidden="1" customHeight="1" x14ac:dyDescent="0.25">
      <c r="A291" s="381"/>
      <c r="B291" s="381" t="s">
        <v>4658</v>
      </c>
      <c r="C291" s="381"/>
      <c r="D291" s="381"/>
      <c r="E291" s="381"/>
      <c r="F291" s="381"/>
      <c r="G291" s="381"/>
      <c r="H291" s="381"/>
      <c r="I291" s="381"/>
      <c r="J291" s="381"/>
    </row>
    <row r="292" spans="1:10" s="190" customFormat="1" ht="12.75" hidden="1" customHeight="1" x14ac:dyDescent="0.25">
      <c r="A292" s="381"/>
      <c r="B292" s="381" t="s">
        <v>4659</v>
      </c>
      <c r="C292" s="381"/>
      <c r="D292" s="381"/>
      <c r="E292" s="381"/>
      <c r="F292" s="381"/>
      <c r="G292" s="381"/>
      <c r="H292" s="381"/>
      <c r="I292" s="381"/>
      <c r="J292" s="381"/>
    </row>
    <row r="293" spans="1:10" s="190" customFormat="1" ht="12.75" hidden="1" customHeight="1" x14ac:dyDescent="0.25">
      <c r="A293" s="381"/>
      <c r="B293" s="381" t="s">
        <v>4660</v>
      </c>
      <c r="C293" s="381"/>
      <c r="D293" s="381"/>
      <c r="E293" s="381"/>
      <c r="F293" s="381"/>
      <c r="G293" s="381"/>
      <c r="H293" s="381"/>
      <c r="I293" s="381"/>
      <c r="J293" s="381"/>
    </row>
    <row r="294" spans="1:10" s="190" customFormat="1" ht="12.75" hidden="1" customHeight="1" x14ac:dyDescent="0.25">
      <c r="A294" s="381"/>
      <c r="B294" s="381" t="s">
        <v>4661</v>
      </c>
      <c r="C294" s="381"/>
      <c r="D294" s="381"/>
      <c r="E294" s="381"/>
      <c r="F294" s="381"/>
      <c r="G294" s="381"/>
      <c r="H294" s="381"/>
      <c r="I294" s="381"/>
      <c r="J294" s="381"/>
    </row>
    <row r="295" spans="1:10" s="190" customFormat="1" ht="12.75" hidden="1" customHeight="1" x14ac:dyDescent="0.25">
      <c r="A295" s="381"/>
      <c r="B295" s="381" t="s">
        <v>4662</v>
      </c>
      <c r="C295" s="381"/>
      <c r="D295" s="381"/>
      <c r="E295" s="381"/>
      <c r="F295" s="381"/>
      <c r="G295" s="381"/>
      <c r="H295" s="381"/>
      <c r="I295" s="381"/>
      <c r="J295" s="381"/>
    </row>
    <row r="296" spans="1:10" s="190" customFormat="1" ht="12.75" hidden="1" customHeight="1" x14ac:dyDescent="0.25">
      <c r="A296" s="381"/>
      <c r="B296" s="381" t="s">
        <v>4663</v>
      </c>
      <c r="C296" s="381"/>
      <c r="D296" s="381"/>
      <c r="E296" s="381"/>
      <c r="F296" s="381"/>
      <c r="G296" s="381"/>
      <c r="H296" s="381"/>
      <c r="I296" s="381"/>
      <c r="J296" s="381"/>
    </row>
    <row r="297" spans="1:10" s="190" customFormat="1" ht="12.75" hidden="1" customHeight="1" x14ac:dyDescent="0.25">
      <c r="A297" s="381"/>
      <c r="B297" s="381" t="s">
        <v>4664</v>
      </c>
      <c r="C297" s="381"/>
      <c r="D297" s="381"/>
      <c r="E297" s="381"/>
      <c r="F297" s="381"/>
      <c r="G297" s="381"/>
      <c r="H297" s="381"/>
      <c r="I297" s="381"/>
      <c r="J297" s="381"/>
    </row>
    <row r="298" spans="1:10" s="190" customFormat="1" ht="12.75" hidden="1" customHeight="1" x14ac:dyDescent="0.25">
      <c r="A298" s="381"/>
      <c r="B298" s="381" t="s">
        <v>4665</v>
      </c>
      <c r="C298" s="381"/>
      <c r="D298" s="381"/>
      <c r="E298" s="381"/>
      <c r="F298" s="381"/>
      <c r="G298" s="381"/>
      <c r="H298" s="381"/>
      <c r="I298" s="381"/>
      <c r="J298" s="381"/>
    </row>
    <row r="299" spans="1:10" s="190" customFormat="1" ht="12.75" hidden="1" customHeight="1" x14ac:dyDescent="0.25">
      <c r="A299" s="381"/>
      <c r="B299" s="381" t="s">
        <v>4666</v>
      </c>
      <c r="C299" s="381"/>
      <c r="D299" s="381"/>
      <c r="E299" s="381"/>
      <c r="F299" s="381"/>
      <c r="G299" s="381"/>
      <c r="H299" s="381"/>
      <c r="I299" s="381"/>
      <c r="J299" s="381"/>
    </row>
    <row r="300" spans="1:10" s="190" customFormat="1" ht="12.75" hidden="1" customHeight="1" x14ac:dyDescent="0.25">
      <c r="A300" s="381"/>
      <c r="B300" s="381" t="s">
        <v>4667</v>
      </c>
      <c r="C300" s="381"/>
      <c r="D300" s="381"/>
      <c r="E300" s="381"/>
      <c r="F300" s="381"/>
      <c r="G300" s="381"/>
      <c r="H300" s="381"/>
      <c r="I300" s="381"/>
      <c r="J300" s="381"/>
    </row>
    <row r="301" spans="1:10" s="190" customFormat="1" ht="12.75" hidden="1" customHeight="1" x14ac:dyDescent="0.25">
      <c r="A301" s="381"/>
      <c r="B301" s="381" t="s">
        <v>4668</v>
      </c>
      <c r="C301" s="381"/>
      <c r="D301" s="381"/>
      <c r="E301" s="381"/>
      <c r="F301" s="381"/>
      <c r="G301" s="381"/>
      <c r="H301" s="381"/>
      <c r="I301" s="381"/>
      <c r="J301" s="381"/>
    </row>
    <row r="302" spans="1:10" s="190" customFormat="1" ht="12.75" hidden="1" customHeight="1" x14ac:dyDescent="0.25">
      <c r="A302" s="381"/>
      <c r="B302" s="381" t="s">
        <v>4669</v>
      </c>
      <c r="C302" s="381"/>
      <c r="D302" s="381"/>
      <c r="E302" s="381"/>
      <c r="F302" s="381"/>
      <c r="G302" s="381"/>
      <c r="H302" s="381"/>
      <c r="I302" s="381"/>
      <c r="J302" s="381"/>
    </row>
    <row r="303" spans="1:10" s="190" customFormat="1" ht="12.75" hidden="1" customHeight="1" x14ac:dyDescent="0.25">
      <c r="A303" s="381"/>
      <c r="B303" s="381" t="s">
        <v>4670</v>
      </c>
      <c r="C303" s="381"/>
      <c r="D303" s="381"/>
      <c r="E303" s="381"/>
      <c r="F303" s="381"/>
      <c r="G303" s="381"/>
      <c r="H303" s="381"/>
      <c r="I303" s="381"/>
      <c r="J303" s="381"/>
    </row>
    <row r="304" spans="1:10" s="190" customFormat="1" ht="12.75" hidden="1" customHeight="1" x14ac:dyDescent="0.25">
      <c r="A304" s="381"/>
      <c r="B304" s="381" t="s">
        <v>4671</v>
      </c>
      <c r="C304" s="381"/>
      <c r="D304" s="381"/>
      <c r="E304" s="381"/>
      <c r="F304" s="381"/>
      <c r="G304" s="381"/>
      <c r="H304" s="381"/>
      <c r="I304" s="381"/>
      <c r="J304" s="381"/>
    </row>
    <row r="305" spans="1:10" s="190" customFormat="1" ht="12.75" hidden="1" customHeight="1" x14ac:dyDescent="0.25">
      <c r="A305" s="381"/>
      <c r="B305" s="381" t="s">
        <v>4672</v>
      </c>
      <c r="C305" s="381"/>
      <c r="D305" s="381"/>
      <c r="E305" s="381"/>
      <c r="F305" s="381"/>
      <c r="G305" s="381"/>
      <c r="H305" s="381"/>
      <c r="I305" s="381"/>
      <c r="J305" s="381"/>
    </row>
    <row r="306" spans="1:10" s="190" customFormat="1" ht="12.75" hidden="1" customHeight="1" x14ac:dyDescent="0.25">
      <c r="A306" s="381"/>
      <c r="B306" s="381" t="s">
        <v>4673</v>
      </c>
      <c r="C306" s="381"/>
      <c r="D306" s="381"/>
      <c r="E306" s="381"/>
      <c r="F306" s="381"/>
      <c r="G306" s="381"/>
      <c r="H306" s="381"/>
      <c r="I306" s="381"/>
      <c r="J306" s="381"/>
    </row>
    <row r="307" spans="1:10" s="190" customFormat="1" ht="12.75" hidden="1" customHeight="1" x14ac:dyDescent="0.25">
      <c r="A307" s="381"/>
      <c r="B307" s="381" t="s">
        <v>4674</v>
      </c>
      <c r="C307" s="381"/>
      <c r="D307" s="381"/>
      <c r="E307" s="381"/>
      <c r="F307" s="381"/>
      <c r="G307" s="381"/>
      <c r="H307" s="381"/>
      <c r="I307" s="381"/>
      <c r="J307" s="381"/>
    </row>
    <row r="308" spans="1:10" s="190" customFormat="1" ht="12.75" hidden="1" customHeight="1" x14ac:dyDescent="0.25">
      <c r="A308" s="381"/>
      <c r="B308" s="381" t="s">
        <v>4675</v>
      </c>
      <c r="C308" s="381"/>
      <c r="D308" s="381"/>
      <c r="E308" s="381"/>
      <c r="F308" s="381"/>
      <c r="G308" s="381"/>
      <c r="H308" s="381"/>
      <c r="I308" s="381"/>
      <c r="J308" s="381"/>
    </row>
    <row r="309" spans="1:10" s="190" customFormat="1" ht="12.75" hidden="1" customHeight="1" x14ac:dyDescent="0.25">
      <c r="A309" s="381"/>
      <c r="B309" s="381" t="s">
        <v>4676</v>
      </c>
      <c r="C309" s="381"/>
      <c r="D309" s="381"/>
      <c r="E309" s="381"/>
      <c r="F309" s="381"/>
      <c r="G309" s="381"/>
      <c r="H309" s="381"/>
      <c r="I309" s="381"/>
      <c r="J309" s="381"/>
    </row>
    <row r="310" spans="1:10" s="190" customFormat="1" ht="12.75" hidden="1" customHeight="1" x14ac:dyDescent="0.25">
      <c r="A310" s="381"/>
      <c r="B310" s="381" t="s">
        <v>4677</v>
      </c>
      <c r="C310" s="381"/>
      <c r="D310" s="381"/>
      <c r="E310" s="381"/>
      <c r="F310" s="381"/>
      <c r="G310" s="381"/>
      <c r="H310" s="381"/>
      <c r="I310" s="381"/>
      <c r="J310" s="381"/>
    </row>
    <row r="311" spans="1:10" s="190" customFormat="1" ht="12.75" hidden="1" customHeight="1" x14ac:dyDescent="0.25">
      <c r="A311" s="381"/>
      <c r="B311" s="381" t="s">
        <v>4678</v>
      </c>
      <c r="C311" s="381"/>
      <c r="D311" s="381"/>
      <c r="E311" s="381"/>
      <c r="F311" s="381"/>
      <c r="G311" s="381"/>
      <c r="H311" s="381"/>
      <c r="I311" s="381"/>
      <c r="J311" s="381"/>
    </row>
    <row r="312" spans="1:10" s="190" customFormat="1" ht="12.75" hidden="1" customHeight="1" x14ac:dyDescent="0.25">
      <c r="A312" s="381"/>
      <c r="B312" s="381" t="s">
        <v>4679</v>
      </c>
      <c r="C312" s="381"/>
      <c r="D312" s="381"/>
      <c r="E312" s="381"/>
      <c r="F312" s="381"/>
      <c r="G312" s="381"/>
      <c r="H312" s="381"/>
      <c r="I312" s="381"/>
      <c r="J312" s="381"/>
    </row>
    <row r="313" spans="1:10" s="190" customFormat="1" ht="12.75" hidden="1" customHeight="1" x14ac:dyDescent="0.25">
      <c r="A313" s="381"/>
      <c r="B313" s="381" t="s">
        <v>4680</v>
      </c>
      <c r="C313" s="381"/>
      <c r="D313" s="381"/>
      <c r="E313" s="381"/>
      <c r="F313" s="381"/>
      <c r="G313" s="381"/>
      <c r="H313" s="381"/>
      <c r="I313" s="381"/>
      <c r="J313" s="381"/>
    </row>
    <row r="314" spans="1:10" s="190" customFormat="1" ht="12.75" hidden="1" customHeight="1" x14ac:dyDescent="0.25">
      <c r="A314" s="381"/>
      <c r="B314" s="381" t="s">
        <v>4681</v>
      </c>
      <c r="C314" s="381"/>
      <c r="D314" s="381"/>
      <c r="E314" s="381"/>
      <c r="F314" s="381"/>
      <c r="G314" s="381"/>
      <c r="H314" s="381"/>
      <c r="I314" s="381"/>
      <c r="J314" s="381"/>
    </row>
    <row r="315" spans="1:10" s="190" customFormat="1" ht="12.75" hidden="1" customHeight="1" x14ac:dyDescent="0.25">
      <c r="A315" s="381"/>
      <c r="B315" s="381" t="s">
        <v>4682</v>
      </c>
      <c r="C315" s="381"/>
      <c r="D315" s="381"/>
      <c r="E315" s="381"/>
      <c r="F315" s="381"/>
      <c r="G315" s="381"/>
      <c r="H315" s="381"/>
      <c r="I315" s="381"/>
      <c r="J315" s="381"/>
    </row>
    <row r="316" spans="1:10" s="190" customFormat="1" ht="12.75" hidden="1" customHeight="1" x14ac:dyDescent="0.25">
      <c r="A316" s="381"/>
      <c r="B316" s="381" t="s">
        <v>4683</v>
      </c>
      <c r="C316" s="381"/>
      <c r="D316" s="381"/>
      <c r="E316" s="381"/>
      <c r="F316" s="381"/>
      <c r="G316" s="381"/>
      <c r="H316" s="381"/>
      <c r="I316" s="381"/>
      <c r="J316" s="381"/>
    </row>
    <row r="317" spans="1:10" s="190" customFormat="1" ht="12.75" hidden="1" customHeight="1" x14ac:dyDescent="0.25">
      <c r="A317" s="381"/>
      <c r="B317" s="381" t="s">
        <v>4684</v>
      </c>
      <c r="C317" s="381"/>
      <c r="D317" s="381"/>
      <c r="E317" s="381"/>
      <c r="F317" s="381"/>
      <c r="G317" s="381"/>
      <c r="H317" s="381"/>
      <c r="I317" s="381"/>
      <c r="J317" s="381"/>
    </row>
    <row r="318" spans="1:10" s="190" customFormat="1" ht="12.75" hidden="1" customHeight="1" x14ac:dyDescent="0.25">
      <c r="A318" s="381"/>
      <c r="B318" s="381" t="s">
        <v>4685</v>
      </c>
      <c r="C318" s="381"/>
      <c r="D318" s="381"/>
      <c r="E318" s="381"/>
      <c r="F318" s="381"/>
      <c r="G318" s="381"/>
      <c r="H318" s="381"/>
      <c r="I318" s="381"/>
      <c r="J318" s="381"/>
    </row>
    <row r="319" spans="1:10" s="190" customFormat="1" ht="12.75" hidden="1" customHeight="1" x14ac:dyDescent="0.25">
      <c r="A319" s="381"/>
      <c r="B319" s="381" t="s">
        <v>4686</v>
      </c>
      <c r="C319" s="381"/>
      <c r="D319" s="381"/>
      <c r="E319" s="381"/>
      <c r="F319" s="381"/>
      <c r="G319" s="381"/>
      <c r="H319" s="381"/>
      <c r="I319" s="381"/>
      <c r="J319" s="381"/>
    </row>
    <row r="320" spans="1:10" s="190" customFormat="1" ht="12.75" hidden="1" customHeight="1" x14ac:dyDescent="0.25">
      <c r="A320" s="381"/>
      <c r="B320" s="381" t="s">
        <v>4687</v>
      </c>
      <c r="C320" s="381"/>
      <c r="D320" s="381"/>
      <c r="E320" s="381"/>
      <c r="F320" s="381"/>
      <c r="G320" s="381"/>
      <c r="H320" s="381"/>
      <c r="I320" s="381"/>
      <c r="J320" s="381"/>
    </row>
    <row r="321" spans="1:10" s="190" customFormat="1" ht="12.75" hidden="1" customHeight="1" x14ac:dyDescent="0.25">
      <c r="A321" s="381"/>
      <c r="B321" s="381" t="s">
        <v>4688</v>
      </c>
      <c r="C321" s="381"/>
      <c r="D321" s="381"/>
      <c r="E321" s="381"/>
      <c r="F321" s="381"/>
      <c r="G321" s="381"/>
      <c r="H321" s="381"/>
      <c r="I321" s="381"/>
      <c r="J321" s="381"/>
    </row>
    <row r="322" spans="1:10" s="190" customFormat="1" ht="12.75" hidden="1" customHeight="1" x14ac:dyDescent="0.25">
      <c r="A322" s="381"/>
      <c r="B322" s="381" t="s">
        <v>4689</v>
      </c>
      <c r="C322" s="381"/>
      <c r="D322" s="381"/>
      <c r="E322" s="381"/>
      <c r="F322" s="381"/>
      <c r="G322" s="381"/>
      <c r="H322" s="381"/>
      <c r="I322" s="381"/>
      <c r="J322" s="381"/>
    </row>
    <row r="323" spans="1:10" s="190" customFormat="1" ht="12.75" hidden="1" customHeight="1" x14ac:dyDescent="0.25">
      <c r="A323" s="381"/>
      <c r="B323" s="381" t="s">
        <v>4690</v>
      </c>
      <c r="C323" s="381"/>
      <c r="D323" s="381"/>
      <c r="E323" s="381"/>
      <c r="F323" s="381"/>
      <c r="G323" s="381"/>
      <c r="H323" s="381"/>
      <c r="I323" s="381"/>
      <c r="J323" s="381"/>
    </row>
    <row r="324" spans="1:10" s="190" customFormat="1" ht="12.75" hidden="1" customHeight="1" x14ac:dyDescent="0.25">
      <c r="A324" s="381"/>
      <c r="B324" s="381" t="s">
        <v>4691</v>
      </c>
      <c r="C324" s="381"/>
      <c r="D324" s="381"/>
      <c r="E324" s="381"/>
      <c r="F324" s="381"/>
      <c r="G324" s="381"/>
      <c r="H324" s="381"/>
      <c r="I324" s="381"/>
      <c r="J324" s="381"/>
    </row>
    <row r="325" spans="1:10" s="190" customFormat="1" ht="12.75" hidden="1" customHeight="1" x14ac:dyDescent="0.25">
      <c r="A325" s="381"/>
      <c r="B325" s="381" t="s">
        <v>4692</v>
      </c>
      <c r="C325" s="381"/>
      <c r="D325" s="381"/>
      <c r="E325" s="381"/>
      <c r="F325" s="381"/>
      <c r="G325" s="381"/>
      <c r="H325" s="381"/>
      <c r="I325" s="381"/>
      <c r="J325" s="381"/>
    </row>
    <row r="326" spans="1:10" s="190" customFormat="1" ht="12.75" hidden="1" customHeight="1" x14ac:dyDescent="0.25">
      <c r="A326" s="381"/>
      <c r="B326" s="381" t="s">
        <v>4693</v>
      </c>
      <c r="C326" s="381"/>
      <c r="D326" s="381"/>
      <c r="E326" s="381"/>
      <c r="F326" s="381"/>
      <c r="G326" s="381"/>
      <c r="H326" s="381"/>
      <c r="I326" s="381"/>
      <c r="J326" s="381"/>
    </row>
    <row r="327" spans="1:10" s="190" customFormat="1" ht="12.75" hidden="1" customHeight="1" x14ac:dyDescent="0.25">
      <c r="A327" s="381"/>
      <c r="B327" s="381" t="s">
        <v>4694</v>
      </c>
      <c r="C327" s="381"/>
      <c r="D327" s="381"/>
      <c r="E327" s="381"/>
      <c r="F327" s="381"/>
      <c r="G327" s="381"/>
      <c r="H327" s="381"/>
      <c r="I327" s="381"/>
      <c r="J327" s="381"/>
    </row>
    <row r="328" spans="1:10" s="190" customFormat="1" ht="12.75" hidden="1" customHeight="1" x14ac:dyDescent="0.25">
      <c r="A328" s="381"/>
      <c r="B328" s="381" t="s">
        <v>4695</v>
      </c>
      <c r="C328" s="381"/>
      <c r="D328" s="381"/>
      <c r="E328" s="381"/>
      <c r="F328" s="381"/>
      <c r="G328" s="381"/>
      <c r="H328" s="381"/>
      <c r="I328" s="381"/>
      <c r="J328" s="381"/>
    </row>
    <row r="329" spans="1:10" s="190" customFormat="1" ht="12.75" hidden="1" customHeight="1" x14ac:dyDescent="0.25">
      <c r="A329" s="381"/>
      <c r="B329" s="381" t="s">
        <v>4696</v>
      </c>
      <c r="C329" s="381"/>
      <c r="D329" s="381"/>
      <c r="E329" s="381"/>
      <c r="F329" s="381"/>
      <c r="G329" s="381"/>
      <c r="H329" s="381"/>
      <c r="I329" s="381"/>
      <c r="J329" s="381"/>
    </row>
    <row r="330" spans="1:10" s="190" customFormat="1" ht="12.75" hidden="1" customHeight="1" x14ac:dyDescent="0.25">
      <c r="A330" s="381"/>
      <c r="B330" s="381" t="s">
        <v>4697</v>
      </c>
      <c r="C330" s="381"/>
      <c r="D330" s="381"/>
      <c r="E330" s="381"/>
      <c r="F330" s="381"/>
      <c r="G330" s="381"/>
      <c r="H330" s="381"/>
      <c r="I330" s="381"/>
      <c r="J330" s="381"/>
    </row>
    <row r="331" spans="1:10" s="190" customFormat="1" ht="12.75" hidden="1" customHeight="1" x14ac:dyDescent="0.25">
      <c r="A331" s="381"/>
      <c r="B331" s="381" t="s">
        <v>4698</v>
      </c>
      <c r="C331" s="381"/>
      <c r="D331" s="381"/>
      <c r="E331" s="381"/>
      <c r="F331" s="381"/>
      <c r="G331" s="381"/>
      <c r="H331" s="381"/>
      <c r="I331" s="381"/>
      <c r="J331" s="381"/>
    </row>
    <row r="332" spans="1:10" s="190" customFormat="1" ht="12.75" hidden="1" customHeight="1" x14ac:dyDescent="0.25">
      <c r="A332" s="381"/>
      <c r="B332" s="381" t="s">
        <v>4699</v>
      </c>
      <c r="C332" s="381"/>
      <c r="D332" s="381"/>
      <c r="E332" s="381"/>
      <c r="F332" s="381"/>
      <c r="G332" s="381"/>
      <c r="H332" s="381"/>
      <c r="I332" s="381"/>
      <c r="J332" s="381"/>
    </row>
    <row r="333" spans="1:10" s="190" customFormat="1" ht="12.75" hidden="1" customHeight="1" x14ac:dyDescent="0.25">
      <c r="A333" s="381"/>
      <c r="B333" s="381" t="s">
        <v>4700</v>
      </c>
      <c r="C333" s="381"/>
      <c r="D333" s="381"/>
      <c r="E333" s="381"/>
      <c r="F333" s="381"/>
      <c r="G333" s="381"/>
      <c r="H333" s="381"/>
      <c r="I333" s="381"/>
      <c r="J333" s="381"/>
    </row>
    <row r="334" spans="1:10" s="190" customFormat="1" ht="12.75" hidden="1" customHeight="1" x14ac:dyDescent="0.25">
      <c r="A334" s="381"/>
      <c r="B334" s="381" t="s">
        <v>4701</v>
      </c>
      <c r="C334" s="381"/>
      <c r="D334" s="381"/>
      <c r="E334" s="381"/>
      <c r="F334" s="381"/>
      <c r="G334" s="381"/>
      <c r="H334" s="381"/>
      <c r="I334" s="381"/>
      <c r="J334" s="381"/>
    </row>
    <row r="335" spans="1:10" s="190" customFormat="1" ht="12.75" hidden="1" customHeight="1" x14ac:dyDescent="0.25">
      <c r="A335" s="381"/>
      <c r="B335" s="381" t="s">
        <v>4702</v>
      </c>
      <c r="C335" s="381"/>
      <c r="D335" s="381"/>
      <c r="E335" s="381"/>
      <c r="F335" s="381"/>
      <c r="G335" s="381"/>
      <c r="H335" s="381"/>
      <c r="I335" s="381"/>
      <c r="J335" s="381"/>
    </row>
    <row r="336" spans="1:10" s="190" customFormat="1" ht="12.75" hidden="1" customHeight="1" x14ac:dyDescent="0.25">
      <c r="A336" s="381"/>
      <c r="B336" s="381" t="s">
        <v>4703</v>
      </c>
      <c r="C336" s="381"/>
      <c r="D336" s="381"/>
      <c r="E336" s="381"/>
      <c r="F336" s="381"/>
      <c r="G336" s="381"/>
      <c r="H336" s="381"/>
      <c r="I336" s="381"/>
      <c r="J336" s="381"/>
    </row>
    <row r="337" spans="1:10" s="190" customFormat="1" ht="12.75" hidden="1" customHeight="1" x14ac:dyDescent="0.25">
      <c r="A337" s="381"/>
      <c r="B337" s="381" t="s">
        <v>4704</v>
      </c>
      <c r="C337" s="381"/>
      <c r="D337" s="381"/>
      <c r="E337" s="381"/>
      <c r="F337" s="381"/>
      <c r="G337" s="381"/>
      <c r="H337" s="381"/>
      <c r="I337" s="381"/>
      <c r="J337" s="381"/>
    </row>
    <row r="338" spans="1:10" s="190" customFormat="1" ht="12.75" hidden="1" customHeight="1" x14ac:dyDescent="0.25">
      <c r="A338" s="381"/>
      <c r="B338" s="381" t="s">
        <v>4705</v>
      </c>
      <c r="C338" s="381"/>
      <c r="D338" s="381"/>
      <c r="E338" s="381"/>
      <c r="F338" s="381"/>
      <c r="G338" s="381"/>
      <c r="H338" s="381"/>
      <c r="I338" s="381"/>
      <c r="J338" s="381"/>
    </row>
    <row r="339" spans="1:10" s="190" customFormat="1" ht="12.75" hidden="1" customHeight="1" x14ac:dyDescent="0.25">
      <c r="A339" s="381"/>
      <c r="B339" s="381" t="s">
        <v>4706</v>
      </c>
      <c r="C339" s="381"/>
      <c r="D339" s="381"/>
      <c r="E339" s="381"/>
      <c r="F339" s="381"/>
      <c r="G339" s="381"/>
      <c r="H339" s="381"/>
      <c r="I339" s="381"/>
      <c r="J339" s="381"/>
    </row>
    <row r="340" spans="1:10" s="190" customFormat="1" ht="12.75" hidden="1" customHeight="1" x14ac:dyDescent="0.25">
      <c r="A340" s="381"/>
      <c r="B340" s="381" t="s">
        <v>4707</v>
      </c>
      <c r="C340" s="381"/>
      <c r="D340" s="381"/>
      <c r="E340" s="381"/>
      <c r="F340" s="381"/>
      <c r="G340" s="381"/>
      <c r="H340" s="381"/>
      <c r="I340" s="381"/>
      <c r="J340" s="381"/>
    </row>
    <row r="341" spans="1:10" s="190" customFormat="1" ht="12.75" hidden="1" customHeight="1" x14ac:dyDescent="0.25">
      <c r="A341" s="381"/>
      <c r="B341" s="381" t="s">
        <v>4708</v>
      </c>
      <c r="C341" s="381"/>
      <c r="D341" s="381"/>
      <c r="E341" s="381"/>
      <c r="F341" s="381"/>
      <c r="G341" s="381"/>
      <c r="H341" s="381"/>
      <c r="I341" s="381"/>
      <c r="J341" s="381"/>
    </row>
    <row r="342" spans="1:10" s="190" customFormat="1" ht="12.75" hidden="1" customHeight="1" x14ac:dyDescent="0.25">
      <c r="A342" s="381"/>
      <c r="B342" s="381" t="s">
        <v>4709</v>
      </c>
      <c r="C342" s="381"/>
      <c r="D342" s="381"/>
      <c r="E342" s="381"/>
      <c r="F342" s="381"/>
      <c r="G342" s="381"/>
      <c r="H342" s="381"/>
      <c r="I342" s="381"/>
      <c r="J342" s="381"/>
    </row>
    <row r="343" spans="1:10" s="190" customFormat="1" ht="12.75" hidden="1" customHeight="1" x14ac:dyDescent="0.25">
      <c r="A343" s="381"/>
      <c r="B343" s="381" t="s">
        <v>4710</v>
      </c>
      <c r="C343" s="381"/>
      <c r="D343" s="381"/>
      <c r="E343" s="381"/>
      <c r="F343" s="381"/>
      <c r="G343" s="381"/>
      <c r="H343" s="381"/>
      <c r="I343" s="381"/>
      <c r="J343" s="381"/>
    </row>
    <row r="344" spans="1:10" s="190" customFormat="1" ht="12.75" hidden="1" customHeight="1" x14ac:dyDescent="0.25">
      <c r="A344" s="381"/>
      <c r="B344" s="381" t="s">
        <v>4711</v>
      </c>
      <c r="C344" s="381"/>
      <c r="D344" s="381"/>
      <c r="E344" s="381"/>
      <c r="F344" s="381"/>
      <c r="G344" s="381"/>
      <c r="H344" s="381"/>
      <c r="I344" s="381"/>
      <c r="J344" s="381"/>
    </row>
    <row r="345" spans="1:10" s="190" customFormat="1" ht="12.75" hidden="1" customHeight="1" x14ac:dyDescent="0.25">
      <c r="A345" s="381"/>
      <c r="B345" s="381" t="s">
        <v>4712</v>
      </c>
      <c r="C345" s="381"/>
      <c r="D345" s="381"/>
      <c r="E345" s="381"/>
      <c r="F345" s="381"/>
      <c r="G345" s="381"/>
      <c r="H345" s="381"/>
      <c r="I345" s="381"/>
      <c r="J345" s="381"/>
    </row>
    <row r="346" spans="1:10" s="190" customFormat="1" ht="12.75" hidden="1" customHeight="1" x14ac:dyDescent="0.25">
      <c r="A346" s="381"/>
      <c r="B346" s="381" t="s">
        <v>4713</v>
      </c>
      <c r="C346" s="381"/>
      <c r="D346" s="381"/>
      <c r="E346" s="381"/>
      <c r="F346" s="381"/>
      <c r="G346" s="381"/>
      <c r="H346" s="381"/>
      <c r="I346" s="381"/>
      <c r="J346" s="381"/>
    </row>
    <row r="347" spans="1:10" s="190" customFormat="1" ht="12.75" hidden="1" customHeight="1" x14ac:dyDescent="0.25">
      <c r="A347" s="381"/>
      <c r="B347" s="381" t="s">
        <v>4714</v>
      </c>
      <c r="C347" s="381"/>
      <c r="D347" s="381"/>
      <c r="E347" s="381"/>
      <c r="F347" s="381"/>
      <c r="G347" s="381"/>
      <c r="H347" s="381"/>
      <c r="I347" s="381"/>
      <c r="J347" s="381"/>
    </row>
    <row r="348" spans="1:10" s="190" customFormat="1" ht="12.75" hidden="1" customHeight="1" x14ac:dyDescent="0.25">
      <c r="A348" s="381"/>
      <c r="B348" s="381" t="s">
        <v>4715</v>
      </c>
      <c r="C348" s="381"/>
      <c r="D348" s="381"/>
      <c r="E348" s="381"/>
      <c r="F348" s="381"/>
      <c r="G348" s="381"/>
      <c r="H348" s="381"/>
      <c r="I348" s="381"/>
      <c r="J348" s="381"/>
    </row>
    <row r="349" spans="1:10" s="190" customFormat="1" ht="12.75" hidden="1" customHeight="1" x14ac:dyDescent="0.25">
      <c r="A349" s="381"/>
      <c r="B349" s="381" t="s">
        <v>4716</v>
      </c>
      <c r="C349" s="381"/>
      <c r="D349" s="381"/>
      <c r="E349" s="381"/>
      <c r="F349" s="381"/>
      <c r="G349" s="381"/>
      <c r="H349" s="381"/>
      <c r="I349" s="381"/>
      <c r="J349" s="381"/>
    </row>
    <row r="350" spans="1:10" s="190" customFormat="1" ht="12.75" hidden="1" customHeight="1" x14ac:dyDescent="0.25">
      <c r="A350" s="381"/>
      <c r="B350" s="381" t="s">
        <v>4717</v>
      </c>
      <c r="C350" s="381"/>
      <c r="D350" s="381"/>
      <c r="E350" s="381"/>
      <c r="F350" s="381"/>
      <c r="G350" s="381"/>
      <c r="H350" s="381"/>
      <c r="I350" s="381"/>
      <c r="J350" s="381"/>
    </row>
    <row r="351" spans="1:10" s="190" customFormat="1" ht="12.75" hidden="1" customHeight="1" x14ac:dyDescent="0.25">
      <c r="A351" s="381"/>
      <c r="B351" s="381" t="s">
        <v>4718</v>
      </c>
      <c r="C351" s="381"/>
      <c r="D351" s="381"/>
      <c r="E351" s="381"/>
      <c r="F351" s="381"/>
      <c r="G351" s="381"/>
      <c r="H351" s="381"/>
      <c r="I351" s="381"/>
      <c r="J351" s="381"/>
    </row>
    <row r="352" spans="1:10" s="190" customFormat="1" ht="12.75" hidden="1" customHeight="1" x14ac:dyDescent="0.25">
      <c r="A352" s="381"/>
      <c r="B352" s="381" t="s">
        <v>4719</v>
      </c>
      <c r="C352" s="381"/>
      <c r="D352" s="381"/>
      <c r="E352" s="381"/>
      <c r="F352" s="381"/>
      <c r="G352" s="381"/>
      <c r="H352" s="381"/>
      <c r="I352" s="381"/>
      <c r="J352" s="381"/>
    </row>
    <row r="353" spans="1:10" s="190" customFormat="1" ht="12.75" hidden="1" customHeight="1" x14ac:dyDescent="0.25">
      <c r="A353" s="381"/>
      <c r="B353" s="381" t="s">
        <v>4720</v>
      </c>
      <c r="C353" s="381"/>
      <c r="D353" s="381"/>
      <c r="E353" s="381"/>
      <c r="F353" s="381"/>
      <c r="G353" s="381"/>
      <c r="H353" s="381"/>
      <c r="I353" s="381"/>
      <c r="J353" s="381"/>
    </row>
    <row r="354" spans="1:10" s="190" customFormat="1" ht="12.75" hidden="1" customHeight="1" x14ac:dyDescent="0.25">
      <c r="A354" s="381"/>
      <c r="B354" s="381" t="s">
        <v>4721</v>
      </c>
      <c r="C354" s="381"/>
      <c r="D354" s="381"/>
      <c r="E354" s="381"/>
      <c r="F354" s="381"/>
      <c r="G354" s="381"/>
      <c r="H354" s="381"/>
      <c r="I354" s="381"/>
      <c r="J354" s="381"/>
    </row>
    <row r="355" spans="1:10" s="190" customFormat="1" ht="12.75" hidden="1" customHeight="1" x14ac:dyDescent="0.25">
      <c r="A355" s="381"/>
      <c r="B355" s="381" t="s">
        <v>4722</v>
      </c>
      <c r="C355" s="381"/>
      <c r="D355" s="381"/>
      <c r="E355" s="381"/>
      <c r="F355" s="381"/>
      <c r="G355" s="381"/>
      <c r="H355" s="381"/>
      <c r="I355" s="381"/>
      <c r="J355" s="381"/>
    </row>
    <row r="356" spans="1:10" s="190" customFormat="1" ht="12.75" hidden="1" customHeight="1" x14ac:dyDescent="0.25">
      <c r="A356" s="381"/>
      <c r="B356" s="381" t="s">
        <v>4723</v>
      </c>
      <c r="C356" s="381"/>
      <c r="D356" s="381"/>
      <c r="E356" s="381"/>
      <c r="F356" s="381"/>
      <c r="G356" s="381"/>
      <c r="H356" s="381"/>
      <c r="I356" s="381"/>
      <c r="J356" s="381"/>
    </row>
    <row r="357" spans="1:10" s="190" customFormat="1" ht="12.75" hidden="1" customHeight="1" x14ac:dyDescent="0.25">
      <c r="A357" s="381"/>
      <c r="B357" s="381" t="s">
        <v>4724</v>
      </c>
      <c r="C357" s="381"/>
      <c r="D357" s="381"/>
      <c r="E357" s="381"/>
      <c r="F357" s="381"/>
      <c r="G357" s="381"/>
      <c r="H357" s="381"/>
      <c r="I357" s="381"/>
      <c r="J357" s="381"/>
    </row>
    <row r="358" spans="1:10" s="190" customFormat="1" ht="12.75" hidden="1" customHeight="1" x14ac:dyDescent="0.25">
      <c r="A358" s="381"/>
      <c r="B358" s="381" t="s">
        <v>4725</v>
      </c>
      <c r="C358" s="381"/>
      <c r="D358" s="381"/>
      <c r="E358" s="381"/>
      <c r="F358" s="381"/>
      <c r="G358" s="381"/>
      <c r="H358" s="381"/>
      <c r="I358" s="381"/>
      <c r="J358" s="381"/>
    </row>
    <row r="359" spans="1:10" s="190" customFormat="1" ht="12.75" hidden="1" customHeight="1" x14ac:dyDescent="0.25">
      <c r="A359" s="381"/>
      <c r="B359" s="381" t="s">
        <v>4726</v>
      </c>
      <c r="C359" s="381"/>
      <c r="D359" s="381"/>
      <c r="E359" s="381"/>
      <c r="F359" s="381"/>
      <c r="G359" s="381"/>
      <c r="H359" s="381"/>
      <c r="I359" s="381"/>
      <c r="J359" s="381"/>
    </row>
    <row r="360" spans="1:10" s="190" customFormat="1" ht="12.75" hidden="1" customHeight="1" x14ac:dyDescent="0.25">
      <c r="A360" s="381"/>
      <c r="B360" s="381" t="s">
        <v>4727</v>
      </c>
      <c r="C360" s="381"/>
      <c r="D360" s="381"/>
      <c r="E360" s="381"/>
      <c r="F360" s="381"/>
      <c r="G360" s="381"/>
      <c r="H360" s="381"/>
      <c r="I360" s="381"/>
      <c r="J360" s="381"/>
    </row>
    <row r="361" spans="1:10" s="190" customFormat="1" ht="12.75" hidden="1" customHeight="1" x14ac:dyDescent="0.25">
      <c r="A361" s="381"/>
      <c r="B361" s="381" t="s">
        <v>4728</v>
      </c>
      <c r="C361" s="381"/>
      <c r="D361" s="381"/>
      <c r="E361" s="381"/>
      <c r="F361" s="381"/>
      <c r="G361" s="381"/>
      <c r="H361" s="381"/>
      <c r="I361" s="381"/>
      <c r="J361" s="381"/>
    </row>
    <row r="362" spans="1:10" s="190" customFormat="1" ht="12.75" hidden="1" customHeight="1" x14ac:dyDescent="0.25">
      <c r="A362" s="381"/>
      <c r="B362" s="381" t="s">
        <v>4729</v>
      </c>
      <c r="C362" s="381"/>
      <c r="D362" s="381"/>
      <c r="E362" s="381"/>
      <c r="F362" s="381"/>
      <c r="G362" s="381"/>
      <c r="H362" s="381"/>
      <c r="I362" s="381"/>
      <c r="J362" s="381"/>
    </row>
    <row r="363" spans="1:10" s="190" customFormat="1" ht="12.75" hidden="1" customHeight="1" x14ac:dyDescent="0.25">
      <c r="A363" s="381"/>
      <c r="B363" s="381" t="s">
        <v>4730</v>
      </c>
      <c r="C363" s="381"/>
      <c r="D363" s="381"/>
      <c r="E363" s="381"/>
      <c r="F363" s="381"/>
      <c r="G363" s="381"/>
      <c r="H363" s="381"/>
      <c r="I363" s="381"/>
      <c r="J363" s="381"/>
    </row>
    <row r="364" spans="1:10" s="190" customFormat="1" ht="12.75" hidden="1" customHeight="1" x14ac:dyDescent="0.25">
      <c r="A364" s="381"/>
      <c r="B364" s="381" t="s">
        <v>4731</v>
      </c>
      <c r="C364" s="381"/>
      <c r="D364" s="381"/>
      <c r="E364" s="381"/>
      <c r="F364" s="381"/>
      <c r="G364" s="381"/>
      <c r="H364" s="381"/>
      <c r="I364" s="381"/>
      <c r="J364" s="381"/>
    </row>
    <row r="365" spans="1:10" s="190" customFormat="1" ht="12.75" hidden="1" customHeight="1" x14ac:dyDescent="0.25">
      <c r="A365" s="381"/>
      <c r="B365" s="381" t="s">
        <v>4732</v>
      </c>
      <c r="C365" s="381"/>
      <c r="D365" s="381"/>
      <c r="E365" s="381"/>
      <c r="F365" s="381"/>
      <c r="G365" s="381"/>
      <c r="H365" s="381"/>
      <c r="I365" s="381"/>
      <c r="J365" s="381"/>
    </row>
    <row r="366" spans="1:10" s="190" customFormat="1" ht="12.75" hidden="1" customHeight="1" x14ac:dyDescent="0.25">
      <c r="A366" s="381"/>
      <c r="B366" s="381" t="s">
        <v>4733</v>
      </c>
      <c r="C366" s="381"/>
      <c r="D366" s="381"/>
      <c r="E366" s="381"/>
      <c r="F366" s="381"/>
      <c r="G366" s="381"/>
      <c r="H366" s="381"/>
      <c r="I366" s="381"/>
      <c r="J366" s="381"/>
    </row>
    <row r="367" spans="1:10" s="190" customFormat="1" ht="12.75" hidden="1" customHeight="1" x14ac:dyDescent="0.25">
      <c r="A367" s="381"/>
      <c r="B367" s="381" t="s">
        <v>4734</v>
      </c>
      <c r="C367" s="381"/>
      <c r="D367" s="381"/>
      <c r="E367" s="381"/>
      <c r="F367" s="381"/>
      <c r="G367" s="381"/>
      <c r="H367" s="381"/>
      <c r="I367" s="381"/>
      <c r="J367" s="381"/>
    </row>
    <row r="368" spans="1:10" s="190" customFormat="1" ht="12.75" hidden="1" customHeight="1" x14ac:dyDescent="0.25">
      <c r="A368" s="381"/>
      <c r="B368" s="381" t="s">
        <v>4735</v>
      </c>
      <c r="C368" s="381"/>
      <c r="D368" s="381"/>
      <c r="E368" s="381"/>
      <c r="F368" s="381"/>
      <c r="G368" s="381"/>
      <c r="H368" s="381"/>
      <c r="I368" s="381"/>
      <c r="J368" s="381"/>
    </row>
    <row r="369" spans="1:10" s="190" customFormat="1" ht="12.75" hidden="1" customHeight="1" x14ac:dyDescent="0.25">
      <c r="A369" s="381"/>
      <c r="B369" s="381" t="s">
        <v>4736</v>
      </c>
      <c r="C369" s="381"/>
      <c r="D369" s="381"/>
      <c r="E369" s="381"/>
      <c r="F369" s="381"/>
      <c r="G369" s="381"/>
      <c r="H369" s="381"/>
      <c r="I369" s="381"/>
      <c r="J369" s="381"/>
    </row>
    <row r="370" spans="1:10" s="190" customFormat="1" ht="12.75" hidden="1" customHeight="1" x14ac:dyDescent="0.25">
      <c r="A370" s="381"/>
      <c r="B370" s="381" t="s">
        <v>4737</v>
      </c>
      <c r="C370" s="381"/>
      <c r="D370" s="381"/>
      <c r="E370" s="381"/>
      <c r="F370" s="381"/>
      <c r="G370" s="381"/>
      <c r="H370" s="381"/>
      <c r="I370" s="381"/>
      <c r="J370" s="381"/>
    </row>
    <row r="371" spans="1:10" s="190" customFormat="1" ht="12.75" hidden="1" customHeight="1" x14ac:dyDescent="0.25">
      <c r="A371" s="381"/>
      <c r="B371" s="381" t="s">
        <v>4738</v>
      </c>
      <c r="C371" s="381"/>
      <c r="D371" s="381"/>
      <c r="E371" s="381"/>
      <c r="F371" s="381"/>
      <c r="G371" s="381"/>
      <c r="H371" s="381"/>
      <c r="I371" s="381"/>
      <c r="J371" s="381"/>
    </row>
    <row r="372" spans="1:10" s="190" customFormat="1" ht="12.75" hidden="1" customHeight="1" x14ac:dyDescent="0.25">
      <c r="A372" s="381"/>
      <c r="B372" s="381" t="s">
        <v>4739</v>
      </c>
      <c r="C372" s="381"/>
      <c r="D372" s="381"/>
      <c r="E372" s="381"/>
      <c r="F372" s="381"/>
      <c r="G372" s="381"/>
      <c r="H372" s="381"/>
      <c r="I372" s="381"/>
      <c r="J372" s="381"/>
    </row>
    <row r="373" spans="1:10" s="190" customFormat="1" ht="12.75" hidden="1" customHeight="1" x14ac:dyDescent="0.25">
      <c r="A373" s="381"/>
      <c r="B373" s="381" t="s">
        <v>4740</v>
      </c>
      <c r="C373" s="381"/>
      <c r="D373" s="381"/>
      <c r="E373" s="381"/>
      <c r="F373" s="381"/>
      <c r="G373" s="381"/>
      <c r="H373" s="381"/>
      <c r="I373" s="381"/>
      <c r="J373" s="381"/>
    </row>
    <row r="374" spans="1:10" s="190" customFormat="1" ht="12.75" hidden="1" customHeight="1" x14ac:dyDescent="0.25">
      <c r="A374" s="381"/>
      <c r="B374" s="381" t="s">
        <v>4741</v>
      </c>
      <c r="C374" s="381"/>
      <c r="D374" s="381"/>
      <c r="E374" s="381"/>
      <c r="F374" s="381"/>
      <c r="G374" s="381"/>
      <c r="H374" s="381"/>
      <c r="I374" s="381"/>
      <c r="J374" s="381"/>
    </row>
    <row r="375" spans="1:10" s="190" customFormat="1" ht="12.75" hidden="1" customHeight="1" x14ac:dyDescent="0.25">
      <c r="A375" s="381"/>
      <c r="B375" s="381" t="s">
        <v>4742</v>
      </c>
      <c r="C375" s="381"/>
      <c r="D375" s="381"/>
      <c r="E375" s="381"/>
      <c r="F375" s="381"/>
      <c r="G375" s="381"/>
      <c r="H375" s="381"/>
      <c r="I375" s="381"/>
      <c r="J375" s="381"/>
    </row>
    <row r="376" spans="1:10" s="190" customFormat="1" ht="12.75" hidden="1" customHeight="1" x14ac:dyDescent="0.25">
      <c r="A376" s="381"/>
      <c r="B376" s="381" t="s">
        <v>4743</v>
      </c>
      <c r="C376" s="381"/>
      <c r="D376" s="381"/>
      <c r="E376" s="381"/>
      <c r="F376" s="381"/>
      <c r="G376" s="381"/>
      <c r="H376" s="381"/>
      <c r="I376" s="381"/>
      <c r="J376" s="381"/>
    </row>
    <row r="377" spans="1:10" s="190" customFormat="1" ht="12.75" hidden="1" customHeight="1" x14ac:dyDescent="0.25">
      <c r="A377" s="381"/>
      <c r="B377" s="381" t="s">
        <v>4744</v>
      </c>
      <c r="C377" s="381"/>
      <c r="D377" s="381"/>
      <c r="E377" s="381"/>
      <c r="F377" s="381"/>
      <c r="G377" s="381"/>
      <c r="H377" s="381"/>
      <c r="I377" s="381"/>
      <c r="J377" s="381"/>
    </row>
    <row r="378" spans="1:10" s="190" customFormat="1" ht="12.75" hidden="1" customHeight="1" x14ac:dyDescent="0.25">
      <c r="A378" s="381"/>
      <c r="B378" s="381" t="s">
        <v>4745</v>
      </c>
      <c r="C378" s="381"/>
      <c r="D378" s="381"/>
      <c r="E378" s="381"/>
      <c r="F378" s="381"/>
      <c r="G378" s="381"/>
      <c r="H378" s="381"/>
      <c r="I378" s="381"/>
      <c r="J378" s="381"/>
    </row>
    <row r="379" spans="1:10" s="190" customFormat="1" ht="12.75" hidden="1" customHeight="1" x14ac:dyDescent="0.25">
      <c r="A379" s="381"/>
      <c r="B379" s="381" t="s">
        <v>4746</v>
      </c>
      <c r="C379" s="381"/>
      <c r="D379" s="381"/>
      <c r="E379" s="381"/>
      <c r="F379" s="381"/>
      <c r="G379" s="381"/>
      <c r="H379" s="381"/>
      <c r="I379" s="381"/>
      <c r="J379" s="381"/>
    </row>
    <row r="380" spans="1:10" s="190" customFormat="1" ht="12.75" hidden="1" customHeight="1" x14ac:dyDescent="0.25">
      <c r="A380" s="381"/>
      <c r="B380" s="381" t="s">
        <v>4747</v>
      </c>
      <c r="C380" s="381"/>
      <c r="D380" s="381"/>
      <c r="E380" s="381"/>
      <c r="F380" s="381"/>
      <c r="G380" s="381"/>
      <c r="H380" s="381"/>
      <c r="I380" s="381"/>
      <c r="J380" s="381"/>
    </row>
    <row r="381" spans="1:10" s="190" customFormat="1" ht="12.75" hidden="1" customHeight="1" x14ac:dyDescent="0.25">
      <c r="A381" s="381"/>
      <c r="B381" s="381" t="s">
        <v>4748</v>
      </c>
      <c r="C381" s="381"/>
      <c r="D381" s="381"/>
      <c r="E381" s="381"/>
      <c r="F381" s="381"/>
      <c r="G381" s="381"/>
      <c r="H381" s="381"/>
      <c r="I381" s="381"/>
      <c r="J381" s="381"/>
    </row>
    <row r="382" spans="1:10" s="190" customFormat="1" ht="12.75" hidden="1" customHeight="1" x14ac:dyDescent="0.25">
      <c r="A382" s="381"/>
      <c r="B382" s="381" t="s">
        <v>4749</v>
      </c>
      <c r="C382" s="381"/>
      <c r="D382" s="381"/>
      <c r="E382" s="381"/>
      <c r="F382" s="381"/>
      <c r="G382" s="381"/>
      <c r="H382" s="381"/>
      <c r="I382" s="381"/>
      <c r="J382" s="381"/>
    </row>
    <row r="383" spans="1:10" s="190" customFormat="1" ht="12.75" hidden="1" customHeight="1" x14ac:dyDescent="0.25">
      <c r="A383" s="381"/>
      <c r="B383" s="381" t="s">
        <v>4750</v>
      </c>
      <c r="C383" s="381"/>
      <c r="D383" s="381"/>
      <c r="E383" s="381"/>
      <c r="F383" s="381"/>
      <c r="G383" s="381"/>
      <c r="H383" s="381"/>
      <c r="I383" s="381"/>
      <c r="J383" s="381"/>
    </row>
    <row r="384" spans="1:10" s="190" customFormat="1" ht="12.75" hidden="1" customHeight="1" x14ac:dyDescent="0.25">
      <c r="A384" s="381"/>
      <c r="B384" s="381" t="s">
        <v>4751</v>
      </c>
      <c r="C384" s="381"/>
      <c r="D384" s="381"/>
      <c r="E384" s="381"/>
      <c r="F384" s="381"/>
      <c r="G384" s="381"/>
      <c r="H384" s="381"/>
      <c r="I384" s="381"/>
      <c r="J384" s="381"/>
    </row>
    <row r="385" spans="1:10" s="190" customFormat="1" ht="12.75" hidden="1" customHeight="1" x14ac:dyDescent="0.25">
      <c r="A385" s="381"/>
      <c r="B385" s="381" t="s">
        <v>4752</v>
      </c>
      <c r="C385" s="381"/>
      <c r="D385" s="381"/>
      <c r="E385" s="381"/>
      <c r="F385" s="381"/>
      <c r="G385" s="381"/>
      <c r="H385" s="381"/>
      <c r="I385" s="381"/>
      <c r="J385" s="381"/>
    </row>
    <row r="386" spans="1:10" s="190" customFormat="1" ht="12.75" hidden="1" customHeight="1" x14ac:dyDescent="0.25">
      <c r="A386" s="381"/>
      <c r="B386" s="381" t="s">
        <v>4753</v>
      </c>
      <c r="C386" s="381"/>
      <c r="D386" s="381"/>
      <c r="E386" s="381"/>
      <c r="F386" s="381"/>
      <c r="G386" s="381"/>
      <c r="H386" s="381"/>
      <c r="I386" s="381"/>
      <c r="J386" s="381"/>
    </row>
    <row r="387" spans="1:10" s="190" customFormat="1" ht="12.75" hidden="1" customHeight="1" x14ac:dyDescent="0.25">
      <c r="A387" s="381"/>
      <c r="B387" s="381" t="s">
        <v>4754</v>
      </c>
      <c r="C387" s="381"/>
      <c r="D387" s="381"/>
      <c r="E387" s="381"/>
      <c r="F387" s="381"/>
      <c r="G387" s="381"/>
      <c r="H387" s="381"/>
      <c r="I387" s="381"/>
      <c r="J387" s="381"/>
    </row>
    <row r="388" spans="1:10" s="190" customFormat="1" ht="12.75" hidden="1" customHeight="1" x14ac:dyDescent="0.25">
      <c r="A388" s="381"/>
      <c r="B388" s="381" t="s">
        <v>4755</v>
      </c>
      <c r="C388" s="381"/>
      <c r="D388" s="381"/>
      <c r="E388" s="381"/>
      <c r="F388" s="381"/>
      <c r="G388" s="381"/>
      <c r="H388" s="381"/>
      <c r="I388" s="381"/>
      <c r="J388" s="381"/>
    </row>
    <row r="389" spans="1:10" s="190" customFormat="1" ht="12.75" hidden="1" customHeight="1" x14ac:dyDescent="0.25">
      <c r="A389" s="381"/>
      <c r="B389" s="381" t="s">
        <v>4756</v>
      </c>
      <c r="C389" s="381"/>
      <c r="D389" s="381"/>
      <c r="E389" s="381"/>
      <c r="F389" s="381"/>
      <c r="G389" s="381"/>
      <c r="H389" s="381"/>
      <c r="I389" s="381"/>
      <c r="J389" s="381"/>
    </row>
    <row r="390" spans="1:10" s="190" customFormat="1" ht="12.75" hidden="1" customHeight="1" x14ac:dyDescent="0.25">
      <c r="A390" s="381"/>
      <c r="B390" s="381" t="s">
        <v>4757</v>
      </c>
      <c r="C390" s="381"/>
      <c r="D390" s="381"/>
      <c r="E390" s="381"/>
      <c r="F390" s="381"/>
      <c r="G390" s="381"/>
      <c r="H390" s="381"/>
      <c r="I390" s="381"/>
      <c r="J390" s="381"/>
    </row>
    <row r="391" spans="1:10" s="190" customFormat="1" ht="12.75" hidden="1" customHeight="1" x14ac:dyDescent="0.25">
      <c r="A391" s="381"/>
      <c r="B391" s="381" t="s">
        <v>4758</v>
      </c>
      <c r="C391" s="381"/>
      <c r="D391" s="381"/>
      <c r="E391" s="381"/>
      <c r="F391" s="381"/>
      <c r="G391" s="381"/>
      <c r="H391" s="381"/>
      <c r="I391" s="381"/>
      <c r="J391" s="381"/>
    </row>
    <row r="392" spans="1:10" s="190" customFormat="1" ht="12.75" hidden="1" customHeight="1" x14ac:dyDescent="0.25">
      <c r="A392" s="381"/>
      <c r="B392" s="381" t="s">
        <v>4759</v>
      </c>
      <c r="C392" s="381"/>
      <c r="D392" s="381"/>
      <c r="E392" s="381"/>
      <c r="F392" s="381"/>
      <c r="G392" s="381"/>
      <c r="H392" s="381"/>
      <c r="I392" s="381"/>
      <c r="J392" s="381"/>
    </row>
    <row r="393" spans="1:10" s="190" customFormat="1" ht="12.75" hidden="1" customHeight="1" x14ac:dyDescent="0.25">
      <c r="A393" s="381"/>
      <c r="B393" s="381" t="s">
        <v>4760</v>
      </c>
      <c r="C393" s="381"/>
      <c r="D393" s="381"/>
      <c r="E393" s="381"/>
      <c r="F393" s="381"/>
      <c r="G393" s="381"/>
      <c r="H393" s="381"/>
      <c r="I393" s="381"/>
      <c r="J393" s="381"/>
    </row>
    <row r="394" spans="1:10" s="190" customFormat="1" ht="12.75" hidden="1" customHeight="1" x14ac:dyDescent="0.25">
      <c r="A394" s="381"/>
      <c r="B394" s="381" t="s">
        <v>4761</v>
      </c>
      <c r="C394" s="381"/>
      <c r="D394" s="381"/>
      <c r="E394" s="381"/>
      <c r="F394" s="381"/>
      <c r="G394" s="381"/>
      <c r="H394" s="381"/>
      <c r="I394" s="381"/>
      <c r="J394" s="381"/>
    </row>
    <row r="395" spans="1:10" s="190" customFormat="1" ht="12.75" hidden="1" customHeight="1" x14ac:dyDescent="0.25">
      <c r="A395" s="381"/>
      <c r="B395" s="381" t="s">
        <v>4762</v>
      </c>
      <c r="C395" s="381"/>
      <c r="D395" s="381"/>
      <c r="E395" s="381"/>
      <c r="F395" s="381"/>
      <c r="G395" s="381"/>
      <c r="H395" s="381"/>
      <c r="I395" s="381"/>
      <c r="J395" s="381"/>
    </row>
    <row r="396" spans="1:10" s="190" customFormat="1" ht="12.75" hidden="1" customHeight="1" x14ac:dyDescent="0.25">
      <c r="A396" s="381"/>
      <c r="B396" s="381" t="s">
        <v>4763</v>
      </c>
      <c r="C396" s="381"/>
      <c r="D396" s="381"/>
      <c r="E396" s="381"/>
      <c r="F396" s="381"/>
      <c r="G396" s="381"/>
      <c r="H396" s="381"/>
      <c r="I396" s="381"/>
      <c r="J396" s="381"/>
    </row>
    <row r="397" spans="1:10" s="190" customFormat="1" ht="12.75" hidden="1" customHeight="1" x14ac:dyDescent="0.25">
      <c r="A397" s="381"/>
      <c r="B397" s="381" t="s">
        <v>4764</v>
      </c>
      <c r="C397" s="381"/>
      <c r="D397" s="381"/>
      <c r="E397" s="381"/>
      <c r="F397" s="381"/>
      <c r="G397" s="381"/>
      <c r="H397" s="381"/>
      <c r="I397" s="381"/>
      <c r="J397" s="381"/>
    </row>
    <row r="398" spans="1:10" s="190" customFormat="1" ht="12.75" hidden="1" customHeight="1" x14ac:dyDescent="0.25">
      <c r="A398" s="381"/>
      <c r="B398" s="381" t="s">
        <v>4765</v>
      </c>
      <c r="C398" s="381"/>
      <c r="D398" s="381"/>
      <c r="E398" s="381"/>
      <c r="F398" s="381"/>
      <c r="G398" s="381"/>
      <c r="H398" s="381"/>
      <c r="I398" s="381"/>
      <c r="J398" s="381"/>
    </row>
    <row r="399" spans="1:10" s="190" customFormat="1" ht="12.75" hidden="1" customHeight="1" x14ac:dyDescent="0.25">
      <c r="A399" s="381"/>
      <c r="B399" s="381" t="s">
        <v>4766</v>
      </c>
      <c r="C399" s="381"/>
      <c r="D399" s="381"/>
      <c r="E399" s="381"/>
      <c r="F399" s="381"/>
      <c r="G399" s="381"/>
      <c r="H399" s="381"/>
      <c r="I399" s="381"/>
      <c r="J399" s="381"/>
    </row>
    <row r="400" spans="1:10" s="190" customFormat="1" ht="12.75" hidden="1" customHeight="1" x14ac:dyDescent="0.25">
      <c r="A400" s="381"/>
      <c r="B400" s="381" t="s">
        <v>4767</v>
      </c>
      <c r="C400" s="381"/>
      <c r="D400" s="381"/>
      <c r="E400" s="381"/>
      <c r="F400" s="381"/>
      <c r="G400" s="381"/>
      <c r="H400" s="381"/>
      <c r="I400" s="381"/>
      <c r="J400" s="381"/>
    </row>
    <row r="401" spans="1:10" s="190" customFormat="1" ht="12.75" hidden="1" customHeight="1" x14ac:dyDescent="0.25">
      <c r="A401" s="381"/>
      <c r="B401" s="381" t="s">
        <v>4768</v>
      </c>
      <c r="C401" s="381"/>
      <c r="D401" s="381"/>
      <c r="E401" s="381"/>
      <c r="F401" s="381"/>
      <c r="G401" s="381"/>
      <c r="H401" s="381"/>
      <c r="I401" s="381"/>
      <c r="J401" s="381"/>
    </row>
    <row r="402" spans="1:10" s="190" customFormat="1" ht="12.75" hidden="1" customHeight="1" x14ac:dyDescent="0.25">
      <c r="A402" s="381"/>
      <c r="B402" s="381" t="s">
        <v>4769</v>
      </c>
      <c r="C402" s="381"/>
      <c r="D402" s="381"/>
      <c r="E402" s="381"/>
      <c r="F402" s="381"/>
      <c r="G402" s="381"/>
      <c r="H402" s="381"/>
      <c r="I402" s="381"/>
      <c r="J402" s="381"/>
    </row>
    <row r="403" spans="1:10" s="190" customFormat="1" ht="12.75" hidden="1" customHeight="1" x14ac:dyDescent="0.25">
      <c r="A403" s="381"/>
      <c r="B403" s="381" t="s">
        <v>4770</v>
      </c>
      <c r="C403" s="381"/>
      <c r="D403" s="381"/>
      <c r="E403" s="381"/>
      <c r="F403" s="381"/>
      <c r="G403" s="381"/>
      <c r="H403" s="381"/>
      <c r="I403" s="381"/>
      <c r="J403" s="381"/>
    </row>
    <row r="404" spans="1:10" s="190" customFormat="1" ht="12.75" hidden="1" customHeight="1" x14ac:dyDescent="0.25">
      <c r="A404" s="381"/>
      <c r="B404" s="381" t="s">
        <v>4771</v>
      </c>
      <c r="C404" s="381"/>
      <c r="D404" s="381"/>
      <c r="E404" s="381"/>
      <c r="F404" s="381"/>
      <c r="G404" s="381"/>
      <c r="H404" s="381"/>
      <c r="I404" s="381"/>
      <c r="J404" s="381"/>
    </row>
    <row r="405" spans="1:10" s="190" customFormat="1" ht="12.75" hidden="1" customHeight="1" x14ac:dyDescent="0.25">
      <c r="A405" s="381"/>
      <c r="B405" s="381" t="s">
        <v>4772</v>
      </c>
      <c r="C405" s="381"/>
      <c r="D405" s="381"/>
      <c r="E405" s="381"/>
      <c r="F405" s="381"/>
      <c r="G405" s="381"/>
      <c r="H405" s="381"/>
      <c r="I405" s="381"/>
      <c r="J405" s="381"/>
    </row>
    <row r="406" spans="1:10" s="190" customFormat="1" ht="12.75" hidden="1" customHeight="1" x14ac:dyDescent="0.25">
      <c r="A406" s="381"/>
      <c r="B406" s="381" t="s">
        <v>4773</v>
      </c>
      <c r="C406" s="381"/>
      <c r="D406" s="381"/>
      <c r="E406" s="381"/>
      <c r="F406" s="381"/>
      <c r="G406" s="381"/>
      <c r="H406" s="381"/>
      <c r="I406" s="381"/>
      <c r="J406" s="381"/>
    </row>
    <row r="407" spans="1:10" s="190" customFormat="1" ht="12.75" hidden="1" customHeight="1" x14ac:dyDescent="0.25">
      <c r="A407" s="381"/>
      <c r="B407" s="381" t="s">
        <v>4774</v>
      </c>
      <c r="C407" s="381"/>
      <c r="D407" s="381"/>
      <c r="E407" s="381"/>
      <c r="F407" s="381"/>
      <c r="G407" s="381"/>
      <c r="H407" s="381"/>
      <c r="I407" s="381"/>
      <c r="J407" s="381"/>
    </row>
    <row r="408" spans="1:10" s="190" customFormat="1" ht="12.75" hidden="1" customHeight="1" x14ac:dyDescent="0.25">
      <c r="A408" s="381"/>
      <c r="B408" s="381" t="s">
        <v>4775</v>
      </c>
      <c r="C408" s="381"/>
      <c r="D408" s="381"/>
      <c r="E408" s="381"/>
      <c r="F408" s="381"/>
      <c r="G408" s="381"/>
      <c r="H408" s="381"/>
      <c r="I408" s="381"/>
      <c r="J408" s="381"/>
    </row>
    <row r="409" spans="1:10" s="190" customFormat="1" ht="12.75" hidden="1" customHeight="1" x14ac:dyDescent="0.25">
      <c r="A409" s="381"/>
      <c r="B409" s="381" t="s">
        <v>4776</v>
      </c>
      <c r="C409" s="381"/>
      <c r="D409" s="381"/>
      <c r="E409" s="381"/>
      <c r="F409" s="381"/>
      <c r="G409" s="381"/>
      <c r="H409" s="381"/>
      <c r="I409" s="381"/>
      <c r="J409" s="381"/>
    </row>
    <row r="410" spans="1:10" s="190" customFormat="1" ht="12.75" hidden="1" customHeight="1" x14ac:dyDescent="0.25">
      <c r="A410" s="381"/>
      <c r="B410" s="381" t="s">
        <v>4777</v>
      </c>
      <c r="C410" s="381"/>
      <c r="D410" s="381"/>
      <c r="E410" s="381"/>
      <c r="F410" s="381"/>
      <c r="G410" s="381"/>
      <c r="H410" s="381"/>
      <c r="I410" s="381"/>
      <c r="J410" s="381"/>
    </row>
    <row r="411" spans="1:10" s="190" customFormat="1" ht="12.75" hidden="1" customHeight="1" x14ac:dyDescent="0.25">
      <c r="A411" s="381"/>
      <c r="B411" s="381" t="s">
        <v>4778</v>
      </c>
      <c r="C411" s="381"/>
      <c r="D411" s="381"/>
      <c r="E411" s="381"/>
      <c r="F411" s="381"/>
      <c r="G411" s="381"/>
      <c r="H411" s="381"/>
      <c r="I411" s="381"/>
      <c r="J411" s="381"/>
    </row>
    <row r="412" spans="1:10" s="190" customFormat="1" ht="12.75" hidden="1" customHeight="1" x14ac:dyDescent="0.25">
      <c r="A412" s="381"/>
      <c r="B412" s="381" t="s">
        <v>4779</v>
      </c>
      <c r="C412" s="381"/>
      <c r="D412" s="381"/>
      <c r="E412" s="381"/>
      <c r="F412" s="381"/>
      <c r="G412" s="381"/>
      <c r="H412" s="381"/>
      <c r="I412" s="381"/>
      <c r="J412" s="381"/>
    </row>
    <row r="413" spans="1:10" s="190" customFormat="1" ht="12.75" hidden="1" customHeight="1" x14ac:dyDescent="0.25">
      <c r="A413" s="381"/>
      <c r="B413" s="381" t="s">
        <v>4780</v>
      </c>
      <c r="C413" s="381"/>
      <c r="D413" s="381"/>
      <c r="E413" s="381"/>
      <c r="F413" s="381"/>
      <c r="G413" s="381"/>
      <c r="H413" s="381"/>
      <c r="I413" s="381"/>
      <c r="J413" s="381"/>
    </row>
    <row r="414" spans="1:10" s="190" customFormat="1" ht="12.75" hidden="1" customHeight="1" x14ac:dyDescent="0.25">
      <c r="A414" s="381"/>
      <c r="B414" s="381" t="s">
        <v>4781</v>
      </c>
      <c r="C414" s="381"/>
      <c r="D414" s="381"/>
      <c r="E414" s="381"/>
      <c r="F414" s="381"/>
      <c r="G414" s="381"/>
      <c r="H414" s="381"/>
      <c r="I414" s="381"/>
      <c r="J414" s="381"/>
    </row>
    <row r="415" spans="1:10" s="190" customFormat="1" ht="12.75" hidden="1" customHeight="1" x14ac:dyDescent="0.25">
      <c r="A415" s="381"/>
      <c r="B415" s="381" t="s">
        <v>4782</v>
      </c>
      <c r="C415" s="381"/>
      <c r="D415" s="381"/>
      <c r="E415" s="381"/>
      <c r="F415" s="381"/>
      <c r="G415" s="381"/>
      <c r="H415" s="381"/>
      <c r="I415" s="381"/>
      <c r="J415" s="381"/>
    </row>
    <row r="416" spans="1:10" s="190" customFormat="1" ht="12.75" hidden="1" customHeight="1" x14ac:dyDescent="0.25">
      <c r="A416" s="381"/>
      <c r="B416" s="381" t="s">
        <v>4783</v>
      </c>
      <c r="C416" s="381"/>
      <c r="D416" s="381"/>
      <c r="E416" s="381"/>
      <c r="F416" s="381"/>
      <c r="G416" s="381"/>
      <c r="H416" s="381"/>
      <c r="I416" s="381"/>
      <c r="J416" s="381"/>
    </row>
    <row r="417" spans="1:10" s="190" customFormat="1" ht="12.75" hidden="1" customHeight="1" x14ac:dyDescent="0.25">
      <c r="A417" s="381"/>
      <c r="B417" s="381" t="s">
        <v>4784</v>
      </c>
      <c r="C417" s="381"/>
      <c r="D417" s="381"/>
      <c r="E417" s="381"/>
      <c r="F417" s="381"/>
      <c r="G417" s="381"/>
      <c r="H417" s="381"/>
      <c r="I417" s="381"/>
      <c r="J417" s="381"/>
    </row>
    <row r="418" spans="1:10" s="190" customFormat="1" ht="12.75" hidden="1" customHeight="1" x14ac:dyDescent="0.25">
      <c r="A418" s="381"/>
      <c r="B418" s="381" t="s">
        <v>4785</v>
      </c>
      <c r="C418" s="381"/>
      <c r="D418" s="381"/>
      <c r="E418" s="381"/>
      <c r="F418" s="381"/>
      <c r="G418" s="381"/>
      <c r="H418" s="381"/>
      <c r="I418" s="381"/>
      <c r="J418" s="381"/>
    </row>
    <row r="419" spans="1:10" s="190" customFormat="1" ht="12.75" hidden="1" customHeight="1" x14ac:dyDescent="0.25">
      <c r="A419" s="381"/>
      <c r="B419" s="381" t="s">
        <v>4786</v>
      </c>
      <c r="C419" s="381"/>
      <c r="D419" s="381"/>
      <c r="E419" s="381"/>
      <c r="F419" s="381"/>
      <c r="G419" s="381"/>
      <c r="H419" s="381"/>
      <c r="I419" s="381"/>
      <c r="J419" s="381"/>
    </row>
    <row r="420" spans="1:10" s="190" customFormat="1" ht="12.75" hidden="1" customHeight="1" x14ac:dyDescent="0.25">
      <c r="A420" s="381"/>
      <c r="B420" s="381" t="s">
        <v>4787</v>
      </c>
      <c r="C420" s="381"/>
      <c r="D420" s="381"/>
      <c r="E420" s="381"/>
      <c r="F420" s="381"/>
      <c r="G420" s="381"/>
      <c r="H420" s="381"/>
      <c r="I420" s="381"/>
      <c r="J420" s="381"/>
    </row>
    <row r="421" spans="1:10" s="190" customFormat="1" ht="12.75" hidden="1" customHeight="1" x14ac:dyDescent="0.25">
      <c r="A421" s="381"/>
      <c r="B421" s="381" t="s">
        <v>4788</v>
      </c>
      <c r="C421" s="381"/>
      <c r="D421" s="381"/>
      <c r="E421" s="381"/>
      <c r="F421" s="381"/>
      <c r="G421" s="381"/>
      <c r="H421" s="381"/>
      <c r="I421" s="381"/>
      <c r="J421" s="381"/>
    </row>
    <row r="422" spans="1:10" s="190" customFormat="1" ht="12.75" hidden="1" customHeight="1" x14ac:dyDescent="0.25">
      <c r="A422" s="381"/>
      <c r="B422" s="381" t="s">
        <v>4789</v>
      </c>
      <c r="C422" s="381"/>
      <c r="D422" s="381"/>
      <c r="E422" s="381"/>
      <c r="F422" s="381"/>
      <c r="G422" s="381"/>
      <c r="H422" s="381"/>
      <c r="I422" s="381"/>
      <c r="J422" s="381"/>
    </row>
    <row r="423" spans="1:10" s="190" customFormat="1" ht="12.75" hidden="1" customHeight="1" x14ac:dyDescent="0.25">
      <c r="A423" s="381"/>
      <c r="B423" s="381" t="s">
        <v>4790</v>
      </c>
      <c r="C423" s="381"/>
      <c r="D423" s="381"/>
      <c r="E423" s="381"/>
      <c r="F423" s="381"/>
      <c r="G423" s="381"/>
      <c r="H423" s="381"/>
      <c r="I423" s="381"/>
      <c r="J423" s="381"/>
    </row>
    <row r="424" spans="1:10" s="190" customFormat="1" ht="12.75" hidden="1" customHeight="1" x14ac:dyDescent="0.25">
      <c r="A424" s="381"/>
      <c r="B424" s="381" t="s">
        <v>4791</v>
      </c>
      <c r="C424" s="381"/>
      <c r="D424" s="381"/>
      <c r="E424" s="381"/>
      <c r="F424" s="381"/>
      <c r="G424" s="381"/>
      <c r="H424" s="381"/>
      <c r="I424" s="381"/>
      <c r="J424" s="381"/>
    </row>
    <row r="425" spans="1:10" s="190" customFormat="1" ht="12.75" hidden="1" customHeight="1" x14ac:dyDescent="0.25">
      <c r="A425" s="381"/>
      <c r="B425" s="381" t="s">
        <v>4792</v>
      </c>
      <c r="C425" s="381"/>
      <c r="D425" s="381"/>
      <c r="E425" s="381"/>
      <c r="F425" s="381"/>
      <c r="G425" s="381"/>
      <c r="H425" s="381"/>
      <c r="I425" s="381"/>
      <c r="J425" s="381"/>
    </row>
    <row r="426" spans="1:10" s="190" customFormat="1" ht="12.75" hidden="1" customHeight="1" x14ac:dyDescent="0.25">
      <c r="A426" s="381"/>
      <c r="B426" s="381" t="s">
        <v>4793</v>
      </c>
      <c r="C426" s="381"/>
      <c r="D426" s="381"/>
      <c r="E426" s="381"/>
      <c r="F426" s="381"/>
      <c r="G426" s="381"/>
      <c r="H426" s="381"/>
      <c r="I426" s="381"/>
      <c r="J426" s="381"/>
    </row>
    <row r="427" spans="1:10" s="190" customFormat="1" ht="12.75" hidden="1" customHeight="1" x14ac:dyDescent="0.25">
      <c r="A427" s="381"/>
      <c r="B427" s="381" t="s">
        <v>4794</v>
      </c>
      <c r="C427" s="381"/>
      <c r="D427" s="381"/>
      <c r="E427" s="381"/>
      <c r="F427" s="381"/>
      <c r="G427" s="381"/>
      <c r="H427" s="381"/>
      <c r="I427" s="381"/>
      <c r="J427" s="381"/>
    </row>
    <row r="428" spans="1:10" s="190" customFormat="1" ht="12.75" hidden="1" customHeight="1" x14ac:dyDescent="0.25">
      <c r="A428" s="381"/>
      <c r="B428" s="381" t="s">
        <v>4795</v>
      </c>
      <c r="C428" s="381"/>
      <c r="D428" s="381"/>
      <c r="E428" s="381"/>
      <c r="F428" s="381"/>
      <c r="G428" s="381"/>
      <c r="H428" s="381"/>
      <c r="I428" s="381"/>
      <c r="J428" s="381"/>
    </row>
    <row r="429" spans="1:10" s="190" customFormat="1" ht="12.75" hidden="1" customHeight="1" x14ac:dyDescent="0.25">
      <c r="A429" s="381"/>
      <c r="B429" s="381" t="s">
        <v>4796</v>
      </c>
      <c r="C429" s="381"/>
      <c r="D429" s="381"/>
      <c r="E429" s="381"/>
      <c r="F429" s="381"/>
      <c r="G429" s="381"/>
      <c r="H429" s="381"/>
      <c r="I429" s="381"/>
      <c r="J429" s="381"/>
    </row>
    <row r="430" spans="1:10" s="190" customFormat="1" ht="12.75" hidden="1" customHeight="1" x14ac:dyDescent="0.25">
      <c r="A430" s="381"/>
      <c r="B430" s="381" t="s">
        <v>4797</v>
      </c>
      <c r="C430" s="381"/>
      <c r="D430" s="381"/>
      <c r="E430" s="381"/>
      <c r="F430" s="381"/>
      <c r="G430" s="381"/>
      <c r="H430" s="381"/>
      <c r="I430" s="381"/>
      <c r="J430" s="381"/>
    </row>
    <row r="431" spans="1:10" s="190" customFormat="1" ht="12.75" hidden="1" customHeight="1" x14ac:dyDescent="0.25">
      <c r="A431" s="381"/>
      <c r="B431" s="381" t="s">
        <v>4798</v>
      </c>
      <c r="C431" s="381"/>
      <c r="D431" s="381"/>
      <c r="E431" s="381"/>
      <c r="F431" s="381"/>
      <c r="G431" s="381"/>
      <c r="H431" s="381"/>
      <c r="I431" s="381"/>
      <c r="J431" s="381"/>
    </row>
    <row r="432" spans="1:10" s="190" customFormat="1" ht="12.75" hidden="1" customHeight="1" x14ac:dyDescent="0.25">
      <c r="A432" s="381"/>
      <c r="B432" s="381" t="s">
        <v>4799</v>
      </c>
      <c r="C432" s="381"/>
      <c r="D432" s="381"/>
      <c r="E432" s="381"/>
      <c r="F432" s="381"/>
      <c r="G432" s="381"/>
      <c r="H432" s="381"/>
      <c r="I432" s="381"/>
      <c r="J432" s="381"/>
    </row>
    <row r="433" spans="1:10" s="190" customFormat="1" ht="12.75" hidden="1" customHeight="1" x14ac:dyDescent="0.25">
      <c r="A433" s="381"/>
      <c r="B433" s="381" t="s">
        <v>4800</v>
      </c>
      <c r="C433" s="381"/>
      <c r="D433" s="381"/>
      <c r="E433" s="381"/>
      <c r="F433" s="381"/>
      <c r="G433" s="381"/>
      <c r="H433" s="381"/>
      <c r="I433" s="381"/>
      <c r="J433" s="381"/>
    </row>
    <row r="434" spans="1:10" s="190" customFormat="1" ht="12.75" hidden="1" customHeight="1" x14ac:dyDescent="0.25">
      <c r="A434" s="381"/>
      <c r="B434" s="381" t="s">
        <v>4801</v>
      </c>
      <c r="C434" s="381"/>
      <c r="D434" s="381"/>
      <c r="E434" s="381"/>
      <c r="F434" s="381"/>
      <c r="G434" s="381"/>
      <c r="H434" s="381"/>
      <c r="I434" s="381"/>
      <c r="J434" s="381"/>
    </row>
    <row r="435" spans="1:10" s="190" customFormat="1" ht="12.75" hidden="1" customHeight="1" x14ac:dyDescent="0.25">
      <c r="A435" s="381"/>
      <c r="B435" s="381" t="s">
        <v>4802</v>
      </c>
      <c r="C435" s="381"/>
      <c r="D435" s="381"/>
      <c r="E435" s="381"/>
      <c r="F435" s="381"/>
      <c r="G435" s="381"/>
      <c r="H435" s="381"/>
      <c r="I435" s="381"/>
      <c r="J435" s="381"/>
    </row>
    <row r="436" spans="1:10" s="190" customFormat="1" ht="12.75" hidden="1" customHeight="1" x14ac:dyDescent="0.25">
      <c r="A436" s="381"/>
      <c r="B436" s="381" t="s">
        <v>4803</v>
      </c>
      <c r="C436" s="381"/>
      <c r="D436" s="381"/>
      <c r="E436" s="381"/>
      <c r="F436" s="381"/>
      <c r="G436" s="381"/>
      <c r="H436" s="381"/>
      <c r="I436" s="381"/>
      <c r="J436" s="381"/>
    </row>
    <row r="437" spans="1:10" s="190" customFormat="1" ht="12.75" hidden="1" customHeight="1" x14ac:dyDescent="0.25">
      <c r="A437" s="381"/>
      <c r="B437" s="381" t="s">
        <v>4804</v>
      </c>
      <c r="C437" s="381"/>
      <c r="D437" s="381"/>
      <c r="E437" s="381"/>
      <c r="F437" s="381"/>
      <c r="G437" s="381"/>
      <c r="H437" s="381"/>
      <c r="I437" s="381"/>
      <c r="J437" s="381"/>
    </row>
    <row r="438" spans="1:10" s="190" customFormat="1" ht="12.75" hidden="1" customHeight="1" x14ac:dyDescent="0.25">
      <c r="A438" s="381"/>
      <c r="B438" s="381" t="s">
        <v>4805</v>
      </c>
      <c r="C438" s="381"/>
      <c r="D438" s="381"/>
      <c r="E438" s="381"/>
      <c r="F438" s="381"/>
      <c r="G438" s="381"/>
      <c r="H438" s="381"/>
      <c r="I438" s="381"/>
      <c r="J438" s="381"/>
    </row>
    <row r="439" spans="1:10" s="190" customFormat="1" ht="12.75" hidden="1" customHeight="1" x14ac:dyDescent="0.25">
      <c r="A439" s="381"/>
      <c r="B439" s="381" t="s">
        <v>4806</v>
      </c>
      <c r="C439" s="381"/>
      <c r="D439" s="381"/>
      <c r="E439" s="381"/>
      <c r="F439" s="381"/>
      <c r="G439" s="381"/>
      <c r="H439" s="381"/>
      <c r="I439" s="381"/>
      <c r="J439" s="381"/>
    </row>
    <row r="440" spans="1:10" s="190" customFormat="1" ht="12.75" hidden="1" customHeight="1" x14ac:dyDescent="0.25">
      <c r="A440" s="381"/>
      <c r="B440" s="381" t="s">
        <v>4807</v>
      </c>
      <c r="C440" s="381"/>
      <c r="D440" s="381"/>
      <c r="E440" s="381"/>
      <c r="F440" s="381"/>
      <c r="G440" s="381"/>
      <c r="H440" s="381"/>
      <c r="I440" s="381"/>
      <c r="J440" s="381"/>
    </row>
    <row r="441" spans="1:10" s="190" customFormat="1" ht="12.75" hidden="1" customHeight="1" x14ac:dyDescent="0.25">
      <c r="A441" s="381"/>
      <c r="B441" s="381" t="s">
        <v>4808</v>
      </c>
      <c r="C441" s="381"/>
      <c r="D441" s="381"/>
      <c r="E441" s="381"/>
      <c r="F441" s="381"/>
      <c r="G441" s="381"/>
      <c r="H441" s="381"/>
      <c r="I441" s="381"/>
      <c r="J441" s="381"/>
    </row>
    <row r="442" spans="1:10" s="190" customFormat="1" ht="12.75" hidden="1" customHeight="1" x14ac:dyDescent="0.25">
      <c r="A442" s="381"/>
      <c r="B442" s="381" t="s">
        <v>4809</v>
      </c>
      <c r="C442" s="381"/>
      <c r="D442" s="381"/>
      <c r="E442" s="381"/>
      <c r="F442" s="381"/>
      <c r="G442" s="381"/>
      <c r="H442" s="381"/>
      <c r="I442" s="381"/>
      <c r="J442" s="381"/>
    </row>
    <row r="443" spans="1:10" s="190" customFormat="1" ht="12.75" hidden="1" customHeight="1" x14ac:dyDescent="0.25">
      <c r="A443" s="381"/>
      <c r="B443" s="381" t="s">
        <v>4810</v>
      </c>
      <c r="C443" s="381"/>
      <c r="D443" s="381"/>
      <c r="E443" s="381"/>
      <c r="F443" s="381"/>
      <c r="G443" s="381"/>
      <c r="H443" s="381"/>
      <c r="I443" s="381"/>
      <c r="J443" s="381"/>
    </row>
    <row r="444" spans="1:10" s="190" customFormat="1" ht="12.75" hidden="1" customHeight="1" x14ac:dyDescent="0.25">
      <c r="A444" s="381"/>
      <c r="B444" s="381" t="s">
        <v>4811</v>
      </c>
      <c r="C444" s="381"/>
      <c r="D444" s="381"/>
      <c r="E444" s="381"/>
      <c r="F444" s="381"/>
      <c r="G444" s="381"/>
      <c r="H444" s="381"/>
      <c r="I444" s="381"/>
      <c r="J444" s="381"/>
    </row>
    <row r="445" spans="1:10" s="190" customFormat="1" ht="12.75" hidden="1" customHeight="1" x14ac:dyDescent="0.25">
      <c r="A445" s="381"/>
      <c r="B445" s="381" t="s">
        <v>4812</v>
      </c>
      <c r="C445" s="381"/>
      <c r="D445" s="381"/>
      <c r="E445" s="381"/>
      <c r="F445" s="381"/>
      <c r="G445" s="381"/>
      <c r="H445" s="381"/>
      <c r="I445" s="381"/>
      <c r="J445" s="381"/>
    </row>
    <row r="446" spans="1:10" s="190" customFormat="1" ht="12.75" hidden="1" customHeight="1" x14ac:dyDescent="0.25">
      <c r="A446" s="381"/>
      <c r="B446" s="381" t="s">
        <v>4813</v>
      </c>
      <c r="C446" s="381"/>
      <c r="D446" s="381"/>
      <c r="E446" s="381"/>
      <c r="F446" s="381"/>
      <c r="G446" s="381"/>
      <c r="H446" s="381"/>
      <c r="I446" s="381"/>
      <c r="J446" s="381"/>
    </row>
    <row r="447" spans="1:10" s="190" customFormat="1" ht="12.75" hidden="1" customHeight="1" x14ac:dyDescent="0.25">
      <c r="A447" s="381"/>
      <c r="B447" s="381" t="s">
        <v>4814</v>
      </c>
      <c r="C447" s="381"/>
      <c r="D447" s="381"/>
      <c r="E447" s="381"/>
      <c r="F447" s="381"/>
      <c r="G447" s="381"/>
      <c r="H447" s="381"/>
      <c r="I447" s="381"/>
      <c r="J447" s="381"/>
    </row>
    <row r="448" spans="1:10" s="190" customFormat="1" ht="12.75" hidden="1" customHeight="1" x14ac:dyDescent="0.25">
      <c r="A448" s="381"/>
      <c r="B448" s="381" t="s">
        <v>4815</v>
      </c>
      <c r="C448" s="381"/>
      <c r="D448" s="381"/>
      <c r="E448" s="381"/>
      <c r="F448" s="381"/>
      <c r="G448" s="381"/>
      <c r="H448" s="381"/>
      <c r="I448" s="381"/>
      <c r="J448" s="381"/>
    </row>
    <row r="449" spans="1:10" s="190" customFormat="1" ht="12.75" hidden="1" customHeight="1" x14ac:dyDescent="0.25">
      <c r="A449" s="381"/>
      <c r="B449" s="381" t="s">
        <v>4816</v>
      </c>
      <c r="C449" s="381"/>
      <c r="D449" s="381"/>
      <c r="E449" s="381"/>
      <c r="F449" s="381"/>
      <c r="G449" s="381"/>
      <c r="H449" s="381"/>
      <c r="I449" s="381"/>
      <c r="J449" s="381"/>
    </row>
    <row r="450" spans="1:10" s="190" customFormat="1" ht="12.75" hidden="1" customHeight="1" x14ac:dyDescent="0.25">
      <c r="A450" s="381"/>
      <c r="B450" s="381" t="s">
        <v>4817</v>
      </c>
      <c r="C450" s="381"/>
      <c r="D450" s="381"/>
      <c r="E450" s="381"/>
      <c r="F450" s="381"/>
      <c r="G450" s="381"/>
      <c r="H450" s="381"/>
      <c r="I450" s="381"/>
      <c r="J450" s="381"/>
    </row>
    <row r="451" spans="1:10" s="190" customFormat="1" ht="12.75" hidden="1" customHeight="1" x14ac:dyDescent="0.25">
      <c r="A451" s="381"/>
      <c r="B451" s="381" t="s">
        <v>4818</v>
      </c>
      <c r="C451" s="381"/>
      <c r="D451" s="381"/>
      <c r="E451" s="381"/>
      <c r="F451" s="381"/>
      <c r="G451" s="381"/>
      <c r="H451" s="381"/>
      <c r="I451" s="381"/>
      <c r="J451" s="381"/>
    </row>
    <row r="452" spans="1:10" s="190" customFormat="1" ht="12.75" hidden="1" customHeight="1" x14ac:dyDescent="0.25">
      <c r="A452" s="381"/>
      <c r="B452" s="381" t="s">
        <v>4819</v>
      </c>
      <c r="C452" s="381"/>
      <c r="D452" s="381"/>
      <c r="E452" s="381"/>
      <c r="F452" s="381"/>
      <c r="G452" s="381"/>
      <c r="H452" s="381"/>
      <c r="I452" s="381"/>
      <c r="J452" s="381"/>
    </row>
    <row r="453" spans="1:10" s="190" customFormat="1" ht="12.75" hidden="1" customHeight="1" x14ac:dyDescent="0.25">
      <c r="A453" s="381"/>
      <c r="B453" s="381" t="s">
        <v>4820</v>
      </c>
      <c r="C453" s="381"/>
      <c r="D453" s="381"/>
      <c r="E453" s="381"/>
      <c r="F453" s="381"/>
      <c r="G453" s="381"/>
      <c r="H453" s="381"/>
      <c r="I453" s="381"/>
      <c r="J453" s="381"/>
    </row>
    <row r="454" spans="1:10" s="190" customFormat="1" ht="12.75" hidden="1" customHeight="1" x14ac:dyDescent="0.25">
      <c r="A454" s="381"/>
      <c r="B454" s="381" t="s">
        <v>4821</v>
      </c>
      <c r="C454" s="381"/>
      <c r="D454" s="381"/>
      <c r="E454" s="381"/>
      <c r="F454" s="381"/>
      <c r="G454" s="381"/>
      <c r="H454" s="381"/>
      <c r="I454" s="381"/>
      <c r="J454" s="381"/>
    </row>
    <row r="455" spans="1:10" s="190" customFormat="1" ht="12.75" hidden="1" customHeight="1" x14ac:dyDescent="0.25">
      <c r="A455" s="381"/>
      <c r="B455" s="381" t="s">
        <v>4822</v>
      </c>
      <c r="C455" s="381"/>
      <c r="D455" s="381"/>
      <c r="E455" s="381"/>
      <c r="F455" s="381"/>
      <c r="G455" s="381"/>
      <c r="H455" s="381"/>
      <c r="I455" s="381"/>
      <c r="J455" s="381"/>
    </row>
    <row r="456" spans="1:10" s="190" customFormat="1" ht="12.75" hidden="1" customHeight="1" x14ac:dyDescent="0.25">
      <c r="A456" s="381"/>
      <c r="B456" s="381" t="s">
        <v>4823</v>
      </c>
      <c r="C456" s="381"/>
      <c r="D456" s="381"/>
      <c r="E456" s="381"/>
      <c r="F456" s="381"/>
      <c r="G456" s="381"/>
      <c r="H456" s="381"/>
      <c r="I456" s="381"/>
      <c r="J456" s="381"/>
    </row>
    <row r="457" spans="1:10" s="190" customFormat="1" ht="12.75" hidden="1" customHeight="1" x14ac:dyDescent="0.25">
      <c r="A457" s="381"/>
      <c r="B457" s="381" t="s">
        <v>4824</v>
      </c>
      <c r="C457" s="381"/>
      <c r="D457" s="381"/>
      <c r="E457" s="381"/>
      <c r="F457" s="381"/>
      <c r="G457" s="381"/>
      <c r="H457" s="381"/>
      <c r="I457" s="381"/>
      <c r="J457" s="381"/>
    </row>
    <row r="458" spans="1:10" s="190" customFormat="1" ht="12.75" hidden="1" customHeight="1" x14ac:dyDescent="0.25">
      <c r="A458" s="381"/>
      <c r="B458" s="381" t="s">
        <v>4825</v>
      </c>
      <c r="C458" s="381"/>
      <c r="D458" s="381"/>
      <c r="E458" s="381"/>
      <c r="F458" s="381"/>
      <c r="G458" s="381"/>
      <c r="H458" s="381"/>
      <c r="I458" s="381"/>
      <c r="J458" s="381"/>
    </row>
    <row r="459" spans="1:10" s="190" customFormat="1" ht="12.75" hidden="1" customHeight="1" x14ac:dyDescent="0.25">
      <c r="A459" s="381"/>
      <c r="B459" s="381" t="s">
        <v>4826</v>
      </c>
      <c r="C459" s="381"/>
      <c r="D459" s="381"/>
      <c r="E459" s="381"/>
      <c r="F459" s="381"/>
      <c r="G459" s="381"/>
      <c r="H459" s="381"/>
      <c r="I459" s="381"/>
      <c r="J459" s="381"/>
    </row>
    <row r="460" spans="1:10" s="190" customFormat="1" ht="12.75" hidden="1" customHeight="1" x14ac:dyDescent="0.25">
      <c r="A460" s="381"/>
      <c r="B460" s="381" t="s">
        <v>4827</v>
      </c>
      <c r="C460" s="381"/>
      <c r="D460" s="381"/>
      <c r="E460" s="381"/>
      <c r="F460" s="381"/>
      <c r="G460" s="381"/>
      <c r="H460" s="381"/>
      <c r="I460" s="381"/>
      <c r="J460" s="381"/>
    </row>
    <row r="461" spans="1:10" s="190" customFormat="1" ht="12.75" hidden="1" customHeight="1" x14ac:dyDescent="0.25">
      <c r="A461" s="381"/>
      <c r="B461" s="381" t="s">
        <v>4828</v>
      </c>
      <c r="C461" s="381"/>
      <c r="D461" s="381"/>
      <c r="E461" s="381"/>
      <c r="F461" s="381"/>
      <c r="G461" s="381"/>
      <c r="H461" s="381"/>
      <c r="I461" s="381"/>
      <c r="J461" s="381"/>
    </row>
    <row r="462" spans="1:10" s="190" customFormat="1" ht="12.75" hidden="1" customHeight="1" x14ac:dyDescent="0.25">
      <c r="A462" s="381"/>
      <c r="B462" s="381" t="s">
        <v>4829</v>
      </c>
      <c r="C462" s="381"/>
      <c r="D462" s="381"/>
      <c r="E462" s="381"/>
      <c r="F462" s="381"/>
      <c r="G462" s="381"/>
      <c r="H462" s="381"/>
      <c r="I462" s="381"/>
      <c r="J462" s="381"/>
    </row>
    <row r="463" spans="1:10" s="190" customFormat="1" ht="12.75" hidden="1" customHeight="1" x14ac:dyDescent="0.25">
      <c r="A463" s="381"/>
      <c r="B463" s="381" t="s">
        <v>4830</v>
      </c>
      <c r="C463" s="381"/>
      <c r="D463" s="381"/>
      <c r="E463" s="381"/>
      <c r="F463" s="381"/>
      <c r="G463" s="381"/>
      <c r="H463" s="381"/>
      <c r="I463" s="381"/>
      <c r="J463" s="381"/>
    </row>
    <row r="464" spans="1:10" s="190" customFormat="1" ht="12.75" hidden="1" customHeight="1" x14ac:dyDescent="0.25">
      <c r="A464" s="381"/>
      <c r="B464" s="381" t="s">
        <v>4831</v>
      </c>
      <c r="C464" s="381"/>
      <c r="D464" s="381"/>
      <c r="E464" s="381"/>
      <c r="F464" s="381"/>
      <c r="G464" s="381"/>
      <c r="H464" s="381"/>
      <c r="I464" s="381"/>
      <c r="J464" s="381"/>
    </row>
    <row r="465" spans="1:10" s="190" customFormat="1" ht="12.75" hidden="1" customHeight="1" x14ac:dyDescent="0.25">
      <c r="A465" s="381"/>
      <c r="B465" s="381" t="s">
        <v>4832</v>
      </c>
      <c r="C465" s="381"/>
      <c r="D465" s="381"/>
      <c r="E465" s="381"/>
      <c r="F465" s="381"/>
      <c r="G465" s="381"/>
      <c r="H465" s="381"/>
      <c r="I465" s="381"/>
      <c r="J465" s="381"/>
    </row>
    <row r="466" spans="1:10" s="190" customFormat="1" ht="12.75" hidden="1" customHeight="1" x14ac:dyDescent="0.25">
      <c r="A466" s="381"/>
      <c r="B466" s="381" t="s">
        <v>4833</v>
      </c>
      <c r="C466" s="381"/>
      <c r="D466" s="381"/>
      <c r="E466" s="381"/>
      <c r="F466" s="381"/>
      <c r="G466" s="381"/>
      <c r="H466" s="381"/>
      <c r="I466" s="381"/>
      <c r="J466" s="381"/>
    </row>
    <row r="467" spans="1:10" s="190" customFormat="1" ht="12.75" hidden="1" customHeight="1" x14ac:dyDescent="0.25">
      <c r="A467" s="381"/>
      <c r="B467" s="381" t="s">
        <v>4834</v>
      </c>
      <c r="C467" s="381"/>
      <c r="D467" s="381"/>
      <c r="E467" s="381"/>
      <c r="F467" s="381"/>
      <c r="G467" s="381"/>
      <c r="H467" s="381"/>
      <c r="I467" s="381"/>
      <c r="J467" s="381"/>
    </row>
    <row r="468" spans="1:10" s="190" customFormat="1" ht="12.75" hidden="1" customHeight="1" x14ac:dyDescent="0.25">
      <c r="A468" s="381"/>
      <c r="B468" s="381" t="s">
        <v>4835</v>
      </c>
      <c r="C468" s="381"/>
      <c r="D468" s="381"/>
      <c r="E468" s="381"/>
      <c r="F468" s="381"/>
      <c r="G468" s="381"/>
      <c r="H468" s="381"/>
      <c r="I468" s="381"/>
      <c r="J468" s="381"/>
    </row>
    <row r="469" spans="1:10" s="190" customFormat="1" ht="12.75" hidden="1" customHeight="1" x14ac:dyDescent="0.25">
      <c r="A469" s="381"/>
      <c r="B469" s="381" t="s">
        <v>4836</v>
      </c>
      <c r="C469" s="381"/>
      <c r="D469" s="381"/>
      <c r="E469" s="381"/>
      <c r="F469" s="381"/>
      <c r="G469" s="381"/>
      <c r="H469" s="381"/>
      <c r="I469" s="381"/>
      <c r="J469" s="381"/>
    </row>
    <row r="470" spans="1:10" s="190" customFormat="1" ht="12.75" hidden="1" customHeight="1" x14ac:dyDescent="0.25">
      <c r="A470" s="381"/>
      <c r="B470" s="381" t="s">
        <v>4837</v>
      </c>
      <c r="C470" s="381"/>
      <c r="D470" s="381"/>
      <c r="E470" s="381"/>
      <c r="F470" s="381"/>
      <c r="G470" s="381"/>
      <c r="H470" s="381"/>
      <c r="I470" s="381"/>
      <c r="J470" s="381"/>
    </row>
    <row r="471" spans="1:10" s="190" customFormat="1" ht="12.75" hidden="1" customHeight="1" x14ac:dyDescent="0.25">
      <c r="A471" s="381"/>
      <c r="B471" s="381" t="s">
        <v>4838</v>
      </c>
      <c r="C471" s="381"/>
      <c r="D471" s="381"/>
      <c r="E471" s="381"/>
      <c r="F471" s="381"/>
      <c r="G471" s="381"/>
      <c r="H471" s="381"/>
      <c r="I471" s="381"/>
      <c r="J471" s="381"/>
    </row>
    <row r="472" spans="1:10" s="190" customFormat="1" ht="12.75" hidden="1" customHeight="1" x14ac:dyDescent="0.25">
      <c r="A472" s="381"/>
      <c r="B472" s="381" t="s">
        <v>4839</v>
      </c>
      <c r="C472" s="381"/>
      <c r="D472" s="381"/>
      <c r="E472" s="381"/>
      <c r="F472" s="381"/>
      <c r="G472" s="381"/>
      <c r="H472" s="381"/>
      <c r="I472" s="381"/>
      <c r="J472" s="381"/>
    </row>
    <row r="473" spans="1:10" s="190" customFormat="1" ht="12.75" hidden="1" customHeight="1" x14ac:dyDescent="0.25">
      <c r="A473" s="381"/>
      <c r="B473" s="381" t="s">
        <v>4840</v>
      </c>
      <c r="C473" s="381"/>
      <c r="D473" s="381"/>
      <c r="E473" s="381"/>
      <c r="F473" s="381"/>
      <c r="G473" s="381"/>
      <c r="H473" s="381"/>
      <c r="I473" s="381"/>
      <c r="J473" s="381"/>
    </row>
    <row r="474" spans="1:10" s="190" customFormat="1" ht="12.75" hidden="1" customHeight="1" x14ac:dyDescent="0.25">
      <c r="A474" s="381"/>
      <c r="B474" s="381" t="s">
        <v>4841</v>
      </c>
      <c r="C474" s="381"/>
      <c r="D474" s="381"/>
      <c r="E474" s="381"/>
      <c r="F474" s="381"/>
      <c r="G474" s="381"/>
      <c r="H474" s="381"/>
      <c r="I474" s="381"/>
      <c r="J474" s="381"/>
    </row>
    <row r="475" spans="1:10" s="190" customFormat="1" ht="12.75" hidden="1" customHeight="1" x14ac:dyDescent="0.25">
      <c r="A475" s="381"/>
      <c r="B475" s="381" t="s">
        <v>4842</v>
      </c>
      <c r="C475" s="381"/>
      <c r="D475" s="381"/>
      <c r="E475" s="381"/>
      <c r="F475" s="381"/>
      <c r="G475" s="381"/>
      <c r="H475" s="381"/>
      <c r="I475" s="381"/>
      <c r="J475" s="381"/>
    </row>
    <row r="476" spans="1:10" s="190" customFormat="1" ht="12.75" hidden="1" customHeight="1" x14ac:dyDescent="0.25">
      <c r="A476" s="381"/>
      <c r="B476" s="381" t="s">
        <v>4843</v>
      </c>
      <c r="C476" s="381"/>
      <c r="D476" s="381"/>
      <c r="E476" s="381"/>
      <c r="F476" s="381"/>
      <c r="G476" s="381"/>
      <c r="H476" s="381"/>
      <c r="I476" s="381"/>
      <c r="J476" s="381"/>
    </row>
    <row r="477" spans="1:10" s="190" customFormat="1" ht="12.75" hidden="1" customHeight="1" x14ac:dyDescent="0.25">
      <c r="A477" s="381"/>
      <c r="B477" s="381" t="s">
        <v>4844</v>
      </c>
      <c r="C477" s="381"/>
      <c r="D477" s="381"/>
      <c r="E477" s="381"/>
      <c r="F477" s="381"/>
      <c r="G477" s="381"/>
      <c r="H477" s="381"/>
      <c r="I477" s="381"/>
      <c r="J477" s="381"/>
    </row>
    <row r="478" spans="1:10" s="190" customFormat="1" ht="12.75" hidden="1" customHeight="1" x14ac:dyDescent="0.25">
      <c r="A478" s="381"/>
      <c r="B478" s="381" t="s">
        <v>4845</v>
      </c>
      <c r="C478" s="381"/>
      <c r="D478" s="381"/>
      <c r="E478" s="381"/>
      <c r="F478" s="381"/>
      <c r="G478" s="381"/>
      <c r="H478" s="381"/>
      <c r="I478" s="381"/>
      <c r="J478" s="381"/>
    </row>
    <row r="479" spans="1:10" s="190" customFormat="1" ht="12.75" hidden="1" customHeight="1" x14ac:dyDescent="0.25">
      <c r="A479" s="381"/>
      <c r="B479" s="381" t="s">
        <v>4846</v>
      </c>
      <c r="C479" s="381"/>
      <c r="D479" s="381"/>
      <c r="E479" s="381"/>
      <c r="F479" s="381"/>
      <c r="G479" s="381"/>
      <c r="H479" s="381"/>
      <c r="I479" s="381"/>
      <c r="J479" s="381"/>
    </row>
    <row r="480" spans="1:10" s="190" customFormat="1" ht="12.75" hidden="1" customHeight="1" x14ac:dyDescent="0.25">
      <c r="A480" s="381"/>
      <c r="B480" s="381" t="s">
        <v>4847</v>
      </c>
      <c r="C480" s="381"/>
      <c r="D480" s="381"/>
      <c r="E480" s="381"/>
      <c r="F480" s="381"/>
      <c r="G480" s="381"/>
      <c r="H480" s="381"/>
      <c r="I480" s="381"/>
      <c r="J480" s="381"/>
    </row>
    <row r="481" spans="1:10" s="190" customFormat="1" ht="12.75" hidden="1" customHeight="1" x14ac:dyDescent="0.25">
      <c r="A481" s="381"/>
      <c r="B481" s="381" t="s">
        <v>4848</v>
      </c>
      <c r="C481" s="381"/>
      <c r="D481" s="381"/>
      <c r="E481" s="381"/>
      <c r="F481" s="381"/>
      <c r="G481" s="381"/>
      <c r="H481" s="381"/>
      <c r="I481" s="381"/>
      <c r="J481" s="381"/>
    </row>
    <row r="482" spans="1:10" s="190" customFormat="1" ht="12.75" hidden="1" customHeight="1" x14ac:dyDescent="0.25">
      <c r="A482" s="381"/>
      <c r="B482" s="381" t="s">
        <v>4849</v>
      </c>
      <c r="C482" s="381"/>
      <c r="D482" s="381"/>
      <c r="E482" s="381"/>
      <c r="F482" s="381"/>
      <c r="G482" s="381"/>
      <c r="H482" s="381"/>
      <c r="I482" s="381"/>
      <c r="J482" s="381"/>
    </row>
    <row r="483" spans="1:10" s="190" customFormat="1" ht="12.75" hidden="1" customHeight="1" x14ac:dyDescent="0.25">
      <c r="A483" s="381"/>
      <c r="B483" s="381" t="s">
        <v>4850</v>
      </c>
      <c r="C483" s="381"/>
      <c r="D483" s="381"/>
      <c r="E483" s="381"/>
      <c r="F483" s="381"/>
      <c r="G483" s="381"/>
      <c r="H483" s="381"/>
      <c r="I483" s="381"/>
      <c r="J483" s="381"/>
    </row>
    <row r="484" spans="1:10" s="190" customFormat="1" ht="12.75" hidden="1" customHeight="1" x14ac:dyDescent="0.25">
      <c r="A484" s="381"/>
      <c r="B484" s="381" t="s">
        <v>4851</v>
      </c>
      <c r="C484" s="381"/>
      <c r="D484" s="381"/>
      <c r="E484" s="381"/>
      <c r="F484" s="381"/>
      <c r="G484" s="381"/>
      <c r="H484" s="381"/>
      <c r="I484" s="381"/>
      <c r="J484" s="381"/>
    </row>
    <row r="485" spans="1:10" s="190" customFormat="1" ht="12.75" hidden="1" customHeight="1" x14ac:dyDescent="0.25">
      <c r="A485" s="381"/>
      <c r="B485" s="381" t="s">
        <v>4852</v>
      </c>
      <c r="C485" s="381"/>
      <c r="D485" s="381"/>
      <c r="E485" s="381"/>
      <c r="F485" s="381"/>
      <c r="G485" s="381"/>
      <c r="H485" s="381"/>
      <c r="I485" s="381"/>
      <c r="J485" s="381"/>
    </row>
    <row r="486" spans="1:10" s="190" customFormat="1" ht="12.75" hidden="1" customHeight="1" x14ac:dyDescent="0.25">
      <c r="A486" s="381"/>
      <c r="B486" s="381" t="s">
        <v>4853</v>
      </c>
      <c r="C486" s="381"/>
      <c r="D486" s="381"/>
      <c r="E486" s="381"/>
      <c r="F486" s="381"/>
      <c r="G486" s="381"/>
      <c r="H486" s="381"/>
      <c r="I486" s="381"/>
      <c r="J486" s="381"/>
    </row>
    <row r="487" spans="1:10" s="190" customFormat="1" ht="12.75" hidden="1" customHeight="1" x14ac:dyDescent="0.25">
      <c r="A487" s="381"/>
      <c r="B487" s="381" t="s">
        <v>4854</v>
      </c>
      <c r="C487" s="381"/>
      <c r="D487" s="381"/>
      <c r="E487" s="381"/>
      <c r="F487" s="381"/>
      <c r="G487" s="381"/>
      <c r="H487" s="381"/>
      <c r="I487" s="381"/>
      <c r="J487" s="381"/>
    </row>
    <row r="488" spans="1:10" s="190" customFormat="1" ht="12.75" hidden="1" customHeight="1" x14ac:dyDescent="0.25">
      <c r="A488" s="381"/>
      <c r="B488" s="381" t="s">
        <v>4855</v>
      </c>
      <c r="C488" s="381"/>
      <c r="D488" s="381"/>
      <c r="E488" s="381"/>
      <c r="F488" s="381"/>
      <c r="G488" s="381"/>
      <c r="H488" s="381"/>
      <c r="I488" s="381"/>
      <c r="J488" s="381"/>
    </row>
    <row r="489" spans="1:10" s="190" customFormat="1" ht="12.75" hidden="1" customHeight="1" x14ac:dyDescent="0.25">
      <c r="A489" s="381"/>
      <c r="B489" s="381" t="s">
        <v>4856</v>
      </c>
      <c r="C489" s="381"/>
      <c r="D489" s="381"/>
      <c r="E489" s="381"/>
      <c r="F489" s="381"/>
      <c r="G489" s="381"/>
      <c r="H489" s="381"/>
      <c r="I489" s="381"/>
      <c r="J489" s="381"/>
    </row>
    <row r="490" spans="1:10" s="190" customFormat="1" ht="12.75" hidden="1" customHeight="1" x14ac:dyDescent="0.25">
      <c r="A490" s="381"/>
      <c r="B490" s="381" t="s">
        <v>4857</v>
      </c>
      <c r="C490" s="381"/>
      <c r="D490" s="381"/>
      <c r="E490" s="381"/>
      <c r="F490" s="381"/>
      <c r="G490" s="381"/>
      <c r="H490" s="381"/>
      <c r="I490" s="381"/>
      <c r="J490" s="381"/>
    </row>
    <row r="491" spans="1:10" s="190" customFormat="1" ht="12.75" hidden="1" customHeight="1" x14ac:dyDescent="0.25">
      <c r="A491" s="381"/>
      <c r="B491" s="381" t="s">
        <v>4858</v>
      </c>
      <c r="C491" s="381"/>
      <c r="D491" s="381"/>
      <c r="E491" s="381"/>
      <c r="F491" s="381"/>
      <c r="G491" s="381"/>
      <c r="H491" s="381"/>
      <c r="I491" s="381"/>
      <c r="J491" s="381"/>
    </row>
    <row r="492" spans="1:10" s="190" customFormat="1" ht="12.75" hidden="1" customHeight="1" x14ac:dyDescent="0.25">
      <c r="A492" s="381"/>
      <c r="B492" s="381" t="s">
        <v>4859</v>
      </c>
      <c r="C492" s="381"/>
      <c r="D492" s="381"/>
      <c r="E492" s="381"/>
      <c r="F492" s="381"/>
      <c r="G492" s="381"/>
      <c r="H492" s="381"/>
      <c r="I492" s="381"/>
      <c r="J492" s="381"/>
    </row>
    <row r="493" spans="1:10" s="190" customFormat="1" ht="12.75" hidden="1" customHeight="1" x14ac:dyDescent="0.25">
      <c r="A493" s="381"/>
      <c r="B493" s="381" t="s">
        <v>4860</v>
      </c>
      <c r="C493" s="381"/>
      <c r="D493" s="381"/>
      <c r="E493" s="381"/>
      <c r="F493" s="381"/>
      <c r="G493" s="381"/>
      <c r="H493" s="381"/>
      <c r="I493" s="381"/>
      <c r="J493" s="381"/>
    </row>
    <row r="494" spans="1:10" s="190" customFormat="1" ht="12.75" hidden="1" customHeight="1" x14ac:dyDescent="0.25">
      <c r="A494" s="381"/>
      <c r="B494" s="381" t="s">
        <v>4861</v>
      </c>
      <c r="C494" s="381"/>
      <c r="D494" s="381"/>
      <c r="E494" s="381"/>
      <c r="F494" s="381"/>
      <c r="G494" s="381"/>
      <c r="H494" s="381"/>
      <c r="I494" s="381"/>
      <c r="J494" s="381"/>
    </row>
    <row r="495" spans="1:10" s="190" customFormat="1" ht="12.75" hidden="1" customHeight="1" x14ac:dyDescent="0.25">
      <c r="A495" s="381"/>
      <c r="B495" s="381" t="s">
        <v>4862</v>
      </c>
      <c r="C495" s="381"/>
      <c r="D495" s="381"/>
      <c r="E495" s="381"/>
      <c r="F495" s="381"/>
      <c r="G495" s="381"/>
      <c r="H495" s="381"/>
      <c r="I495" s="381"/>
      <c r="J495" s="381"/>
    </row>
    <row r="496" spans="1:10" s="190" customFormat="1" ht="12.75" hidden="1" customHeight="1" x14ac:dyDescent="0.25">
      <c r="A496" s="381"/>
      <c r="B496" s="381" t="s">
        <v>4863</v>
      </c>
      <c r="C496" s="381"/>
      <c r="D496" s="381"/>
      <c r="E496" s="381"/>
      <c r="F496" s="381"/>
      <c r="G496" s="381"/>
      <c r="H496" s="381"/>
      <c r="I496" s="381"/>
      <c r="J496" s="381"/>
    </row>
    <row r="497" spans="1:10" s="190" customFormat="1" ht="12.75" hidden="1" customHeight="1" x14ac:dyDescent="0.25">
      <c r="A497" s="381"/>
      <c r="B497" s="381" t="s">
        <v>4864</v>
      </c>
      <c r="C497" s="381"/>
      <c r="D497" s="381"/>
      <c r="E497" s="381"/>
      <c r="F497" s="381"/>
      <c r="G497" s="381"/>
      <c r="H497" s="381"/>
      <c r="I497" s="381"/>
      <c r="J497" s="381"/>
    </row>
    <row r="498" spans="1:10" s="190" customFormat="1" ht="12.75" hidden="1" customHeight="1" x14ac:dyDescent="0.25">
      <c r="A498" s="381"/>
      <c r="B498" s="381" t="s">
        <v>4865</v>
      </c>
      <c r="C498" s="381"/>
      <c r="D498" s="381"/>
      <c r="E498" s="381"/>
      <c r="F498" s="381"/>
      <c r="G498" s="381"/>
      <c r="H498" s="381"/>
      <c r="I498" s="381"/>
      <c r="J498" s="381"/>
    </row>
    <row r="499" spans="1:10" s="190" customFormat="1" ht="12.75" hidden="1" customHeight="1" x14ac:dyDescent="0.25">
      <c r="A499" s="381"/>
      <c r="B499" s="381" t="s">
        <v>4866</v>
      </c>
      <c r="C499" s="381"/>
      <c r="D499" s="381"/>
      <c r="E499" s="381"/>
      <c r="F499" s="381"/>
      <c r="G499" s="381"/>
      <c r="H499" s="381"/>
      <c r="I499" s="381"/>
      <c r="J499" s="381"/>
    </row>
    <row r="500" spans="1:10" s="190" customFormat="1" ht="12.75" hidden="1" customHeight="1" x14ac:dyDescent="0.25">
      <c r="A500" s="381"/>
      <c r="B500" s="381" t="s">
        <v>4867</v>
      </c>
      <c r="C500" s="381"/>
      <c r="D500" s="381"/>
      <c r="E500" s="381"/>
      <c r="F500" s="381"/>
      <c r="G500" s="381"/>
      <c r="H500" s="381"/>
      <c r="I500" s="381"/>
      <c r="J500" s="381"/>
    </row>
    <row r="501" spans="1:10" s="190" customFormat="1" ht="12.75" hidden="1" customHeight="1" x14ac:dyDescent="0.25">
      <c r="A501" s="381"/>
      <c r="B501" s="381" t="s">
        <v>4868</v>
      </c>
      <c r="C501" s="381"/>
      <c r="D501" s="381"/>
      <c r="E501" s="381"/>
      <c r="F501" s="381"/>
      <c r="G501" s="381"/>
      <c r="H501" s="381"/>
      <c r="I501" s="381"/>
      <c r="J501" s="381"/>
    </row>
    <row r="502" spans="1:10" s="190" customFormat="1" ht="12.75" hidden="1" customHeight="1" x14ac:dyDescent="0.25">
      <c r="A502" s="381"/>
      <c r="B502" s="381" t="s">
        <v>4869</v>
      </c>
      <c r="C502" s="381"/>
      <c r="D502" s="381"/>
      <c r="E502" s="381"/>
      <c r="F502" s="381"/>
      <c r="G502" s="381"/>
      <c r="H502" s="381"/>
      <c r="I502" s="381"/>
      <c r="J502" s="381"/>
    </row>
    <row r="503" spans="1:10" s="190" customFormat="1" ht="12.75" hidden="1" customHeight="1" x14ac:dyDescent="0.25">
      <c r="A503" s="381"/>
      <c r="B503" s="381" t="s">
        <v>4870</v>
      </c>
      <c r="C503" s="381"/>
      <c r="D503" s="381"/>
      <c r="E503" s="381"/>
      <c r="F503" s="381"/>
      <c r="G503" s="381"/>
      <c r="H503" s="381"/>
      <c r="I503" s="381"/>
      <c r="J503" s="381"/>
    </row>
    <row r="504" spans="1:10" s="190" customFormat="1" ht="12.75" hidden="1" customHeight="1" x14ac:dyDescent="0.25">
      <c r="A504" s="381"/>
      <c r="B504" s="381" t="s">
        <v>4871</v>
      </c>
      <c r="C504" s="381"/>
      <c r="D504" s="381"/>
      <c r="E504" s="381"/>
      <c r="F504" s="381"/>
      <c r="G504" s="381"/>
      <c r="H504" s="381"/>
      <c r="I504" s="381"/>
      <c r="J504" s="381"/>
    </row>
    <row r="505" spans="1:10" s="190" customFormat="1" ht="12.75" hidden="1" customHeight="1" x14ac:dyDescent="0.25">
      <c r="A505" s="381"/>
      <c r="B505" s="381" t="s">
        <v>4872</v>
      </c>
      <c r="C505" s="381"/>
      <c r="D505" s="381"/>
      <c r="E505" s="381"/>
      <c r="F505" s="381"/>
      <c r="G505" s="381"/>
      <c r="H505" s="381"/>
      <c r="I505" s="381"/>
      <c r="J505" s="381"/>
    </row>
    <row r="506" spans="1:10" s="190" customFormat="1" ht="12.75" hidden="1" customHeight="1" x14ac:dyDescent="0.25">
      <c r="A506" s="381"/>
      <c r="B506" s="381" t="s">
        <v>4873</v>
      </c>
      <c r="C506" s="381"/>
      <c r="D506" s="381"/>
      <c r="E506" s="381"/>
      <c r="F506" s="381"/>
      <c r="G506" s="381"/>
      <c r="H506" s="381"/>
      <c r="I506" s="381"/>
      <c r="J506" s="381"/>
    </row>
    <row r="507" spans="1:10" s="190" customFormat="1" ht="12.75" hidden="1" customHeight="1" x14ac:dyDescent="0.25">
      <c r="A507" s="381"/>
      <c r="B507" s="381" t="s">
        <v>4874</v>
      </c>
      <c r="C507" s="381"/>
      <c r="D507" s="381"/>
      <c r="E507" s="381"/>
      <c r="F507" s="381"/>
      <c r="G507" s="381"/>
      <c r="H507" s="381"/>
      <c r="I507" s="381"/>
      <c r="J507" s="381"/>
    </row>
    <row r="508" spans="1:10" s="190" customFormat="1" ht="12.75" hidden="1" customHeight="1" x14ac:dyDescent="0.25">
      <c r="A508" s="381"/>
      <c r="B508" s="381" t="s">
        <v>4875</v>
      </c>
      <c r="C508" s="381"/>
      <c r="D508" s="381"/>
      <c r="E508" s="381"/>
      <c r="F508" s="381"/>
      <c r="G508" s="381"/>
      <c r="H508" s="381"/>
      <c r="I508" s="381"/>
      <c r="J508" s="381"/>
    </row>
    <row r="509" spans="1:10" s="190" customFormat="1" ht="12.75" hidden="1" customHeight="1" x14ac:dyDescent="0.25">
      <c r="A509" s="381"/>
      <c r="B509" s="381" t="s">
        <v>4876</v>
      </c>
      <c r="C509" s="381"/>
      <c r="D509" s="381"/>
      <c r="E509" s="381"/>
      <c r="F509" s="381"/>
      <c r="G509" s="381"/>
      <c r="H509" s="381"/>
      <c r="I509" s="381"/>
      <c r="J509" s="381"/>
    </row>
    <row r="510" spans="1:10" s="190" customFormat="1" ht="12.75" hidden="1" customHeight="1" x14ac:dyDescent="0.25">
      <c r="A510" s="381"/>
      <c r="B510" s="381" t="s">
        <v>4877</v>
      </c>
      <c r="C510" s="381"/>
      <c r="D510" s="381"/>
      <c r="E510" s="381"/>
      <c r="F510" s="381"/>
      <c r="G510" s="381"/>
      <c r="H510" s="381"/>
      <c r="I510" s="381"/>
      <c r="J510" s="381"/>
    </row>
    <row r="511" spans="1:10" s="190" customFormat="1" ht="12.75" hidden="1" customHeight="1" x14ac:dyDescent="0.25">
      <c r="A511" s="381"/>
      <c r="B511" s="381" t="s">
        <v>4878</v>
      </c>
      <c r="C511" s="381"/>
      <c r="D511" s="381"/>
      <c r="E511" s="381"/>
      <c r="F511" s="381"/>
      <c r="G511" s="381"/>
      <c r="H511" s="381"/>
      <c r="I511" s="381"/>
      <c r="J511" s="381"/>
    </row>
    <row r="512" spans="1:10" s="190" customFormat="1" ht="12.75" hidden="1" customHeight="1" x14ac:dyDescent="0.25">
      <c r="A512" s="381"/>
      <c r="B512" s="381" t="s">
        <v>4879</v>
      </c>
      <c r="C512" s="381"/>
      <c r="D512" s="381"/>
      <c r="E512" s="381"/>
      <c r="F512" s="381"/>
      <c r="G512" s="381"/>
      <c r="H512" s="381"/>
      <c r="I512" s="381"/>
      <c r="J512" s="381"/>
    </row>
    <row r="513" spans="1:10" s="190" customFormat="1" ht="12.75" hidden="1" customHeight="1" x14ac:dyDescent="0.25">
      <c r="A513" s="381"/>
      <c r="B513" s="381" t="s">
        <v>4880</v>
      </c>
      <c r="C513" s="381"/>
      <c r="D513" s="381"/>
      <c r="E513" s="381"/>
      <c r="F513" s="381"/>
      <c r="G513" s="381"/>
      <c r="H513" s="381"/>
      <c r="I513" s="381"/>
      <c r="J513" s="381"/>
    </row>
    <row r="514" spans="1:10" s="190" customFormat="1" ht="12.75" hidden="1" customHeight="1" x14ac:dyDescent="0.25">
      <c r="A514" s="381"/>
      <c r="B514" s="381" t="s">
        <v>4881</v>
      </c>
      <c r="C514" s="381"/>
      <c r="D514" s="381"/>
      <c r="E514" s="381"/>
      <c r="F514" s="381"/>
      <c r="G514" s="381"/>
      <c r="H514" s="381"/>
      <c r="I514" s="381"/>
      <c r="J514" s="381"/>
    </row>
    <row r="515" spans="1:10" s="190" customFormat="1" ht="12.75" hidden="1" customHeight="1" x14ac:dyDescent="0.25">
      <c r="A515" s="381"/>
      <c r="B515" s="381" t="s">
        <v>4882</v>
      </c>
      <c r="C515" s="381"/>
      <c r="D515" s="381"/>
      <c r="E515" s="381"/>
      <c r="F515" s="381"/>
      <c r="G515" s="381"/>
      <c r="H515" s="381"/>
      <c r="I515" s="381"/>
      <c r="J515" s="381"/>
    </row>
    <row r="516" spans="1:10" s="190" customFormat="1" ht="12.75" hidden="1" customHeight="1" x14ac:dyDescent="0.25">
      <c r="A516" s="381"/>
      <c r="B516" s="381" t="s">
        <v>4882</v>
      </c>
      <c r="C516" s="381"/>
      <c r="D516" s="381"/>
      <c r="E516" s="381"/>
      <c r="F516" s="381"/>
      <c r="G516" s="381"/>
      <c r="H516" s="381"/>
      <c r="I516" s="381"/>
      <c r="J516" s="381"/>
    </row>
    <row r="517" spans="1:10" s="190" customFormat="1" ht="12.75" hidden="1" customHeight="1" x14ac:dyDescent="0.25">
      <c r="A517" s="381"/>
      <c r="B517" s="381" t="s">
        <v>4883</v>
      </c>
      <c r="C517" s="381"/>
      <c r="D517" s="381"/>
      <c r="E517" s="381"/>
      <c r="F517" s="381"/>
      <c r="G517" s="381"/>
      <c r="H517" s="381"/>
      <c r="I517" s="381"/>
      <c r="J517" s="381"/>
    </row>
    <row r="518" spans="1:10" s="190" customFormat="1" ht="12.75" hidden="1" customHeight="1" x14ac:dyDescent="0.25">
      <c r="A518" s="381"/>
      <c r="B518" s="381" t="s">
        <v>4884</v>
      </c>
      <c r="C518" s="381"/>
      <c r="D518" s="381"/>
      <c r="E518" s="381"/>
      <c r="F518" s="381"/>
      <c r="G518" s="381"/>
      <c r="H518" s="381"/>
      <c r="I518" s="381"/>
      <c r="J518" s="381"/>
    </row>
    <row r="519" spans="1:10" s="190" customFormat="1" ht="12.75" hidden="1" customHeight="1" x14ac:dyDescent="0.25">
      <c r="A519" s="381"/>
      <c r="B519" s="381" t="s">
        <v>4885</v>
      </c>
      <c r="C519" s="381"/>
      <c r="D519" s="381"/>
      <c r="E519" s="381"/>
      <c r="F519" s="381"/>
      <c r="G519" s="381"/>
      <c r="H519" s="381"/>
      <c r="I519" s="381"/>
      <c r="J519" s="381"/>
    </row>
    <row r="520" spans="1:10" s="190" customFormat="1" ht="12.75" hidden="1" customHeight="1" x14ac:dyDescent="0.25">
      <c r="A520" s="381"/>
      <c r="B520" s="381" t="s">
        <v>4886</v>
      </c>
      <c r="C520" s="381"/>
      <c r="D520" s="381"/>
      <c r="E520" s="381"/>
      <c r="F520" s="381"/>
      <c r="G520" s="381"/>
      <c r="H520" s="381"/>
      <c r="I520" s="381"/>
      <c r="J520" s="381"/>
    </row>
    <row r="521" spans="1:10" s="190" customFormat="1" ht="12.75" hidden="1" customHeight="1" x14ac:dyDescent="0.25">
      <c r="A521" s="381"/>
      <c r="B521" s="381" t="s">
        <v>4887</v>
      </c>
      <c r="C521" s="381"/>
      <c r="D521" s="381"/>
      <c r="E521" s="381"/>
      <c r="F521" s="381"/>
      <c r="G521" s="381"/>
      <c r="H521" s="381"/>
      <c r="I521" s="381"/>
      <c r="J521" s="381"/>
    </row>
    <row r="522" spans="1:10" s="190" customFormat="1" ht="12.75" hidden="1" customHeight="1" x14ac:dyDescent="0.25">
      <c r="A522" s="381"/>
      <c r="B522" s="381" t="s">
        <v>4888</v>
      </c>
      <c r="C522" s="381"/>
      <c r="D522" s="381"/>
      <c r="E522" s="381"/>
      <c r="F522" s="381"/>
      <c r="G522" s="381"/>
      <c r="H522" s="381"/>
      <c r="I522" s="381"/>
      <c r="J522" s="381"/>
    </row>
    <row r="523" spans="1:10" s="190" customFormat="1" ht="12.75" hidden="1" customHeight="1" x14ac:dyDescent="0.25">
      <c r="A523" s="381"/>
      <c r="B523" s="381" t="s">
        <v>4889</v>
      </c>
      <c r="C523" s="381"/>
      <c r="D523" s="381"/>
      <c r="E523" s="381"/>
      <c r="F523" s="381"/>
      <c r="G523" s="381"/>
      <c r="H523" s="381"/>
      <c r="I523" s="381"/>
      <c r="J523" s="381"/>
    </row>
    <row r="524" spans="1:10" s="190" customFormat="1" ht="12.75" hidden="1" customHeight="1" x14ac:dyDescent="0.25">
      <c r="A524" s="381"/>
      <c r="B524" s="381" t="s">
        <v>4890</v>
      </c>
      <c r="C524" s="381"/>
      <c r="D524" s="381"/>
      <c r="E524" s="381"/>
      <c r="F524" s="381"/>
      <c r="G524" s="381"/>
      <c r="H524" s="381"/>
      <c r="I524" s="381"/>
      <c r="J524" s="381"/>
    </row>
    <row r="525" spans="1:10" s="190" customFormat="1" ht="12.75" hidden="1" customHeight="1" x14ac:dyDescent="0.25">
      <c r="A525" s="381"/>
      <c r="B525" s="381" t="s">
        <v>4891</v>
      </c>
      <c r="C525" s="381"/>
      <c r="D525" s="381"/>
      <c r="E525" s="381"/>
      <c r="F525" s="381"/>
      <c r="G525" s="381"/>
      <c r="H525" s="381"/>
      <c r="I525" s="381"/>
      <c r="J525" s="381"/>
    </row>
    <row r="526" spans="1:10" s="190" customFormat="1" ht="12.75" hidden="1" customHeight="1" x14ac:dyDescent="0.25">
      <c r="A526" s="381"/>
      <c r="B526" s="381" t="s">
        <v>4892</v>
      </c>
      <c r="C526" s="381"/>
      <c r="D526" s="381"/>
      <c r="E526" s="381"/>
      <c r="F526" s="381"/>
      <c r="G526" s="381"/>
      <c r="H526" s="381"/>
      <c r="I526" s="381"/>
      <c r="J526" s="381"/>
    </row>
    <row r="527" spans="1:10" s="190" customFormat="1" ht="12.75" hidden="1" customHeight="1" x14ac:dyDescent="0.25">
      <c r="A527" s="381"/>
      <c r="B527" s="381" t="s">
        <v>4893</v>
      </c>
      <c r="C527" s="381"/>
      <c r="D527" s="381"/>
      <c r="E527" s="381"/>
      <c r="F527" s="381"/>
      <c r="G527" s="381"/>
      <c r="H527" s="381"/>
      <c r="I527" s="381"/>
      <c r="J527" s="381"/>
    </row>
    <row r="528" spans="1:10" s="190" customFormat="1" ht="12.75" hidden="1" customHeight="1" x14ac:dyDescent="0.25">
      <c r="A528" s="381"/>
      <c r="B528" s="381" t="s">
        <v>4894</v>
      </c>
      <c r="C528" s="381"/>
      <c r="D528" s="381"/>
      <c r="E528" s="381"/>
      <c r="F528" s="381"/>
      <c r="G528" s="381"/>
      <c r="H528" s="381"/>
      <c r="I528" s="381"/>
      <c r="J528" s="381"/>
    </row>
    <row r="529" spans="1:10" s="190" customFormat="1" ht="12.75" hidden="1" customHeight="1" x14ac:dyDescent="0.25">
      <c r="A529" s="381"/>
      <c r="B529" s="381" t="s">
        <v>4895</v>
      </c>
      <c r="C529" s="381"/>
      <c r="D529" s="381"/>
      <c r="E529" s="381"/>
      <c r="F529" s="381"/>
      <c r="G529" s="381"/>
      <c r="H529" s="381"/>
      <c r="I529" s="381"/>
      <c r="J529" s="381"/>
    </row>
    <row r="530" spans="1:10" s="190" customFormat="1" ht="12.75" hidden="1" customHeight="1" x14ac:dyDescent="0.25">
      <c r="A530" s="381"/>
      <c r="B530" s="381" t="s">
        <v>4896</v>
      </c>
      <c r="C530" s="381"/>
      <c r="D530" s="381"/>
      <c r="E530" s="381"/>
      <c r="F530" s="381"/>
      <c r="G530" s="381"/>
      <c r="H530" s="381"/>
      <c r="I530" s="381"/>
      <c r="J530" s="381"/>
    </row>
    <row r="531" spans="1:10" s="190" customFormat="1" ht="12.75" hidden="1" customHeight="1" x14ac:dyDescent="0.25">
      <c r="A531" s="381"/>
      <c r="B531" s="381" t="s">
        <v>4897</v>
      </c>
      <c r="C531" s="381"/>
      <c r="D531" s="381"/>
      <c r="E531" s="381"/>
      <c r="F531" s="381"/>
      <c r="G531" s="381"/>
      <c r="H531" s="381"/>
      <c r="I531" s="381"/>
      <c r="J531" s="381"/>
    </row>
    <row r="532" spans="1:10" s="190" customFormat="1" ht="12.75" hidden="1" customHeight="1" x14ac:dyDescent="0.25">
      <c r="A532" s="381"/>
      <c r="B532" s="381" t="s">
        <v>4898</v>
      </c>
      <c r="C532" s="381"/>
      <c r="D532" s="381"/>
      <c r="E532" s="381"/>
      <c r="F532" s="381"/>
      <c r="G532" s="381"/>
      <c r="H532" s="381"/>
      <c r="I532" s="381"/>
      <c r="J532" s="381"/>
    </row>
    <row r="533" spans="1:10" s="190" customFormat="1" ht="12.75" hidden="1" customHeight="1" x14ac:dyDescent="0.25">
      <c r="A533" s="381"/>
      <c r="B533" s="381" t="s">
        <v>4899</v>
      </c>
      <c r="C533" s="381"/>
      <c r="D533" s="381"/>
      <c r="E533" s="381"/>
      <c r="F533" s="381"/>
      <c r="G533" s="381"/>
      <c r="H533" s="381"/>
      <c r="I533" s="381"/>
      <c r="J533" s="381"/>
    </row>
    <row r="534" spans="1:10" s="190" customFormat="1" ht="12.75" hidden="1" customHeight="1" x14ac:dyDescent="0.25">
      <c r="A534" s="381"/>
      <c r="B534" s="381" t="s">
        <v>4900</v>
      </c>
      <c r="C534" s="381"/>
      <c r="D534" s="381"/>
      <c r="E534" s="381"/>
      <c r="F534" s="381"/>
      <c r="G534" s="381"/>
      <c r="H534" s="381"/>
      <c r="I534" s="381"/>
      <c r="J534" s="381"/>
    </row>
    <row r="535" spans="1:10" s="190" customFormat="1" ht="12.75" hidden="1" customHeight="1" x14ac:dyDescent="0.25">
      <c r="A535" s="381"/>
      <c r="B535" s="381" t="s">
        <v>4901</v>
      </c>
      <c r="C535" s="381"/>
      <c r="D535" s="381"/>
      <c r="E535" s="381"/>
      <c r="F535" s="381"/>
      <c r="G535" s="381"/>
      <c r="H535" s="381"/>
      <c r="I535" s="381"/>
      <c r="J535" s="381"/>
    </row>
    <row r="536" spans="1:10" s="190" customFormat="1" ht="12.75" hidden="1" customHeight="1" x14ac:dyDescent="0.25">
      <c r="A536" s="381"/>
      <c r="B536" s="381" t="s">
        <v>4902</v>
      </c>
      <c r="C536" s="381"/>
      <c r="D536" s="381"/>
      <c r="E536" s="381"/>
      <c r="F536" s="381"/>
      <c r="G536" s="381"/>
      <c r="H536" s="381"/>
      <c r="I536" s="381"/>
      <c r="J536" s="381"/>
    </row>
    <row r="537" spans="1:10" s="190" customFormat="1" ht="12.75" hidden="1" customHeight="1" x14ac:dyDescent="0.25">
      <c r="A537" s="381"/>
      <c r="B537" s="381" t="s">
        <v>4903</v>
      </c>
      <c r="C537" s="381"/>
      <c r="D537" s="381"/>
      <c r="E537" s="381"/>
      <c r="F537" s="381"/>
      <c r="G537" s="381"/>
      <c r="H537" s="381"/>
      <c r="I537" s="381"/>
      <c r="J537" s="381"/>
    </row>
    <row r="538" spans="1:10" s="190" customFormat="1" ht="12.75" hidden="1" customHeight="1" x14ac:dyDescent="0.25">
      <c r="A538" s="381"/>
      <c r="B538" s="381" t="s">
        <v>4904</v>
      </c>
      <c r="C538" s="381"/>
      <c r="D538" s="381"/>
      <c r="E538" s="381"/>
      <c r="F538" s="381"/>
      <c r="G538" s="381"/>
      <c r="H538" s="381"/>
      <c r="I538" s="381"/>
      <c r="J538" s="381"/>
    </row>
    <row r="539" spans="1:10" s="190" customFormat="1" ht="12.75" hidden="1" customHeight="1" x14ac:dyDescent="0.25">
      <c r="A539" s="381"/>
      <c r="B539" s="381" t="s">
        <v>4905</v>
      </c>
      <c r="C539" s="381"/>
      <c r="D539" s="381"/>
      <c r="E539" s="381"/>
      <c r="F539" s="381"/>
      <c r="G539" s="381"/>
      <c r="H539" s="381"/>
      <c r="I539" s="381"/>
      <c r="J539" s="381"/>
    </row>
    <row r="540" spans="1:10" s="190" customFormat="1" ht="12.75" hidden="1" customHeight="1" x14ac:dyDescent="0.25">
      <c r="A540" s="381"/>
      <c r="B540" s="381" t="s">
        <v>4906</v>
      </c>
      <c r="C540" s="381"/>
      <c r="D540" s="381"/>
      <c r="E540" s="381"/>
      <c r="F540" s="381"/>
      <c r="G540" s="381"/>
      <c r="H540" s="381"/>
      <c r="I540" s="381"/>
      <c r="J540" s="381"/>
    </row>
    <row r="541" spans="1:10" s="190" customFormat="1" ht="12.75" hidden="1" customHeight="1" x14ac:dyDescent="0.25">
      <c r="A541" s="381"/>
      <c r="B541" s="381" t="s">
        <v>4907</v>
      </c>
      <c r="C541" s="381"/>
      <c r="D541" s="381"/>
      <c r="E541" s="381"/>
      <c r="F541" s="381"/>
      <c r="G541" s="381"/>
      <c r="H541" s="381"/>
      <c r="I541" s="381"/>
      <c r="J541" s="381"/>
    </row>
    <row r="542" spans="1:10" s="190" customFormat="1" ht="12.75" hidden="1" customHeight="1" x14ac:dyDescent="0.25">
      <c r="A542" s="381"/>
      <c r="B542" s="381" t="s">
        <v>4908</v>
      </c>
      <c r="C542" s="381"/>
      <c r="D542" s="381"/>
      <c r="E542" s="381"/>
      <c r="F542" s="381"/>
      <c r="G542" s="381"/>
      <c r="H542" s="381"/>
      <c r="I542" s="381"/>
      <c r="J542" s="381"/>
    </row>
    <row r="543" spans="1:10" s="190" customFormat="1" ht="12.75" hidden="1" customHeight="1" x14ac:dyDescent="0.25">
      <c r="A543" s="381"/>
      <c r="B543" s="381" t="s">
        <v>4909</v>
      </c>
      <c r="C543" s="381"/>
      <c r="D543" s="381"/>
      <c r="E543" s="381"/>
      <c r="F543" s="381"/>
      <c r="G543" s="381"/>
      <c r="H543" s="381"/>
      <c r="I543" s="381"/>
      <c r="J543" s="381"/>
    </row>
    <row r="544" spans="1:10" s="190" customFormat="1" ht="12.75" hidden="1" customHeight="1" x14ac:dyDescent="0.25">
      <c r="A544" s="381"/>
      <c r="B544" s="381" t="s">
        <v>4910</v>
      </c>
      <c r="C544" s="381"/>
      <c r="D544" s="381"/>
      <c r="E544" s="381"/>
      <c r="F544" s="381"/>
      <c r="G544" s="381"/>
      <c r="H544" s="381"/>
      <c r="I544" s="381"/>
      <c r="J544" s="381"/>
    </row>
    <row r="545" spans="1:10" s="190" customFormat="1" ht="12.75" hidden="1" customHeight="1" x14ac:dyDescent="0.25">
      <c r="A545" s="381"/>
      <c r="B545" s="381" t="s">
        <v>4911</v>
      </c>
      <c r="C545" s="381"/>
      <c r="D545" s="381"/>
      <c r="E545" s="381"/>
      <c r="F545" s="381"/>
      <c r="G545" s="381"/>
      <c r="H545" s="381"/>
      <c r="I545" s="381"/>
      <c r="J545" s="381"/>
    </row>
    <row r="546" spans="1:10" s="190" customFormat="1" ht="12.75" hidden="1" customHeight="1" x14ac:dyDescent="0.25">
      <c r="A546" s="381"/>
      <c r="B546" s="381" t="s">
        <v>4912</v>
      </c>
      <c r="C546" s="381"/>
      <c r="D546" s="381"/>
      <c r="E546" s="381"/>
      <c r="F546" s="381"/>
      <c r="G546" s="381"/>
      <c r="H546" s="381"/>
      <c r="I546" s="381"/>
      <c r="J546" s="381"/>
    </row>
    <row r="547" spans="1:10" s="190" customFormat="1" ht="12.75" hidden="1" customHeight="1" x14ac:dyDescent="0.25">
      <c r="A547" s="381"/>
      <c r="B547" s="381" t="s">
        <v>4913</v>
      </c>
      <c r="C547" s="381"/>
      <c r="D547" s="381"/>
      <c r="E547" s="381"/>
      <c r="F547" s="381"/>
      <c r="G547" s="381"/>
      <c r="H547" s="381"/>
      <c r="I547" s="381"/>
      <c r="J547" s="381"/>
    </row>
    <row r="548" spans="1:10" s="190" customFormat="1" ht="12.75" hidden="1" customHeight="1" x14ac:dyDescent="0.25">
      <c r="A548" s="381"/>
      <c r="B548" s="381" t="s">
        <v>4914</v>
      </c>
      <c r="C548" s="381"/>
      <c r="D548" s="381"/>
      <c r="E548" s="381"/>
      <c r="F548" s="381"/>
      <c r="G548" s="381"/>
      <c r="H548" s="381"/>
      <c r="I548" s="381"/>
      <c r="J548" s="381"/>
    </row>
    <row r="549" spans="1:10" s="190" customFormat="1" ht="12.75" hidden="1" customHeight="1" x14ac:dyDescent="0.25">
      <c r="A549" s="381"/>
      <c r="B549" s="381" t="s">
        <v>4915</v>
      </c>
      <c r="C549" s="381"/>
      <c r="D549" s="381"/>
      <c r="E549" s="381"/>
      <c r="F549" s="381"/>
      <c r="G549" s="381"/>
      <c r="H549" s="381"/>
      <c r="I549" s="381"/>
      <c r="J549" s="381"/>
    </row>
    <row r="550" spans="1:10" s="190" customFormat="1" ht="12.75" hidden="1" customHeight="1" x14ac:dyDescent="0.25">
      <c r="A550" s="381"/>
      <c r="B550" s="381" t="s">
        <v>4916</v>
      </c>
      <c r="C550" s="381"/>
      <c r="D550" s="381"/>
      <c r="E550" s="381"/>
      <c r="F550" s="381"/>
      <c r="G550" s="381"/>
      <c r="H550" s="381"/>
      <c r="I550" s="381"/>
      <c r="J550" s="381"/>
    </row>
    <row r="551" spans="1:10" s="190" customFormat="1" ht="12.75" hidden="1" customHeight="1" x14ac:dyDescent="0.25">
      <c r="A551" s="381"/>
      <c r="B551" s="381" t="s">
        <v>4917</v>
      </c>
      <c r="C551" s="381"/>
      <c r="D551" s="381"/>
      <c r="E551" s="381"/>
      <c r="F551" s="381"/>
      <c r="G551" s="381"/>
      <c r="H551" s="381"/>
      <c r="I551" s="381"/>
      <c r="J551" s="381"/>
    </row>
    <row r="552" spans="1:10" s="190" customFormat="1" ht="12.75" hidden="1" customHeight="1" x14ac:dyDescent="0.25">
      <c r="A552" s="381"/>
      <c r="B552" s="381" t="s">
        <v>4918</v>
      </c>
      <c r="C552" s="381"/>
      <c r="D552" s="381"/>
      <c r="E552" s="381"/>
      <c r="F552" s="381"/>
      <c r="G552" s="381"/>
      <c r="H552" s="381"/>
      <c r="I552" s="381"/>
      <c r="J552" s="381"/>
    </row>
    <row r="553" spans="1:10" s="190" customFormat="1" ht="12.75" hidden="1" customHeight="1" x14ac:dyDescent="0.25">
      <c r="A553" s="381"/>
      <c r="B553" s="381" t="s">
        <v>4919</v>
      </c>
      <c r="C553" s="381"/>
      <c r="D553" s="381"/>
      <c r="E553" s="381"/>
      <c r="F553" s="381"/>
      <c r="G553" s="381"/>
      <c r="H553" s="381"/>
      <c r="I553" s="381"/>
      <c r="J553" s="381"/>
    </row>
    <row r="554" spans="1:10" s="190" customFormat="1" ht="12.75" hidden="1" customHeight="1" x14ac:dyDescent="0.25">
      <c r="A554" s="381"/>
      <c r="B554" s="381" t="s">
        <v>4920</v>
      </c>
      <c r="C554" s="381"/>
      <c r="D554" s="381"/>
      <c r="E554" s="381"/>
      <c r="F554" s="381"/>
      <c r="G554" s="381"/>
      <c r="H554" s="381"/>
      <c r="I554" s="381"/>
      <c r="J554" s="381"/>
    </row>
    <row r="555" spans="1:10" s="190" customFormat="1" ht="12.75" hidden="1" customHeight="1" x14ac:dyDescent="0.25">
      <c r="A555" s="381"/>
      <c r="B555" s="381" t="s">
        <v>4921</v>
      </c>
      <c r="C555" s="381"/>
      <c r="D555" s="381"/>
      <c r="E555" s="381"/>
      <c r="F555" s="381"/>
      <c r="G555" s="381"/>
      <c r="H555" s="381"/>
      <c r="I555" s="381"/>
      <c r="J555" s="381"/>
    </row>
    <row r="556" spans="1:10" s="190" customFormat="1" ht="12.75" hidden="1" customHeight="1" x14ac:dyDescent="0.25">
      <c r="A556" s="381"/>
      <c r="B556" s="381" t="s">
        <v>4922</v>
      </c>
      <c r="C556" s="381"/>
      <c r="D556" s="381"/>
      <c r="E556" s="381"/>
      <c r="F556" s="381"/>
      <c r="G556" s="381"/>
      <c r="H556" s="381"/>
      <c r="I556" s="381"/>
      <c r="J556" s="381"/>
    </row>
    <row r="557" spans="1:10" s="190" customFormat="1" ht="12.75" hidden="1" customHeight="1" x14ac:dyDescent="0.25">
      <c r="A557" s="381"/>
      <c r="B557" s="381" t="s">
        <v>4923</v>
      </c>
      <c r="C557" s="381"/>
      <c r="D557" s="381"/>
      <c r="E557" s="381"/>
      <c r="F557" s="381"/>
      <c r="G557" s="381"/>
      <c r="H557" s="381"/>
      <c r="I557" s="381"/>
      <c r="J557" s="381"/>
    </row>
    <row r="558" spans="1:10" s="190" customFormat="1" ht="12.75" hidden="1" customHeight="1" x14ac:dyDescent="0.25">
      <c r="A558" s="381"/>
      <c r="B558" s="381" t="s">
        <v>4924</v>
      </c>
      <c r="C558" s="381"/>
      <c r="D558" s="381"/>
      <c r="E558" s="381"/>
      <c r="F558" s="381"/>
      <c r="G558" s="381"/>
      <c r="H558" s="381"/>
      <c r="I558" s="381"/>
      <c r="J558" s="381"/>
    </row>
    <row r="559" spans="1:10" s="190" customFormat="1" ht="12.75" hidden="1" customHeight="1" x14ac:dyDescent="0.25">
      <c r="A559" s="381"/>
      <c r="B559" s="381" t="s">
        <v>4925</v>
      </c>
      <c r="C559" s="381"/>
      <c r="D559" s="381"/>
      <c r="E559" s="381"/>
      <c r="F559" s="381"/>
      <c r="G559" s="381"/>
      <c r="H559" s="381"/>
      <c r="I559" s="381"/>
      <c r="J559" s="381"/>
    </row>
    <row r="560" spans="1:10" s="190" customFormat="1" ht="12.75" hidden="1" customHeight="1" x14ac:dyDescent="0.25">
      <c r="A560" s="381"/>
      <c r="B560" s="381" t="s">
        <v>4926</v>
      </c>
      <c r="C560" s="381"/>
      <c r="D560" s="381"/>
      <c r="E560" s="381"/>
      <c r="F560" s="381"/>
      <c r="G560" s="381"/>
      <c r="H560" s="381"/>
      <c r="I560" s="381"/>
      <c r="J560" s="381"/>
    </row>
    <row r="561" spans="1:10" s="190" customFormat="1" ht="12.75" hidden="1" customHeight="1" x14ac:dyDescent="0.25">
      <c r="A561" s="381"/>
      <c r="B561" s="381" t="s">
        <v>4927</v>
      </c>
      <c r="C561" s="381"/>
      <c r="D561" s="381"/>
      <c r="E561" s="381"/>
      <c r="F561" s="381"/>
      <c r="G561" s="381"/>
      <c r="H561" s="381"/>
      <c r="I561" s="381"/>
      <c r="J561" s="381"/>
    </row>
    <row r="562" spans="1:10" s="190" customFormat="1" ht="12.75" hidden="1" customHeight="1" x14ac:dyDescent="0.25">
      <c r="A562" s="381"/>
      <c r="B562" s="381" t="s">
        <v>4928</v>
      </c>
      <c r="C562" s="381"/>
      <c r="D562" s="381"/>
      <c r="E562" s="381"/>
      <c r="F562" s="381"/>
      <c r="G562" s="381"/>
      <c r="H562" s="381"/>
      <c r="I562" s="381"/>
      <c r="J562" s="381"/>
    </row>
    <row r="563" spans="1:10" s="190" customFormat="1" ht="12.75" hidden="1" customHeight="1" x14ac:dyDescent="0.25">
      <c r="A563" s="381"/>
      <c r="B563" s="381" t="s">
        <v>4929</v>
      </c>
      <c r="C563" s="381"/>
      <c r="D563" s="381"/>
      <c r="E563" s="381"/>
      <c r="F563" s="381"/>
      <c r="G563" s="381"/>
      <c r="H563" s="381"/>
      <c r="I563" s="381"/>
      <c r="J563" s="381"/>
    </row>
    <row r="564" spans="1:10" s="190" customFormat="1" ht="12.75" hidden="1" customHeight="1" x14ac:dyDescent="0.25">
      <c r="A564" s="381"/>
      <c r="B564" s="381" t="s">
        <v>4930</v>
      </c>
      <c r="C564" s="381"/>
      <c r="D564" s="381"/>
      <c r="E564" s="381"/>
      <c r="F564" s="381"/>
      <c r="G564" s="381"/>
      <c r="H564" s="381"/>
      <c r="I564" s="381"/>
      <c r="J564" s="381"/>
    </row>
    <row r="565" spans="1:10" s="190" customFormat="1" ht="12.75" hidden="1" customHeight="1" x14ac:dyDescent="0.25">
      <c r="A565" s="381"/>
      <c r="B565" s="381" t="s">
        <v>4931</v>
      </c>
      <c r="C565" s="381"/>
      <c r="D565" s="381"/>
      <c r="E565" s="381"/>
      <c r="F565" s="381"/>
      <c r="G565" s="381"/>
      <c r="H565" s="381"/>
      <c r="I565" s="381"/>
      <c r="J565" s="381"/>
    </row>
    <row r="566" spans="1:10" s="190" customFormat="1" ht="12.75" hidden="1" customHeight="1" x14ac:dyDescent="0.25">
      <c r="A566" s="381"/>
      <c r="B566" s="381" t="s">
        <v>4932</v>
      </c>
      <c r="C566" s="381"/>
      <c r="D566" s="381"/>
      <c r="E566" s="381"/>
      <c r="F566" s="381"/>
      <c r="G566" s="381"/>
      <c r="H566" s="381"/>
      <c r="I566" s="381"/>
      <c r="J566" s="381"/>
    </row>
    <row r="567" spans="1:10" s="190" customFormat="1" ht="12.75" hidden="1" customHeight="1" x14ac:dyDescent="0.25">
      <c r="A567" s="381"/>
      <c r="B567" s="381" t="s">
        <v>4933</v>
      </c>
      <c r="C567" s="381"/>
      <c r="D567" s="381"/>
      <c r="E567" s="381"/>
      <c r="F567" s="381"/>
      <c r="G567" s="381"/>
      <c r="H567" s="381"/>
      <c r="I567" s="381"/>
      <c r="J567" s="381"/>
    </row>
    <row r="568" spans="1:10" s="190" customFormat="1" ht="12.75" hidden="1" customHeight="1" x14ac:dyDescent="0.25">
      <c r="A568" s="381"/>
      <c r="B568" s="381" t="s">
        <v>4934</v>
      </c>
      <c r="C568" s="381"/>
      <c r="D568" s="381"/>
      <c r="E568" s="381"/>
      <c r="F568" s="381"/>
      <c r="G568" s="381"/>
      <c r="H568" s="381"/>
      <c r="I568" s="381"/>
      <c r="J568" s="381"/>
    </row>
    <row r="569" spans="1:10" s="190" customFormat="1" ht="12.75" hidden="1" customHeight="1" x14ac:dyDescent="0.25">
      <c r="A569" s="381"/>
      <c r="B569" s="381" t="s">
        <v>4935</v>
      </c>
      <c r="C569" s="381"/>
      <c r="D569" s="381"/>
      <c r="E569" s="381"/>
      <c r="F569" s="381"/>
      <c r="G569" s="381"/>
      <c r="H569" s="381"/>
      <c r="I569" s="381"/>
      <c r="J569" s="381"/>
    </row>
    <row r="570" spans="1:10" s="190" customFormat="1" ht="12.75" hidden="1" customHeight="1" x14ac:dyDescent="0.25">
      <c r="A570" s="381"/>
      <c r="B570" s="381" t="s">
        <v>4936</v>
      </c>
      <c r="C570" s="381"/>
      <c r="D570" s="381"/>
      <c r="E570" s="381"/>
      <c r="F570" s="381"/>
      <c r="G570" s="381"/>
      <c r="H570" s="381"/>
      <c r="I570" s="381"/>
      <c r="J570" s="381"/>
    </row>
    <row r="571" spans="1:10" s="190" customFormat="1" ht="12.75" hidden="1" customHeight="1" x14ac:dyDescent="0.25">
      <c r="A571" s="381"/>
      <c r="B571" s="381" t="s">
        <v>4937</v>
      </c>
      <c r="C571" s="381"/>
      <c r="D571" s="381"/>
      <c r="E571" s="381"/>
      <c r="F571" s="381"/>
      <c r="G571" s="381"/>
      <c r="H571" s="381"/>
      <c r="I571" s="381"/>
      <c r="J571" s="381"/>
    </row>
    <row r="572" spans="1:10" s="190" customFormat="1" ht="12.75" hidden="1" customHeight="1" x14ac:dyDescent="0.25">
      <c r="A572" s="381"/>
      <c r="B572" s="381" t="s">
        <v>4938</v>
      </c>
      <c r="C572" s="381"/>
      <c r="D572" s="381"/>
      <c r="E572" s="381"/>
      <c r="F572" s="381"/>
      <c r="G572" s="381"/>
      <c r="H572" s="381"/>
      <c r="I572" s="381"/>
      <c r="J572" s="381"/>
    </row>
    <row r="573" spans="1:10" s="190" customFormat="1" ht="12.75" hidden="1" customHeight="1" x14ac:dyDescent="0.25">
      <c r="A573" s="381"/>
      <c r="B573" s="381" t="s">
        <v>4939</v>
      </c>
      <c r="C573" s="381"/>
      <c r="D573" s="381"/>
      <c r="E573" s="381"/>
      <c r="F573" s="381"/>
      <c r="G573" s="381"/>
      <c r="H573" s="381"/>
      <c r="I573" s="381"/>
      <c r="J573" s="381"/>
    </row>
    <row r="574" spans="1:10" s="190" customFormat="1" ht="12.75" hidden="1" customHeight="1" x14ac:dyDescent="0.25">
      <c r="A574" s="381"/>
      <c r="B574" s="381" t="s">
        <v>4940</v>
      </c>
      <c r="C574" s="381"/>
      <c r="D574" s="381"/>
      <c r="E574" s="381"/>
      <c r="F574" s="381"/>
      <c r="G574" s="381"/>
      <c r="H574" s="381"/>
      <c r="I574" s="381"/>
      <c r="J574" s="381"/>
    </row>
    <row r="575" spans="1:10" s="190" customFormat="1" ht="12.75" hidden="1" customHeight="1" x14ac:dyDescent="0.25">
      <c r="A575" s="381"/>
      <c r="B575" s="381" t="s">
        <v>4941</v>
      </c>
      <c r="C575" s="381"/>
      <c r="D575" s="381"/>
      <c r="E575" s="381"/>
      <c r="F575" s="381"/>
      <c r="G575" s="381"/>
      <c r="H575" s="381"/>
      <c r="I575" s="381"/>
      <c r="J575" s="381"/>
    </row>
    <row r="576" spans="1:10" s="190" customFormat="1" ht="12.75" hidden="1" customHeight="1" x14ac:dyDescent="0.25">
      <c r="A576" s="381"/>
      <c r="B576" s="381" t="s">
        <v>4942</v>
      </c>
      <c r="C576" s="381"/>
      <c r="D576" s="381"/>
      <c r="E576" s="381"/>
      <c r="F576" s="381"/>
      <c r="G576" s="381"/>
      <c r="H576" s="381"/>
      <c r="I576" s="381"/>
      <c r="J576" s="381"/>
    </row>
    <row r="577" spans="1:10" s="190" customFormat="1" ht="12.75" hidden="1" customHeight="1" x14ac:dyDescent="0.25">
      <c r="A577" s="381"/>
      <c r="B577" s="381" t="s">
        <v>4943</v>
      </c>
      <c r="C577" s="381"/>
      <c r="D577" s="381"/>
      <c r="E577" s="381"/>
      <c r="F577" s="381"/>
      <c r="G577" s="381"/>
      <c r="H577" s="381"/>
      <c r="I577" s="381"/>
      <c r="J577" s="381"/>
    </row>
    <row r="578" spans="1:10" s="190" customFormat="1" ht="12.75" hidden="1" customHeight="1" x14ac:dyDescent="0.25">
      <c r="A578" s="381"/>
      <c r="B578" s="381" t="s">
        <v>4944</v>
      </c>
      <c r="C578" s="381"/>
      <c r="D578" s="381"/>
      <c r="E578" s="381"/>
      <c r="F578" s="381"/>
      <c r="G578" s="381"/>
      <c r="H578" s="381"/>
      <c r="I578" s="381"/>
      <c r="J578" s="381"/>
    </row>
    <row r="579" spans="1:10" s="190" customFormat="1" ht="12.75" hidden="1" customHeight="1" x14ac:dyDescent="0.25">
      <c r="A579" s="381"/>
      <c r="B579" s="381" t="s">
        <v>4945</v>
      </c>
      <c r="C579" s="381"/>
      <c r="D579" s="381"/>
      <c r="E579" s="381"/>
      <c r="F579" s="381"/>
      <c r="G579" s="381"/>
      <c r="H579" s="381"/>
      <c r="I579" s="381"/>
      <c r="J579" s="381"/>
    </row>
    <row r="580" spans="1:10" s="190" customFormat="1" ht="12.75" hidden="1" customHeight="1" x14ac:dyDescent="0.25">
      <c r="A580" s="381"/>
      <c r="B580" s="381" t="s">
        <v>4946</v>
      </c>
      <c r="C580" s="381"/>
      <c r="D580" s="381"/>
      <c r="E580" s="381"/>
      <c r="F580" s="381"/>
      <c r="G580" s="381"/>
      <c r="H580" s="381"/>
      <c r="I580" s="381"/>
      <c r="J580" s="381"/>
    </row>
    <row r="581" spans="1:10" s="190" customFormat="1" ht="12.75" hidden="1" customHeight="1" x14ac:dyDescent="0.25">
      <c r="A581" s="381"/>
      <c r="B581" s="381" t="s">
        <v>4947</v>
      </c>
      <c r="C581" s="381"/>
      <c r="D581" s="381"/>
      <c r="E581" s="381"/>
      <c r="F581" s="381"/>
      <c r="G581" s="381"/>
      <c r="H581" s="381"/>
      <c r="I581" s="381"/>
      <c r="J581" s="381"/>
    </row>
    <row r="582" spans="1:10" s="190" customFormat="1" ht="12.75" hidden="1" customHeight="1" x14ac:dyDescent="0.25">
      <c r="A582" s="381"/>
      <c r="B582" s="381" t="s">
        <v>4948</v>
      </c>
      <c r="C582" s="381"/>
      <c r="D582" s="381"/>
      <c r="E582" s="381"/>
      <c r="F582" s="381"/>
      <c r="G582" s="381"/>
      <c r="H582" s="381"/>
      <c r="I582" s="381"/>
      <c r="J582" s="381"/>
    </row>
    <row r="583" spans="1:10" s="190" customFormat="1" ht="12.75" hidden="1" customHeight="1" x14ac:dyDescent="0.25">
      <c r="A583" s="381"/>
      <c r="B583" s="381" t="s">
        <v>4949</v>
      </c>
      <c r="C583" s="381"/>
      <c r="D583" s="381"/>
      <c r="E583" s="381"/>
      <c r="F583" s="381"/>
      <c r="G583" s="381"/>
      <c r="H583" s="381"/>
      <c r="I583" s="381"/>
      <c r="J583" s="381"/>
    </row>
    <row r="584" spans="1:10" s="190" customFormat="1" ht="12.75" hidden="1" customHeight="1" x14ac:dyDescent="0.25">
      <c r="A584" s="381"/>
      <c r="B584" s="381" t="s">
        <v>4950</v>
      </c>
      <c r="C584" s="381"/>
      <c r="D584" s="381"/>
      <c r="E584" s="381"/>
      <c r="F584" s="381"/>
      <c r="G584" s="381"/>
      <c r="H584" s="381"/>
      <c r="I584" s="381"/>
      <c r="J584" s="381"/>
    </row>
    <row r="585" spans="1:10" s="190" customFormat="1" ht="12.75" hidden="1" customHeight="1" x14ac:dyDescent="0.25">
      <c r="A585" s="381"/>
      <c r="B585" s="381" t="s">
        <v>4951</v>
      </c>
      <c r="C585" s="381"/>
      <c r="D585" s="381"/>
      <c r="E585" s="381"/>
      <c r="F585" s="381"/>
      <c r="G585" s="381"/>
      <c r="H585" s="381"/>
      <c r="I585" s="381"/>
      <c r="J585" s="381"/>
    </row>
    <row r="586" spans="1:10" s="190" customFormat="1" ht="12.75" hidden="1" customHeight="1" x14ac:dyDescent="0.25">
      <c r="A586" s="381"/>
      <c r="B586" s="381" t="s">
        <v>4952</v>
      </c>
      <c r="C586" s="381"/>
      <c r="D586" s="381"/>
      <c r="E586" s="381"/>
      <c r="F586" s="381"/>
      <c r="G586" s="381"/>
      <c r="H586" s="381"/>
      <c r="I586" s="381"/>
      <c r="J586" s="381"/>
    </row>
    <row r="587" spans="1:10" s="190" customFormat="1" ht="12.75" hidden="1" customHeight="1" x14ac:dyDescent="0.25">
      <c r="A587" s="381"/>
      <c r="B587" s="381" t="s">
        <v>4953</v>
      </c>
      <c r="C587" s="381"/>
      <c r="D587" s="381"/>
      <c r="E587" s="381"/>
      <c r="F587" s="381"/>
      <c r="G587" s="381"/>
      <c r="H587" s="381"/>
      <c r="I587" s="381"/>
      <c r="J587" s="381"/>
    </row>
    <row r="588" spans="1:10" s="190" customFormat="1" ht="12.75" hidden="1" customHeight="1" x14ac:dyDescent="0.25">
      <c r="A588" s="381"/>
      <c r="B588" s="381" t="s">
        <v>4954</v>
      </c>
      <c r="C588" s="381"/>
      <c r="D588" s="381"/>
      <c r="E588" s="381"/>
      <c r="F588" s="381"/>
      <c r="G588" s="381"/>
      <c r="H588" s="381"/>
      <c r="I588" s="381"/>
      <c r="J588" s="381"/>
    </row>
    <row r="589" spans="1:10" s="190" customFormat="1" ht="12.75" hidden="1" customHeight="1" x14ac:dyDescent="0.25">
      <c r="A589" s="381"/>
      <c r="B589" s="381" t="s">
        <v>4955</v>
      </c>
      <c r="C589" s="381"/>
      <c r="D589" s="381"/>
      <c r="E589" s="381"/>
      <c r="F589" s="381"/>
      <c r="G589" s="381"/>
      <c r="H589" s="381"/>
      <c r="I589" s="381"/>
      <c r="J589" s="381"/>
    </row>
    <row r="590" spans="1:10" s="190" customFormat="1" ht="12.75" hidden="1" customHeight="1" x14ac:dyDescent="0.25">
      <c r="A590" s="381"/>
      <c r="B590" s="381" t="s">
        <v>4956</v>
      </c>
      <c r="C590" s="381"/>
      <c r="D590" s="381"/>
      <c r="E590" s="381"/>
      <c r="F590" s="381"/>
      <c r="G590" s="381"/>
      <c r="H590" s="381"/>
      <c r="I590" s="381"/>
      <c r="J590" s="381"/>
    </row>
    <row r="591" spans="1:10" s="190" customFormat="1" ht="12.75" hidden="1" customHeight="1" x14ac:dyDescent="0.25">
      <c r="A591" s="381"/>
      <c r="B591" s="381" t="s">
        <v>4957</v>
      </c>
      <c r="C591" s="381"/>
      <c r="D591" s="381"/>
      <c r="E591" s="381"/>
      <c r="F591" s="381"/>
      <c r="G591" s="381"/>
      <c r="H591" s="381"/>
      <c r="I591" s="381"/>
      <c r="J591" s="381"/>
    </row>
    <row r="592" spans="1:10" s="190" customFormat="1" ht="12.75" hidden="1" customHeight="1" x14ac:dyDescent="0.25">
      <c r="A592" s="381"/>
      <c r="B592" s="381" t="s">
        <v>4958</v>
      </c>
      <c r="C592" s="381"/>
      <c r="D592" s="381"/>
      <c r="E592" s="381"/>
      <c r="F592" s="381"/>
      <c r="G592" s="381"/>
      <c r="H592" s="381"/>
      <c r="I592" s="381"/>
      <c r="J592" s="381"/>
    </row>
    <row r="593" spans="1:10" s="190" customFormat="1" ht="12.75" hidden="1" customHeight="1" x14ac:dyDescent="0.25">
      <c r="A593" s="381"/>
      <c r="B593" s="381" t="s">
        <v>4959</v>
      </c>
      <c r="C593" s="381"/>
      <c r="D593" s="381"/>
      <c r="E593" s="381"/>
      <c r="F593" s="381"/>
      <c r="G593" s="381"/>
      <c r="H593" s="381"/>
      <c r="I593" s="381"/>
      <c r="J593" s="381"/>
    </row>
    <row r="594" spans="1:10" s="190" customFormat="1" ht="12.75" hidden="1" customHeight="1" x14ac:dyDescent="0.25">
      <c r="A594" s="381"/>
      <c r="B594" s="381" t="s">
        <v>4960</v>
      </c>
      <c r="C594" s="381"/>
      <c r="D594" s="381"/>
      <c r="E594" s="381"/>
      <c r="F594" s="381"/>
      <c r="G594" s="381"/>
      <c r="H594" s="381"/>
      <c r="I594" s="381"/>
      <c r="J594" s="381"/>
    </row>
    <row r="595" spans="1:10" s="190" customFormat="1" ht="12.75" hidden="1" customHeight="1" x14ac:dyDescent="0.25">
      <c r="A595" s="381"/>
      <c r="B595" s="381" t="s">
        <v>4961</v>
      </c>
      <c r="C595" s="381"/>
      <c r="D595" s="381"/>
      <c r="E595" s="381"/>
      <c r="F595" s="381"/>
      <c r="G595" s="381"/>
      <c r="H595" s="381"/>
      <c r="I595" s="381"/>
      <c r="J595" s="381"/>
    </row>
    <row r="596" spans="1:10" s="190" customFormat="1" ht="12.75" hidden="1" customHeight="1" x14ac:dyDescent="0.25">
      <c r="A596" s="381"/>
      <c r="B596" s="381" t="s">
        <v>4962</v>
      </c>
      <c r="C596" s="381"/>
      <c r="D596" s="381"/>
      <c r="E596" s="381"/>
      <c r="F596" s="381"/>
      <c r="G596" s="381"/>
      <c r="H596" s="381"/>
      <c r="I596" s="381"/>
      <c r="J596" s="381"/>
    </row>
    <row r="597" spans="1:10" s="190" customFormat="1" ht="12.75" hidden="1" customHeight="1" x14ac:dyDescent="0.25">
      <c r="A597" s="381"/>
      <c r="B597" s="381" t="s">
        <v>4963</v>
      </c>
      <c r="C597" s="381"/>
      <c r="D597" s="381"/>
      <c r="E597" s="381"/>
      <c r="F597" s="381"/>
      <c r="G597" s="381"/>
      <c r="H597" s="381"/>
      <c r="I597" s="381"/>
      <c r="J597" s="381"/>
    </row>
    <row r="598" spans="1:10" s="190" customFormat="1" ht="12.75" hidden="1" customHeight="1" x14ac:dyDescent="0.25">
      <c r="A598" s="381"/>
      <c r="B598" s="381" t="s">
        <v>4964</v>
      </c>
      <c r="C598" s="381"/>
      <c r="D598" s="381"/>
      <c r="E598" s="381"/>
      <c r="F598" s="381"/>
      <c r="G598" s="381"/>
      <c r="H598" s="381"/>
      <c r="I598" s="381"/>
      <c r="J598" s="381"/>
    </row>
    <row r="599" spans="1:10" s="190" customFormat="1" ht="12.75" hidden="1" customHeight="1" x14ac:dyDescent="0.25">
      <c r="A599" s="381"/>
      <c r="B599" s="381" t="s">
        <v>4965</v>
      </c>
      <c r="C599" s="381"/>
      <c r="D599" s="381"/>
      <c r="E599" s="381"/>
      <c r="F599" s="381"/>
      <c r="G599" s="381"/>
      <c r="H599" s="381"/>
      <c r="I599" s="381"/>
      <c r="J599" s="381"/>
    </row>
    <row r="600" spans="1:10" s="190" customFormat="1" ht="12.75" hidden="1" customHeight="1" x14ac:dyDescent="0.25">
      <c r="A600" s="381"/>
      <c r="B600" s="381" t="s">
        <v>4966</v>
      </c>
      <c r="C600" s="381"/>
      <c r="D600" s="381"/>
      <c r="E600" s="381"/>
      <c r="F600" s="381"/>
      <c r="G600" s="381"/>
      <c r="H600" s="381"/>
      <c r="I600" s="381"/>
      <c r="J600" s="381"/>
    </row>
    <row r="601" spans="1:10" s="190" customFormat="1" ht="12.75" hidden="1" customHeight="1" x14ac:dyDescent="0.25">
      <c r="A601" s="381"/>
      <c r="B601" s="381" t="s">
        <v>4967</v>
      </c>
      <c r="C601" s="381"/>
      <c r="D601" s="381"/>
      <c r="E601" s="381"/>
      <c r="F601" s="381"/>
      <c r="G601" s="381"/>
      <c r="H601" s="381"/>
      <c r="I601" s="381"/>
      <c r="J601" s="381"/>
    </row>
    <row r="602" spans="1:10" s="190" customFormat="1" ht="12.75" hidden="1" customHeight="1" x14ac:dyDescent="0.25">
      <c r="A602" s="381"/>
      <c r="B602" s="381" t="s">
        <v>4968</v>
      </c>
      <c r="C602" s="381"/>
      <c r="D602" s="381"/>
      <c r="E602" s="381"/>
      <c r="F602" s="381"/>
      <c r="G602" s="381"/>
      <c r="H602" s="381"/>
      <c r="I602" s="381"/>
      <c r="J602" s="381"/>
    </row>
    <row r="603" spans="1:10" s="190" customFormat="1" ht="12.75" hidden="1" customHeight="1" x14ac:dyDescent="0.25">
      <c r="A603" s="381"/>
      <c r="B603" s="381" t="s">
        <v>4969</v>
      </c>
      <c r="C603" s="381"/>
      <c r="D603" s="381"/>
      <c r="E603" s="381"/>
      <c r="F603" s="381"/>
      <c r="G603" s="381"/>
      <c r="H603" s="381"/>
      <c r="I603" s="381"/>
      <c r="J603" s="381"/>
    </row>
    <row r="604" spans="1:10" s="190" customFormat="1" ht="12.75" hidden="1" customHeight="1" x14ac:dyDescent="0.25">
      <c r="A604" s="381"/>
      <c r="B604" s="381" t="s">
        <v>4970</v>
      </c>
      <c r="C604" s="381"/>
      <c r="D604" s="381"/>
      <c r="E604" s="381"/>
      <c r="F604" s="381"/>
      <c r="G604" s="381"/>
      <c r="H604" s="381"/>
      <c r="I604" s="381"/>
      <c r="J604" s="381"/>
    </row>
    <row r="605" spans="1:10" s="190" customFormat="1" ht="12.75" hidden="1" customHeight="1" x14ac:dyDescent="0.25">
      <c r="A605" s="381"/>
      <c r="B605" s="381" t="s">
        <v>4971</v>
      </c>
      <c r="C605" s="381"/>
      <c r="D605" s="381"/>
      <c r="E605" s="381"/>
      <c r="F605" s="381"/>
      <c r="G605" s="381"/>
      <c r="H605" s="381"/>
      <c r="I605" s="381"/>
      <c r="J605" s="381"/>
    </row>
    <row r="606" spans="1:10" s="190" customFormat="1" ht="12.75" hidden="1" customHeight="1" x14ac:dyDescent="0.25">
      <c r="A606" s="381"/>
      <c r="B606" s="381" t="s">
        <v>4972</v>
      </c>
      <c r="C606" s="381"/>
      <c r="D606" s="381"/>
      <c r="E606" s="381"/>
      <c r="F606" s="381"/>
      <c r="G606" s="381"/>
      <c r="H606" s="381"/>
      <c r="I606" s="381"/>
      <c r="J606" s="381"/>
    </row>
    <row r="607" spans="1:10" s="190" customFormat="1" ht="12.75" hidden="1" customHeight="1" x14ac:dyDescent="0.25">
      <c r="A607" s="381"/>
      <c r="B607" s="381" t="s">
        <v>4973</v>
      </c>
      <c r="C607" s="381"/>
      <c r="D607" s="381"/>
      <c r="E607" s="381"/>
      <c r="F607" s="381"/>
      <c r="G607" s="381"/>
      <c r="H607" s="381"/>
      <c r="I607" s="381"/>
      <c r="J607" s="381"/>
    </row>
    <row r="608" spans="1:10" s="190" customFormat="1" ht="12.75" hidden="1" customHeight="1" x14ac:dyDescent="0.25">
      <c r="A608" s="381"/>
      <c r="B608" s="381" t="s">
        <v>4974</v>
      </c>
      <c r="C608" s="381"/>
      <c r="D608" s="381"/>
      <c r="E608" s="381"/>
      <c r="F608" s="381"/>
      <c r="G608" s="381"/>
      <c r="H608" s="381"/>
      <c r="I608" s="381"/>
      <c r="J608" s="381"/>
    </row>
    <row r="609" spans="1:10" s="190" customFormat="1" ht="12.75" hidden="1" customHeight="1" x14ac:dyDescent="0.25">
      <c r="A609" s="381"/>
      <c r="B609" s="381" t="s">
        <v>4975</v>
      </c>
      <c r="C609" s="381"/>
      <c r="D609" s="381"/>
      <c r="E609" s="381"/>
      <c r="F609" s="381"/>
      <c r="G609" s="381"/>
      <c r="H609" s="381"/>
      <c r="I609" s="381"/>
      <c r="J609" s="381"/>
    </row>
    <row r="610" spans="1:10" s="190" customFormat="1" ht="12.75" hidden="1" customHeight="1" x14ac:dyDescent="0.25">
      <c r="A610" s="381"/>
      <c r="B610" s="381" t="s">
        <v>4976</v>
      </c>
      <c r="C610" s="381"/>
      <c r="D610" s="381"/>
      <c r="E610" s="381"/>
      <c r="F610" s="381"/>
      <c r="G610" s="381"/>
      <c r="H610" s="381"/>
      <c r="I610" s="381"/>
      <c r="J610" s="381"/>
    </row>
    <row r="611" spans="1:10" s="190" customFormat="1" ht="12.75" hidden="1" customHeight="1" x14ac:dyDescent="0.25">
      <c r="A611" s="381"/>
      <c r="B611" s="381" t="s">
        <v>4977</v>
      </c>
      <c r="C611" s="381"/>
      <c r="D611" s="381"/>
      <c r="E611" s="381"/>
      <c r="F611" s="381"/>
      <c r="G611" s="381"/>
      <c r="H611" s="381"/>
      <c r="I611" s="381"/>
      <c r="J611" s="381"/>
    </row>
    <row r="612" spans="1:10" s="190" customFormat="1" ht="12.75" hidden="1" customHeight="1" x14ac:dyDescent="0.25">
      <c r="A612" s="381"/>
      <c r="B612" s="381" t="s">
        <v>4978</v>
      </c>
      <c r="C612" s="381"/>
      <c r="D612" s="381"/>
      <c r="E612" s="381"/>
      <c r="F612" s="381"/>
      <c r="G612" s="381"/>
      <c r="H612" s="381"/>
      <c r="I612" s="381"/>
      <c r="J612" s="381"/>
    </row>
    <row r="613" spans="1:10" s="190" customFormat="1" ht="12.75" hidden="1" customHeight="1" x14ac:dyDescent="0.25">
      <c r="A613" s="381"/>
      <c r="B613" s="381" t="s">
        <v>4979</v>
      </c>
      <c r="C613" s="381"/>
      <c r="D613" s="381"/>
      <c r="E613" s="381"/>
      <c r="F613" s="381"/>
      <c r="G613" s="381"/>
      <c r="H613" s="381"/>
      <c r="I613" s="381"/>
      <c r="J613" s="381"/>
    </row>
    <row r="614" spans="1:10" s="190" customFormat="1" ht="12.75" hidden="1" customHeight="1" x14ac:dyDescent="0.25">
      <c r="A614" s="381"/>
      <c r="B614" s="381" t="s">
        <v>4980</v>
      </c>
      <c r="C614" s="381"/>
      <c r="D614" s="381"/>
      <c r="E614" s="381"/>
      <c r="F614" s="381"/>
      <c r="G614" s="381"/>
      <c r="H614" s="381"/>
      <c r="I614" s="381"/>
      <c r="J614" s="381"/>
    </row>
    <row r="615" spans="1:10" s="190" customFormat="1" ht="12.75" hidden="1" customHeight="1" x14ac:dyDescent="0.25">
      <c r="A615" s="381"/>
      <c r="B615" s="381" t="s">
        <v>4981</v>
      </c>
      <c r="C615" s="381"/>
      <c r="D615" s="381"/>
      <c r="E615" s="381"/>
      <c r="F615" s="381"/>
      <c r="G615" s="381"/>
      <c r="H615" s="381"/>
      <c r="I615" s="381"/>
      <c r="J615" s="381"/>
    </row>
    <row r="616" spans="1:10" s="190" customFormat="1" ht="12.75" hidden="1" customHeight="1" x14ac:dyDescent="0.25">
      <c r="A616" s="381"/>
      <c r="B616" s="381" t="s">
        <v>4982</v>
      </c>
      <c r="C616" s="381"/>
      <c r="D616" s="381"/>
      <c r="E616" s="381"/>
      <c r="F616" s="381"/>
      <c r="G616" s="381"/>
      <c r="H616" s="381"/>
      <c r="I616" s="381"/>
      <c r="J616" s="381"/>
    </row>
    <row r="617" spans="1:10" s="190" customFormat="1" ht="12.75" hidden="1" customHeight="1" x14ac:dyDescent="0.25">
      <c r="A617" s="381"/>
      <c r="B617" s="381" t="s">
        <v>4983</v>
      </c>
      <c r="C617" s="381"/>
      <c r="D617" s="381"/>
      <c r="E617" s="381"/>
      <c r="F617" s="381"/>
      <c r="G617" s="381"/>
      <c r="H617" s="381"/>
      <c r="I617" s="381"/>
      <c r="J617" s="381"/>
    </row>
    <row r="618" spans="1:10" s="190" customFormat="1" ht="12.75" hidden="1" customHeight="1" x14ac:dyDescent="0.25">
      <c r="A618" s="381"/>
      <c r="B618" s="381" t="s">
        <v>4984</v>
      </c>
      <c r="C618" s="381"/>
      <c r="D618" s="381"/>
      <c r="E618" s="381"/>
      <c r="F618" s="381"/>
      <c r="G618" s="381"/>
      <c r="H618" s="381"/>
      <c r="I618" s="381"/>
      <c r="J618" s="381"/>
    </row>
    <row r="619" spans="1:10" s="190" customFormat="1" ht="12.75" hidden="1" customHeight="1" x14ac:dyDescent="0.25">
      <c r="A619" s="381"/>
      <c r="B619" s="381" t="s">
        <v>4985</v>
      </c>
      <c r="C619" s="381"/>
      <c r="D619" s="381"/>
      <c r="E619" s="381"/>
      <c r="F619" s="381"/>
      <c r="G619" s="381"/>
      <c r="H619" s="381"/>
      <c r="I619" s="381"/>
      <c r="J619" s="381"/>
    </row>
    <row r="620" spans="1:10" s="190" customFormat="1" ht="12.75" hidden="1" customHeight="1" x14ac:dyDescent="0.25">
      <c r="A620" s="381"/>
      <c r="B620" s="381" t="s">
        <v>4986</v>
      </c>
      <c r="C620" s="381"/>
      <c r="D620" s="381"/>
      <c r="E620" s="381"/>
      <c r="F620" s="381"/>
      <c r="G620" s="381"/>
      <c r="H620" s="381"/>
      <c r="I620" s="381"/>
      <c r="J620" s="381"/>
    </row>
    <row r="621" spans="1:10" s="190" customFormat="1" ht="12.75" hidden="1" customHeight="1" x14ac:dyDescent="0.25">
      <c r="A621" s="381"/>
      <c r="B621" s="381" t="s">
        <v>4987</v>
      </c>
      <c r="C621" s="381"/>
      <c r="D621" s="381"/>
      <c r="E621" s="381"/>
      <c r="F621" s="381"/>
      <c r="G621" s="381"/>
      <c r="H621" s="381"/>
      <c r="I621" s="381"/>
      <c r="J621" s="381"/>
    </row>
    <row r="622" spans="1:10" s="190" customFormat="1" ht="12.75" hidden="1" customHeight="1" x14ac:dyDescent="0.25">
      <c r="A622" s="381"/>
      <c r="B622" s="381" t="s">
        <v>4988</v>
      </c>
      <c r="C622" s="381"/>
      <c r="D622" s="381"/>
      <c r="E622" s="381"/>
      <c r="F622" s="381"/>
      <c r="G622" s="381"/>
      <c r="H622" s="381"/>
      <c r="I622" s="381"/>
      <c r="J622" s="381"/>
    </row>
    <row r="623" spans="1:10" s="190" customFormat="1" ht="12.75" hidden="1" customHeight="1" x14ac:dyDescent="0.25">
      <c r="A623" s="381"/>
      <c r="B623" s="381" t="s">
        <v>4989</v>
      </c>
      <c r="C623" s="381"/>
      <c r="D623" s="381"/>
      <c r="E623" s="381"/>
      <c r="F623" s="381"/>
      <c r="G623" s="381"/>
      <c r="H623" s="381"/>
      <c r="I623" s="381"/>
      <c r="J623" s="381"/>
    </row>
    <row r="624" spans="1:10" s="190" customFormat="1" ht="12.75" hidden="1" customHeight="1" x14ac:dyDescent="0.25">
      <c r="A624" s="381"/>
      <c r="B624" s="381" t="s">
        <v>4990</v>
      </c>
      <c r="C624" s="381"/>
      <c r="D624" s="381"/>
      <c r="E624" s="381"/>
      <c r="F624" s="381"/>
      <c r="G624" s="381"/>
      <c r="H624" s="381"/>
      <c r="I624" s="381"/>
      <c r="J624" s="381"/>
    </row>
    <row r="625" spans="1:10" s="190" customFormat="1" ht="12.75" hidden="1" customHeight="1" x14ac:dyDescent="0.25">
      <c r="A625" s="381"/>
      <c r="B625" s="381" t="s">
        <v>4991</v>
      </c>
      <c r="C625" s="381"/>
      <c r="D625" s="381"/>
      <c r="E625" s="381"/>
      <c r="F625" s="381"/>
      <c r="G625" s="381"/>
      <c r="H625" s="381"/>
      <c r="I625" s="381"/>
      <c r="J625" s="381"/>
    </row>
    <row r="626" spans="1:10" s="190" customFormat="1" ht="12.75" hidden="1" customHeight="1" x14ac:dyDescent="0.25">
      <c r="A626" s="381"/>
      <c r="B626" s="381" t="s">
        <v>4992</v>
      </c>
      <c r="C626" s="381"/>
      <c r="D626" s="381"/>
      <c r="E626" s="381"/>
      <c r="F626" s="381"/>
      <c r="G626" s="381"/>
      <c r="H626" s="381"/>
      <c r="I626" s="381"/>
      <c r="J626" s="381"/>
    </row>
    <row r="627" spans="1:10" s="190" customFormat="1" ht="12.75" hidden="1" customHeight="1" x14ac:dyDescent="0.25">
      <c r="A627" s="381"/>
      <c r="B627" s="381" t="s">
        <v>4993</v>
      </c>
      <c r="C627" s="381"/>
      <c r="D627" s="381"/>
      <c r="E627" s="381"/>
      <c r="F627" s="381"/>
      <c r="G627" s="381"/>
      <c r="H627" s="381"/>
      <c r="I627" s="381"/>
      <c r="J627" s="381"/>
    </row>
    <row r="628" spans="1:10" s="190" customFormat="1" ht="12.75" hidden="1" customHeight="1" x14ac:dyDescent="0.25">
      <c r="A628" s="381"/>
      <c r="B628" s="381" t="s">
        <v>4994</v>
      </c>
      <c r="C628" s="381"/>
      <c r="D628" s="381"/>
      <c r="E628" s="381"/>
      <c r="F628" s="381"/>
      <c r="G628" s="381"/>
      <c r="H628" s="381"/>
      <c r="I628" s="381"/>
      <c r="J628" s="381"/>
    </row>
    <row r="629" spans="1:10" s="190" customFormat="1" ht="12.75" hidden="1" customHeight="1" x14ac:dyDescent="0.25">
      <c r="A629" s="381"/>
      <c r="B629" s="381" t="s">
        <v>4995</v>
      </c>
      <c r="C629" s="381"/>
      <c r="D629" s="381"/>
      <c r="E629" s="381"/>
      <c r="F629" s="381"/>
      <c r="G629" s="381"/>
      <c r="H629" s="381"/>
      <c r="I629" s="381"/>
      <c r="J629" s="381"/>
    </row>
    <row r="630" spans="1:10" s="190" customFormat="1" ht="12.75" hidden="1" customHeight="1" x14ac:dyDescent="0.25">
      <c r="A630" s="381"/>
      <c r="B630" s="381" t="s">
        <v>4996</v>
      </c>
      <c r="C630" s="381"/>
      <c r="D630" s="381"/>
      <c r="E630" s="381"/>
      <c r="F630" s="381"/>
      <c r="G630" s="381"/>
      <c r="H630" s="381"/>
      <c r="I630" s="381"/>
      <c r="J630" s="381"/>
    </row>
    <row r="631" spans="1:10" s="190" customFormat="1" ht="12.75" hidden="1" customHeight="1" x14ac:dyDescent="0.25">
      <c r="A631" s="381"/>
      <c r="B631" s="381" t="s">
        <v>4997</v>
      </c>
      <c r="C631" s="381"/>
      <c r="D631" s="381"/>
      <c r="E631" s="381"/>
      <c r="F631" s="381"/>
      <c r="G631" s="381"/>
      <c r="H631" s="381"/>
      <c r="I631" s="381"/>
      <c r="J631" s="381"/>
    </row>
    <row r="632" spans="1:10" s="190" customFormat="1" ht="12.75" hidden="1" customHeight="1" x14ac:dyDescent="0.25">
      <c r="A632" s="381"/>
      <c r="B632" s="381" t="s">
        <v>4998</v>
      </c>
      <c r="C632" s="381"/>
      <c r="D632" s="381"/>
      <c r="E632" s="381"/>
      <c r="F632" s="381"/>
      <c r="G632" s="381"/>
      <c r="H632" s="381"/>
      <c r="I632" s="381"/>
      <c r="J632" s="381"/>
    </row>
    <row r="633" spans="1:10" s="190" customFormat="1" ht="12.75" hidden="1" customHeight="1" x14ac:dyDescent="0.25">
      <c r="A633" s="381"/>
      <c r="B633" s="381" t="s">
        <v>4999</v>
      </c>
      <c r="C633" s="381"/>
      <c r="D633" s="381"/>
      <c r="E633" s="381"/>
      <c r="F633" s="381"/>
      <c r="G633" s="381"/>
      <c r="H633" s="381"/>
      <c r="I633" s="381"/>
      <c r="J633" s="381"/>
    </row>
    <row r="634" spans="1:10" s="190" customFormat="1" ht="12.75" hidden="1" customHeight="1" x14ac:dyDescent="0.25">
      <c r="A634" s="381"/>
      <c r="B634" s="381" t="s">
        <v>5000</v>
      </c>
      <c r="C634" s="381"/>
      <c r="D634" s="381"/>
      <c r="E634" s="381"/>
      <c r="F634" s="381"/>
      <c r="G634" s="381"/>
      <c r="H634" s="381"/>
      <c r="I634" s="381"/>
      <c r="J634" s="381"/>
    </row>
    <row r="635" spans="1:10" s="190" customFormat="1" ht="12.75" hidden="1" customHeight="1" x14ac:dyDescent="0.25">
      <c r="A635" s="381"/>
      <c r="B635" s="381" t="s">
        <v>5001</v>
      </c>
      <c r="C635" s="381"/>
      <c r="D635" s="381"/>
      <c r="E635" s="381"/>
      <c r="F635" s="381"/>
      <c r="G635" s="381"/>
      <c r="H635" s="381"/>
      <c r="I635" s="381"/>
      <c r="J635" s="381"/>
    </row>
    <row r="636" spans="1:10" s="190" customFormat="1" ht="12.75" hidden="1" customHeight="1" x14ac:dyDescent="0.25">
      <c r="A636" s="381"/>
      <c r="B636" s="381" t="s">
        <v>5002</v>
      </c>
      <c r="C636" s="381"/>
      <c r="D636" s="381"/>
      <c r="E636" s="381"/>
      <c r="F636" s="381"/>
      <c r="G636" s="381"/>
      <c r="H636" s="381"/>
      <c r="I636" s="381"/>
      <c r="J636" s="381"/>
    </row>
    <row r="637" spans="1:10" s="190" customFormat="1" ht="12.75" hidden="1" customHeight="1" x14ac:dyDescent="0.25">
      <c r="A637" s="381"/>
      <c r="B637" s="381" t="s">
        <v>5003</v>
      </c>
      <c r="C637" s="381"/>
      <c r="D637" s="381"/>
      <c r="E637" s="381"/>
      <c r="F637" s="381"/>
      <c r="G637" s="381"/>
      <c r="H637" s="381"/>
      <c r="I637" s="381"/>
      <c r="J637" s="381"/>
    </row>
    <row r="638" spans="1:10" s="190" customFormat="1" ht="12.75" hidden="1" customHeight="1" x14ac:dyDescent="0.25">
      <c r="A638" s="381"/>
      <c r="B638" s="381" t="s">
        <v>5004</v>
      </c>
      <c r="C638" s="381"/>
      <c r="D638" s="381"/>
      <c r="E638" s="381"/>
      <c r="F638" s="381"/>
      <c r="G638" s="381"/>
      <c r="H638" s="381"/>
      <c r="I638" s="381"/>
      <c r="J638" s="381"/>
    </row>
    <row r="639" spans="1:10" s="190" customFormat="1" ht="12.75" hidden="1" customHeight="1" x14ac:dyDescent="0.25">
      <c r="A639" s="381"/>
      <c r="B639" s="381" t="s">
        <v>5005</v>
      </c>
      <c r="C639" s="381"/>
      <c r="D639" s="381"/>
      <c r="E639" s="381"/>
      <c r="F639" s="381"/>
      <c r="G639" s="381"/>
      <c r="H639" s="381"/>
      <c r="I639" s="381"/>
      <c r="J639" s="381"/>
    </row>
    <row r="640" spans="1:10" s="190" customFormat="1" ht="12.75" hidden="1" customHeight="1" x14ac:dyDescent="0.25">
      <c r="A640" s="381"/>
      <c r="B640" s="381" t="s">
        <v>5006</v>
      </c>
      <c r="C640" s="381"/>
      <c r="D640" s="381"/>
      <c r="E640" s="381"/>
      <c r="F640" s="381"/>
      <c r="G640" s="381"/>
      <c r="H640" s="381"/>
      <c r="I640" s="381"/>
      <c r="J640" s="381"/>
    </row>
    <row r="641" spans="1:10" s="190" customFormat="1" ht="12.75" hidden="1" customHeight="1" x14ac:dyDescent="0.25">
      <c r="A641" s="381"/>
      <c r="B641" s="381" t="s">
        <v>5007</v>
      </c>
      <c r="C641" s="381"/>
      <c r="D641" s="381"/>
      <c r="E641" s="381"/>
      <c r="F641" s="381"/>
      <c r="G641" s="381"/>
      <c r="H641" s="381"/>
      <c r="I641" s="381"/>
      <c r="J641" s="381"/>
    </row>
    <row r="642" spans="1:10" s="190" customFormat="1" ht="12.75" hidden="1" customHeight="1" x14ac:dyDescent="0.25">
      <c r="A642" s="381"/>
      <c r="B642" s="381" t="s">
        <v>5008</v>
      </c>
      <c r="C642" s="381"/>
      <c r="D642" s="381"/>
      <c r="E642" s="381"/>
      <c r="F642" s="381"/>
      <c r="G642" s="381"/>
      <c r="H642" s="381"/>
      <c r="I642" s="381"/>
      <c r="J642" s="381"/>
    </row>
    <row r="643" spans="1:10" s="190" customFormat="1" ht="12.75" hidden="1" customHeight="1" x14ac:dyDescent="0.25">
      <c r="A643" s="381"/>
      <c r="B643" s="381" t="s">
        <v>5009</v>
      </c>
      <c r="C643" s="381"/>
      <c r="D643" s="381"/>
      <c r="E643" s="381"/>
      <c r="F643" s="381"/>
      <c r="G643" s="381"/>
      <c r="H643" s="381"/>
      <c r="I643" s="381"/>
      <c r="J643" s="381"/>
    </row>
    <row r="644" spans="1:10" s="190" customFormat="1" ht="12.75" hidden="1" customHeight="1" x14ac:dyDescent="0.25">
      <c r="A644" s="381"/>
      <c r="B644" s="381" t="s">
        <v>5010</v>
      </c>
      <c r="C644" s="381"/>
      <c r="D644" s="381"/>
      <c r="E644" s="381"/>
      <c r="F644" s="381"/>
      <c r="G644" s="381"/>
      <c r="H644" s="381"/>
      <c r="I644" s="381"/>
      <c r="J644" s="381"/>
    </row>
    <row r="645" spans="1:10" s="190" customFormat="1" ht="12.75" hidden="1" customHeight="1" x14ac:dyDescent="0.25">
      <c r="A645" s="381"/>
      <c r="B645" s="381" t="s">
        <v>5011</v>
      </c>
      <c r="C645" s="381"/>
      <c r="D645" s="381"/>
      <c r="E645" s="381"/>
      <c r="F645" s="381"/>
      <c r="G645" s="381"/>
      <c r="H645" s="381"/>
      <c r="I645" s="381"/>
      <c r="J645" s="381"/>
    </row>
    <row r="646" spans="1:10" s="190" customFormat="1" ht="12.75" hidden="1" customHeight="1" x14ac:dyDescent="0.25">
      <c r="A646" s="381"/>
      <c r="B646" s="381" t="s">
        <v>5012</v>
      </c>
      <c r="C646" s="381"/>
      <c r="D646" s="381"/>
      <c r="E646" s="381"/>
      <c r="F646" s="381"/>
      <c r="G646" s="381"/>
      <c r="H646" s="381"/>
      <c r="I646" s="381"/>
      <c r="J646" s="381"/>
    </row>
    <row r="647" spans="1:10" s="190" customFormat="1" ht="12.75" hidden="1" customHeight="1" x14ac:dyDescent="0.25">
      <c r="A647" s="381"/>
      <c r="B647" s="381" t="s">
        <v>5013</v>
      </c>
      <c r="C647" s="381"/>
      <c r="D647" s="381"/>
      <c r="E647" s="381"/>
      <c r="F647" s="381"/>
      <c r="G647" s="381"/>
      <c r="H647" s="381"/>
      <c r="I647" s="381"/>
      <c r="J647" s="381"/>
    </row>
    <row r="648" spans="1:10" s="190" customFormat="1" ht="12.75" hidden="1" customHeight="1" x14ac:dyDescent="0.25">
      <c r="A648" s="381"/>
      <c r="B648" s="381" t="s">
        <v>5014</v>
      </c>
      <c r="C648" s="381"/>
      <c r="D648" s="381"/>
      <c r="E648" s="381"/>
      <c r="F648" s="381"/>
      <c r="G648" s="381"/>
      <c r="H648" s="381"/>
      <c r="I648" s="381"/>
      <c r="J648" s="381"/>
    </row>
    <row r="649" spans="1:10" s="190" customFormat="1" ht="12.75" hidden="1" customHeight="1" x14ac:dyDescent="0.25">
      <c r="A649" s="381"/>
      <c r="B649" s="381" t="s">
        <v>5015</v>
      </c>
      <c r="C649" s="381"/>
      <c r="D649" s="381"/>
      <c r="E649" s="381"/>
      <c r="F649" s="381"/>
      <c r="G649" s="381"/>
      <c r="H649" s="381"/>
      <c r="I649" s="381"/>
      <c r="J649" s="381"/>
    </row>
    <row r="650" spans="1:10" s="190" customFormat="1" ht="12.75" hidden="1" customHeight="1" x14ac:dyDescent="0.25">
      <c r="A650" s="381"/>
      <c r="B650" s="381" t="s">
        <v>5016</v>
      </c>
      <c r="C650" s="381"/>
      <c r="D650" s="381"/>
      <c r="E650" s="381"/>
      <c r="F650" s="381"/>
      <c r="G650" s="381"/>
      <c r="H650" s="381"/>
      <c r="I650" s="381"/>
      <c r="J650" s="381"/>
    </row>
    <row r="651" spans="1:10" s="190" customFormat="1" ht="12.75" hidden="1" customHeight="1" x14ac:dyDescent="0.25">
      <c r="A651" s="381"/>
      <c r="B651" s="381" t="s">
        <v>5017</v>
      </c>
      <c r="C651" s="381"/>
      <c r="D651" s="381"/>
      <c r="E651" s="381"/>
      <c r="F651" s="381"/>
      <c r="G651" s="381"/>
      <c r="H651" s="381"/>
      <c r="I651" s="381"/>
      <c r="J651" s="381"/>
    </row>
    <row r="652" spans="1:10" s="190" customFormat="1" ht="12.75" hidden="1" customHeight="1" x14ac:dyDescent="0.25">
      <c r="A652" s="381"/>
      <c r="B652" s="381" t="s">
        <v>5018</v>
      </c>
      <c r="C652" s="381"/>
      <c r="D652" s="381"/>
      <c r="E652" s="381"/>
      <c r="F652" s="381"/>
      <c r="G652" s="381"/>
      <c r="H652" s="381"/>
      <c r="I652" s="381"/>
      <c r="J652" s="381"/>
    </row>
    <row r="653" spans="1:10" s="190" customFormat="1" ht="12.75" hidden="1" customHeight="1" x14ac:dyDescent="0.25">
      <c r="A653" s="381"/>
      <c r="B653" s="381" t="s">
        <v>5019</v>
      </c>
      <c r="C653" s="381"/>
      <c r="D653" s="381"/>
      <c r="E653" s="381"/>
      <c r="F653" s="381"/>
      <c r="G653" s="381"/>
      <c r="H653" s="381"/>
      <c r="I653" s="381"/>
      <c r="J653" s="381"/>
    </row>
    <row r="654" spans="1:10" s="190" customFormat="1" ht="12.75" hidden="1" customHeight="1" x14ac:dyDescent="0.25">
      <c r="A654" s="381"/>
      <c r="B654" s="381" t="s">
        <v>5020</v>
      </c>
      <c r="C654" s="381"/>
      <c r="D654" s="381"/>
      <c r="E654" s="381"/>
      <c r="F654" s="381"/>
      <c r="G654" s="381"/>
      <c r="H654" s="381"/>
      <c r="I654" s="381"/>
      <c r="J654" s="381"/>
    </row>
    <row r="655" spans="1:10" s="190" customFormat="1" ht="12.75" hidden="1" customHeight="1" x14ac:dyDescent="0.25">
      <c r="A655" s="381"/>
      <c r="B655" s="381" t="s">
        <v>5021</v>
      </c>
      <c r="C655" s="381"/>
      <c r="D655" s="381"/>
      <c r="E655" s="381"/>
      <c r="F655" s="381"/>
      <c r="G655" s="381"/>
      <c r="H655" s="381"/>
      <c r="I655" s="381"/>
      <c r="J655" s="381"/>
    </row>
    <row r="656" spans="1:10" s="190" customFormat="1" ht="12.75" hidden="1" customHeight="1" x14ac:dyDescent="0.25">
      <c r="A656" s="381"/>
      <c r="B656" s="381" t="s">
        <v>5022</v>
      </c>
      <c r="C656" s="381"/>
      <c r="D656" s="381"/>
      <c r="E656" s="381"/>
      <c r="F656" s="381"/>
      <c r="G656" s="381"/>
      <c r="H656" s="381"/>
      <c r="I656" s="381"/>
      <c r="J656" s="381"/>
    </row>
    <row r="657" spans="1:10" s="190" customFormat="1" ht="12.75" hidden="1" customHeight="1" x14ac:dyDescent="0.25">
      <c r="A657" s="381"/>
      <c r="B657" s="381" t="s">
        <v>5023</v>
      </c>
      <c r="C657" s="381"/>
      <c r="D657" s="381"/>
      <c r="E657" s="381"/>
      <c r="F657" s="381"/>
      <c r="G657" s="381"/>
      <c r="H657" s="381"/>
      <c r="I657" s="381"/>
      <c r="J657" s="381"/>
    </row>
    <row r="658" spans="1:10" s="190" customFormat="1" ht="12.75" hidden="1" customHeight="1" x14ac:dyDescent="0.25">
      <c r="A658" s="381"/>
      <c r="B658" s="381" t="s">
        <v>5024</v>
      </c>
      <c r="C658" s="381"/>
      <c r="D658" s="381"/>
      <c r="E658" s="381"/>
      <c r="F658" s="381"/>
      <c r="G658" s="381"/>
      <c r="H658" s="381"/>
      <c r="I658" s="381"/>
      <c r="J658" s="381"/>
    </row>
    <row r="659" spans="1:10" s="190" customFormat="1" ht="12.75" hidden="1" customHeight="1" x14ac:dyDescent="0.25">
      <c r="A659" s="381"/>
      <c r="B659" s="381" t="s">
        <v>5025</v>
      </c>
      <c r="C659" s="381"/>
      <c r="D659" s="381"/>
      <c r="E659" s="381"/>
      <c r="F659" s="381"/>
      <c r="G659" s="381"/>
      <c r="H659" s="381"/>
      <c r="I659" s="381"/>
      <c r="J659" s="381"/>
    </row>
    <row r="660" spans="1:10" s="190" customFormat="1" ht="12.75" hidden="1" customHeight="1" x14ac:dyDescent="0.25">
      <c r="A660" s="381"/>
      <c r="B660" s="381" t="s">
        <v>5026</v>
      </c>
      <c r="C660" s="381"/>
      <c r="D660" s="381"/>
      <c r="E660" s="381"/>
      <c r="F660" s="381"/>
      <c r="G660" s="381"/>
      <c r="H660" s="381"/>
      <c r="I660" s="381"/>
      <c r="J660" s="381"/>
    </row>
    <row r="661" spans="1:10" s="190" customFormat="1" ht="12.75" hidden="1" customHeight="1" x14ac:dyDescent="0.25">
      <c r="A661" s="381"/>
      <c r="B661" s="381" t="s">
        <v>5027</v>
      </c>
      <c r="C661" s="381"/>
      <c r="D661" s="381"/>
      <c r="E661" s="381"/>
      <c r="F661" s="381"/>
      <c r="G661" s="381"/>
      <c r="H661" s="381"/>
      <c r="I661" s="381"/>
      <c r="J661" s="381"/>
    </row>
    <row r="662" spans="1:10" s="190" customFormat="1" ht="12.75" hidden="1" customHeight="1" x14ac:dyDescent="0.25">
      <c r="A662" s="381"/>
      <c r="B662" s="381" t="s">
        <v>5028</v>
      </c>
      <c r="C662" s="381"/>
      <c r="D662" s="381"/>
      <c r="E662" s="381"/>
      <c r="F662" s="381"/>
      <c r="G662" s="381"/>
      <c r="H662" s="381"/>
      <c r="I662" s="381"/>
      <c r="J662" s="381"/>
    </row>
    <row r="663" spans="1:10" s="190" customFormat="1" ht="12.75" hidden="1" customHeight="1" x14ac:dyDescent="0.25">
      <c r="A663" s="381"/>
      <c r="B663" s="381" t="s">
        <v>5029</v>
      </c>
      <c r="C663" s="381"/>
      <c r="D663" s="381"/>
      <c r="E663" s="381"/>
      <c r="F663" s="381"/>
      <c r="G663" s="381"/>
      <c r="H663" s="381"/>
      <c r="I663" s="381"/>
      <c r="J663" s="381"/>
    </row>
    <row r="664" spans="1:10" s="190" customFormat="1" ht="12.75" hidden="1" customHeight="1" x14ac:dyDescent="0.25">
      <c r="A664" s="381"/>
      <c r="B664" s="381" t="s">
        <v>5030</v>
      </c>
      <c r="C664" s="381"/>
      <c r="D664" s="381"/>
      <c r="E664" s="381"/>
      <c r="F664" s="381"/>
      <c r="G664" s="381"/>
      <c r="H664" s="381"/>
      <c r="I664" s="381"/>
      <c r="J664" s="381"/>
    </row>
    <row r="665" spans="1:10" s="190" customFormat="1" ht="12.75" hidden="1" customHeight="1" x14ac:dyDescent="0.25">
      <c r="A665" s="381"/>
      <c r="B665" s="381" t="s">
        <v>5031</v>
      </c>
      <c r="C665" s="381"/>
      <c r="D665" s="381"/>
      <c r="E665" s="381"/>
      <c r="F665" s="381"/>
      <c r="G665" s="381"/>
      <c r="H665" s="381"/>
      <c r="I665" s="381"/>
      <c r="J665" s="381"/>
    </row>
    <row r="666" spans="1:10" s="190" customFormat="1" ht="12.75" hidden="1" customHeight="1" x14ac:dyDescent="0.25">
      <c r="A666" s="381"/>
      <c r="B666" s="381" t="s">
        <v>5032</v>
      </c>
      <c r="C666" s="381"/>
      <c r="D666" s="381"/>
      <c r="E666" s="381"/>
      <c r="F666" s="381"/>
      <c r="G666" s="381"/>
      <c r="H666" s="381"/>
      <c r="I666" s="381"/>
      <c r="J666" s="381"/>
    </row>
    <row r="667" spans="1:10" s="190" customFormat="1" ht="12.75" hidden="1" customHeight="1" x14ac:dyDescent="0.25">
      <c r="A667" s="381"/>
      <c r="B667" s="381" t="s">
        <v>5033</v>
      </c>
      <c r="C667" s="381"/>
      <c r="D667" s="381"/>
      <c r="E667" s="381"/>
      <c r="F667" s="381"/>
      <c r="G667" s="381"/>
      <c r="H667" s="381"/>
      <c r="I667" s="381"/>
      <c r="J667" s="381"/>
    </row>
    <row r="668" spans="1:10" s="190" customFormat="1" ht="12.75" hidden="1" customHeight="1" x14ac:dyDescent="0.25">
      <c r="A668" s="381"/>
      <c r="B668" s="381" t="s">
        <v>5034</v>
      </c>
      <c r="C668" s="381"/>
      <c r="D668" s="381"/>
      <c r="E668" s="381"/>
      <c r="F668" s="381"/>
      <c r="G668" s="381"/>
      <c r="H668" s="381"/>
      <c r="I668" s="381"/>
      <c r="J668" s="381"/>
    </row>
    <row r="669" spans="1:10" s="190" customFormat="1" ht="12.75" hidden="1" customHeight="1" x14ac:dyDescent="0.25">
      <c r="A669" s="381"/>
      <c r="B669" s="381" t="s">
        <v>5035</v>
      </c>
      <c r="C669" s="381"/>
      <c r="D669" s="381"/>
      <c r="E669" s="381"/>
      <c r="F669" s="381"/>
      <c r="G669" s="381"/>
      <c r="H669" s="381"/>
      <c r="I669" s="381"/>
      <c r="J669" s="381"/>
    </row>
    <row r="670" spans="1:10" s="190" customFormat="1" ht="12.75" hidden="1" customHeight="1" x14ac:dyDescent="0.25">
      <c r="A670" s="381"/>
      <c r="B670" s="381" t="s">
        <v>5036</v>
      </c>
      <c r="C670" s="381"/>
      <c r="D670" s="381"/>
      <c r="E670" s="381"/>
      <c r="F670" s="381"/>
      <c r="G670" s="381"/>
      <c r="H670" s="381"/>
      <c r="I670" s="381"/>
      <c r="J670" s="381"/>
    </row>
    <row r="671" spans="1:10" s="190" customFormat="1" ht="12.75" hidden="1" customHeight="1" x14ac:dyDescent="0.25">
      <c r="A671" s="381"/>
      <c r="B671" s="381" t="s">
        <v>5037</v>
      </c>
      <c r="C671" s="381"/>
      <c r="D671" s="381"/>
      <c r="E671" s="381"/>
      <c r="F671" s="381"/>
      <c r="G671" s="381"/>
      <c r="H671" s="381"/>
      <c r="I671" s="381"/>
      <c r="J671" s="381"/>
    </row>
    <row r="672" spans="1:10" s="190" customFormat="1" ht="12.75" hidden="1" customHeight="1" x14ac:dyDescent="0.25">
      <c r="A672" s="381"/>
      <c r="B672" s="381" t="s">
        <v>5038</v>
      </c>
      <c r="C672" s="381"/>
      <c r="D672" s="381"/>
      <c r="E672" s="381"/>
      <c r="F672" s="381"/>
      <c r="G672" s="381"/>
      <c r="H672" s="381"/>
      <c r="I672" s="381"/>
      <c r="J672" s="381"/>
    </row>
    <row r="673" spans="1:10" s="190" customFormat="1" ht="12.75" hidden="1" customHeight="1" x14ac:dyDescent="0.25">
      <c r="A673" s="381"/>
      <c r="B673" s="381" t="s">
        <v>5039</v>
      </c>
      <c r="C673" s="381"/>
      <c r="D673" s="381"/>
      <c r="E673" s="381"/>
      <c r="F673" s="381"/>
      <c r="G673" s="381"/>
      <c r="H673" s="381"/>
      <c r="I673" s="381"/>
      <c r="J673" s="381"/>
    </row>
    <row r="674" spans="1:10" s="190" customFormat="1" ht="12.75" hidden="1" customHeight="1" x14ac:dyDescent="0.25">
      <c r="A674" s="381"/>
      <c r="B674" s="381" t="s">
        <v>5040</v>
      </c>
      <c r="C674" s="381"/>
      <c r="D674" s="381"/>
      <c r="E674" s="381"/>
      <c r="F674" s="381"/>
      <c r="G674" s="381"/>
      <c r="H674" s="381"/>
      <c r="I674" s="381"/>
      <c r="J674" s="381"/>
    </row>
    <row r="675" spans="1:10" s="190" customFormat="1" ht="12.75" hidden="1" customHeight="1" x14ac:dyDescent="0.25">
      <c r="A675" s="381"/>
      <c r="B675" s="381" t="s">
        <v>5041</v>
      </c>
      <c r="C675" s="381"/>
      <c r="D675" s="381"/>
      <c r="E675" s="381"/>
      <c r="F675" s="381"/>
      <c r="G675" s="381"/>
      <c r="H675" s="381"/>
      <c r="I675" s="381"/>
      <c r="J675" s="381"/>
    </row>
    <row r="676" spans="1:10" s="190" customFormat="1" ht="12.75" hidden="1" customHeight="1" x14ac:dyDescent="0.25">
      <c r="A676" s="381"/>
      <c r="B676" s="381" t="s">
        <v>5042</v>
      </c>
      <c r="C676" s="381"/>
      <c r="D676" s="381"/>
      <c r="E676" s="381"/>
      <c r="F676" s="381"/>
      <c r="G676" s="381"/>
      <c r="H676" s="381"/>
      <c r="I676" s="381"/>
      <c r="J676" s="381"/>
    </row>
    <row r="677" spans="1:10" s="190" customFormat="1" ht="12.75" hidden="1" customHeight="1" x14ac:dyDescent="0.25">
      <c r="A677" s="381"/>
      <c r="B677" s="381" t="s">
        <v>5043</v>
      </c>
      <c r="C677" s="381"/>
      <c r="D677" s="381"/>
      <c r="E677" s="381"/>
      <c r="F677" s="381"/>
      <c r="G677" s="381"/>
      <c r="H677" s="381"/>
      <c r="I677" s="381"/>
      <c r="J677" s="381"/>
    </row>
    <row r="678" spans="1:10" s="190" customFormat="1" ht="12.75" hidden="1" customHeight="1" x14ac:dyDescent="0.25">
      <c r="A678" s="381"/>
      <c r="B678" s="381" t="s">
        <v>5044</v>
      </c>
      <c r="C678" s="381"/>
      <c r="D678" s="381"/>
      <c r="E678" s="381"/>
      <c r="F678" s="381"/>
      <c r="G678" s="381"/>
      <c r="H678" s="381"/>
      <c r="I678" s="381"/>
      <c r="J678" s="381"/>
    </row>
    <row r="679" spans="1:10" s="190" customFormat="1" ht="12.75" hidden="1" customHeight="1" x14ac:dyDescent="0.25">
      <c r="A679" s="381"/>
      <c r="B679" s="381" t="s">
        <v>5045</v>
      </c>
      <c r="C679" s="381"/>
      <c r="D679" s="381"/>
      <c r="E679" s="381"/>
      <c r="F679" s="381"/>
      <c r="G679" s="381"/>
      <c r="H679" s="381"/>
      <c r="I679" s="381"/>
      <c r="J679" s="381"/>
    </row>
    <row r="680" spans="1:10" s="190" customFormat="1" ht="12.75" hidden="1" customHeight="1" x14ac:dyDescent="0.25">
      <c r="A680" s="381"/>
      <c r="B680" s="381" t="s">
        <v>5046</v>
      </c>
      <c r="C680" s="381"/>
      <c r="D680" s="381"/>
      <c r="E680" s="381"/>
      <c r="F680" s="381"/>
      <c r="G680" s="381"/>
      <c r="H680" s="381"/>
      <c r="I680" s="381"/>
      <c r="J680" s="381"/>
    </row>
    <row r="681" spans="1:10" s="190" customFormat="1" ht="12.75" hidden="1" customHeight="1" x14ac:dyDescent="0.25">
      <c r="A681" s="381"/>
      <c r="B681" s="381" t="s">
        <v>5047</v>
      </c>
      <c r="C681" s="381"/>
      <c r="D681" s="381"/>
      <c r="E681" s="381"/>
      <c r="F681" s="381"/>
      <c r="G681" s="381"/>
      <c r="H681" s="381"/>
      <c r="I681" s="381"/>
      <c r="J681" s="381"/>
    </row>
    <row r="682" spans="1:10" s="190" customFormat="1" ht="12.75" hidden="1" customHeight="1" x14ac:dyDescent="0.25">
      <c r="A682" s="381"/>
      <c r="B682" s="381" t="s">
        <v>5048</v>
      </c>
      <c r="C682" s="381"/>
      <c r="D682" s="381"/>
      <c r="E682" s="381"/>
      <c r="F682" s="381"/>
      <c r="G682" s="381"/>
      <c r="H682" s="381"/>
      <c r="I682" s="381"/>
      <c r="J682" s="381"/>
    </row>
    <row r="683" spans="1:10" s="190" customFormat="1" ht="12.75" hidden="1" customHeight="1" x14ac:dyDescent="0.25">
      <c r="A683" s="381"/>
      <c r="B683" s="381" t="s">
        <v>5049</v>
      </c>
      <c r="C683" s="381"/>
      <c r="D683" s="381"/>
      <c r="E683" s="381"/>
      <c r="F683" s="381"/>
      <c r="G683" s="381"/>
      <c r="H683" s="381"/>
      <c r="I683" s="381"/>
      <c r="J683" s="381"/>
    </row>
    <row r="684" spans="1:10" s="190" customFormat="1" ht="12.75" hidden="1" customHeight="1" x14ac:dyDescent="0.25">
      <c r="A684" s="381"/>
      <c r="B684" s="381" t="s">
        <v>5050</v>
      </c>
      <c r="C684" s="381"/>
      <c r="D684" s="381"/>
      <c r="E684" s="381"/>
      <c r="F684" s="381"/>
      <c r="G684" s="381"/>
      <c r="H684" s="381"/>
      <c r="I684" s="381"/>
      <c r="J684" s="381"/>
    </row>
    <row r="685" spans="1:10" s="190" customFormat="1" ht="12.75" hidden="1" customHeight="1" x14ac:dyDescent="0.25">
      <c r="A685" s="381"/>
      <c r="B685" s="381" t="s">
        <v>5051</v>
      </c>
      <c r="C685" s="381"/>
      <c r="D685" s="381"/>
      <c r="E685" s="381"/>
      <c r="F685" s="381"/>
      <c r="G685" s="381"/>
      <c r="H685" s="381"/>
      <c r="I685" s="381"/>
      <c r="J685" s="381"/>
    </row>
    <row r="686" spans="1:10" s="190" customFormat="1" ht="12.75" hidden="1" customHeight="1" x14ac:dyDescent="0.25">
      <c r="A686" s="381"/>
      <c r="B686" s="381" t="s">
        <v>5052</v>
      </c>
      <c r="C686" s="381"/>
      <c r="D686" s="381"/>
      <c r="E686" s="381"/>
      <c r="F686" s="381"/>
      <c r="G686" s="381"/>
      <c r="H686" s="381"/>
      <c r="I686" s="381"/>
      <c r="J686" s="381"/>
    </row>
    <row r="687" spans="1:10" s="190" customFormat="1" ht="12.75" hidden="1" customHeight="1" x14ac:dyDescent="0.25">
      <c r="A687" s="381"/>
      <c r="B687" s="381" t="s">
        <v>5053</v>
      </c>
      <c r="C687" s="381"/>
      <c r="D687" s="381"/>
      <c r="E687" s="381"/>
      <c r="F687" s="381"/>
      <c r="G687" s="381"/>
      <c r="H687" s="381"/>
      <c r="I687" s="381"/>
      <c r="J687" s="381"/>
    </row>
    <row r="688" spans="1:10" s="190" customFormat="1" ht="12.75" hidden="1" customHeight="1" x14ac:dyDescent="0.25">
      <c r="A688" s="381"/>
      <c r="B688" s="381" t="s">
        <v>5054</v>
      </c>
      <c r="C688" s="381"/>
      <c r="D688" s="381"/>
      <c r="E688" s="381"/>
      <c r="F688" s="381"/>
      <c r="G688" s="381"/>
      <c r="H688" s="381"/>
      <c r="I688" s="381"/>
      <c r="J688" s="381"/>
    </row>
    <row r="689" spans="1:10" s="190" customFormat="1" ht="12.75" hidden="1" customHeight="1" x14ac:dyDescent="0.25">
      <c r="A689" s="381"/>
      <c r="B689" s="381" t="s">
        <v>5055</v>
      </c>
      <c r="C689" s="381"/>
      <c r="D689" s="381"/>
      <c r="E689" s="381"/>
      <c r="F689" s="381"/>
      <c r="G689" s="381"/>
      <c r="H689" s="381"/>
      <c r="I689" s="381"/>
      <c r="J689" s="381"/>
    </row>
    <row r="690" spans="1:10" s="190" customFormat="1" ht="12.75" hidden="1" customHeight="1" x14ac:dyDescent="0.25">
      <c r="A690" s="381"/>
      <c r="B690" s="381" t="s">
        <v>5056</v>
      </c>
      <c r="C690" s="381"/>
      <c r="D690" s="381"/>
      <c r="E690" s="381"/>
      <c r="F690" s="381"/>
      <c r="G690" s="381"/>
      <c r="H690" s="381"/>
      <c r="I690" s="381"/>
      <c r="J690" s="381"/>
    </row>
    <row r="691" spans="1:10" s="190" customFormat="1" ht="12.75" hidden="1" customHeight="1" x14ac:dyDescent="0.25">
      <c r="A691" s="381"/>
      <c r="B691" s="381" t="s">
        <v>5057</v>
      </c>
      <c r="C691" s="381"/>
      <c r="D691" s="381"/>
      <c r="E691" s="381"/>
      <c r="F691" s="381"/>
      <c r="G691" s="381"/>
      <c r="H691" s="381"/>
      <c r="I691" s="381"/>
      <c r="J691" s="381"/>
    </row>
    <row r="692" spans="1:10" s="190" customFormat="1" ht="12.75" hidden="1" customHeight="1" x14ac:dyDescent="0.25">
      <c r="A692" s="381"/>
      <c r="B692" s="381" t="s">
        <v>5058</v>
      </c>
      <c r="C692" s="381"/>
      <c r="D692" s="381"/>
      <c r="E692" s="381"/>
      <c r="F692" s="381"/>
      <c r="G692" s="381"/>
      <c r="H692" s="381"/>
      <c r="I692" s="381"/>
      <c r="J692" s="381"/>
    </row>
    <row r="693" spans="1:10" s="190" customFormat="1" ht="12.75" hidden="1" customHeight="1" x14ac:dyDescent="0.25">
      <c r="A693" s="381"/>
      <c r="B693" s="381" t="s">
        <v>5059</v>
      </c>
      <c r="C693" s="381"/>
      <c r="D693" s="381"/>
      <c r="E693" s="381"/>
      <c r="F693" s="381"/>
      <c r="G693" s="381"/>
      <c r="H693" s="381"/>
      <c r="I693" s="381"/>
      <c r="J693" s="381"/>
    </row>
    <row r="694" spans="1:10" s="190" customFormat="1" ht="12.75" hidden="1" customHeight="1" x14ac:dyDescent="0.25">
      <c r="A694" s="381"/>
      <c r="B694" s="381" t="s">
        <v>5060</v>
      </c>
      <c r="C694" s="381"/>
      <c r="D694" s="381"/>
      <c r="E694" s="381"/>
      <c r="F694" s="381"/>
      <c r="G694" s="381"/>
      <c r="H694" s="381"/>
      <c r="I694" s="381"/>
      <c r="J694" s="381"/>
    </row>
    <row r="695" spans="1:10" s="190" customFormat="1" ht="12.75" hidden="1" customHeight="1" x14ac:dyDescent="0.25">
      <c r="A695" s="381"/>
      <c r="B695" s="381" t="s">
        <v>5061</v>
      </c>
      <c r="C695" s="381"/>
      <c r="D695" s="381"/>
      <c r="E695" s="381"/>
      <c r="F695" s="381"/>
      <c r="G695" s="381"/>
      <c r="H695" s="381"/>
      <c r="I695" s="381"/>
      <c r="J695" s="381"/>
    </row>
    <row r="696" spans="1:10" s="190" customFormat="1" ht="12.75" hidden="1" customHeight="1" x14ac:dyDescent="0.25">
      <c r="A696" s="381"/>
      <c r="B696" s="381" t="s">
        <v>5062</v>
      </c>
      <c r="C696" s="381"/>
      <c r="D696" s="381"/>
      <c r="E696" s="381"/>
      <c r="F696" s="381"/>
      <c r="G696" s="381"/>
      <c r="H696" s="381"/>
      <c r="I696" s="381"/>
      <c r="J696" s="381"/>
    </row>
    <row r="697" spans="1:10" s="190" customFormat="1" ht="12.75" hidden="1" customHeight="1" x14ac:dyDescent="0.25">
      <c r="A697" s="381"/>
      <c r="B697" s="381" t="s">
        <v>5063</v>
      </c>
      <c r="C697" s="381"/>
      <c r="D697" s="381"/>
      <c r="E697" s="381"/>
      <c r="F697" s="381"/>
      <c r="G697" s="381"/>
      <c r="H697" s="381"/>
      <c r="I697" s="381"/>
      <c r="J697" s="381"/>
    </row>
    <row r="698" spans="1:10" s="190" customFormat="1" ht="12.75" hidden="1" customHeight="1" x14ac:dyDescent="0.25">
      <c r="A698" s="381"/>
      <c r="B698" s="381" t="s">
        <v>5064</v>
      </c>
      <c r="C698" s="381"/>
      <c r="D698" s="381"/>
      <c r="E698" s="381"/>
      <c r="F698" s="381"/>
      <c r="G698" s="381"/>
      <c r="H698" s="381"/>
      <c r="I698" s="381"/>
      <c r="J698" s="381"/>
    </row>
    <row r="699" spans="1:10" s="190" customFormat="1" ht="12.75" hidden="1" customHeight="1" x14ac:dyDescent="0.25">
      <c r="A699" s="381"/>
      <c r="B699" s="381" t="s">
        <v>5065</v>
      </c>
      <c r="C699" s="381"/>
      <c r="D699" s="381"/>
      <c r="E699" s="381"/>
      <c r="F699" s="381"/>
      <c r="G699" s="381"/>
      <c r="H699" s="381"/>
      <c r="I699" s="381"/>
      <c r="J699" s="381"/>
    </row>
    <row r="700" spans="1:10" s="190" customFormat="1" ht="12.75" hidden="1" customHeight="1" x14ac:dyDescent="0.25">
      <c r="A700" s="381"/>
      <c r="B700" s="381" t="s">
        <v>5066</v>
      </c>
      <c r="C700" s="381"/>
      <c r="D700" s="381"/>
      <c r="E700" s="381"/>
      <c r="F700" s="381"/>
      <c r="G700" s="381"/>
      <c r="H700" s="381"/>
      <c r="I700" s="381"/>
      <c r="J700" s="381"/>
    </row>
    <row r="701" spans="1:10" s="190" customFormat="1" ht="12.75" hidden="1" customHeight="1" x14ac:dyDescent="0.25">
      <c r="A701" s="381"/>
      <c r="B701" s="381" t="s">
        <v>5067</v>
      </c>
      <c r="C701" s="381"/>
      <c r="D701" s="381"/>
      <c r="E701" s="381"/>
      <c r="F701" s="381"/>
      <c r="G701" s="381"/>
      <c r="H701" s="381"/>
      <c r="I701" s="381"/>
      <c r="J701" s="381"/>
    </row>
    <row r="702" spans="1:10" s="190" customFormat="1" ht="12.75" hidden="1" customHeight="1" x14ac:dyDescent="0.25">
      <c r="A702" s="381"/>
      <c r="B702" s="381" t="s">
        <v>5068</v>
      </c>
      <c r="C702" s="381"/>
      <c r="D702" s="381"/>
      <c r="E702" s="381"/>
      <c r="F702" s="381"/>
      <c r="G702" s="381"/>
      <c r="H702" s="381"/>
      <c r="I702" s="381"/>
      <c r="J702" s="381"/>
    </row>
    <row r="703" spans="1:10" s="190" customFormat="1" ht="12.75" hidden="1" customHeight="1" x14ac:dyDescent="0.25">
      <c r="A703" s="381"/>
      <c r="B703" s="381" t="s">
        <v>5069</v>
      </c>
      <c r="C703" s="381"/>
      <c r="D703" s="381"/>
      <c r="E703" s="381"/>
      <c r="F703" s="381"/>
      <c r="G703" s="381"/>
      <c r="H703" s="381"/>
      <c r="I703" s="381"/>
      <c r="J703" s="381"/>
    </row>
    <row r="704" spans="1:10" s="190" customFormat="1" ht="12.75" hidden="1" customHeight="1" x14ac:dyDescent="0.25">
      <c r="A704" s="381"/>
      <c r="B704" s="381" t="s">
        <v>5070</v>
      </c>
      <c r="C704" s="381"/>
      <c r="D704" s="381"/>
      <c r="E704" s="381"/>
      <c r="F704" s="381"/>
      <c r="G704" s="381"/>
      <c r="H704" s="381"/>
      <c r="I704" s="381"/>
      <c r="J704" s="381"/>
    </row>
    <row r="705" spans="1:10" s="190" customFormat="1" ht="12.75" hidden="1" customHeight="1" x14ac:dyDescent="0.25">
      <c r="A705" s="381"/>
      <c r="B705" s="381" t="s">
        <v>5071</v>
      </c>
      <c r="C705" s="381"/>
      <c r="D705" s="381"/>
      <c r="E705" s="381"/>
      <c r="F705" s="381"/>
      <c r="G705" s="381"/>
      <c r="H705" s="381"/>
      <c r="I705" s="381"/>
      <c r="J705" s="381"/>
    </row>
    <row r="706" spans="1:10" s="190" customFormat="1" ht="12.75" hidden="1" customHeight="1" x14ac:dyDescent="0.25">
      <c r="A706" s="381"/>
      <c r="B706" s="381" t="s">
        <v>5072</v>
      </c>
      <c r="C706" s="381"/>
      <c r="D706" s="381"/>
      <c r="E706" s="381"/>
      <c r="F706" s="381"/>
      <c r="G706" s="381"/>
      <c r="H706" s="381"/>
      <c r="I706" s="381"/>
      <c r="J706" s="381"/>
    </row>
    <row r="707" spans="1:10" s="190" customFormat="1" ht="12.75" hidden="1" customHeight="1" x14ac:dyDescent="0.25">
      <c r="A707" s="381"/>
      <c r="B707" s="381" t="s">
        <v>5073</v>
      </c>
      <c r="C707" s="381"/>
      <c r="D707" s="381"/>
      <c r="E707" s="381"/>
      <c r="F707" s="381"/>
      <c r="G707" s="381"/>
      <c r="H707" s="381"/>
      <c r="I707" s="381"/>
      <c r="J707" s="381"/>
    </row>
    <row r="708" spans="1:10" s="190" customFormat="1" ht="12.75" hidden="1" customHeight="1" x14ac:dyDescent="0.25">
      <c r="A708" s="381"/>
      <c r="B708" s="381" t="s">
        <v>5074</v>
      </c>
      <c r="C708" s="381"/>
      <c r="D708" s="381"/>
      <c r="E708" s="381"/>
      <c r="F708" s="381"/>
      <c r="G708" s="381"/>
      <c r="H708" s="381"/>
      <c r="I708" s="381"/>
      <c r="J708" s="381"/>
    </row>
    <row r="709" spans="1:10" s="190" customFormat="1" ht="12.75" hidden="1" customHeight="1" x14ac:dyDescent="0.25">
      <c r="A709" s="381"/>
      <c r="B709" s="381" t="s">
        <v>5075</v>
      </c>
      <c r="C709" s="381"/>
      <c r="D709" s="381"/>
      <c r="E709" s="381"/>
      <c r="F709" s="381"/>
      <c r="G709" s="381"/>
      <c r="H709" s="381"/>
      <c r="I709" s="381"/>
      <c r="J709" s="381"/>
    </row>
    <row r="710" spans="1:10" s="190" customFormat="1" ht="12.75" hidden="1" customHeight="1" x14ac:dyDescent="0.25">
      <c r="A710" s="381"/>
      <c r="B710" s="381" t="s">
        <v>5076</v>
      </c>
      <c r="C710" s="381"/>
      <c r="D710" s="381"/>
      <c r="E710" s="381"/>
      <c r="F710" s="381"/>
      <c r="G710" s="381"/>
      <c r="H710" s="381"/>
      <c r="I710" s="381"/>
      <c r="J710" s="381"/>
    </row>
    <row r="711" spans="1:10" s="190" customFormat="1" ht="12.75" hidden="1" customHeight="1" x14ac:dyDescent="0.25">
      <c r="A711" s="381"/>
      <c r="B711" s="381" t="s">
        <v>5077</v>
      </c>
      <c r="C711" s="381"/>
      <c r="D711" s="381"/>
      <c r="E711" s="381"/>
      <c r="F711" s="381"/>
      <c r="G711" s="381"/>
      <c r="H711" s="381"/>
      <c r="I711" s="381"/>
      <c r="J711" s="381"/>
    </row>
    <row r="712" spans="1:10" s="190" customFormat="1" ht="12.75" hidden="1" customHeight="1" x14ac:dyDescent="0.25">
      <c r="A712" s="381"/>
      <c r="B712" s="381" t="s">
        <v>5078</v>
      </c>
      <c r="C712" s="381"/>
      <c r="D712" s="381"/>
      <c r="E712" s="381"/>
      <c r="F712" s="381"/>
      <c r="G712" s="381"/>
      <c r="H712" s="381"/>
      <c r="I712" s="381"/>
      <c r="J712" s="381"/>
    </row>
    <row r="713" spans="1:10" s="190" customFormat="1" ht="12.75" hidden="1" customHeight="1" x14ac:dyDescent="0.25">
      <c r="A713" s="381"/>
      <c r="B713" s="381" t="s">
        <v>5079</v>
      </c>
      <c r="C713" s="381"/>
      <c r="D713" s="381"/>
      <c r="E713" s="381"/>
      <c r="F713" s="381"/>
      <c r="G713" s="381"/>
      <c r="H713" s="381"/>
      <c r="I713" s="381"/>
      <c r="J713" s="381"/>
    </row>
    <row r="714" spans="1:10" s="190" customFormat="1" ht="12.75" hidden="1" customHeight="1" x14ac:dyDescent="0.25">
      <c r="A714" s="381"/>
      <c r="B714" s="381" t="s">
        <v>5080</v>
      </c>
      <c r="C714" s="381"/>
      <c r="D714" s="381"/>
      <c r="E714" s="381"/>
      <c r="F714" s="381"/>
      <c r="G714" s="381"/>
      <c r="H714" s="381"/>
      <c r="I714" s="381"/>
      <c r="J714" s="381"/>
    </row>
    <row r="715" spans="1:10" s="190" customFormat="1" ht="12.75" hidden="1" customHeight="1" x14ac:dyDescent="0.25">
      <c r="A715" s="381"/>
      <c r="B715" s="381" t="s">
        <v>5081</v>
      </c>
      <c r="C715" s="381"/>
      <c r="D715" s="381"/>
      <c r="E715" s="381"/>
      <c r="F715" s="381"/>
      <c r="G715" s="381"/>
      <c r="H715" s="381"/>
      <c r="I715" s="381"/>
      <c r="J715" s="381"/>
    </row>
    <row r="716" spans="1:10" s="190" customFormat="1" ht="12.75" hidden="1" customHeight="1" x14ac:dyDescent="0.25">
      <c r="A716" s="381"/>
      <c r="B716" s="381" t="s">
        <v>5082</v>
      </c>
      <c r="C716" s="381"/>
      <c r="D716" s="381"/>
      <c r="E716" s="381"/>
      <c r="F716" s="381"/>
      <c r="G716" s="381"/>
      <c r="H716" s="381"/>
      <c r="I716" s="381"/>
      <c r="J716" s="381"/>
    </row>
    <row r="717" spans="1:10" s="190" customFormat="1" ht="12.75" hidden="1" customHeight="1" x14ac:dyDescent="0.25">
      <c r="A717" s="381"/>
      <c r="B717" s="381" t="s">
        <v>5083</v>
      </c>
      <c r="C717" s="381"/>
      <c r="D717" s="381"/>
      <c r="E717" s="381"/>
      <c r="F717" s="381"/>
      <c r="G717" s="381"/>
      <c r="H717" s="381"/>
      <c r="I717" s="381"/>
      <c r="J717" s="381"/>
    </row>
    <row r="718" spans="1:10" s="190" customFormat="1" ht="12.75" hidden="1" customHeight="1" x14ac:dyDescent="0.25">
      <c r="A718" s="381"/>
      <c r="B718" s="381" t="s">
        <v>5084</v>
      </c>
      <c r="C718" s="381"/>
      <c r="D718" s="381"/>
      <c r="E718" s="381"/>
      <c r="F718" s="381"/>
      <c r="G718" s="381"/>
      <c r="H718" s="381"/>
      <c r="I718" s="381"/>
      <c r="J718" s="381"/>
    </row>
    <row r="719" spans="1:10" s="190" customFormat="1" ht="12.75" hidden="1" customHeight="1" x14ac:dyDescent="0.25">
      <c r="A719" s="381"/>
      <c r="B719" s="381" t="s">
        <v>5085</v>
      </c>
      <c r="C719" s="381"/>
      <c r="D719" s="381"/>
      <c r="E719" s="381"/>
      <c r="F719" s="381"/>
      <c r="G719" s="381"/>
      <c r="H719" s="381"/>
      <c r="I719" s="381"/>
      <c r="J719" s="381"/>
    </row>
    <row r="720" spans="1:10" s="190" customFormat="1" ht="12.75" hidden="1" customHeight="1" x14ac:dyDescent="0.25">
      <c r="A720" s="381"/>
      <c r="B720" s="381" t="s">
        <v>5086</v>
      </c>
      <c r="C720" s="381"/>
      <c r="D720" s="381"/>
      <c r="E720" s="381"/>
      <c r="F720" s="381"/>
      <c r="G720" s="381"/>
      <c r="H720" s="381"/>
      <c r="I720" s="381"/>
      <c r="J720" s="381"/>
    </row>
    <row r="721" spans="1:10" s="190" customFormat="1" ht="12.75" hidden="1" customHeight="1" x14ac:dyDescent="0.25">
      <c r="A721" s="381"/>
      <c r="B721" s="381" t="s">
        <v>5087</v>
      </c>
      <c r="C721" s="381"/>
      <c r="D721" s="381"/>
      <c r="E721" s="381"/>
      <c r="F721" s="381"/>
      <c r="G721" s="381"/>
      <c r="H721" s="381"/>
      <c r="I721" s="381"/>
      <c r="J721" s="381"/>
    </row>
    <row r="722" spans="1:10" s="190" customFormat="1" ht="12.75" hidden="1" customHeight="1" x14ac:dyDescent="0.25">
      <c r="A722" s="381"/>
      <c r="B722" s="381" t="s">
        <v>5088</v>
      </c>
      <c r="C722" s="381"/>
      <c r="D722" s="381"/>
      <c r="E722" s="381"/>
      <c r="F722" s="381"/>
      <c r="G722" s="381"/>
      <c r="H722" s="381"/>
      <c r="I722" s="381"/>
      <c r="J722" s="381"/>
    </row>
    <row r="723" spans="1:10" s="190" customFormat="1" ht="12.75" hidden="1" customHeight="1" x14ac:dyDescent="0.25">
      <c r="A723" s="381"/>
      <c r="B723" s="381" t="s">
        <v>5089</v>
      </c>
      <c r="C723" s="381"/>
      <c r="D723" s="381"/>
      <c r="E723" s="381"/>
      <c r="F723" s="381"/>
      <c r="G723" s="381"/>
      <c r="H723" s="381"/>
      <c r="I723" s="381"/>
      <c r="J723" s="381"/>
    </row>
    <row r="724" spans="1:10" s="190" customFormat="1" ht="12.75" hidden="1" customHeight="1" x14ac:dyDescent="0.25">
      <c r="A724" s="381"/>
      <c r="B724" s="381" t="s">
        <v>5090</v>
      </c>
      <c r="C724" s="381"/>
      <c r="D724" s="381"/>
      <c r="E724" s="381"/>
      <c r="F724" s="381"/>
      <c r="G724" s="381"/>
      <c r="H724" s="381"/>
      <c r="I724" s="381"/>
      <c r="J724" s="381"/>
    </row>
    <row r="725" spans="1:10" s="190" customFormat="1" ht="12.75" hidden="1" customHeight="1" x14ac:dyDescent="0.25">
      <c r="A725" s="381"/>
      <c r="B725" s="381" t="s">
        <v>5091</v>
      </c>
      <c r="C725" s="381"/>
      <c r="D725" s="381"/>
      <c r="E725" s="381"/>
      <c r="F725" s="381"/>
      <c r="G725" s="381"/>
      <c r="H725" s="381"/>
      <c r="I725" s="381"/>
      <c r="J725" s="381"/>
    </row>
    <row r="726" spans="1:10" s="190" customFormat="1" ht="12.75" hidden="1" customHeight="1" x14ac:dyDescent="0.25">
      <c r="A726" s="381"/>
      <c r="B726" s="381" t="s">
        <v>5092</v>
      </c>
      <c r="C726" s="381"/>
      <c r="D726" s="381"/>
      <c r="E726" s="381"/>
      <c r="F726" s="381"/>
      <c r="G726" s="381"/>
      <c r="H726" s="381"/>
      <c r="I726" s="381"/>
      <c r="J726" s="381"/>
    </row>
    <row r="727" spans="1:10" s="190" customFormat="1" ht="12.75" hidden="1" customHeight="1" x14ac:dyDescent="0.25">
      <c r="A727" s="381"/>
      <c r="B727" s="381" t="s">
        <v>5093</v>
      </c>
      <c r="C727" s="381"/>
      <c r="D727" s="381"/>
      <c r="E727" s="381"/>
      <c r="F727" s="381"/>
      <c r="G727" s="381"/>
      <c r="H727" s="381"/>
      <c r="I727" s="381"/>
      <c r="J727" s="381"/>
    </row>
    <row r="728" spans="1:10" s="190" customFormat="1" ht="12.75" hidden="1" customHeight="1" x14ac:dyDescent="0.25">
      <c r="A728" s="381"/>
      <c r="B728" s="381" t="s">
        <v>5094</v>
      </c>
      <c r="C728" s="381"/>
      <c r="D728" s="381"/>
      <c r="E728" s="381"/>
      <c r="F728" s="381"/>
      <c r="G728" s="381"/>
      <c r="H728" s="381"/>
      <c r="I728" s="381"/>
      <c r="J728" s="381"/>
    </row>
    <row r="729" spans="1:10" s="190" customFormat="1" ht="12.75" hidden="1" customHeight="1" x14ac:dyDescent="0.25">
      <c r="A729" s="381"/>
      <c r="B729" s="381" t="s">
        <v>5095</v>
      </c>
      <c r="C729" s="381"/>
      <c r="D729" s="381"/>
      <c r="E729" s="381"/>
      <c r="F729" s="381"/>
      <c r="G729" s="381"/>
      <c r="H729" s="381"/>
      <c r="I729" s="381"/>
      <c r="J729" s="381"/>
    </row>
    <row r="730" spans="1:10" s="190" customFormat="1" ht="12.75" hidden="1" customHeight="1" x14ac:dyDescent="0.25">
      <c r="A730" s="381"/>
      <c r="B730" s="381" t="s">
        <v>5096</v>
      </c>
      <c r="C730" s="381"/>
      <c r="D730" s="381"/>
      <c r="E730" s="381"/>
      <c r="F730" s="381"/>
      <c r="G730" s="381"/>
      <c r="H730" s="381"/>
      <c r="I730" s="381"/>
      <c r="J730" s="381"/>
    </row>
    <row r="731" spans="1:10" s="190" customFormat="1" ht="12.75" hidden="1" customHeight="1" x14ac:dyDescent="0.25">
      <c r="A731" s="381"/>
      <c r="B731" s="381" t="s">
        <v>5097</v>
      </c>
      <c r="C731" s="381"/>
      <c r="D731" s="381"/>
      <c r="E731" s="381"/>
      <c r="F731" s="381"/>
      <c r="G731" s="381"/>
      <c r="H731" s="381"/>
      <c r="I731" s="381"/>
      <c r="J731" s="381"/>
    </row>
    <row r="732" spans="1:10" s="190" customFormat="1" ht="12.75" hidden="1" customHeight="1" x14ac:dyDescent="0.25">
      <c r="A732" s="381"/>
      <c r="B732" s="381" t="s">
        <v>5098</v>
      </c>
      <c r="C732" s="381"/>
      <c r="D732" s="381"/>
      <c r="E732" s="381"/>
      <c r="F732" s="381"/>
      <c r="G732" s="381"/>
      <c r="H732" s="381"/>
      <c r="I732" s="381"/>
      <c r="J732" s="381"/>
    </row>
    <row r="733" spans="1:10" s="190" customFormat="1" ht="12.75" hidden="1" customHeight="1" x14ac:dyDescent="0.25">
      <c r="A733" s="381"/>
      <c r="B733" s="381" t="s">
        <v>5099</v>
      </c>
      <c r="C733" s="381"/>
      <c r="D733" s="381"/>
      <c r="E733" s="381"/>
      <c r="F733" s="381"/>
      <c r="G733" s="381"/>
      <c r="H733" s="381"/>
      <c r="I733" s="381"/>
      <c r="J733" s="381"/>
    </row>
    <row r="734" spans="1:10" s="190" customFormat="1" ht="12.75" hidden="1" customHeight="1" x14ac:dyDescent="0.25">
      <c r="A734" s="381"/>
      <c r="B734" s="381" t="s">
        <v>5100</v>
      </c>
      <c r="C734" s="381"/>
      <c r="D734" s="381"/>
      <c r="E734" s="381"/>
      <c r="F734" s="381"/>
      <c r="G734" s="381"/>
      <c r="H734" s="381"/>
      <c r="I734" s="381"/>
      <c r="J734" s="381"/>
    </row>
    <row r="735" spans="1:10" s="190" customFormat="1" ht="12.75" hidden="1" customHeight="1" x14ac:dyDescent="0.25">
      <c r="A735" s="381"/>
      <c r="B735" s="381" t="s">
        <v>5101</v>
      </c>
      <c r="C735" s="381"/>
      <c r="D735" s="381"/>
      <c r="E735" s="381"/>
      <c r="F735" s="381"/>
      <c r="G735" s="381"/>
      <c r="H735" s="381"/>
      <c r="I735" s="381"/>
      <c r="J735" s="381"/>
    </row>
    <row r="736" spans="1:10" s="190" customFormat="1" ht="12.75" hidden="1" customHeight="1" x14ac:dyDescent="0.25">
      <c r="A736" s="381"/>
      <c r="B736" s="381" t="s">
        <v>5102</v>
      </c>
      <c r="C736" s="381"/>
      <c r="D736" s="381"/>
      <c r="E736" s="381"/>
      <c r="F736" s="381"/>
      <c r="G736" s="381"/>
      <c r="H736" s="381"/>
      <c r="I736" s="381"/>
      <c r="J736" s="381"/>
    </row>
    <row r="737" spans="1:10" s="190" customFormat="1" ht="12.75" hidden="1" customHeight="1" x14ac:dyDescent="0.25">
      <c r="A737" s="381"/>
      <c r="B737" s="381" t="s">
        <v>5103</v>
      </c>
      <c r="C737" s="381"/>
      <c r="D737" s="381"/>
      <c r="E737" s="381"/>
      <c r="F737" s="381"/>
      <c r="G737" s="381"/>
      <c r="H737" s="381"/>
      <c r="I737" s="381"/>
      <c r="J737" s="381"/>
    </row>
    <row r="738" spans="1:10" s="190" customFormat="1" ht="12.75" hidden="1" customHeight="1" x14ac:dyDescent="0.25">
      <c r="A738" s="381"/>
      <c r="B738" s="381" t="s">
        <v>5104</v>
      </c>
      <c r="C738" s="381"/>
      <c r="D738" s="381"/>
      <c r="E738" s="381"/>
      <c r="F738" s="381"/>
      <c r="G738" s="381"/>
      <c r="H738" s="381"/>
      <c r="I738" s="381"/>
      <c r="J738" s="381"/>
    </row>
    <row r="739" spans="1:10" s="190" customFormat="1" ht="12.75" hidden="1" customHeight="1" x14ac:dyDescent="0.25">
      <c r="A739" s="381"/>
      <c r="B739" s="381" t="s">
        <v>5105</v>
      </c>
      <c r="C739" s="381"/>
      <c r="D739" s="381"/>
      <c r="E739" s="381"/>
      <c r="F739" s="381"/>
      <c r="G739" s="381"/>
      <c r="H739" s="381"/>
      <c r="I739" s="381"/>
      <c r="J739" s="381"/>
    </row>
    <row r="740" spans="1:10" s="190" customFormat="1" ht="12.75" hidden="1" customHeight="1" x14ac:dyDescent="0.25">
      <c r="A740" s="381"/>
      <c r="B740" s="381" t="s">
        <v>5106</v>
      </c>
      <c r="C740" s="381"/>
      <c r="D740" s="381"/>
      <c r="E740" s="381"/>
      <c r="F740" s="381"/>
      <c r="G740" s="381"/>
      <c r="H740" s="381"/>
      <c r="I740" s="381"/>
      <c r="J740" s="381"/>
    </row>
    <row r="741" spans="1:10" s="190" customFormat="1" ht="12.75" hidden="1" customHeight="1" x14ac:dyDescent="0.25">
      <c r="A741" s="381"/>
      <c r="B741" s="381" t="s">
        <v>5107</v>
      </c>
      <c r="C741" s="381"/>
      <c r="D741" s="381"/>
      <c r="E741" s="381"/>
      <c r="F741" s="381"/>
      <c r="G741" s="381"/>
      <c r="H741" s="381"/>
      <c r="I741" s="381"/>
      <c r="J741" s="381"/>
    </row>
    <row r="742" spans="1:10" s="190" customFormat="1" ht="12.75" hidden="1" customHeight="1" x14ac:dyDescent="0.25">
      <c r="A742" s="381"/>
      <c r="B742" s="381" t="s">
        <v>5108</v>
      </c>
      <c r="C742" s="381"/>
      <c r="D742" s="381"/>
      <c r="E742" s="381"/>
      <c r="F742" s="381"/>
      <c r="G742" s="381"/>
      <c r="H742" s="381"/>
      <c r="I742" s="381"/>
      <c r="J742" s="381"/>
    </row>
    <row r="743" spans="1:10" s="190" customFormat="1" ht="12.75" hidden="1" customHeight="1" x14ac:dyDescent="0.25">
      <c r="A743" s="381"/>
      <c r="B743" s="381" t="s">
        <v>5109</v>
      </c>
      <c r="C743" s="381"/>
      <c r="D743" s="381"/>
      <c r="E743" s="381"/>
      <c r="F743" s="381"/>
      <c r="G743" s="381"/>
      <c r="H743" s="381"/>
      <c r="I743" s="381"/>
      <c r="J743" s="381"/>
    </row>
    <row r="744" spans="1:10" s="190" customFormat="1" ht="12.75" hidden="1" customHeight="1" x14ac:dyDescent="0.25">
      <c r="A744" s="381"/>
      <c r="B744" s="381" t="s">
        <v>5110</v>
      </c>
      <c r="C744" s="381"/>
      <c r="D744" s="381"/>
      <c r="E744" s="381"/>
      <c r="F744" s="381"/>
      <c r="G744" s="381"/>
      <c r="H744" s="381"/>
      <c r="I744" s="381"/>
      <c r="J744" s="381"/>
    </row>
    <row r="745" spans="1:10" s="190" customFormat="1" ht="12.75" hidden="1" customHeight="1" x14ac:dyDescent="0.25">
      <c r="A745" s="381"/>
      <c r="B745" s="381" t="s">
        <v>5111</v>
      </c>
      <c r="C745" s="381"/>
      <c r="D745" s="381"/>
      <c r="E745" s="381"/>
      <c r="F745" s="381"/>
      <c r="G745" s="381"/>
      <c r="H745" s="381"/>
      <c r="I745" s="381"/>
      <c r="J745" s="381"/>
    </row>
    <row r="746" spans="1:10" s="190" customFormat="1" ht="12.75" hidden="1" customHeight="1" x14ac:dyDescent="0.25">
      <c r="A746" s="381"/>
      <c r="B746" s="381" t="s">
        <v>5112</v>
      </c>
      <c r="C746" s="381"/>
      <c r="D746" s="381"/>
      <c r="E746" s="381"/>
      <c r="F746" s="381"/>
      <c r="G746" s="381"/>
      <c r="H746" s="381"/>
      <c r="I746" s="381"/>
      <c r="J746" s="381"/>
    </row>
    <row r="747" spans="1:10" s="190" customFormat="1" ht="12.75" hidden="1" customHeight="1" x14ac:dyDescent="0.25">
      <c r="A747" s="381"/>
      <c r="B747" s="381" t="s">
        <v>5113</v>
      </c>
      <c r="C747" s="381"/>
      <c r="D747" s="381"/>
      <c r="E747" s="381"/>
      <c r="F747" s="381"/>
      <c r="G747" s="381"/>
      <c r="H747" s="381"/>
      <c r="I747" s="381"/>
      <c r="J747" s="381"/>
    </row>
    <row r="748" spans="1:10" s="190" customFormat="1" ht="12.75" hidden="1" customHeight="1" x14ac:dyDescent="0.25">
      <c r="A748" s="381"/>
      <c r="B748" s="381" t="s">
        <v>5114</v>
      </c>
      <c r="C748" s="381"/>
      <c r="D748" s="381"/>
      <c r="E748" s="381"/>
      <c r="F748" s="381"/>
      <c r="G748" s="381"/>
      <c r="H748" s="381"/>
      <c r="I748" s="381"/>
      <c r="J748" s="381"/>
    </row>
    <row r="749" spans="1:10" s="190" customFormat="1" ht="12.75" hidden="1" customHeight="1" x14ac:dyDescent="0.25">
      <c r="A749" s="381"/>
      <c r="B749" s="381" t="s">
        <v>5115</v>
      </c>
      <c r="C749" s="381"/>
      <c r="D749" s="381"/>
      <c r="E749" s="381"/>
      <c r="F749" s="381"/>
      <c r="G749" s="381"/>
      <c r="H749" s="381"/>
      <c r="I749" s="381"/>
      <c r="J749" s="381"/>
    </row>
    <row r="750" spans="1:10" s="190" customFormat="1" ht="12.75" hidden="1" customHeight="1" x14ac:dyDescent="0.25">
      <c r="A750" s="381"/>
      <c r="B750" s="381" t="s">
        <v>5116</v>
      </c>
      <c r="C750" s="381"/>
      <c r="D750" s="381"/>
      <c r="E750" s="381"/>
      <c r="F750" s="381"/>
      <c r="G750" s="381"/>
      <c r="H750" s="381"/>
      <c r="I750" s="381"/>
      <c r="J750" s="381"/>
    </row>
    <row r="751" spans="1:10" s="190" customFormat="1" ht="12.75" hidden="1" customHeight="1" x14ac:dyDescent="0.25">
      <c r="A751" s="381"/>
      <c r="B751" s="381" t="s">
        <v>5117</v>
      </c>
      <c r="C751" s="381"/>
      <c r="D751" s="381"/>
      <c r="E751" s="381"/>
      <c r="F751" s="381"/>
      <c r="G751" s="381"/>
      <c r="H751" s="381"/>
      <c r="I751" s="381"/>
      <c r="J751" s="381"/>
    </row>
    <row r="752" spans="1:10" s="190" customFormat="1" ht="12.75" hidden="1" customHeight="1" x14ac:dyDescent="0.25">
      <c r="A752" s="381"/>
      <c r="B752" s="381" t="s">
        <v>5118</v>
      </c>
      <c r="C752" s="381"/>
      <c r="D752" s="381"/>
      <c r="E752" s="381"/>
      <c r="F752" s="381"/>
      <c r="G752" s="381"/>
      <c r="H752" s="381"/>
      <c r="I752" s="381"/>
      <c r="J752" s="381"/>
    </row>
    <row r="753" spans="1:10" s="190" customFormat="1" ht="12.75" hidden="1" customHeight="1" x14ac:dyDescent="0.25">
      <c r="A753" s="381"/>
      <c r="B753" s="381" t="s">
        <v>5119</v>
      </c>
      <c r="C753" s="381"/>
      <c r="D753" s="381"/>
      <c r="E753" s="381"/>
      <c r="F753" s="381"/>
      <c r="G753" s="381"/>
      <c r="H753" s="381"/>
      <c r="I753" s="381"/>
      <c r="J753" s="381"/>
    </row>
    <row r="754" spans="1:10" s="190" customFormat="1" ht="12.75" hidden="1" customHeight="1" x14ac:dyDescent="0.25">
      <c r="A754" s="381"/>
      <c r="B754" s="381" t="s">
        <v>5120</v>
      </c>
      <c r="C754" s="381"/>
      <c r="D754" s="381"/>
      <c r="E754" s="381"/>
      <c r="F754" s="381"/>
      <c r="G754" s="381"/>
      <c r="H754" s="381"/>
      <c r="I754" s="381"/>
      <c r="J754" s="381"/>
    </row>
    <row r="755" spans="1:10" s="190" customFormat="1" ht="12.75" hidden="1" customHeight="1" x14ac:dyDescent="0.25">
      <c r="A755" s="381"/>
      <c r="B755" s="381" t="s">
        <v>5121</v>
      </c>
      <c r="C755" s="381"/>
      <c r="D755" s="381"/>
      <c r="E755" s="381"/>
      <c r="F755" s="381"/>
      <c r="G755" s="381"/>
      <c r="H755" s="381"/>
      <c r="I755" s="381"/>
      <c r="J755" s="381"/>
    </row>
    <row r="756" spans="1:10" s="190" customFormat="1" ht="12.75" hidden="1" customHeight="1" x14ac:dyDescent="0.25">
      <c r="A756" s="381"/>
      <c r="B756" s="381" t="s">
        <v>5122</v>
      </c>
      <c r="C756" s="381"/>
      <c r="D756" s="381"/>
      <c r="E756" s="381"/>
      <c r="F756" s="381"/>
      <c r="G756" s="381"/>
      <c r="H756" s="381"/>
      <c r="I756" s="381"/>
      <c r="J756" s="381"/>
    </row>
    <row r="757" spans="1:10" s="190" customFormat="1" ht="12.75" hidden="1" customHeight="1" x14ac:dyDescent="0.25">
      <c r="A757" s="381"/>
      <c r="B757" s="381" t="s">
        <v>5123</v>
      </c>
      <c r="C757" s="381"/>
      <c r="D757" s="381"/>
      <c r="E757" s="381"/>
      <c r="F757" s="381"/>
      <c r="G757" s="381"/>
      <c r="H757" s="381"/>
      <c r="I757" s="381"/>
      <c r="J757" s="381"/>
    </row>
    <row r="758" spans="1:10" s="190" customFormat="1" ht="12.75" hidden="1" customHeight="1" x14ac:dyDescent="0.25">
      <c r="A758" s="381"/>
      <c r="B758" s="381" t="s">
        <v>5124</v>
      </c>
      <c r="C758" s="381"/>
      <c r="D758" s="381"/>
      <c r="E758" s="381"/>
      <c r="F758" s="381"/>
      <c r="G758" s="381"/>
      <c r="H758" s="381"/>
      <c r="I758" s="381"/>
      <c r="J758" s="381"/>
    </row>
    <row r="759" spans="1:10" s="190" customFormat="1" ht="12.75" hidden="1" customHeight="1" x14ac:dyDescent="0.25">
      <c r="A759" s="381"/>
      <c r="B759" s="381" t="s">
        <v>5125</v>
      </c>
      <c r="C759" s="381"/>
      <c r="D759" s="381"/>
      <c r="E759" s="381"/>
      <c r="F759" s="381"/>
      <c r="G759" s="381"/>
      <c r="H759" s="381"/>
      <c r="I759" s="381"/>
      <c r="J759" s="381"/>
    </row>
    <row r="760" spans="1:10" s="190" customFormat="1" ht="12.75" hidden="1" customHeight="1" x14ac:dyDescent="0.25">
      <c r="A760" s="381"/>
      <c r="B760" s="381" t="s">
        <v>5126</v>
      </c>
      <c r="C760" s="381"/>
      <c r="D760" s="381"/>
      <c r="E760" s="381"/>
      <c r="F760" s="381"/>
      <c r="G760" s="381"/>
      <c r="H760" s="381"/>
      <c r="I760" s="381"/>
      <c r="J760" s="381"/>
    </row>
    <row r="761" spans="1:10" s="190" customFormat="1" ht="12.75" hidden="1" customHeight="1" x14ac:dyDescent="0.25">
      <c r="A761" s="381"/>
      <c r="B761" s="381" t="s">
        <v>5127</v>
      </c>
      <c r="C761" s="381"/>
      <c r="D761" s="381"/>
      <c r="E761" s="381"/>
      <c r="F761" s="381"/>
      <c r="G761" s="381"/>
      <c r="H761" s="381"/>
      <c r="I761" s="381"/>
      <c r="J761" s="381"/>
    </row>
    <row r="762" spans="1:10" s="190" customFormat="1" ht="12.75" hidden="1" customHeight="1" x14ac:dyDescent="0.25">
      <c r="A762" s="381"/>
      <c r="B762" s="381" t="s">
        <v>5128</v>
      </c>
      <c r="C762" s="381"/>
      <c r="D762" s="381"/>
      <c r="E762" s="381"/>
      <c r="F762" s="381"/>
      <c r="G762" s="381"/>
      <c r="H762" s="381"/>
      <c r="I762" s="381"/>
      <c r="J762" s="381"/>
    </row>
    <row r="763" spans="1:10" s="190" customFormat="1" ht="12.75" hidden="1" customHeight="1" x14ac:dyDescent="0.25">
      <c r="A763" s="381"/>
      <c r="B763" s="381" t="s">
        <v>5129</v>
      </c>
      <c r="C763" s="381"/>
      <c r="D763" s="381"/>
      <c r="E763" s="381"/>
      <c r="F763" s="381"/>
      <c r="G763" s="381"/>
      <c r="H763" s="381"/>
      <c r="I763" s="381"/>
      <c r="J763" s="381"/>
    </row>
    <row r="764" spans="1:10" s="190" customFormat="1" ht="12.75" hidden="1" customHeight="1" x14ac:dyDescent="0.25">
      <c r="A764" s="381"/>
      <c r="B764" s="381" t="s">
        <v>5130</v>
      </c>
      <c r="C764" s="381"/>
      <c r="D764" s="381"/>
      <c r="E764" s="381"/>
      <c r="F764" s="381"/>
      <c r="G764" s="381"/>
      <c r="H764" s="381"/>
      <c r="I764" s="381"/>
      <c r="J764" s="381"/>
    </row>
    <row r="765" spans="1:10" s="190" customFormat="1" ht="12.75" hidden="1" customHeight="1" x14ac:dyDescent="0.25">
      <c r="A765" s="381"/>
      <c r="B765" s="381" t="s">
        <v>5131</v>
      </c>
      <c r="C765" s="381"/>
      <c r="D765" s="381"/>
      <c r="E765" s="381"/>
      <c r="F765" s="381"/>
      <c r="G765" s="381"/>
      <c r="H765" s="381"/>
      <c r="I765" s="381"/>
      <c r="J765" s="381"/>
    </row>
    <row r="766" spans="1:10" s="190" customFormat="1" ht="12.75" hidden="1" customHeight="1" x14ac:dyDescent="0.25">
      <c r="A766" s="381"/>
      <c r="B766" s="381" t="s">
        <v>5132</v>
      </c>
      <c r="C766" s="381"/>
      <c r="D766" s="381"/>
      <c r="E766" s="381"/>
      <c r="F766" s="381"/>
      <c r="G766" s="381"/>
      <c r="H766" s="381"/>
      <c r="I766" s="381"/>
      <c r="J766" s="381"/>
    </row>
    <row r="767" spans="1:10" s="190" customFormat="1" ht="12.75" hidden="1" customHeight="1" x14ac:dyDescent="0.25">
      <c r="A767" s="381"/>
      <c r="B767" s="381" t="s">
        <v>5133</v>
      </c>
      <c r="C767" s="381"/>
      <c r="D767" s="381"/>
      <c r="E767" s="381"/>
      <c r="F767" s="381"/>
      <c r="G767" s="381"/>
      <c r="H767" s="381"/>
      <c r="I767" s="381"/>
      <c r="J767" s="381"/>
    </row>
    <row r="768" spans="1:10" s="190" customFormat="1" ht="12.75" hidden="1" customHeight="1" x14ac:dyDescent="0.25">
      <c r="A768" s="381"/>
      <c r="B768" s="381" t="s">
        <v>5134</v>
      </c>
      <c r="C768" s="381"/>
      <c r="D768" s="381"/>
      <c r="E768" s="381"/>
      <c r="F768" s="381"/>
      <c r="G768" s="381"/>
      <c r="H768" s="381"/>
      <c r="I768" s="381"/>
      <c r="J768" s="381"/>
    </row>
    <row r="769" spans="1:10" s="190" customFormat="1" ht="12.75" hidden="1" customHeight="1" x14ac:dyDescent="0.25">
      <c r="A769" s="381"/>
      <c r="B769" s="381" t="s">
        <v>5135</v>
      </c>
      <c r="C769" s="381"/>
      <c r="D769" s="381"/>
      <c r="E769" s="381"/>
      <c r="F769" s="381"/>
      <c r="G769" s="381"/>
      <c r="H769" s="381"/>
      <c r="I769" s="381"/>
      <c r="J769" s="381"/>
    </row>
    <row r="770" spans="1:10" s="190" customFormat="1" ht="12.75" hidden="1" customHeight="1" x14ac:dyDescent="0.25">
      <c r="A770" s="381"/>
      <c r="B770" s="381" t="s">
        <v>5136</v>
      </c>
      <c r="C770" s="381"/>
      <c r="D770" s="381"/>
      <c r="E770" s="381"/>
      <c r="F770" s="381"/>
      <c r="G770" s="381"/>
      <c r="H770" s="381"/>
      <c r="I770" s="381"/>
      <c r="J770" s="381"/>
    </row>
    <row r="771" spans="1:10" s="190" customFormat="1" ht="12.75" hidden="1" customHeight="1" x14ac:dyDescent="0.25">
      <c r="A771" s="381"/>
      <c r="B771" s="381" t="s">
        <v>5137</v>
      </c>
      <c r="C771" s="381"/>
      <c r="D771" s="381"/>
      <c r="E771" s="381"/>
      <c r="F771" s="381"/>
      <c r="G771" s="381"/>
      <c r="H771" s="381"/>
      <c r="I771" s="381"/>
      <c r="J771" s="381"/>
    </row>
    <row r="772" spans="1:10" s="190" customFormat="1" ht="12.75" hidden="1" customHeight="1" x14ac:dyDescent="0.25">
      <c r="A772" s="381"/>
      <c r="B772" s="381" t="s">
        <v>5138</v>
      </c>
      <c r="C772" s="381"/>
      <c r="D772" s="381"/>
      <c r="E772" s="381"/>
      <c r="F772" s="381"/>
      <c r="G772" s="381"/>
      <c r="H772" s="381"/>
      <c r="I772" s="381"/>
      <c r="J772" s="381"/>
    </row>
    <row r="773" spans="1:10" s="190" customFormat="1" ht="12.75" hidden="1" customHeight="1" x14ac:dyDescent="0.25">
      <c r="A773" s="381"/>
      <c r="B773" s="381" t="s">
        <v>5139</v>
      </c>
      <c r="C773" s="381"/>
      <c r="D773" s="381"/>
      <c r="E773" s="381"/>
      <c r="F773" s="381"/>
      <c r="G773" s="381"/>
      <c r="H773" s="381"/>
      <c r="I773" s="381"/>
      <c r="J773" s="381"/>
    </row>
    <row r="774" spans="1:10" s="190" customFormat="1" ht="12.75" hidden="1" customHeight="1" x14ac:dyDescent="0.25">
      <c r="A774" s="381"/>
      <c r="B774" s="381" t="s">
        <v>5140</v>
      </c>
      <c r="C774" s="381"/>
      <c r="D774" s="381"/>
      <c r="E774" s="381"/>
      <c r="F774" s="381"/>
      <c r="G774" s="381"/>
      <c r="H774" s="381"/>
      <c r="I774" s="381"/>
      <c r="J774" s="381"/>
    </row>
    <row r="775" spans="1:10" s="190" customFormat="1" ht="12.75" hidden="1" customHeight="1" x14ac:dyDescent="0.25">
      <c r="A775" s="381"/>
      <c r="B775" s="381" t="s">
        <v>5141</v>
      </c>
      <c r="C775" s="381"/>
      <c r="D775" s="381"/>
      <c r="E775" s="381"/>
      <c r="F775" s="381"/>
      <c r="G775" s="381"/>
      <c r="H775" s="381"/>
      <c r="I775" s="381"/>
      <c r="J775" s="381"/>
    </row>
    <row r="776" spans="1:10" s="190" customFormat="1" ht="12.75" hidden="1" customHeight="1" x14ac:dyDescent="0.25">
      <c r="A776" s="381"/>
      <c r="B776" s="381" t="s">
        <v>5142</v>
      </c>
      <c r="C776" s="381"/>
      <c r="D776" s="381"/>
      <c r="E776" s="381"/>
      <c r="F776" s="381"/>
      <c r="G776" s="381"/>
      <c r="H776" s="381"/>
      <c r="I776" s="381"/>
      <c r="J776" s="381"/>
    </row>
    <row r="777" spans="1:10" s="190" customFormat="1" ht="12.75" hidden="1" customHeight="1" x14ac:dyDescent="0.25">
      <c r="A777" s="381"/>
      <c r="B777" s="381" t="s">
        <v>5143</v>
      </c>
      <c r="C777" s="381"/>
      <c r="D777" s="381"/>
      <c r="E777" s="381"/>
      <c r="F777" s="381"/>
      <c r="G777" s="381"/>
      <c r="H777" s="381"/>
      <c r="I777" s="381"/>
      <c r="J777" s="381"/>
    </row>
    <row r="778" spans="1:10" s="190" customFormat="1" ht="12.75" hidden="1" customHeight="1" x14ac:dyDescent="0.25">
      <c r="A778" s="381"/>
      <c r="B778" s="381" t="s">
        <v>5144</v>
      </c>
      <c r="C778" s="381"/>
      <c r="D778" s="381"/>
      <c r="E778" s="381"/>
      <c r="F778" s="381"/>
      <c r="G778" s="381"/>
      <c r="H778" s="381"/>
      <c r="I778" s="381"/>
      <c r="J778" s="381"/>
    </row>
    <row r="779" spans="1:10" s="190" customFormat="1" ht="12.75" hidden="1" customHeight="1" x14ac:dyDescent="0.25">
      <c r="A779" s="381"/>
      <c r="B779" s="381" t="s">
        <v>5145</v>
      </c>
      <c r="C779" s="381"/>
      <c r="D779" s="381"/>
      <c r="E779" s="381"/>
      <c r="F779" s="381"/>
      <c r="G779" s="381"/>
      <c r="H779" s="381"/>
      <c r="I779" s="381"/>
      <c r="J779" s="381"/>
    </row>
    <row r="780" spans="1:10" s="190" customFormat="1" ht="12.75" hidden="1" customHeight="1" x14ac:dyDescent="0.25">
      <c r="A780" s="381"/>
      <c r="B780" s="381" t="s">
        <v>5146</v>
      </c>
      <c r="C780" s="381"/>
      <c r="D780" s="381"/>
      <c r="E780" s="381"/>
      <c r="F780" s="381"/>
      <c r="G780" s="381"/>
      <c r="H780" s="381"/>
      <c r="I780" s="381"/>
      <c r="J780" s="381"/>
    </row>
    <row r="781" spans="1:10" s="190" customFormat="1" ht="12.75" hidden="1" customHeight="1" x14ac:dyDescent="0.25">
      <c r="A781" s="381"/>
      <c r="B781" s="381" t="s">
        <v>5147</v>
      </c>
      <c r="C781" s="381"/>
      <c r="D781" s="381"/>
      <c r="E781" s="381"/>
      <c r="F781" s="381"/>
      <c r="G781" s="381"/>
      <c r="H781" s="381"/>
      <c r="I781" s="381"/>
      <c r="J781" s="381"/>
    </row>
    <row r="782" spans="1:10" s="190" customFormat="1" ht="12.75" hidden="1" customHeight="1" x14ac:dyDescent="0.25">
      <c r="A782" s="381"/>
      <c r="B782" s="381" t="s">
        <v>5148</v>
      </c>
      <c r="C782" s="381"/>
      <c r="D782" s="381"/>
      <c r="E782" s="381"/>
      <c r="F782" s="381"/>
      <c r="G782" s="381"/>
      <c r="H782" s="381"/>
      <c r="I782" s="381"/>
      <c r="J782" s="381"/>
    </row>
    <row r="783" spans="1:10" s="190" customFormat="1" ht="12.75" hidden="1" customHeight="1" x14ac:dyDescent="0.25">
      <c r="A783" s="381"/>
      <c r="B783" s="381" t="s">
        <v>5149</v>
      </c>
      <c r="C783" s="381"/>
      <c r="D783" s="381"/>
      <c r="E783" s="381"/>
      <c r="F783" s="381"/>
      <c r="G783" s="381"/>
      <c r="H783" s="381"/>
      <c r="I783" s="381"/>
      <c r="J783" s="381"/>
    </row>
    <row r="784" spans="1:10" s="190" customFormat="1" ht="12.75" hidden="1" customHeight="1" x14ac:dyDescent="0.25">
      <c r="A784" s="381"/>
      <c r="B784" s="381" t="s">
        <v>5150</v>
      </c>
      <c r="C784" s="381"/>
      <c r="D784" s="381"/>
      <c r="E784" s="381"/>
      <c r="F784" s="381"/>
      <c r="G784" s="381"/>
      <c r="H784" s="381"/>
      <c r="I784" s="381"/>
      <c r="J784" s="381"/>
    </row>
    <row r="785" spans="1:10" s="190" customFormat="1" ht="12.75" hidden="1" customHeight="1" x14ac:dyDescent="0.25">
      <c r="A785" s="381"/>
      <c r="B785" s="381" t="s">
        <v>5151</v>
      </c>
      <c r="C785" s="381"/>
      <c r="D785" s="381"/>
      <c r="E785" s="381"/>
      <c r="F785" s="381"/>
      <c r="G785" s="381"/>
      <c r="H785" s="381"/>
      <c r="I785" s="381"/>
      <c r="J785" s="381"/>
    </row>
    <row r="786" spans="1:10" s="190" customFormat="1" ht="12.75" hidden="1" customHeight="1" x14ac:dyDescent="0.25">
      <c r="A786" s="381"/>
      <c r="B786" s="381" t="s">
        <v>5152</v>
      </c>
      <c r="C786" s="381"/>
      <c r="D786" s="381"/>
      <c r="E786" s="381"/>
      <c r="F786" s="381"/>
      <c r="G786" s="381"/>
      <c r="H786" s="381"/>
      <c r="I786" s="381"/>
      <c r="J786" s="381"/>
    </row>
    <row r="787" spans="1:10" s="190" customFormat="1" ht="12.75" hidden="1" customHeight="1" x14ac:dyDescent="0.25">
      <c r="A787" s="381"/>
      <c r="B787" s="381" t="s">
        <v>5153</v>
      </c>
      <c r="C787" s="381"/>
      <c r="D787" s="381"/>
      <c r="E787" s="381"/>
      <c r="F787" s="381"/>
      <c r="G787" s="381"/>
      <c r="H787" s="381"/>
      <c r="I787" s="381"/>
      <c r="J787" s="381"/>
    </row>
    <row r="788" spans="1:10" s="190" customFormat="1" ht="12.75" hidden="1" customHeight="1" x14ac:dyDescent="0.25">
      <c r="A788" s="381"/>
      <c r="B788" s="381" t="s">
        <v>5154</v>
      </c>
      <c r="C788" s="381"/>
      <c r="D788" s="381"/>
      <c r="E788" s="381"/>
      <c r="F788" s="381"/>
      <c r="G788" s="381"/>
      <c r="H788" s="381"/>
      <c r="I788" s="381"/>
      <c r="J788" s="381"/>
    </row>
    <row r="789" spans="1:10" s="190" customFormat="1" ht="12.75" hidden="1" customHeight="1" x14ac:dyDescent="0.25">
      <c r="A789" s="381"/>
      <c r="B789" s="381" t="s">
        <v>5155</v>
      </c>
      <c r="C789" s="381"/>
      <c r="D789" s="381"/>
      <c r="E789" s="381"/>
      <c r="F789" s="381"/>
      <c r="G789" s="381"/>
      <c r="H789" s="381"/>
      <c r="I789" s="381"/>
      <c r="J789" s="381"/>
    </row>
    <row r="790" spans="1:10" s="190" customFormat="1" ht="12.75" hidden="1" customHeight="1" x14ac:dyDescent="0.25">
      <c r="A790" s="381"/>
      <c r="B790" s="381" t="s">
        <v>5156</v>
      </c>
      <c r="C790" s="381"/>
      <c r="D790" s="381"/>
      <c r="E790" s="381"/>
      <c r="F790" s="381"/>
      <c r="G790" s="381"/>
      <c r="H790" s="381"/>
      <c r="I790" s="381"/>
      <c r="J790" s="381"/>
    </row>
    <row r="791" spans="1:10" s="190" customFormat="1" ht="12.75" hidden="1" customHeight="1" x14ac:dyDescent="0.25">
      <c r="A791" s="381"/>
      <c r="B791" s="381" t="s">
        <v>5157</v>
      </c>
      <c r="C791" s="381"/>
      <c r="D791" s="381"/>
      <c r="E791" s="381"/>
      <c r="F791" s="381"/>
      <c r="G791" s="381"/>
      <c r="H791" s="381"/>
      <c r="I791" s="381"/>
      <c r="J791" s="381"/>
    </row>
    <row r="792" spans="1:10" s="190" customFormat="1" ht="12.75" hidden="1" customHeight="1" x14ac:dyDescent="0.25">
      <c r="A792" s="381"/>
      <c r="B792" s="381" t="s">
        <v>5158</v>
      </c>
      <c r="C792" s="381"/>
      <c r="D792" s="381"/>
      <c r="E792" s="381"/>
      <c r="F792" s="381"/>
      <c r="G792" s="381"/>
      <c r="H792" s="381"/>
      <c r="I792" s="381"/>
      <c r="J792" s="381"/>
    </row>
    <row r="793" spans="1:10" s="190" customFormat="1" ht="12.75" hidden="1" customHeight="1" x14ac:dyDescent="0.25">
      <c r="A793" s="381"/>
      <c r="B793" s="381" t="s">
        <v>5159</v>
      </c>
      <c r="C793" s="381"/>
      <c r="D793" s="381"/>
      <c r="E793" s="381"/>
      <c r="F793" s="381"/>
      <c r="G793" s="381"/>
      <c r="H793" s="381"/>
      <c r="I793" s="381"/>
      <c r="J793" s="381"/>
    </row>
    <row r="794" spans="1:10" s="190" customFormat="1" ht="12.75" hidden="1" customHeight="1" x14ac:dyDescent="0.25">
      <c r="A794" s="381"/>
      <c r="B794" s="381" t="s">
        <v>5160</v>
      </c>
      <c r="C794" s="381"/>
      <c r="D794" s="381"/>
      <c r="E794" s="381"/>
      <c r="F794" s="381"/>
      <c r="G794" s="381"/>
      <c r="H794" s="381"/>
      <c r="I794" s="381"/>
      <c r="J794" s="381"/>
    </row>
    <row r="795" spans="1:10" s="190" customFormat="1" ht="12.75" hidden="1" customHeight="1" x14ac:dyDescent="0.25">
      <c r="A795" s="381"/>
      <c r="B795" s="381" t="s">
        <v>5161</v>
      </c>
      <c r="C795" s="381"/>
      <c r="D795" s="381"/>
      <c r="E795" s="381"/>
      <c r="F795" s="381"/>
      <c r="G795" s="381"/>
      <c r="H795" s="381"/>
      <c r="I795" s="381"/>
      <c r="J795" s="381"/>
    </row>
    <row r="796" spans="1:10" s="190" customFormat="1" ht="12.75" hidden="1" customHeight="1" x14ac:dyDescent="0.25">
      <c r="A796" s="381"/>
      <c r="B796" s="381" t="s">
        <v>5162</v>
      </c>
      <c r="C796" s="381"/>
      <c r="D796" s="381"/>
      <c r="E796" s="381"/>
      <c r="F796" s="381"/>
      <c r="G796" s="381"/>
      <c r="H796" s="381"/>
      <c r="I796" s="381"/>
      <c r="J796" s="381"/>
    </row>
    <row r="797" spans="1:10" s="190" customFormat="1" ht="12.75" hidden="1" customHeight="1" x14ac:dyDescent="0.25">
      <c r="A797" s="381"/>
      <c r="B797" s="381" t="s">
        <v>5163</v>
      </c>
      <c r="C797" s="381"/>
      <c r="D797" s="381"/>
      <c r="E797" s="381"/>
      <c r="F797" s="381"/>
      <c r="G797" s="381"/>
      <c r="H797" s="381"/>
      <c r="I797" s="381"/>
      <c r="J797" s="381"/>
    </row>
    <row r="798" spans="1:10" s="190" customFormat="1" ht="12.75" hidden="1" customHeight="1" x14ac:dyDescent="0.25">
      <c r="A798" s="381"/>
      <c r="B798" s="381" t="s">
        <v>5164</v>
      </c>
      <c r="C798" s="381"/>
      <c r="D798" s="381"/>
      <c r="E798" s="381"/>
      <c r="F798" s="381"/>
      <c r="G798" s="381"/>
      <c r="H798" s="381"/>
      <c r="I798" s="381"/>
      <c r="J798" s="381"/>
    </row>
    <row r="799" spans="1:10" s="190" customFormat="1" ht="12.75" hidden="1" customHeight="1" x14ac:dyDescent="0.25">
      <c r="A799" s="381"/>
      <c r="B799" s="381" t="s">
        <v>5165</v>
      </c>
      <c r="C799" s="381"/>
      <c r="D799" s="381"/>
      <c r="E799" s="381"/>
      <c r="F799" s="381"/>
      <c r="G799" s="381"/>
      <c r="H799" s="381"/>
      <c r="I799" s="381"/>
      <c r="J799" s="381"/>
    </row>
    <row r="800" spans="1:10" s="190" customFormat="1" ht="12.75" hidden="1" customHeight="1" x14ac:dyDescent="0.25">
      <c r="A800" s="381"/>
      <c r="B800" s="381" t="s">
        <v>5166</v>
      </c>
      <c r="C800" s="381"/>
      <c r="D800" s="381"/>
      <c r="E800" s="381"/>
      <c r="F800" s="381"/>
      <c r="G800" s="381"/>
      <c r="H800" s="381"/>
      <c r="I800" s="381"/>
      <c r="J800" s="381"/>
    </row>
    <row r="801" spans="1:10" s="190" customFormat="1" ht="12.75" hidden="1" customHeight="1" x14ac:dyDescent="0.25">
      <c r="A801" s="381"/>
      <c r="B801" s="381" t="s">
        <v>5167</v>
      </c>
      <c r="C801" s="381"/>
      <c r="D801" s="381"/>
      <c r="E801" s="381"/>
      <c r="F801" s="381"/>
      <c r="G801" s="381"/>
      <c r="H801" s="381"/>
      <c r="I801" s="381"/>
      <c r="J801" s="381"/>
    </row>
    <row r="802" spans="1:10" s="190" customFormat="1" ht="12.75" hidden="1" customHeight="1" x14ac:dyDescent="0.25">
      <c r="A802" s="381"/>
      <c r="B802" s="381" t="s">
        <v>5168</v>
      </c>
      <c r="C802" s="381"/>
      <c r="D802" s="381"/>
      <c r="E802" s="381"/>
      <c r="F802" s="381"/>
      <c r="G802" s="381"/>
      <c r="H802" s="381"/>
      <c r="I802" s="381"/>
      <c r="J802" s="381"/>
    </row>
    <row r="803" spans="1:10" s="190" customFormat="1" ht="12.75" hidden="1" customHeight="1" x14ac:dyDescent="0.25">
      <c r="A803" s="381"/>
      <c r="B803" s="381" t="s">
        <v>5169</v>
      </c>
      <c r="C803" s="381"/>
      <c r="D803" s="381"/>
      <c r="E803" s="381"/>
      <c r="F803" s="381"/>
      <c r="G803" s="381"/>
      <c r="H803" s="381"/>
      <c r="I803" s="381"/>
      <c r="J803" s="381"/>
    </row>
    <row r="804" spans="1:10" s="190" customFormat="1" ht="12.75" hidden="1" customHeight="1" x14ac:dyDescent="0.25">
      <c r="A804" s="381"/>
      <c r="B804" s="381" t="s">
        <v>5170</v>
      </c>
      <c r="C804" s="381"/>
      <c r="D804" s="381"/>
      <c r="E804" s="381"/>
      <c r="F804" s="381"/>
      <c r="G804" s="381"/>
      <c r="H804" s="381"/>
      <c r="I804" s="381"/>
      <c r="J804" s="381"/>
    </row>
    <row r="805" spans="1:10" s="190" customFormat="1" ht="12.75" hidden="1" customHeight="1" x14ac:dyDescent="0.25">
      <c r="A805" s="381"/>
      <c r="B805" s="381" t="s">
        <v>5171</v>
      </c>
      <c r="C805" s="381"/>
      <c r="D805" s="381"/>
      <c r="E805" s="381"/>
      <c r="F805" s="381"/>
      <c r="G805" s="381"/>
      <c r="H805" s="381"/>
      <c r="I805" s="381"/>
      <c r="J805" s="381"/>
    </row>
    <row r="806" spans="1:10" s="190" customFormat="1" ht="12.75" hidden="1" customHeight="1" x14ac:dyDescent="0.25">
      <c r="A806" s="381"/>
      <c r="B806" s="381" t="s">
        <v>5172</v>
      </c>
      <c r="C806" s="381"/>
      <c r="D806" s="381"/>
      <c r="E806" s="381"/>
      <c r="F806" s="381"/>
      <c r="G806" s="381"/>
      <c r="H806" s="381"/>
      <c r="I806" s="381"/>
      <c r="J806" s="381"/>
    </row>
    <row r="807" spans="1:10" s="190" customFormat="1" ht="12.75" hidden="1" customHeight="1" x14ac:dyDescent="0.25">
      <c r="A807" s="381"/>
      <c r="B807" s="381" t="s">
        <v>5173</v>
      </c>
      <c r="C807" s="381"/>
      <c r="D807" s="381"/>
      <c r="E807" s="381"/>
      <c r="F807" s="381"/>
      <c r="G807" s="381"/>
      <c r="H807" s="381"/>
      <c r="I807" s="381"/>
      <c r="J807" s="381"/>
    </row>
    <row r="808" spans="1:10" s="190" customFormat="1" ht="12.75" hidden="1" customHeight="1" x14ac:dyDescent="0.25">
      <c r="A808" s="381"/>
      <c r="B808" s="381" t="s">
        <v>5174</v>
      </c>
      <c r="C808" s="381"/>
      <c r="D808" s="381"/>
      <c r="E808" s="381"/>
      <c r="F808" s="381"/>
      <c r="G808" s="381"/>
      <c r="H808" s="381"/>
      <c r="I808" s="381"/>
      <c r="J808" s="381"/>
    </row>
    <row r="809" spans="1:10" s="190" customFormat="1" ht="12.75" hidden="1" customHeight="1" x14ac:dyDescent="0.25">
      <c r="A809" s="381"/>
      <c r="B809" s="381" t="s">
        <v>5175</v>
      </c>
      <c r="C809" s="381"/>
      <c r="D809" s="381"/>
      <c r="E809" s="381"/>
      <c r="F809" s="381"/>
      <c r="G809" s="381"/>
      <c r="H809" s="381"/>
      <c r="I809" s="381"/>
      <c r="J809" s="381"/>
    </row>
    <row r="810" spans="1:10" s="190" customFormat="1" ht="12.75" hidden="1" customHeight="1" x14ac:dyDescent="0.25">
      <c r="A810" s="381"/>
      <c r="B810" s="381" t="s">
        <v>5176</v>
      </c>
      <c r="C810" s="381"/>
      <c r="D810" s="381"/>
      <c r="E810" s="381"/>
      <c r="F810" s="381"/>
      <c r="G810" s="381"/>
      <c r="H810" s="381"/>
      <c r="I810" s="381"/>
      <c r="J810" s="381"/>
    </row>
    <row r="811" spans="1:10" s="190" customFormat="1" ht="12.75" hidden="1" customHeight="1" x14ac:dyDescent="0.25">
      <c r="A811" s="381"/>
      <c r="B811" s="381" t="s">
        <v>5177</v>
      </c>
      <c r="C811" s="381"/>
      <c r="D811" s="381"/>
      <c r="E811" s="381"/>
      <c r="F811" s="381"/>
      <c r="G811" s="381"/>
      <c r="H811" s="381"/>
      <c r="I811" s="381"/>
      <c r="J811" s="381"/>
    </row>
    <row r="812" spans="1:10" s="190" customFormat="1" ht="12.75" hidden="1" customHeight="1" x14ac:dyDescent="0.25">
      <c r="A812" s="381"/>
      <c r="B812" s="381" t="s">
        <v>5178</v>
      </c>
      <c r="C812" s="381"/>
      <c r="D812" s="381"/>
      <c r="E812" s="381"/>
      <c r="F812" s="381"/>
      <c r="G812" s="381"/>
      <c r="H812" s="381"/>
      <c r="I812" s="381"/>
      <c r="J812" s="381"/>
    </row>
    <row r="813" spans="1:10" s="190" customFormat="1" ht="12.75" hidden="1" customHeight="1" x14ac:dyDescent="0.25">
      <c r="A813" s="381"/>
      <c r="B813" s="381" t="s">
        <v>5179</v>
      </c>
      <c r="C813" s="381"/>
      <c r="D813" s="381"/>
      <c r="E813" s="381"/>
      <c r="F813" s="381"/>
      <c r="G813" s="381"/>
      <c r="H813" s="381"/>
      <c r="I813" s="381"/>
      <c r="J813" s="381"/>
    </row>
    <row r="814" spans="1:10" s="190" customFormat="1" ht="12.75" hidden="1" customHeight="1" x14ac:dyDescent="0.25">
      <c r="A814" s="381"/>
      <c r="B814" s="381" t="s">
        <v>5180</v>
      </c>
      <c r="C814" s="381"/>
      <c r="D814" s="381"/>
      <c r="E814" s="381"/>
      <c r="F814" s="381"/>
      <c r="G814" s="381"/>
      <c r="H814" s="381"/>
      <c r="I814" s="381"/>
      <c r="J814" s="381"/>
    </row>
    <row r="815" spans="1:10" s="190" customFormat="1" ht="12.75" hidden="1" customHeight="1" x14ac:dyDescent="0.25">
      <c r="A815" s="381"/>
      <c r="B815" s="381" t="s">
        <v>5181</v>
      </c>
      <c r="C815" s="381"/>
      <c r="D815" s="381"/>
      <c r="E815" s="381"/>
      <c r="F815" s="381"/>
      <c r="G815" s="381"/>
      <c r="H815" s="381"/>
      <c r="I815" s="381"/>
      <c r="J815" s="381"/>
    </row>
    <row r="816" spans="1:10" s="190" customFormat="1" ht="12.75" hidden="1" customHeight="1" x14ac:dyDescent="0.25">
      <c r="A816" s="381"/>
      <c r="B816" s="381" t="s">
        <v>5182</v>
      </c>
      <c r="C816" s="381"/>
      <c r="D816" s="381"/>
      <c r="E816" s="381"/>
      <c r="F816" s="381"/>
      <c r="G816" s="381"/>
      <c r="H816" s="381"/>
      <c r="I816" s="381"/>
      <c r="J816" s="381"/>
    </row>
    <row r="817" spans="1:10" s="190" customFormat="1" ht="12.75" hidden="1" customHeight="1" x14ac:dyDescent="0.25">
      <c r="A817" s="381"/>
      <c r="B817" s="381" t="s">
        <v>5183</v>
      </c>
      <c r="C817" s="381"/>
      <c r="D817" s="381"/>
      <c r="E817" s="381"/>
      <c r="F817" s="381"/>
      <c r="G817" s="381"/>
      <c r="H817" s="381"/>
      <c r="I817" s="381"/>
      <c r="J817" s="381"/>
    </row>
    <row r="818" spans="1:10" s="190" customFormat="1" ht="12.75" hidden="1" customHeight="1" x14ac:dyDescent="0.25">
      <c r="A818" s="381"/>
      <c r="B818" s="381" t="s">
        <v>5184</v>
      </c>
      <c r="C818" s="381"/>
      <c r="D818" s="381"/>
      <c r="E818" s="381"/>
      <c r="F818" s="381"/>
      <c r="G818" s="381"/>
      <c r="H818" s="381"/>
      <c r="I818" s="381"/>
      <c r="J818" s="381"/>
    </row>
    <row r="819" spans="1:10" s="190" customFormat="1" ht="12.75" hidden="1" customHeight="1" x14ac:dyDescent="0.25">
      <c r="A819" s="381"/>
      <c r="B819" s="381" t="s">
        <v>5185</v>
      </c>
      <c r="C819" s="381"/>
      <c r="D819" s="381"/>
      <c r="E819" s="381"/>
      <c r="F819" s="381"/>
      <c r="G819" s="381"/>
      <c r="H819" s="381"/>
      <c r="I819" s="381"/>
      <c r="J819" s="381"/>
    </row>
    <row r="820" spans="1:10" s="190" customFormat="1" ht="12.75" hidden="1" customHeight="1" x14ac:dyDescent="0.25">
      <c r="A820" s="381"/>
      <c r="B820" s="381" t="s">
        <v>5186</v>
      </c>
      <c r="C820" s="381"/>
      <c r="D820" s="381"/>
      <c r="E820" s="381"/>
      <c r="F820" s="381"/>
      <c r="G820" s="381"/>
      <c r="H820" s="381"/>
      <c r="I820" s="381"/>
      <c r="J820" s="381"/>
    </row>
    <row r="821" spans="1:10" s="190" customFormat="1" ht="12.75" hidden="1" customHeight="1" x14ac:dyDescent="0.25">
      <c r="A821" s="381"/>
      <c r="B821" s="381" t="s">
        <v>5187</v>
      </c>
      <c r="C821" s="381"/>
      <c r="D821" s="381"/>
      <c r="E821" s="381"/>
      <c r="F821" s="381"/>
      <c r="G821" s="381"/>
      <c r="H821" s="381"/>
      <c r="I821" s="381"/>
      <c r="J821" s="381"/>
    </row>
    <row r="822" spans="1:10" s="190" customFormat="1" ht="12.75" hidden="1" customHeight="1" x14ac:dyDescent="0.25">
      <c r="A822" s="381"/>
      <c r="B822" s="381" t="s">
        <v>5188</v>
      </c>
      <c r="C822" s="381"/>
      <c r="D822" s="381"/>
      <c r="E822" s="381"/>
      <c r="F822" s="381"/>
      <c r="G822" s="381"/>
      <c r="H822" s="381"/>
      <c r="I822" s="381"/>
      <c r="J822" s="381"/>
    </row>
    <row r="823" spans="1:10" s="190" customFormat="1" ht="12.75" hidden="1" customHeight="1" x14ac:dyDescent="0.25">
      <c r="A823" s="381"/>
      <c r="B823" s="381" t="s">
        <v>5189</v>
      </c>
      <c r="C823" s="381"/>
      <c r="D823" s="381"/>
      <c r="E823" s="381"/>
      <c r="F823" s="381"/>
      <c r="G823" s="381"/>
      <c r="H823" s="381"/>
      <c r="I823" s="381"/>
      <c r="J823" s="381"/>
    </row>
    <row r="824" spans="1:10" s="190" customFormat="1" ht="12.75" hidden="1" customHeight="1" x14ac:dyDescent="0.25">
      <c r="A824" s="381"/>
      <c r="B824" s="381" t="s">
        <v>5190</v>
      </c>
      <c r="C824" s="381"/>
      <c r="D824" s="381"/>
      <c r="E824" s="381"/>
      <c r="F824" s="381"/>
      <c r="G824" s="381"/>
      <c r="H824" s="381"/>
      <c r="I824" s="381"/>
      <c r="J824" s="381"/>
    </row>
    <row r="825" spans="1:10" s="190" customFormat="1" ht="12.75" hidden="1" customHeight="1" x14ac:dyDescent="0.25">
      <c r="A825" s="381"/>
      <c r="B825" s="381" t="s">
        <v>5191</v>
      </c>
      <c r="C825" s="381"/>
      <c r="D825" s="381"/>
      <c r="E825" s="381"/>
      <c r="F825" s="381"/>
      <c r="G825" s="381"/>
      <c r="H825" s="381"/>
      <c r="I825" s="381"/>
      <c r="J825" s="381"/>
    </row>
    <row r="826" spans="1:10" s="190" customFormat="1" ht="12.75" hidden="1" customHeight="1" x14ac:dyDescent="0.25">
      <c r="A826" s="381"/>
      <c r="B826" s="381" t="s">
        <v>5192</v>
      </c>
      <c r="C826" s="381"/>
      <c r="D826" s="381"/>
      <c r="E826" s="381"/>
      <c r="F826" s="381"/>
      <c r="G826" s="381"/>
      <c r="H826" s="381"/>
      <c r="I826" s="381"/>
      <c r="J826" s="381"/>
    </row>
    <row r="827" spans="1:10" s="190" customFormat="1" ht="12.75" hidden="1" customHeight="1" x14ac:dyDescent="0.25">
      <c r="A827" s="381"/>
      <c r="B827" s="381" t="s">
        <v>5193</v>
      </c>
      <c r="C827" s="381"/>
      <c r="D827" s="381"/>
      <c r="E827" s="381"/>
      <c r="F827" s="381"/>
      <c r="G827" s="381"/>
      <c r="H827" s="381"/>
      <c r="I827" s="381"/>
      <c r="J827" s="381"/>
    </row>
    <row r="828" spans="1:10" s="190" customFormat="1" ht="12.75" hidden="1" customHeight="1" x14ac:dyDescent="0.25">
      <c r="A828" s="381"/>
      <c r="B828" s="381" t="s">
        <v>5194</v>
      </c>
      <c r="C828" s="381"/>
      <c r="D828" s="381"/>
      <c r="E828" s="381"/>
      <c r="F828" s="381"/>
      <c r="G828" s="381"/>
      <c r="H828" s="381"/>
      <c r="I828" s="381"/>
      <c r="J828" s="381"/>
    </row>
    <row r="829" spans="1:10" s="190" customFormat="1" ht="12.75" hidden="1" customHeight="1" x14ac:dyDescent="0.25">
      <c r="A829" s="381"/>
      <c r="B829" s="381" t="s">
        <v>5195</v>
      </c>
      <c r="C829" s="381"/>
      <c r="D829" s="381"/>
      <c r="E829" s="381"/>
      <c r="F829" s="381"/>
      <c r="G829" s="381"/>
      <c r="H829" s="381"/>
      <c r="I829" s="381"/>
      <c r="J829" s="381"/>
    </row>
    <row r="830" spans="1:10" s="190" customFormat="1" ht="12.75" hidden="1" customHeight="1" x14ac:dyDescent="0.25">
      <c r="A830" s="381"/>
      <c r="B830" s="381" t="s">
        <v>5196</v>
      </c>
      <c r="C830" s="381"/>
      <c r="D830" s="381"/>
      <c r="E830" s="381"/>
      <c r="F830" s="381"/>
      <c r="G830" s="381"/>
      <c r="H830" s="381"/>
      <c r="I830" s="381"/>
      <c r="J830" s="381"/>
    </row>
    <row r="831" spans="1:10" s="190" customFormat="1" ht="12.75" hidden="1" customHeight="1" x14ac:dyDescent="0.25">
      <c r="A831" s="381"/>
      <c r="B831" s="381" t="s">
        <v>5197</v>
      </c>
      <c r="C831" s="381"/>
      <c r="D831" s="381"/>
      <c r="E831" s="381"/>
      <c r="F831" s="381"/>
      <c r="G831" s="381"/>
      <c r="H831" s="381"/>
      <c r="I831" s="381"/>
      <c r="J831" s="381"/>
    </row>
    <row r="832" spans="1:10" s="190" customFormat="1" ht="12.75" hidden="1" customHeight="1" x14ac:dyDescent="0.25">
      <c r="A832" s="381"/>
      <c r="B832" s="381" t="s">
        <v>5198</v>
      </c>
      <c r="C832" s="381"/>
      <c r="D832" s="381"/>
      <c r="E832" s="381"/>
      <c r="F832" s="381"/>
      <c r="G832" s="381"/>
      <c r="H832" s="381"/>
      <c r="I832" s="381"/>
      <c r="J832" s="381"/>
    </row>
    <row r="833" spans="1:10" s="190" customFormat="1" ht="12.75" hidden="1" customHeight="1" x14ac:dyDescent="0.25">
      <c r="A833" s="381"/>
      <c r="B833" s="381" t="s">
        <v>5199</v>
      </c>
      <c r="C833" s="381"/>
      <c r="D833" s="381"/>
      <c r="E833" s="381"/>
      <c r="F833" s="381"/>
      <c r="G833" s="381"/>
      <c r="H833" s="381"/>
      <c r="I833" s="381"/>
      <c r="J833" s="381"/>
    </row>
    <row r="834" spans="1:10" s="190" customFormat="1" ht="12.75" hidden="1" customHeight="1" x14ac:dyDescent="0.25">
      <c r="A834" s="381"/>
      <c r="B834" s="381" t="s">
        <v>5200</v>
      </c>
      <c r="C834" s="381"/>
      <c r="D834" s="381"/>
      <c r="E834" s="381"/>
      <c r="F834" s="381"/>
      <c r="G834" s="381"/>
      <c r="H834" s="381"/>
      <c r="I834" s="381"/>
      <c r="J834" s="381"/>
    </row>
    <row r="835" spans="1:10" s="190" customFormat="1" ht="12.75" hidden="1" customHeight="1" x14ac:dyDescent="0.25">
      <c r="A835" s="381"/>
      <c r="B835" s="381" t="s">
        <v>5201</v>
      </c>
      <c r="C835" s="381"/>
      <c r="D835" s="381"/>
      <c r="E835" s="381"/>
      <c r="F835" s="381"/>
      <c r="G835" s="381"/>
      <c r="H835" s="381"/>
      <c r="I835" s="381"/>
      <c r="J835" s="381"/>
    </row>
    <row r="836" spans="1:10" s="190" customFormat="1" ht="12.75" hidden="1" customHeight="1" x14ac:dyDescent="0.25">
      <c r="A836" s="381"/>
      <c r="B836" s="381" t="s">
        <v>5202</v>
      </c>
      <c r="C836" s="381"/>
      <c r="D836" s="381"/>
      <c r="E836" s="381"/>
      <c r="F836" s="381"/>
      <c r="G836" s="381"/>
      <c r="H836" s="381"/>
      <c r="I836" s="381"/>
      <c r="J836" s="381"/>
    </row>
    <row r="837" spans="1:10" s="190" customFormat="1" ht="12.75" hidden="1" customHeight="1" x14ac:dyDescent="0.25">
      <c r="A837" s="381"/>
      <c r="B837" s="381" t="s">
        <v>5203</v>
      </c>
      <c r="C837" s="381"/>
      <c r="D837" s="381"/>
      <c r="E837" s="381"/>
      <c r="F837" s="381"/>
      <c r="G837" s="381"/>
      <c r="H837" s="381"/>
      <c r="I837" s="381"/>
      <c r="J837" s="381"/>
    </row>
    <row r="838" spans="1:10" s="190" customFormat="1" ht="12.75" hidden="1" customHeight="1" x14ac:dyDescent="0.25">
      <c r="A838" s="381"/>
      <c r="B838" s="381" t="s">
        <v>5204</v>
      </c>
      <c r="C838" s="381"/>
      <c r="D838" s="381"/>
      <c r="E838" s="381"/>
      <c r="F838" s="381"/>
      <c r="G838" s="381"/>
      <c r="H838" s="381"/>
      <c r="I838" s="381"/>
      <c r="J838" s="381"/>
    </row>
    <row r="839" spans="1:10" s="190" customFormat="1" ht="12.75" hidden="1" customHeight="1" x14ac:dyDescent="0.25">
      <c r="A839" s="381"/>
      <c r="B839" s="381" t="s">
        <v>5205</v>
      </c>
      <c r="C839" s="381"/>
      <c r="D839" s="381"/>
      <c r="E839" s="381"/>
      <c r="F839" s="381"/>
      <c r="G839" s="381"/>
      <c r="H839" s="381"/>
      <c r="I839" s="381"/>
      <c r="J839" s="381"/>
    </row>
    <row r="840" spans="1:10" s="190" customFormat="1" ht="12.75" hidden="1" customHeight="1" x14ac:dyDescent="0.25">
      <c r="A840" s="381"/>
      <c r="B840" s="381" t="s">
        <v>5206</v>
      </c>
      <c r="C840" s="381"/>
      <c r="D840" s="381"/>
      <c r="E840" s="381"/>
      <c r="F840" s="381"/>
      <c r="G840" s="381"/>
      <c r="H840" s="381"/>
      <c r="I840" s="381"/>
      <c r="J840" s="381"/>
    </row>
    <row r="841" spans="1:10" s="190" customFormat="1" ht="12.75" hidden="1" customHeight="1" x14ac:dyDescent="0.25">
      <c r="A841" s="381"/>
      <c r="B841" s="381" t="s">
        <v>5207</v>
      </c>
      <c r="C841" s="381"/>
      <c r="D841" s="381"/>
      <c r="E841" s="381"/>
      <c r="F841" s="381"/>
      <c r="G841" s="381"/>
      <c r="H841" s="381"/>
      <c r="I841" s="381"/>
      <c r="J841" s="381"/>
    </row>
    <row r="842" spans="1:10" s="190" customFormat="1" ht="12.75" hidden="1" customHeight="1" x14ac:dyDescent="0.25">
      <c r="A842" s="381"/>
      <c r="B842" s="381" t="s">
        <v>5208</v>
      </c>
      <c r="C842" s="381"/>
      <c r="D842" s="381"/>
      <c r="E842" s="381"/>
      <c r="F842" s="381"/>
      <c r="G842" s="381"/>
      <c r="H842" s="381"/>
      <c r="I842" s="381"/>
      <c r="J842" s="381"/>
    </row>
    <row r="843" spans="1:10" s="190" customFormat="1" ht="12.75" hidden="1" customHeight="1" x14ac:dyDescent="0.25">
      <c r="A843" s="381"/>
      <c r="B843" s="381" t="s">
        <v>5209</v>
      </c>
      <c r="C843" s="381"/>
      <c r="D843" s="381"/>
      <c r="E843" s="381"/>
      <c r="F843" s="381"/>
      <c r="G843" s="381"/>
      <c r="H843" s="381"/>
      <c r="I843" s="381"/>
      <c r="J843" s="381"/>
    </row>
    <row r="844" spans="1:10" s="190" customFormat="1" ht="12.75" hidden="1" customHeight="1" x14ac:dyDescent="0.25">
      <c r="A844" s="381"/>
      <c r="B844" s="381" t="s">
        <v>5210</v>
      </c>
      <c r="C844" s="381"/>
      <c r="D844" s="381"/>
      <c r="E844" s="381"/>
      <c r="F844" s="381"/>
      <c r="G844" s="381"/>
      <c r="H844" s="381"/>
      <c r="I844" s="381"/>
      <c r="J844" s="381"/>
    </row>
    <row r="845" spans="1:10" s="190" customFormat="1" ht="12.75" hidden="1" customHeight="1" x14ac:dyDescent="0.25">
      <c r="A845" s="381"/>
      <c r="B845" s="381" t="s">
        <v>5211</v>
      </c>
      <c r="C845" s="381"/>
      <c r="D845" s="381"/>
      <c r="E845" s="381"/>
      <c r="F845" s="381"/>
      <c r="G845" s="381"/>
      <c r="H845" s="381"/>
      <c r="I845" s="381"/>
      <c r="J845" s="381"/>
    </row>
    <row r="846" spans="1:10" s="190" customFormat="1" ht="12.75" hidden="1" customHeight="1" x14ac:dyDescent="0.25">
      <c r="A846" s="381"/>
      <c r="B846" s="381" t="s">
        <v>5212</v>
      </c>
      <c r="C846" s="381"/>
      <c r="D846" s="381"/>
      <c r="E846" s="381"/>
      <c r="F846" s="381"/>
      <c r="G846" s="381"/>
      <c r="H846" s="381"/>
      <c r="I846" s="381"/>
      <c r="J846" s="381"/>
    </row>
    <row r="847" spans="1:10" s="190" customFormat="1" ht="12.75" hidden="1" customHeight="1" x14ac:dyDescent="0.25">
      <c r="A847" s="381"/>
      <c r="B847" s="381" t="s">
        <v>5213</v>
      </c>
      <c r="C847" s="381"/>
      <c r="D847" s="381"/>
      <c r="E847" s="381"/>
      <c r="F847" s="381"/>
      <c r="G847" s="381"/>
      <c r="H847" s="381"/>
      <c r="I847" s="381"/>
      <c r="J847" s="381"/>
    </row>
    <row r="848" spans="1:10" s="190" customFormat="1" ht="12.75" hidden="1" customHeight="1" x14ac:dyDescent="0.25">
      <c r="A848" s="381"/>
      <c r="B848" s="381" t="s">
        <v>5214</v>
      </c>
      <c r="C848" s="381"/>
      <c r="D848" s="381"/>
      <c r="E848" s="381"/>
      <c r="F848" s="381"/>
      <c r="G848" s="381"/>
      <c r="H848" s="381"/>
      <c r="I848" s="381"/>
      <c r="J848" s="381"/>
    </row>
    <row r="849" spans="1:10" s="190" customFormat="1" ht="12.75" hidden="1" customHeight="1" x14ac:dyDescent="0.25">
      <c r="A849" s="381"/>
      <c r="B849" s="381" t="s">
        <v>5215</v>
      </c>
      <c r="C849" s="381"/>
      <c r="D849" s="381"/>
      <c r="E849" s="381"/>
      <c r="F849" s="381"/>
      <c r="G849" s="381"/>
      <c r="H849" s="381"/>
      <c r="I849" s="381"/>
      <c r="J849" s="381"/>
    </row>
    <row r="850" spans="1:10" s="190" customFormat="1" ht="12.75" hidden="1" customHeight="1" x14ac:dyDescent="0.25">
      <c r="A850" s="381"/>
      <c r="B850" s="381" t="s">
        <v>5216</v>
      </c>
      <c r="C850" s="381"/>
      <c r="D850" s="381"/>
      <c r="E850" s="381"/>
      <c r="F850" s="381"/>
      <c r="G850" s="381"/>
      <c r="H850" s="381"/>
      <c r="I850" s="381"/>
      <c r="J850" s="381"/>
    </row>
    <row r="851" spans="1:10" s="190" customFormat="1" ht="12.75" hidden="1" customHeight="1" x14ac:dyDescent="0.25">
      <c r="A851" s="381"/>
      <c r="B851" s="381" t="s">
        <v>5217</v>
      </c>
      <c r="C851" s="381"/>
      <c r="D851" s="381"/>
      <c r="E851" s="381"/>
      <c r="F851" s="381"/>
      <c r="G851" s="381"/>
      <c r="H851" s="381"/>
      <c r="I851" s="381"/>
      <c r="J851" s="381"/>
    </row>
    <row r="852" spans="1:10" s="190" customFormat="1" ht="12.75" hidden="1" customHeight="1" x14ac:dyDescent="0.25">
      <c r="A852" s="381"/>
      <c r="B852" s="381" t="s">
        <v>5218</v>
      </c>
      <c r="C852" s="381"/>
      <c r="D852" s="381"/>
      <c r="E852" s="381"/>
      <c r="F852" s="381"/>
      <c r="G852" s="381"/>
      <c r="H852" s="381"/>
      <c r="I852" s="381"/>
      <c r="J852" s="381"/>
    </row>
    <row r="853" spans="1:10" s="190" customFormat="1" ht="12.75" hidden="1" customHeight="1" x14ac:dyDescent="0.25">
      <c r="A853" s="381"/>
      <c r="B853" s="381" t="s">
        <v>5219</v>
      </c>
      <c r="C853" s="381"/>
      <c r="D853" s="381"/>
      <c r="E853" s="381"/>
      <c r="F853" s="381"/>
      <c r="G853" s="381"/>
      <c r="H853" s="381"/>
      <c r="I853" s="381"/>
      <c r="J853" s="381"/>
    </row>
    <row r="854" spans="1:10" s="190" customFormat="1" ht="12.75" hidden="1" customHeight="1" x14ac:dyDescent="0.25">
      <c r="A854" s="381"/>
      <c r="B854" s="381" t="s">
        <v>5220</v>
      </c>
      <c r="C854" s="381"/>
      <c r="D854" s="381"/>
      <c r="E854" s="381"/>
      <c r="F854" s="381"/>
      <c r="G854" s="381"/>
      <c r="H854" s="381"/>
      <c r="I854" s="381"/>
      <c r="J854" s="381"/>
    </row>
    <row r="855" spans="1:10" s="190" customFormat="1" ht="12.75" hidden="1" customHeight="1" x14ac:dyDescent="0.25">
      <c r="A855" s="381"/>
      <c r="B855" s="381" t="s">
        <v>5221</v>
      </c>
      <c r="C855" s="381"/>
      <c r="D855" s="381"/>
      <c r="E855" s="381"/>
      <c r="F855" s="381"/>
      <c r="G855" s="381"/>
      <c r="H855" s="381"/>
      <c r="I855" s="381"/>
      <c r="J855" s="381"/>
    </row>
    <row r="856" spans="1:10" s="190" customFormat="1" ht="12.75" hidden="1" customHeight="1" x14ac:dyDescent="0.25">
      <c r="A856" s="381"/>
      <c r="B856" s="381" t="s">
        <v>5222</v>
      </c>
      <c r="C856" s="381"/>
      <c r="D856" s="381"/>
      <c r="E856" s="381"/>
      <c r="F856" s="381"/>
      <c r="G856" s="381"/>
      <c r="H856" s="381"/>
      <c r="I856" s="381"/>
      <c r="J856" s="381"/>
    </row>
    <row r="857" spans="1:10" s="190" customFormat="1" ht="12.75" hidden="1" customHeight="1" x14ac:dyDescent="0.25">
      <c r="A857" s="381"/>
      <c r="B857" s="381" t="s">
        <v>5223</v>
      </c>
      <c r="C857" s="381"/>
      <c r="D857" s="381"/>
      <c r="E857" s="381"/>
      <c r="F857" s="381"/>
      <c r="G857" s="381"/>
      <c r="H857" s="381"/>
      <c r="I857" s="381"/>
      <c r="J857" s="381"/>
    </row>
    <row r="858" spans="1:10" s="190" customFormat="1" ht="12.75" hidden="1" customHeight="1" x14ac:dyDescent="0.25">
      <c r="A858" s="381"/>
      <c r="B858" s="381" t="s">
        <v>5224</v>
      </c>
      <c r="C858" s="381"/>
      <c r="D858" s="381"/>
      <c r="E858" s="381"/>
      <c r="F858" s="381"/>
      <c r="G858" s="381"/>
      <c r="H858" s="381"/>
      <c r="I858" s="381"/>
      <c r="J858" s="381"/>
    </row>
    <row r="859" spans="1:10" s="190" customFormat="1" ht="12.75" hidden="1" customHeight="1" x14ac:dyDescent="0.25">
      <c r="A859" s="381"/>
      <c r="B859" s="381" t="s">
        <v>5225</v>
      </c>
      <c r="C859" s="381"/>
      <c r="D859" s="381"/>
      <c r="E859" s="381"/>
      <c r="F859" s="381"/>
      <c r="G859" s="381"/>
      <c r="H859" s="381"/>
      <c r="I859" s="381"/>
      <c r="J859" s="381"/>
    </row>
    <row r="860" spans="1:10" s="190" customFormat="1" ht="12.75" hidden="1" customHeight="1" x14ac:dyDescent="0.25">
      <c r="A860" s="381"/>
      <c r="B860" s="381" t="s">
        <v>5226</v>
      </c>
      <c r="C860" s="381"/>
      <c r="D860" s="381"/>
      <c r="E860" s="381"/>
      <c r="F860" s="381"/>
      <c r="G860" s="381"/>
      <c r="H860" s="381"/>
      <c r="I860" s="381"/>
      <c r="J860" s="381"/>
    </row>
    <row r="861" spans="1:10" s="190" customFormat="1" ht="12.75" hidden="1" customHeight="1" x14ac:dyDescent="0.25">
      <c r="A861" s="381"/>
      <c r="B861" s="381" t="s">
        <v>5227</v>
      </c>
      <c r="C861" s="381"/>
      <c r="D861" s="381"/>
      <c r="E861" s="381"/>
      <c r="F861" s="381"/>
      <c r="G861" s="381"/>
      <c r="H861" s="381"/>
      <c r="I861" s="381"/>
      <c r="J861" s="381"/>
    </row>
    <row r="862" spans="1:10" s="190" customFormat="1" ht="12.75" hidden="1" customHeight="1" x14ac:dyDescent="0.25">
      <c r="A862" s="381"/>
      <c r="B862" s="381" t="s">
        <v>5228</v>
      </c>
      <c r="C862" s="381"/>
      <c r="D862" s="381"/>
      <c r="E862" s="381"/>
      <c r="F862" s="381"/>
      <c r="G862" s="381"/>
      <c r="H862" s="381"/>
      <c r="I862" s="381"/>
      <c r="J862" s="381"/>
    </row>
    <row r="863" spans="1:10" s="190" customFormat="1" ht="12.75" hidden="1" customHeight="1" x14ac:dyDescent="0.25">
      <c r="A863" s="381"/>
      <c r="B863" s="381" t="s">
        <v>5229</v>
      </c>
      <c r="C863" s="381"/>
      <c r="D863" s="381"/>
      <c r="E863" s="381"/>
      <c r="F863" s="381"/>
      <c r="G863" s="381"/>
      <c r="H863" s="381"/>
      <c r="I863" s="381"/>
      <c r="J863" s="381"/>
    </row>
    <row r="864" spans="1:10" s="190" customFormat="1" ht="12.75" hidden="1" customHeight="1" x14ac:dyDescent="0.25">
      <c r="A864" s="381"/>
      <c r="B864" s="381" t="s">
        <v>5230</v>
      </c>
      <c r="C864" s="381"/>
      <c r="D864" s="381"/>
      <c r="E864" s="381"/>
      <c r="F864" s="381"/>
      <c r="G864" s="381"/>
      <c r="H864" s="381"/>
      <c r="I864" s="381"/>
      <c r="J864" s="381"/>
    </row>
    <row r="865" spans="1:10" s="190" customFormat="1" ht="12.75" hidden="1" customHeight="1" x14ac:dyDescent="0.25">
      <c r="A865" s="381"/>
      <c r="B865" s="381" t="s">
        <v>5231</v>
      </c>
      <c r="C865" s="381"/>
      <c r="D865" s="381"/>
      <c r="E865" s="381"/>
      <c r="F865" s="381"/>
      <c r="G865" s="381"/>
      <c r="H865" s="381"/>
      <c r="I865" s="381"/>
      <c r="J865" s="381"/>
    </row>
    <row r="866" spans="1:10" s="190" customFormat="1" ht="12.75" hidden="1" customHeight="1" x14ac:dyDescent="0.25">
      <c r="A866" s="381"/>
      <c r="B866" s="381" t="s">
        <v>5232</v>
      </c>
      <c r="C866" s="381"/>
      <c r="D866" s="381"/>
      <c r="E866" s="381"/>
      <c r="F866" s="381"/>
      <c r="G866" s="381"/>
      <c r="H866" s="381"/>
      <c r="I866" s="381"/>
      <c r="J866" s="381"/>
    </row>
    <row r="867" spans="1:10" s="190" customFormat="1" ht="12.75" hidden="1" customHeight="1" x14ac:dyDescent="0.25">
      <c r="A867" s="381"/>
      <c r="B867" s="381" t="s">
        <v>5233</v>
      </c>
      <c r="C867" s="381"/>
      <c r="D867" s="381"/>
      <c r="E867" s="381"/>
      <c r="F867" s="381"/>
      <c r="G867" s="381"/>
      <c r="H867" s="381"/>
      <c r="I867" s="381"/>
      <c r="J867" s="381"/>
    </row>
    <row r="868" spans="1:10" s="190" customFormat="1" ht="12.75" hidden="1" customHeight="1" x14ac:dyDescent="0.25">
      <c r="A868" s="381"/>
      <c r="B868" s="381" t="s">
        <v>5234</v>
      </c>
      <c r="C868" s="381"/>
      <c r="D868" s="381"/>
      <c r="E868" s="381"/>
      <c r="F868" s="381"/>
      <c r="G868" s="381"/>
      <c r="H868" s="381"/>
      <c r="I868" s="381"/>
      <c r="J868" s="381"/>
    </row>
    <row r="869" spans="1:10" s="190" customFormat="1" ht="12.75" hidden="1" customHeight="1" x14ac:dyDescent="0.25">
      <c r="A869" s="381"/>
      <c r="B869" s="381" t="s">
        <v>5235</v>
      </c>
      <c r="C869" s="381"/>
      <c r="D869" s="381"/>
      <c r="E869" s="381"/>
      <c r="F869" s="381"/>
      <c r="G869" s="381"/>
      <c r="H869" s="381"/>
      <c r="I869" s="381"/>
      <c r="J869" s="381"/>
    </row>
    <row r="870" spans="1:10" s="190" customFormat="1" ht="12.75" hidden="1" customHeight="1" x14ac:dyDescent="0.25">
      <c r="A870" s="381"/>
      <c r="B870" s="381" t="s">
        <v>5236</v>
      </c>
      <c r="C870" s="381"/>
      <c r="D870" s="381"/>
      <c r="E870" s="381"/>
      <c r="F870" s="381"/>
      <c r="G870" s="381"/>
      <c r="H870" s="381"/>
      <c r="I870" s="381"/>
      <c r="J870" s="381"/>
    </row>
    <row r="871" spans="1:10" s="190" customFormat="1" ht="12.75" hidden="1" customHeight="1" x14ac:dyDescent="0.25">
      <c r="A871" s="381"/>
      <c r="B871" s="381" t="s">
        <v>5237</v>
      </c>
      <c r="C871" s="381"/>
      <c r="D871" s="381"/>
      <c r="E871" s="381"/>
      <c r="F871" s="381"/>
      <c r="G871" s="381"/>
      <c r="H871" s="381"/>
      <c r="I871" s="381"/>
      <c r="J871" s="381"/>
    </row>
    <row r="872" spans="1:10" s="190" customFormat="1" ht="12.75" hidden="1" customHeight="1" x14ac:dyDescent="0.25">
      <c r="A872" s="381"/>
      <c r="B872" s="381" t="s">
        <v>5238</v>
      </c>
      <c r="C872" s="381"/>
      <c r="D872" s="381"/>
      <c r="E872" s="381"/>
      <c r="F872" s="381"/>
      <c r="G872" s="381"/>
      <c r="H872" s="381"/>
      <c r="I872" s="381"/>
      <c r="J872" s="381"/>
    </row>
    <row r="873" spans="1:10" s="190" customFormat="1" ht="12.75" hidden="1" customHeight="1" x14ac:dyDescent="0.25">
      <c r="A873" s="381"/>
      <c r="B873" s="381" t="s">
        <v>5239</v>
      </c>
      <c r="C873" s="381"/>
      <c r="D873" s="381"/>
      <c r="E873" s="381"/>
      <c r="F873" s="381"/>
      <c r="G873" s="381"/>
      <c r="H873" s="381"/>
      <c r="I873" s="381"/>
      <c r="J873" s="381"/>
    </row>
    <row r="874" spans="1:10" s="190" customFormat="1" ht="12.75" hidden="1" customHeight="1" x14ac:dyDescent="0.25">
      <c r="A874" s="381"/>
      <c r="B874" s="381" t="s">
        <v>5240</v>
      </c>
      <c r="C874" s="381"/>
      <c r="D874" s="381"/>
      <c r="E874" s="381"/>
      <c r="F874" s="381"/>
      <c r="G874" s="381"/>
      <c r="H874" s="381"/>
      <c r="I874" s="381"/>
      <c r="J874" s="381"/>
    </row>
    <row r="875" spans="1:10" s="190" customFormat="1" ht="12.75" hidden="1" customHeight="1" x14ac:dyDescent="0.25">
      <c r="A875" s="381"/>
      <c r="B875" s="381" t="s">
        <v>5241</v>
      </c>
      <c r="C875" s="381"/>
      <c r="D875" s="381"/>
      <c r="E875" s="381"/>
      <c r="F875" s="381"/>
      <c r="G875" s="381"/>
      <c r="H875" s="381"/>
      <c r="I875" s="381"/>
      <c r="J875" s="381"/>
    </row>
    <row r="876" spans="1:10" s="190" customFormat="1" ht="12.75" hidden="1" customHeight="1" x14ac:dyDescent="0.25">
      <c r="A876" s="381"/>
      <c r="B876" s="381" t="s">
        <v>5242</v>
      </c>
      <c r="C876" s="381"/>
      <c r="D876" s="381"/>
      <c r="E876" s="381"/>
      <c r="F876" s="381"/>
      <c r="G876" s="381"/>
      <c r="H876" s="381"/>
      <c r="I876" s="381"/>
      <c r="J876" s="381"/>
    </row>
    <row r="877" spans="1:10" s="190" customFormat="1" ht="12.75" hidden="1" customHeight="1" x14ac:dyDescent="0.25">
      <c r="A877" s="381"/>
      <c r="B877" s="381" t="s">
        <v>5243</v>
      </c>
      <c r="C877" s="381"/>
      <c r="D877" s="381"/>
      <c r="E877" s="381"/>
      <c r="F877" s="381"/>
      <c r="G877" s="381"/>
      <c r="H877" s="381"/>
      <c r="I877" s="381"/>
      <c r="J877" s="381"/>
    </row>
    <row r="878" spans="1:10" s="190" customFormat="1" ht="12.75" hidden="1" customHeight="1" x14ac:dyDescent="0.25">
      <c r="A878" s="381"/>
      <c r="B878" s="381" t="s">
        <v>5244</v>
      </c>
      <c r="C878" s="381"/>
      <c r="D878" s="381"/>
      <c r="E878" s="381"/>
      <c r="F878" s="381"/>
      <c r="G878" s="381"/>
      <c r="H878" s="381"/>
      <c r="I878" s="381"/>
      <c r="J878" s="381"/>
    </row>
    <row r="879" spans="1:10" s="190" customFormat="1" ht="12.75" hidden="1" customHeight="1" x14ac:dyDescent="0.25">
      <c r="A879" s="381"/>
      <c r="B879" s="381" t="s">
        <v>5245</v>
      </c>
      <c r="C879" s="381"/>
      <c r="D879" s="381"/>
      <c r="E879" s="381"/>
      <c r="F879" s="381"/>
      <c r="G879" s="381"/>
      <c r="H879" s="381"/>
      <c r="I879" s="381"/>
      <c r="J879" s="381"/>
    </row>
    <row r="880" spans="1:10" s="190" customFormat="1" ht="12.75" hidden="1" customHeight="1" x14ac:dyDescent="0.25">
      <c r="A880" s="381"/>
      <c r="B880" s="381" t="s">
        <v>5246</v>
      </c>
      <c r="C880" s="381"/>
      <c r="D880" s="381"/>
      <c r="E880" s="381"/>
      <c r="F880" s="381"/>
      <c r="G880" s="381"/>
      <c r="H880" s="381"/>
      <c r="I880" s="381"/>
      <c r="J880" s="381"/>
    </row>
    <row r="881" spans="1:10" s="190" customFormat="1" ht="12.75" hidden="1" customHeight="1" x14ac:dyDescent="0.25">
      <c r="A881" s="381"/>
      <c r="B881" s="381" t="s">
        <v>5247</v>
      </c>
      <c r="C881" s="381"/>
      <c r="D881" s="381"/>
      <c r="E881" s="381"/>
      <c r="F881" s="381"/>
      <c r="G881" s="381"/>
      <c r="H881" s="381"/>
      <c r="I881" s="381"/>
      <c r="J881" s="381"/>
    </row>
    <row r="882" spans="1:10" s="190" customFormat="1" ht="12.75" hidden="1" customHeight="1" x14ac:dyDescent="0.25">
      <c r="A882" s="381"/>
      <c r="B882" s="381" t="s">
        <v>5248</v>
      </c>
      <c r="C882" s="381"/>
      <c r="D882" s="381"/>
      <c r="E882" s="381"/>
      <c r="F882" s="381"/>
      <c r="G882" s="381"/>
      <c r="H882" s="381"/>
      <c r="I882" s="381"/>
      <c r="J882" s="381"/>
    </row>
    <row r="883" spans="1:10" s="190" customFormat="1" ht="12.75" hidden="1" customHeight="1" x14ac:dyDescent="0.25">
      <c r="A883" s="381"/>
      <c r="B883" s="381" t="s">
        <v>5249</v>
      </c>
      <c r="C883" s="381"/>
      <c r="D883" s="381"/>
      <c r="E883" s="381"/>
      <c r="F883" s="381"/>
      <c r="G883" s="381"/>
      <c r="H883" s="381"/>
      <c r="I883" s="381"/>
      <c r="J883" s="381"/>
    </row>
    <row r="884" spans="1:10" s="190" customFormat="1" ht="12.75" hidden="1" customHeight="1" x14ac:dyDescent="0.25">
      <c r="A884" s="381"/>
      <c r="B884" s="381" t="s">
        <v>5250</v>
      </c>
      <c r="C884" s="381"/>
      <c r="D884" s="381"/>
      <c r="E884" s="381"/>
      <c r="F884" s="381"/>
      <c r="G884" s="381"/>
      <c r="H884" s="381"/>
      <c r="I884" s="381"/>
      <c r="J884" s="381"/>
    </row>
    <row r="885" spans="1:10" s="190" customFormat="1" ht="12.75" hidden="1" customHeight="1" x14ac:dyDescent="0.25">
      <c r="A885" s="381"/>
      <c r="B885" s="381" t="s">
        <v>5251</v>
      </c>
      <c r="C885" s="381"/>
      <c r="D885" s="381"/>
      <c r="E885" s="381"/>
      <c r="F885" s="381"/>
      <c r="G885" s="381"/>
      <c r="H885" s="381"/>
      <c r="I885" s="381"/>
      <c r="J885" s="381"/>
    </row>
    <row r="886" spans="1:10" s="190" customFormat="1" ht="12.75" hidden="1" customHeight="1" x14ac:dyDescent="0.25">
      <c r="A886" s="381"/>
      <c r="B886" s="381" t="s">
        <v>5252</v>
      </c>
      <c r="C886" s="381"/>
      <c r="D886" s="381"/>
      <c r="E886" s="381"/>
      <c r="F886" s="381"/>
      <c r="G886" s="381"/>
      <c r="H886" s="381"/>
      <c r="I886" s="381"/>
      <c r="J886" s="381"/>
    </row>
    <row r="887" spans="1:10" s="190" customFormat="1" ht="12.75" hidden="1" customHeight="1" x14ac:dyDescent="0.25">
      <c r="A887" s="381"/>
      <c r="B887" s="381" t="s">
        <v>5253</v>
      </c>
      <c r="C887" s="381"/>
      <c r="D887" s="381"/>
      <c r="E887" s="381"/>
      <c r="F887" s="381"/>
      <c r="G887" s="381"/>
      <c r="H887" s="381"/>
      <c r="I887" s="381"/>
      <c r="J887" s="381"/>
    </row>
    <row r="888" spans="1:10" s="190" customFormat="1" ht="12.75" hidden="1" customHeight="1" x14ac:dyDescent="0.25">
      <c r="A888" s="381"/>
      <c r="B888" s="381" t="s">
        <v>5254</v>
      </c>
      <c r="C888" s="381"/>
      <c r="D888" s="381"/>
      <c r="E888" s="381"/>
      <c r="F888" s="381"/>
      <c r="G888" s="381"/>
      <c r="H888" s="381"/>
      <c r="I888" s="381"/>
      <c r="J888" s="381"/>
    </row>
    <row r="889" spans="1:10" s="190" customFormat="1" ht="12.75" hidden="1" customHeight="1" x14ac:dyDescent="0.25">
      <c r="A889" s="381"/>
      <c r="B889" s="381" t="s">
        <v>5255</v>
      </c>
      <c r="C889" s="381"/>
      <c r="D889" s="381"/>
      <c r="E889" s="381"/>
      <c r="F889" s="381"/>
      <c r="G889" s="381"/>
      <c r="H889" s="381"/>
      <c r="I889" s="381"/>
      <c r="J889" s="381"/>
    </row>
    <row r="890" spans="1:10" s="190" customFormat="1" ht="12.75" hidden="1" customHeight="1" x14ac:dyDescent="0.25">
      <c r="A890" s="381"/>
      <c r="B890" s="381" t="s">
        <v>5256</v>
      </c>
      <c r="C890" s="381"/>
      <c r="D890" s="381"/>
      <c r="E890" s="381"/>
      <c r="F890" s="381"/>
      <c r="G890" s="381"/>
      <c r="H890" s="381"/>
      <c r="I890" s="381"/>
      <c r="J890" s="381"/>
    </row>
    <row r="891" spans="1:10" s="190" customFormat="1" ht="12.75" hidden="1" customHeight="1" x14ac:dyDescent="0.25">
      <c r="A891" s="381"/>
      <c r="B891" s="381" t="s">
        <v>5257</v>
      </c>
      <c r="C891" s="381"/>
      <c r="D891" s="381"/>
      <c r="E891" s="381"/>
      <c r="F891" s="381"/>
      <c r="G891" s="381"/>
      <c r="H891" s="381"/>
      <c r="I891" s="381"/>
      <c r="J891" s="381"/>
    </row>
    <row r="892" spans="1:10" s="190" customFormat="1" ht="12.75" hidden="1" customHeight="1" x14ac:dyDescent="0.25">
      <c r="A892" s="381"/>
      <c r="B892" s="381" t="s">
        <v>5258</v>
      </c>
      <c r="C892" s="381"/>
      <c r="D892" s="381"/>
      <c r="E892" s="381"/>
      <c r="F892" s="381"/>
      <c r="G892" s="381"/>
      <c r="H892" s="381"/>
      <c r="I892" s="381"/>
      <c r="J892" s="381"/>
    </row>
    <row r="893" spans="1:10" s="190" customFormat="1" ht="12.75" hidden="1" customHeight="1" x14ac:dyDescent="0.25">
      <c r="A893" s="381"/>
      <c r="B893" s="381" t="s">
        <v>5259</v>
      </c>
      <c r="C893" s="381"/>
      <c r="D893" s="381"/>
      <c r="E893" s="381"/>
      <c r="F893" s="381"/>
      <c r="G893" s="381"/>
      <c r="H893" s="381"/>
      <c r="I893" s="381"/>
      <c r="J893" s="381"/>
    </row>
    <row r="894" spans="1:10" s="190" customFormat="1" ht="12.75" hidden="1" customHeight="1" x14ac:dyDescent="0.25">
      <c r="A894" s="381"/>
      <c r="B894" s="381" t="s">
        <v>5260</v>
      </c>
      <c r="C894" s="381"/>
      <c r="D894" s="381"/>
      <c r="E894" s="381"/>
      <c r="F894" s="381"/>
      <c r="G894" s="381"/>
      <c r="H894" s="381"/>
      <c r="I894" s="381"/>
      <c r="J894" s="381"/>
    </row>
    <row r="895" spans="1:10" s="190" customFormat="1" ht="12.75" hidden="1" customHeight="1" x14ac:dyDescent="0.25">
      <c r="A895" s="381"/>
      <c r="B895" s="381" t="s">
        <v>5261</v>
      </c>
      <c r="C895" s="381"/>
      <c r="D895" s="381"/>
      <c r="E895" s="381"/>
      <c r="F895" s="381"/>
      <c r="G895" s="381"/>
      <c r="H895" s="381"/>
      <c r="I895" s="381"/>
      <c r="J895" s="381"/>
    </row>
    <row r="896" spans="1:10" s="190" customFormat="1" ht="12.75" hidden="1" customHeight="1" x14ac:dyDescent="0.25">
      <c r="A896" s="381"/>
      <c r="B896" s="381" t="s">
        <v>5262</v>
      </c>
      <c r="C896" s="381"/>
      <c r="D896" s="381"/>
      <c r="E896" s="381"/>
      <c r="F896" s="381"/>
      <c r="G896" s="381"/>
      <c r="H896" s="381"/>
      <c r="I896" s="381"/>
      <c r="J896" s="381"/>
    </row>
    <row r="897" spans="1:10" s="190" customFormat="1" ht="12.75" hidden="1" customHeight="1" x14ac:dyDescent="0.25">
      <c r="A897" s="381"/>
      <c r="B897" s="381" t="s">
        <v>5263</v>
      </c>
      <c r="C897" s="381"/>
      <c r="D897" s="381"/>
      <c r="E897" s="381"/>
      <c r="F897" s="381"/>
      <c r="G897" s="381"/>
      <c r="H897" s="381"/>
      <c r="I897" s="381"/>
      <c r="J897" s="381"/>
    </row>
    <row r="898" spans="1:10" s="190" customFormat="1" ht="12.75" hidden="1" customHeight="1" x14ac:dyDescent="0.25">
      <c r="A898" s="381"/>
      <c r="B898" s="381" t="s">
        <v>5264</v>
      </c>
      <c r="C898" s="381"/>
      <c r="D898" s="381"/>
      <c r="E898" s="381"/>
      <c r="F898" s="381"/>
      <c r="G898" s="381"/>
      <c r="H898" s="381"/>
      <c r="I898" s="381"/>
      <c r="J898" s="381"/>
    </row>
    <row r="899" spans="1:10" s="190" customFormat="1" ht="12.75" hidden="1" customHeight="1" x14ac:dyDescent="0.25">
      <c r="A899" s="381"/>
      <c r="B899" s="381" t="s">
        <v>5265</v>
      </c>
      <c r="C899" s="381"/>
      <c r="D899" s="381"/>
      <c r="E899" s="381"/>
      <c r="F899" s="381"/>
      <c r="G899" s="381"/>
      <c r="H899" s="381"/>
      <c r="I899" s="381"/>
      <c r="J899" s="381"/>
    </row>
    <row r="900" spans="1:10" s="190" customFormat="1" ht="12.75" hidden="1" customHeight="1" x14ac:dyDescent="0.25">
      <c r="A900" s="381"/>
      <c r="B900" s="381" t="s">
        <v>5266</v>
      </c>
      <c r="C900" s="381"/>
      <c r="D900" s="381"/>
      <c r="E900" s="381"/>
      <c r="F900" s="381"/>
      <c r="G900" s="381"/>
      <c r="H900" s="381"/>
      <c r="I900" s="381"/>
      <c r="J900" s="381"/>
    </row>
    <row r="901" spans="1:10" s="190" customFormat="1" ht="12.75" hidden="1" customHeight="1" x14ac:dyDescent="0.25">
      <c r="A901" s="381"/>
      <c r="B901" s="381" t="s">
        <v>5267</v>
      </c>
      <c r="C901" s="381"/>
      <c r="D901" s="381"/>
      <c r="E901" s="381"/>
      <c r="F901" s="381"/>
      <c r="G901" s="381"/>
      <c r="H901" s="381"/>
      <c r="I901" s="381"/>
      <c r="J901" s="381"/>
    </row>
    <row r="902" spans="1:10" s="190" customFormat="1" ht="12.75" hidden="1" customHeight="1" x14ac:dyDescent="0.25">
      <c r="A902" s="381"/>
      <c r="B902" s="381" t="s">
        <v>5268</v>
      </c>
      <c r="C902" s="381"/>
      <c r="D902" s="381"/>
      <c r="E902" s="381"/>
      <c r="F902" s="381"/>
      <c r="G902" s="381"/>
      <c r="H902" s="381"/>
      <c r="I902" s="381"/>
      <c r="J902" s="381"/>
    </row>
    <row r="903" spans="1:10" s="190" customFormat="1" ht="12.75" hidden="1" customHeight="1" x14ac:dyDescent="0.25">
      <c r="A903" s="381"/>
      <c r="B903" s="381" t="s">
        <v>5269</v>
      </c>
      <c r="C903" s="381"/>
      <c r="D903" s="381"/>
      <c r="E903" s="381"/>
      <c r="F903" s="381"/>
      <c r="G903" s="381"/>
      <c r="H903" s="381"/>
      <c r="I903" s="381"/>
      <c r="J903" s="381"/>
    </row>
    <row r="904" spans="1:10" s="190" customFormat="1" ht="12.75" hidden="1" customHeight="1" x14ac:dyDescent="0.25">
      <c r="A904" s="381"/>
      <c r="B904" s="381" t="s">
        <v>5270</v>
      </c>
      <c r="C904" s="381"/>
      <c r="D904" s="381"/>
      <c r="E904" s="381"/>
      <c r="F904" s="381"/>
      <c r="G904" s="381"/>
      <c r="H904" s="381"/>
      <c r="I904" s="381"/>
      <c r="J904" s="381"/>
    </row>
    <row r="905" spans="1:10" s="190" customFormat="1" ht="12.75" hidden="1" customHeight="1" x14ac:dyDescent="0.25">
      <c r="A905" s="381"/>
      <c r="B905" s="381" t="s">
        <v>5271</v>
      </c>
      <c r="C905" s="381"/>
      <c r="D905" s="381"/>
      <c r="E905" s="381"/>
      <c r="F905" s="381"/>
      <c r="G905" s="381"/>
      <c r="H905" s="381"/>
      <c r="I905" s="381"/>
      <c r="J905" s="381"/>
    </row>
    <row r="906" spans="1:10" s="190" customFormat="1" ht="12.75" hidden="1" customHeight="1" x14ac:dyDescent="0.25">
      <c r="A906" s="381"/>
      <c r="B906" s="381" t="s">
        <v>5272</v>
      </c>
      <c r="C906" s="381"/>
      <c r="D906" s="381"/>
      <c r="E906" s="381"/>
      <c r="F906" s="381"/>
      <c r="G906" s="381"/>
      <c r="H906" s="381"/>
      <c r="I906" s="381"/>
      <c r="J906" s="381"/>
    </row>
    <row r="907" spans="1:10" s="190" customFormat="1" ht="12.75" hidden="1" customHeight="1" x14ac:dyDescent="0.25">
      <c r="A907" s="381"/>
      <c r="B907" s="381" t="s">
        <v>5273</v>
      </c>
      <c r="C907" s="381"/>
      <c r="D907" s="381"/>
      <c r="E907" s="381"/>
      <c r="F907" s="381"/>
      <c r="G907" s="381"/>
      <c r="H907" s="381"/>
      <c r="I907" s="381"/>
      <c r="J907" s="381"/>
    </row>
    <row r="908" spans="1:10" s="190" customFormat="1" ht="12.75" hidden="1" customHeight="1" x14ac:dyDescent="0.25">
      <c r="A908" s="381"/>
      <c r="B908" s="381" t="s">
        <v>5274</v>
      </c>
      <c r="C908" s="381"/>
      <c r="D908" s="381"/>
      <c r="E908" s="381"/>
      <c r="F908" s="381"/>
      <c r="G908" s="381"/>
      <c r="H908" s="381"/>
      <c r="I908" s="381"/>
      <c r="J908" s="381"/>
    </row>
    <row r="909" spans="1:10" s="190" customFormat="1" ht="12.75" hidden="1" customHeight="1" x14ac:dyDescent="0.25">
      <c r="A909" s="381"/>
      <c r="B909" s="381" t="s">
        <v>5275</v>
      </c>
      <c r="C909" s="381"/>
      <c r="D909" s="381"/>
      <c r="E909" s="381"/>
      <c r="F909" s="381"/>
      <c r="G909" s="381"/>
      <c r="H909" s="381"/>
      <c r="I909" s="381"/>
      <c r="J909" s="381"/>
    </row>
    <row r="910" spans="1:10" s="190" customFormat="1" ht="12.75" hidden="1" customHeight="1" x14ac:dyDescent="0.25">
      <c r="A910" s="381"/>
      <c r="B910" s="381" t="s">
        <v>5276</v>
      </c>
      <c r="C910" s="381"/>
      <c r="D910" s="381"/>
      <c r="E910" s="381"/>
      <c r="F910" s="381"/>
      <c r="G910" s="381"/>
      <c r="H910" s="381"/>
      <c r="I910" s="381"/>
      <c r="J910" s="381"/>
    </row>
    <row r="911" spans="1:10" s="190" customFormat="1" ht="12.75" hidden="1" customHeight="1" x14ac:dyDescent="0.25">
      <c r="A911" s="381"/>
      <c r="B911" s="381" t="s">
        <v>5277</v>
      </c>
      <c r="C911" s="381"/>
      <c r="D911" s="381"/>
      <c r="E911" s="381"/>
      <c r="F911" s="381"/>
      <c r="G911" s="381"/>
      <c r="H911" s="381"/>
      <c r="I911" s="381"/>
      <c r="J911" s="381"/>
    </row>
    <row r="912" spans="1:10" s="190" customFormat="1" ht="12.75" hidden="1" customHeight="1" x14ac:dyDescent="0.25">
      <c r="A912" s="381"/>
      <c r="B912" s="381" t="s">
        <v>5278</v>
      </c>
      <c r="C912" s="381"/>
      <c r="D912" s="381"/>
      <c r="E912" s="381"/>
      <c r="F912" s="381"/>
      <c r="G912" s="381"/>
      <c r="H912" s="381"/>
      <c r="I912" s="381"/>
      <c r="J912" s="381"/>
    </row>
    <row r="913" spans="1:10" s="190" customFormat="1" ht="12.75" hidden="1" customHeight="1" x14ac:dyDescent="0.25">
      <c r="A913" s="381"/>
      <c r="B913" s="381" t="s">
        <v>5279</v>
      </c>
      <c r="C913" s="381"/>
      <c r="D913" s="381"/>
      <c r="E913" s="381"/>
      <c r="F913" s="381"/>
      <c r="G913" s="381"/>
      <c r="H913" s="381"/>
      <c r="I913" s="381"/>
      <c r="J913" s="381"/>
    </row>
    <row r="914" spans="1:10" s="190" customFormat="1" ht="12.75" hidden="1" customHeight="1" x14ac:dyDescent="0.25">
      <c r="A914" s="381"/>
      <c r="B914" s="381" t="s">
        <v>5280</v>
      </c>
      <c r="C914" s="381"/>
      <c r="D914" s="381"/>
      <c r="E914" s="381"/>
      <c r="F914" s="381"/>
      <c r="G914" s="381"/>
      <c r="H914" s="381"/>
      <c r="I914" s="381"/>
      <c r="J914" s="381"/>
    </row>
    <row r="915" spans="1:10" s="190" customFormat="1" ht="12.75" hidden="1" customHeight="1" x14ac:dyDescent="0.25">
      <c r="A915" s="381"/>
      <c r="B915" s="381" t="s">
        <v>5281</v>
      </c>
      <c r="C915" s="381"/>
      <c r="D915" s="381"/>
      <c r="E915" s="381"/>
      <c r="F915" s="381"/>
      <c r="G915" s="381"/>
      <c r="H915" s="381"/>
      <c r="I915" s="381"/>
      <c r="J915" s="381"/>
    </row>
    <row r="916" spans="1:10" s="190" customFormat="1" ht="12.75" hidden="1" customHeight="1" x14ac:dyDescent="0.25">
      <c r="A916" s="381"/>
      <c r="B916" s="381" t="s">
        <v>5282</v>
      </c>
      <c r="C916" s="381"/>
      <c r="D916" s="381"/>
      <c r="E916" s="381"/>
      <c r="F916" s="381"/>
      <c r="G916" s="381"/>
      <c r="H916" s="381"/>
      <c r="I916" s="381"/>
      <c r="J916" s="381"/>
    </row>
    <row r="917" spans="1:10" s="190" customFormat="1" ht="12.75" hidden="1" customHeight="1" x14ac:dyDescent="0.25">
      <c r="A917" s="381"/>
      <c r="B917" s="381" t="s">
        <v>5283</v>
      </c>
      <c r="C917" s="381"/>
      <c r="D917" s="381"/>
      <c r="E917" s="381"/>
      <c r="F917" s="381"/>
      <c r="G917" s="381"/>
      <c r="H917" s="381"/>
      <c r="I917" s="381"/>
      <c r="J917" s="381"/>
    </row>
    <row r="918" spans="1:10" s="190" customFormat="1" ht="12.75" hidden="1" customHeight="1" x14ac:dyDescent="0.25">
      <c r="A918" s="381"/>
      <c r="B918" s="381" t="s">
        <v>5284</v>
      </c>
      <c r="C918" s="381"/>
      <c r="D918" s="381"/>
      <c r="E918" s="381"/>
      <c r="F918" s="381"/>
      <c r="G918" s="381"/>
      <c r="H918" s="381"/>
      <c r="I918" s="381"/>
      <c r="J918" s="381"/>
    </row>
    <row r="919" spans="1:10" s="190" customFormat="1" ht="12.75" hidden="1" customHeight="1" x14ac:dyDescent="0.25">
      <c r="A919" s="381"/>
      <c r="B919" s="381" t="s">
        <v>5285</v>
      </c>
      <c r="C919" s="381"/>
      <c r="D919" s="381"/>
      <c r="E919" s="381"/>
      <c r="F919" s="381"/>
      <c r="G919" s="381"/>
      <c r="H919" s="381"/>
      <c r="I919" s="381"/>
      <c r="J919" s="381"/>
    </row>
    <row r="920" spans="1:10" s="190" customFormat="1" ht="12.75" hidden="1" customHeight="1" x14ac:dyDescent="0.25">
      <c r="A920" s="381"/>
      <c r="B920" s="381" t="s">
        <v>5286</v>
      </c>
      <c r="C920" s="381"/>
      <c r="D920" s="381"/>
      <c r="E920" s="381"/>
      <c r="F920" s="381"/>
      <c r="G920" s="381"/>
      <c r="H920" s="381"/>
      <c r="I920" s="381"/>
      <c r="J920" s="381"/>
    </row>
    <row r="921" spans="1:10" s="190" customFormat="1" ht="12.75" hidden="1" customHeight="1" x14ac:dyDescent="0.25">
      <c r="A921" s="381"/>
      <c r="B921" s="381" t="s">
        <v>5287</v>
      </c>
      <c r="C921" s="381"/>
      <c r="D921" s="381"/>
      <c r="E921" s="381"/>
      <c r="F921" s="381"/>
      <c r="G921" s="381"/>
      <c r="H921" s="381"/>
      <c r="I921" s="381"/>
      <c r="J921" s="381"/>
    </row>
    <row r="922" spans="1:10" s="190" customFormat="1" ht="12.75" hidden="1" customHeight="1" x14ac:dyDescent="0.25">
      <c r="A922" s="381"/>
      <c r="B922" s="381" t="s">
        <v>5288</v>
      </c>
      <c r="C922" s="381"/>
      <c r="D922" s="381"/>
      <c r="E922" s="381"/>
      <c r="F922" s="381"/>
      <c r="G922" s="381"/>
      <c r="H922" s="381"/>
      <c r="I922" s="381"/>
      <c r="J922" s="381"/>
    </row>
    <row r="923" spans="1:10" s="190" customFormat="1" ht="12.75" hidden="1" customHeight="1" x14ac:dyDescent="0.25">
      <c r="A923" s="381"/>
      <c r="B923" s="381" t="s">
        <v>5289</v>
      </c>
      <c r="C923" s="381"/>
      <c r="D923" s="381"/>
      <c r="E923" s="381"/>
      <c r="F923" s="381"/>
      <c r="G923" s="381"/>
      <c r="H923" s="381"/>
      <c r="I923" s="381"/>
      <c r="J923" s="381"/>
    </row>
    <row r="924" spans="1:10" s="190" customFormat="1" ht="12.75" hidden="1" customHeight="1" x14ac:dyDescent="0.25">
      <c r="A924" s="381"/>
      <c r="B924" s="381" t="s">
        <v>5290</v>
      </c>
      <c r="C924" s="381"/>
      <c r="D924" s="381"/>
      <c r="E924" s="381"/>
      <c r="F924" s="381"/>
      <c r="G924" s="381"/>
      <c r="H924" s="381"/>
      <c r="I924" s="381"/>
      <c r="J924" s="381"/>
    </row>
    <row r="925" spans="1:10" s="190" customFormat="1" ht="12.75" hidden="1" customHeight="1" x14ac:dyDescent="0.25">
      <c r="A925" s="381"/>
      <c r="B925" s="381" t="s">
        <v>5291</v>
      </c>
      <c r="C925" s="381"/>
      <c r="D925" s="381"/>
      <c r="E925" s="381"/>
      <c r="F925" s="381"/>
      <c r="G925" s="381"/>
      <c r="H925" s="381"/>
      <c r="I925" s="381"/>
      <c r="J925" s="381"/>
    </row>
    <row r="926" spans="1:10" s="190" customFormat="1" ht="12.75" hidden="1" customHeight="1" x14ac:dyDescent="0.25">
      <c r="A926" s="381"/>
      <c r="B926" s="381" t="s">
        <v>5292</v>
      </c>
      <c r="C926" s="381"/>
      <c r="D926" s="381"/>
      <c r="E926" s="381"/>
      <c r="F926" s="381"/>
      <c r="G926" s="381"/>
      <c r="H926" s="381"/>
      <c r="I926" s="381"/>
      <c r="J926" s="381"/>
    </row>
    <row r="927" spans="1:10" s="190" customFormat="1" ht="12.75" hidden="1" customHeight="1" x14ac:dyDescent="0.25">
      <c r="A927" s="381"/>
      <c r="B927" s="381" t="s">
        <v>5293</v>
      </c>
      <c r="C927" s="381"/>
      <c r="D927" s="381"/>
      <c r="E927" s="381"/>
      <c r="F927" s="381"/>
      <c r="G927" s="381"/>
      <c r="H927" s="381"/>
      <c r="I927" s="381"/>
      <c r="J927" s="381"/>
    </row>
    <row r="928" spans="1:10" s="190" customFormat="1" ht="12.75" hidden="1" customHeight="1" x14ac:dyDescent="0.25">
      <c r="A928" s="381"/>
      <c r="B928" s="381" t="s">
        <v>5294</v>
      </c>
      <c r="C928" s="381"/>
      <c r="D928" s="381"/>
      <c r="E928" s="381"/>
      <c r="F928" s="381"/>
      <c r="G928" s="381"/>
      <c r="H928" s="381"/>
      <c r="I928" s="381"/>
      <c r="J928" s="381"/>
    </row>
    <row r="929" spans="1:10" s="190" customFormat="1" ht="12.75" hidden="1" customHeight="1" x14ac:dyDescent="0.25">
      <c r="A929" s="381"/>
      <c r="B929" s="381" t="s">
        <v>5295</v>
      </c>
      <c r="C929" s="381"/>
      <c r="D929" s="381"/>
      <c r="E929" s="381"/>
      <c r="F929" s="381"/>
      <c r="G929" s="381"/>
      <c r="H929" s="381"/>
      <c r="I929" s="381"/>
      <c r="J929" s="381"/>
    </row>
    <row r="930" spans="1:10" s="190" customFormat="1" ht="12.75" hidden="1" customHeight="1" x14ac:dyDescent="0.25">
      <c r="A930" s="381"/>
      <c r="B930" s="381" t="s">
        <v>5296</v>
      </c>
      <c r="C930" s="381"/>
      <c r="D930" s="381"/>
      <c r="E930" s="381"/>
      <c r="F930" s="381"/>
      <c r="G930" s="381"/>
      <c r="H930" s="381"/>
      <c r="I930" s="381"/>
      <c r="J930" s="381"/>
    </row>
    <row r="931" spans="1:10" s="190" customFormat="1" ht="12.75" hidden="1" customHeight="1" x14ac:dyDescent="0.25">
      <c r="A931" s="381"/>
      <c r="B931" s="381" t="s">
        <v>5297</v>
      </c>
      <c r="C931" s="381"/>
      <c r="D931" s="381"/>
      <c r="E931" s="381"/>
      <c r="F931" s="381"/>
      <c r="G931" s="381"/>
      <c r="H931" s="381"/>
      <c r="I931" s="381"/>
      <c r="J931" s="381"/>
    </row>
    <row r="932" spans="1:10" s="190" customFormat="1" ht="12.75" hidden="1" customHeight="1" x14ac:dyDescent="0.25">
      <c r="A932" s="381"/>
      <c r="B932" s="381" t="s">
        <v>5298</v>
      </c>
      <c r="C932" s="381"/>
      <c r="D932" s="381"/>
      <c r="E932" s="381"/>
      <c r="F932" s="381"/>
      <c r="G932" s="381"/>
      <c r="H932" s="381"/>
      <c r="I932" s="381"/>
      <c r="J932" s="381"/>
    </row>
    <row r="933" spans="1:10" s="190" customFormat="1" ht="12.75" hidden="1" customHeight="1" x14ac:dyDescent="0.25">
      <c r="A933" s="381"/>
      <c r="B933" s="381" t="s">
        <v>5299</v>
      </c>
      <c r="C933" s="381"/>
      <c r="D933" s="381"/>
      <c r="E933" s="381"/>
      <c r="F933" s="381"/>
      <c r="G933" s="381"/>
      <c r="H933" s="381"/>
      <c r="I933" s="381"/>
      <c r="J933" s="381"/>
    </row>
    <row r="934" spans="1:10" s="190" customFormat="1" ht="12.75" hidden="1" customHeight="1" x14ac:dyDescent="0.25">
      <c r="A934" s="381"/>
      <c r="B934" s="381" t="s">
        <v>5300</v>
      </c>
      <c r="C934" s="381"/>
      <c r="D934" s="381"/>
      <c r="E934" s="381"/>
      <c r="F934" s="381"/>
      <c r="G934" s="381"/>
      <c r="H934" s="381"/>
      <c r="I934" s="381"/>
      <c r="J934" s="381"/>
    </row>
    <row r="935" spans="1:10" s="190" customFormat="1" ht="12.75" hidden="1" customHeight="1" x14ac:dyDescent="0.25">
      <c r="A935" s="381"/>
      <c r="B935" s="381" t="s">
        <v>5301</v>
      </c>
      <c r="C935" s="381"/>
      <c r="D935" s="381"/>
      <c r="E935" s="381"/>
      <c r="F935" s="381"/>
      <c r="G935" s="381"/>
      <c r="H935" s="381"/>
      <c r="I935" s="381"/>
      <c r="J935" s="381"/>
    </row>
    <row r="936" spans="1:10" s="190" customFormat="1" ht="12.75" hidden="1" customHeight="1" x14ac:dyDescent="0.25">
      <c r="A936" s="381"/>
      <c r="B936" s="381" t="s">
        <v>5302</v>
      </c>
      <c r="C936" s="381"/>
      <c r="D936" s="381"/>
      <c r="E936" s="381"/>
      <c r="F936" s="381"/>
      <c r="G936" s="381"/>
      <c r="H936" s="381"/>
      <c r="I936" s="381"/>
      <c r="J936" s="381"/>
    </row>
    <row r="937" spans="1:10" s="190" customFormat="1" ht="12.75" hidden="1" customHeight="1" x14ac:dyDescent="0.25">
      <c r="A937" s="381"/>
      <c r="B937" s="381" t="s">
        <v>5303</v>
      </c>
      <c r="C937" s="381"/>
      <c r="D937" s="381"/>
      <c r="E937" s="381"/>
      <c r="F937" s="381"/>
      <c r="G937" s="381"/>
      <c r="H937" s="381"/>
      <c r="I937" s="381"/>
      <c r="J937" s="381"/>
    </row>
    <row r="938" spans="1:10" s="190" customFormat="1" ht="12.75" hidden="1" customHeight="1" x14ac:dyDescent="0.25">
      <c r="A938" s="381"/>
      <c r="B938" s="381" t="s">
        <v>5304</v>
      </c>
      <c r="C938" s="381"/>
      <c r="D938" s="381"/>
      <c r="E938" s="381"/>
      <c r="F938" s="381"/>
      <c r="G938" s="381"/>
      <c r="H938" s="381"/>
      <c r="I938" s="381"/>
      <c r="J938" s="381"/>
    </row>
    <row r="939" spans="1:10" s="190" customFormat="1" ht="12.75" hidden="1" customHeight="1" x14ac:dyDescent="0.25">
      <c r="A939" s="381"/>
      <c r="B939" s="381" t="s">
        <v>5305</v>
      </c>
      <c r="C939" s="381"/>
      <c r="D939" s="381"/>
      <c r="E939" s="381"/>
      <c r="F939" s="381"/>
      <c r="G939" s="381"/>
      <c r="H939" s="381"/>
      <c r="I939" s="381"/>
      <c r="J939" s="381"/>
    </row>
    <row r="940" spans="1:10" s="190" customFormat="1" ht="12.75" hidden="1" customHeight="1" x14ac:dyDescent="0.25">
      <c r="A940" s="381"/>
      <c r="B940" s="381" t="s">
        <v>5306</v>
      </c>
      <c r="C940" s="381"/>
      <c r="D940" s="381"/>
      <c r="E940" s="381"/>
      <c r="F940" s="381"/>
      <c r="G940" s="381"/>
      <c r="H940" s="381"/>
      <c r="I940" s="381"/>
      <c r="J940" s="381"/>
    </row>
    <row r="941" spans="1:10" s="190" customFormat="1" ht="12.75" hidden="1" customHeight="1" x14ac:dyDescent="0.25">
      <c r="A941" s="381"/>
      <c r="B941" s="381" t="s">
        <v>5307</v>
      </c>
      <c r="C941" s="381"/>
      <c r="D941" s="381"/>
      <c r="E941" s="381"/>
      <c r="F941" s="381"/>
      <c r="G941" s="381"/>
      <c r="H941" s="381"/>
      <c r="I941" s="381"/>
      <c r="J941" s="381"/>
    </row>
    <row r="942" spans="1:10" s="190" customFormat="1" ht="12.75" hidden="1" customHeight="1" x14ac:dyDescent="0.25">
      <c r="A942" s="381"/>
      <c r="B942" s="381" t="s">
        <v>5308</v>
      </c>
      <c r="C942" s="381"/>
      <c r="D942" s="381"/>
      <c r="E942" s="381"/>
      <c r="F942" s="381"/>
      <c r="G942" s="381"/>
      <c r="H942" s="381"/>
      <c r="I942" s="381"/>
      <c r="J942" s="381"/>
    </row>
    <row r="943" spans="1:10" s="190" customFormat="1" ht="12.75" hidden="1" customHeight="1" x14ac:dyDescent="0.25">
      <c r="A943" s="381"/>
      <c r="B943" s="381" t="s">
        <v>5309</v>
      </c>
      <c r="C943" s="381"/>
      <c r="D943" s="381"/>
      <c r="E943" s="381"/>
      <c r="F943" s="381"/>
      <c r="G943" s="381"/>
      <c r="H943" s="381"/>
      <c r="I943" s="381"/>
      <c r="J943" s="381"/>
    </row>
    <row r="944" spans="1:10" s="190" customFormat="1" ht="12.75" hidden="1" customHeight="1" x14ac:dyDescent="0.25">
      <c r="A944" s="381"/>
      <c r="B944" s="381" t="s">
        <v>5310</v>
      </c>
      <c r="C944" s="381"/>
      <c r="D944" s="381"/>
      <c r="E944" s="381"/>
      <c r="F944" s="381"/>
      <c r="G944" s="381"/>
      <c r="H944" s="381"/>
      <c r="I944" s="381"/>
      <c r="J944" s="381"/>
    </row>
    <row r="945" spans="1:10" s="190" customFormat="1" ht="12.75" hidden="1" customHeight="1" x14ac:dyDescent="0.25">
      <c r="A945" s="381"/>
      <c r="B945" s="381" t="s">
        <v>5311</v>
      </c>
      <c r="C945" s="381"/>
      <c r="D945" s="381"/>
      <c r="E945" s="381"/>
      <c r="F945" s="381"/>
      <c r="G945" s="381"/>
      <c r="H945" s="381"/>
      <c r="I945" s="381"/>
      <c r="J945" s="381"/>
    </row>
    <row r="946" spans="1:10" s="190" customFormat="1" ht="12.75" hidden="1" customHeight="1" x14ac:dyDescent="0.25">
      <c r="A946" s="381"/>
      <c r="B946" s="381" t="s">
        <v>5312</v>
      </c>
      <c r="C946" s="381"/>
      <c r="D946" s="381"/>
      <c r="E946" s="381"/>
      <c r="F946" s="381"/>
      <c r="G946" s="381"/>
      <c r="H946" s="381"/>
      <c r="I946" s="381"/>
      <c r="J946" s="381"/>
    </row>
    <row r="947" spans="1:10" s="190" customFormat="1" ht="12.75" hidden="1" customHeight="1" x14ac:dyDescent="0.25">
      <c r="A947" s="381"/>
      <c r="B947" s="381" t="s">
        <v>5313</v>
      </c>
      <c r="C947" s="381"/>
      <c r="D947" s="381"/>
      <c r="E947" s="381"/>
      <c r="F947" s="381"/>
      <c r="G947" s="381"/>
      <c r="H947" s="381"/>
      <c r="I947" s="381"/>
      <c r="J947" s="381"/>
    </row>
    <row r="948" spans="1:10" s="190" customFormat="1" ht="12.75" hidden="1" customHeight="1" x14ac:dyDescent="0.25">
      <c r="A948" s="381"/>
      <c r="B948" s="381" t="s">
        <v>5314</v>
      </c>
      <c r="C948" s="381"/>
      <c r="D948" s="381"/>
      <c r="E948" s="381"/>
      <c r="F948" s="381"/>
      <c r="G948" s="381"/>
      <c r="H948" s="381"/>
      <c r="I948" s="381"/>
      <c r="J948" s="381"/>
    </row>
    <row r="949" spans="1:10" s="190" customFormat="1" ht="12.75" hidden="1" customHeight="1" x14ac:dyDescent="0.25">
      <c r="A949" s="381"/>
      <c r="B949" s="381" t="s">
        <v>5315</v>
      </c>
      <c r="C949" s="381"/>
      <c r="D949" s="381"/>
      <c r="E949" s="381"/>
      <c r="F949" s="381"/>
      <c r="G949" s="381"/>
      <c r="H949" s="381"/>
      <c r="I949" s="381"/>
      <c r="J949" s="381"/>
    </row>
    <row r="950" spans="1:10" s="190" customFormat="1" ht="12.75" hidden="1" customHeight="1" x14ac:dyDescent="0.25">
      <c r="A950" s="381"/>
      <c r="B950" s="381" t="s">
        <v>5316</v>
      </c>
      <c r="C950" s="381"/>
      <c r="D950" s="381"/>
      <c r="E950" s="381"/>
      <c r="F950" s="381"/>
      <c r="G950" s="381"/>
      <c r="H950" s="381"/>
      <c r="I950" s="381"/>
      <c r="J950" s="381"/>
    </row>
    <row r="951" spans="1:10" s="190" customFormat="1" ht="12.75" hidden="1" customHeight="1" x14ac:dyDescent="0.25">
      <c r="A951" s="381"/>
      <c r="B951" s="381" t="s">
        <v>5317</v>
      </c>
      <c r="C951" s="381"/>
      <c r="D951" s="381"/>
      <c r="E951" s="381"/>
      <c r="F951" s="381"/>
      <c r="G951" s="381"/>
      <c r="H951" s="381"/>
      <c r="I951" s="381"/>
      <c r="J951" s="381"/>
    </row>
    <row r="952" spans="1:10" s="190" customFormat="1" ht="12.75" hidden="1" customHeight="1" x14ac:dyDescent="0.25">
      <c r="A952" s="381"/>
      <c r="B952" s="381" t="s">
        <v>5318</v>
      </c>
      <c r="C952" s="381"/>
      <c r="D952" s="381"/>
      <c r="E952" s="381"/>
      <c r="F952" s="381"/>
      <c r="G952" s="381"/>
      <c r="H952" s="381"/>
      <c r="I952" s="381"/>
      <c r="J952" s="381"/>
    </row>
    <row r="953" spans="1:10" s="190" customFormat="1" ht="12.75" hidden="1" customHeight="1" x14ac:dyDescent="0.25">
      <c r="A953" s="381"/>
      <c r="B953" s="381" t="s">
        <v>5319</v>
      </c>
      <c r="C953" s="381"/>
      <c r="D953" s="381"/>
      <c r="E953" s="381"/>
      <c r="F953" s="381"/>
      <c r="G953" s="381"/>
      <c r="H953" s="381"/>
      <c r="I953" s="381"/>
      <c r="J953" s="381"/>
    </row>
    <row r="954" spans="1:10" s="190" customFormat="1" ht="12.75" hidden="1" customHeight="1" x14ac:dyDescent="0.25">
      <c r="A954" s="381"/>
      <c r="B954" s="381" t="s">
        <v>5320</v>
      </c>
      <c r="C954" s="381"/>
      <c r="D954" s="381"/>
      <c r="E954" s="381"/>
      <c r="F954" s="381"/>
      <c r="G954" s="381"/>
      <c r="H954" s="381"/>
      <c r="I954" s="381"/>
      <c r="J954" s="381"/>
    </row>
    <row r="955" spans="1:10" s="190" customFormat="1" ht="12.75" hidden="1" customHeight="1" x14ac:dyDescent="0.25">
      <c r="A955" s="381"/>
      <c r="B955" s="381" t="s">
        <v>5321</v>
      </c>
      <c r="C955" s="381"/>
      <c r="D955" s="381"/>
      <c r="E955" s="381"/>
      <c r="F955" s="381"/>
      <c r="G955" s="381"/>
      <c r="H955" s="381"/>
      <c r="I955" s="381"/>
      <c r="J955" s="381"/>
    </row>
    <row r="956" spans="1:10" s="190" customFormat="1" ht="12.75" hidden="1" customHeight="1" x14ac:dyDescent="0.25">
      <c r="A956" s="381"/>
      <c r="B956" s="381" t="s">
        <v>5322</v>
      </c>
      <c r="C956" s="381"/>
      <c r="D956" s="381"/>
      <c r="E956" s="381"/>
      <c r="F956" s="381"/>
      <c r="G956" s="381"/>
      <c r="H956" s="381"/>
      <c r="I956" s="381"/>
      <c r="J956" s="381"/>
    </row>
    <row r="957" spans="1:10" s="190" customFormat="1" ht="12.75" hidden="1" customHeight="1" x14ac:dyDescent="0.25">
      <c r="A957" s="381"/>
      <c r="B957" s="381" t="s">
        <v>5323</v>
      </c>
      <c r="C957" s="381"/>
      <c r="D957" s="381"/>
      <c r="E957" s="381"/>
      <c r="F957" s="381"/>
      <c r="G957" s="381"/>
      <c r="H957" s="381"/>
      <c r="I957" s="381"/>
      <c r="J957" s="381"/>
    </row>
    <row r="958" spans="1:10" s="190" customFormat="1" ht="12.75" hidden="1" customHeight="1" x14ac:dyDescent="0.25">
      <c r="A958" s="381"/>
      <c r="B958" s="381" t="s">
        <v>5324</v>
      </c>
      <c r="C958" s="381"/>
      <c r="D958" s="381"/>
      <c r="E958" s="381"/>
      <c r="F958" s="381"/>
      <c r="G958" s="381"/>
      <c r="H958" s="381"/>
      <c r="I958" s="381"/>
      <c r="J958" s="381"/>
    </row>
    <row r="959" spans="1:10" s="190" customFormat="1" ht="12.75" hidden="1" customHeight="1" x14ac:dyDescent="0.25">
      <c r="A959" s="381"/>
      <c r="B959" s="381" t="s">
        <v>5325</v>
      </c>
      <c r="C959" s="381"/>
      <c r="D959" s="381"/>
      <c r="E959" s="381"/>
      <c r="F959" s="381"/>
      <c r="G959" s="381"/>
      <c r="H959" s="381"/>
      <c r="I959" s="381"/>
      <c r="J959" s="381"/>
    </row>
    <row r="960" spans="1:10" s="190" customFormat="1" ht="12.75" hidden="1" customHeight="1" x14ac:dyDescent="0.25">
      <c r="A960" s="381"/>
      <c r="B960" s="381" t="s">
        <v>5326</v>
      </c>
      <c r="C960" s="381"/>
      <c r="D960" s="381"/>
      <c r="E960" s="381"/>
      <c r="F960" s="381"/>
      <c r="G960" s="381"/>
      <c r="H960" s="381"/>
      <c r="I960" s="381"/>
      <c r="J960" s="381"/>
    </row>
    <row r="961" spans="1:10" s="190" customFormat="1" ht="12.75" hidden="1" customHeight="1" x14ac:dyDescent="0.25">
      <c r="A961" s="381"/>
      <c r="B961" s="381" t="s">
        <v>5327</v>
      </c>
      <c r="C961" s="381"/>
      <c r="D961" s="381"/>
      <c r="E961" s="381"/>
      <c r="F961" s="381"/>
      <c r="G961" s="381"/>
      <c r="H961" s="381"/>
      <c r="I961" s="381"/>
      <c r="J961" s="381"/>
    </row>
    <row r="962" spans="1:10" s="190" customFormat="1" ht="12.75" hidden="1" customHeight="1" x14ac:dyDescent="0.25">
      <c r="A962" s="381"/>
      <c r="B962" s="381" t="s">
        <v>5328</v>
      </c>
      <c r="C962" s="381"/>
      <c r="D962" s="381"/>
      <c r="E962" s="381"/>
      <c r="F962" s="381"/>
      <c r="G962" s="381"/>
      <c r="H962" s="381"/>
      <c r="I962" s="381"/>
      <c r="J962" s="381"/>
    </row>
    <row r="963" spans="1:10" s="190" customFormat="1" ht="12.75" hidden="1" customHeight="1" x14ac:dyDescent="0.25">
      <c r="A963" s="381"/>
      <c r="B963" s="381" t="s">
        <v>5329</v>
      </c>
      <c r="C963" s="381"/>
      <c r="D963" s="381"/>
      <c r="E963" s="381"/>
      <c r="F963" s="381"/>
      <c r="G963" s="381"/>
      <c r="H963" s="381"/>
      <c r="I963" s="381"/>
      <c r="J963" s="381"/>
    </row>
    <row r="964" spans="1:10" s="190" customFormat="1" ht="12.75" hidden="1" customHeight="1" x14ac:dyDescent="0.25">
      <c r="A964" s="381"/>
      <c r="B964" s="381" t="s">
        <v>5330</v>
      </c>
      <c r="C964" s="381"/>
      <c r="D964" s="381"/>
      <c r="E964" s="381"/>
      <c r="F964" s="381"/>
      <c r="G964" s="381"/>
      <c r="H964" s="381"/>
      <c r="I964" s="381"/>
      <c r="J964" s="381"/>
    </row>
    <row r="965" spans="1:10" s="190" customFormat="1" ht="12.75" hidden="1" customHeight="1" x14ac:dyDescent="0.25">
      <c r="A965" s="381"/>
      <c r="B965" s="381" t="s">
        <v>5331</v>
      </c>
      <c r="C965" s="381"/>
      <c r="D965" s="381"/>
      <c r="E965" s="381"/>
      <c r="F965" s="381"/>
      <c r="G965" s="381"/>
      <c r="H965" s="381"/>
      <c r="I965" s="381"/>
      <c r="J965" s="381"/>
    </row>
    <row r="966" spans="1:10" s="190" customFormat="1" ht="12.75" hidden="1" customHeight="1" x14ac:dyDescent="0.25">
      <c r="A966" s="381"/>
      <c r="B966" s="381" t="s">
        <v>5332</v>
      </c>
      <c r="C966" s="381"/>
      <c r="D966" s="381"/>
      <c r="E966" s="381"/>
      <c r="F966" s="381"/>
      <c r="G966" s="381"/>
      <c r="H966" s="381"/>
      <c r="I966" s="381"/>
      <c r="J966" s="381"/>
    </row>
    <row r="967" spans="1:10" s="190" customFormat="1" ht="12.75" hidden="1" customHeight="1" x14ac:dyDescent="0.25">
      <c r="A967" s="381"/>
      <c r="B967" s="381" t="s">
        <v>5333</v>
      </c>
      <c r="C967" s="381"/>
      <c r="D967" s="381"/>
      <c r="E967" s="381"/>
      <c r="F967" s="381"/>
      <c r="G967" s="381"/>
      <c r="H967" s="381"/>
      <c r="I967" s="381"/>
      <c r="J967" s="381"/>
    </row>
    <row r="968" spans="1:10" s="190" customFormat="1" ht="12.75" hidden="1" customHeight="1" x14ac:dyDescent="0.25">
      <c r="A968" s="381"/>
      <c r="B968" s="381" t="s">
        <v>5334</v>
      </c>
      <c r="C968" s="381"/>
      <c r="D968" s="381"/>
      <c r="E968" s="381"/>
      <c r="F968" s="381"/>
      <c r="G968" s="381"/>
      <c r="H968" s="381"/>
      <c r="I968" s="381"/>
      <c r="J968" s="381"/>
    </row>
    <row r="969" spans="1:10" s="190" customFormat="1" ht="12.75" hidden="1" customHeight="1" x14ac:dyDescent="0.25">
      <c r="A969" s="381"/>
      <c r="B969" s="381" t="s">
        <v>5335</v>
      </c>
      <c r="C969" s="381"/>
      <c r="D969" s="381"/>
      <c r="E969" s="381"/>
      <c r="F969" s="381"/>
      <c r="G969" s="381"/>
      <c r="H969" s="381"/>
      <c r="I969" s="381"/>
      <c r="J969" s="381"/>
    </row>
    <row r="970" spans="1:10" s="190" customFormat="1" ht="12.75" hidden="1" customHeight="1" x14ac:dyDescent="0.25">
      <c r="A970" s="381"/>
      <c r="B970" s="381" t="s">
        <v>5336</v>
      </c>
      <c r="C970" s="381"/>
      <c r="D970" s="381"/>
      <c r="E970" s="381"/>
      <c r="F970" s="381"/>
      <c r="G970" s="381"/>
      <c r="H970" s="381"/>
      <c r="I970" s="381"/>
      <c r="J970" s="381"/>
    </row>
    <row r="971" spans="1:10" s="190" customFormat="1" ht="12.75" hidden="1" customHeight="1" x14ac:dyDescent="0.25">
      <c r="A971" s="381"/>
      <c r="B971" s="381" t="s">
        <v>5337</v>
      </c>
      <c r="C971" s="381"/>
      <c r="D971" s="381"/>
      <c r="E971" s="381"/>
      <c r="F971" s="381"/>
      <c r="G971" s="381"/>
      <c r="H971" s="381"/>
      <c r="I971" s="381"/>
      <c r="J971" s="381"/>
    </row>
    <row r="972" spans="1:10" s="190" customFormat="1" ht="12.75" hidden="1" customHeight="1" x14ac:dyDescent="0.25">
      <c r="A972" s="381"/>
      <c r="B972" s="381" t="s">
        <v>5338</v>
      </c>
      <c r="C972" s="381"/>
      <c r="D972" s="381"/>
      <c r="E972" s="381"/>
      <c r="F972" s="381"/>
      <c r="G972" s="381"/>
      <c r="H972" s="381"/>
      <c r="I972" s="381"/>
      <c r="J972" s="381"/>
    </row>
    <row r="973" spans="1:10" s="190" customFormat="1" ht="12.75" hidden="1" customHeight="1" x14ac:dyDescent="0.25">
      <c r="A973" s="381"/>
      <c r="B973" s="381" t="s">
        <v>5339</v>
      </c>
      <c r="C973" s="381"/>
      <c r="D973" s="381"/>
      <c r="E973" s="381"/>
      <c r="F973" s="381"/>
      <c r="G973" s="381"/>
      <c r="H973" s="381"/>
      <c r="I973" s="381"/>
      <c r="J973" s="381"/>
    </row>
    <row r="974" spans="1:10" s="190" customFormat="1" ht="12.75" hidden="1" customHeight="1" x14ac:dyDescent="0.25">
      <c r="A974" s="381"/>
      <c r="B974" s="381" t="s">
        <v>5340</v>
      </c>
      <c r="C974" s="381"/>
      <c r="D974" s="381"/>
      <c r="E974" s="381"/>
      <c r="F974" s="381"/>
      <c r="G974" s="381"/>
      <c r="H974" s="381"/>
      <c r="I974" s="381"/>
      <c r="J974" s="381"/>
    </row>
    <row r="975" spans="1:10" s="190" customFormat="1" ht="12.75" hidden="1" customHeight="1" x14ac:dyDescent="0.25">
      <c r="A975" s="381"/>
      <c r="B975" s="381" t="s">
        <v>5341</v>
      </c>
      <c r="C975" s="381"/>
      <c r="D975" s="381"/>
      <c r="E975" s="381"/>
      <c r="F975" s="381"/>
      <c r="G975" s="381"/>
      <c r="H975" s="381"/>
      <c r="I975" s="381"/>
      <c r="J975" s="381"/>
    </row>
    <row r="976" spans="1:10" s="190" customFormat="1" ht="12.75" hidden="1" customHeight="1" x14ac:dyDescent="0.25">
      <c r="A976" s="381"/>
      <c r="B976" s="381" t="s">
        <v>5342</v>
      </c>
      <c r="C976" s="381"/>
      <c r="D976" s="381"/>
      <c r="E976" s="381"/>
      <c r="F976" s="381"/>
      <c r="G976" s="381"/>
      <c r="H976" s="381"/>
      <c r="I976" s="381"/>
      <c r="J976" s="381"/>
    </row>
    <row r="977" spans="1:10" s="190" customFormat="1" ht="12.75" hidden="1" customHeight="1" x14ac:dyDescent="0.25">
      <c r="A977" s="381"/>
      <c r="B977" s="381" t="s">
        <v>5343</v>
      </c>
      <c r="C977" s="381"/>
      <c r="D977" s="381"/>
      <c r="E977" s="381"/>
      <c r="F977" s="381"/>
      <c r="G977" s="381"/>
      <c r="H977" s="381"/>
      <c r="I977" s="381"/>
      <c r="J977" s="381"/>
    </row>
    <row r="978" spans="1:10" s="190" customFormat="1" ht="12.75" hidden="1" customHeight="1" x14ac:dyDescent="0.25">
      <c r="A978" s="381"/>
      <c r="B978" s="381" t="s">
        <v>5344</v>
      </c>
      <c r="C978" s="381"/>
      <c r="D978" s="381"/>
      <c r="E978" s="381"/>
      <c r="F978" s="381"/>
      <c r="G978" s="381"/>
      <c r="H978" s="381"/>
      <c r="I978" s="381"/>
      <c r="J978" s="381"/>
    </row>
    <row r="979" spans="1:10" s="190" customFormat="1" ht="12.75" hidden="1" customHeight="1" x14ac:dyDescent="0.25">
      <c r="A979" s="381"/>
      <c r="B979" s="381" t="s">
        <v>5345</v>
      </c>
      <c r="C979" s="381"/>
      <c r="D979" s="381"/>
      <c r="E979" s="381"/>
      <c r="F979" s="381"/>
      <c r="G979" s="381"/>
      <c r="H979" s="381"/>
      <c r="I979" s="381"/>
      <c r="J979" s="381"/>
    </row>
    <row r="980" spans="1:10" s="190" customFormat="1" ht="12.75" hidden="1" customHeight="1" x14ac:dyDescent="0.25">
      <c r="A980" s="381"/>
      <c r="B980" s="381" t="s">
        <v>5346</v>
      </c>
      <c r="C980" s="381"/>
      <c r="D980" s="381"/>
      <c r="E980" s="381"/>
      <c r="F980" s="381"/>
      <c r="G980" s="381"/>
      <c r="H980" s="381"/>
      <c r="I980" s="381"/>
      <c r="J980" s="381"/>
    </row>
    <row r="981" spans="1:10" s="190" customFormat="1" ht="12.75" hidden="1" customHeight="1" x14ac:dyDescent="0.25">
      <c r="A981" s="381"/>
      <c r="B981" s="381" t="s">
        <v>5347</v>
      </c>
      <c r="C981" s="381"/>
      <c r="D981" s="381"/>
      <c r="E981" s="381"/>
      <c r="F981" s="381"/>
      <c r="G981" s="381"/>
      <c r="H981" s="381"/>
      <c r="I981" s="381"/>
      <c r="J981" s="381"/>
    </row>
    <row r="982" spans="1:10" s="190" customFormat="1" ht="12.75" hidden="1" customHeight="1" x14ac:dyDescent="0.25">
      <c r="A982" s="381"/>
      <c r="B982" s="381" t="s">
        <v>5347</v>
      </c>
      <c r="C982" s="381"/>
      <c r="D982" s="381"/>
      <c r="E982" s="381"/>
      <c r="F982" s="381"/>
      <c r="G982" s="381"/>
      <c r="H982" s="381"/>
      <c r="I982" s="381"/>
      <c r="J982" s="381"/>
    </row>
    <row r="983" spans="1:10" s="190" customFormat="1" ht="12.75" hidden="1" customHeight="1" x14ac:dyDescent="0.25">
      <c r="A983" s="381"/>
      <c r="B983" s="381" t="s">
        <v>5348</v>
      </c>
      <c r="C983" s="381"/>
      <c r="D983" s="381"/>
      <c r="E983" s="381"/>
      <c r="F983" s="381"/>
      <c r="G983" s="381"/>
      <c r="H983" s="381"/>
      <c r="I983" s="381"/>
      <c r="J983" s="381"/>
    </row>
    <row r="984" spans="1:10" s="190" customFormat="1" ht="12.75" hidden="1" customHeight="1" x14ac:dyDescent="0.25">
      <c r="A984" s="381"/>
      <c r="B984" s="381" t="s">
        <v>5349</v>
      </c>
      <c r="C984" s="381"/>
      <c r="D984" s="381"/>
      <c r="E984" s="381"/>
      <c r="F984" s="381"/>
      <c r="G984" s="381"/>
      <c r="H984" s="381"/>
      <c r="I984" s="381"/>
      <c r="J984" s="381"/>
    </row>
    <row r="985" spans="1:10" s="190" customFormat="1" ht="12.75" hidden="1" customHeight="1" x14ac:dyDescent="0.25">
      <c r="A985" s="381"/>
      <c r="B985" s="381" t="s">
        <v>5350</v>
      </c>
      <c r="C985" s="381"/>
      <c r="D985" s="381"/>
      <c r="E985" s="381"/>
      <c r="F985" s="381"/>
      <c r="G985" s="381"/>
      <c r="H985" s="381"/>
      <c r="I985" s="381"/>
      <c r="J985" s="381"/>
    </row>
    <row r="986" spans="1:10" s="190" customFormat="1" ht="12.75" hidden="1" customHeight="1" x14ac:dyDescent="0.25">
      <c r="A986" s="381"/>
      <c r="B986" s="381" t="s">
        <v>5351</v>
      </c>
      <c r="C986" s="381"/>
      <c r="D986" s="381"/>
      <c r="E986" s="381"/>
      <c r="F986" s="381"/>
      <c r="G986" s="381"/>
      <c r="H986" s="381"/>
      <c r="I986" s="381"/>
      <c r="J986" s="381"/>
    </row>
    <row r="987" spans="1:10" s="190" customFormat="1" ht="12.75" hidden="1" customHeight="1" x14ac:dyDescent="0.25">
      <c r="A987" s="381"/>
      <c r="B987" s="381" t="s">
        <v>5352</v>
      </c>
      <c r="C987" s="381"/>
      <c r="D987" s="381"/>
      <c r="E987" s="381"/>
      <c r="F987" s="381"/>
      <c r="G987" s="381"/>
      <c r="H987" s="381"/>
      <c r="I987" s="381"/>
      <c r="J987" s="381"/>
    </row>
    <row r="988" spans="1:10" s="190" customFormat="1" ht="12.75" hidden="1" customHeight="1" x14ac:dyDescent="0.25">
      <c r="A988" s="381"/>
      <c r="B988" s="381" t="s">
        <v>5353</v>
      </c>
      <c r="C988" s="381"/>
      <c r="D988" s="381"/>
      <c r="E988" s="381"/>
      <c r="F988" s="381"/>
      <c r="G988" s="381"/>
      <c r="H988" s="381"/>
      <c r="I988" s="381"/>
      <c r="J988" s="381"/>
    </row>
    <row r="989" spans="1:10" s="190" customFormat="1" ht="12.75" hidden="1" customHeight="1" x14ac:dyDescent="0.25">
      <c r="A989" s="381"/>
      <c r="B989" s="381" t="s">
        <v>5354</v>
      </c>
      <c r="C989" s="381"/>
      <c r="D989" s="381"/>
      <c r="E989" s="381"/>
      <c r="F989" s="381"/>
      <c r="G989" s="381"/>
      <c r="H989" s="381"/>
      <c r="I989" s="381"/>
      <c r="J989" s="381"/>
    </row>
    <row r="990" spans="1:10" s="190" customFormat="1" ht="12.75" hidden="1" customHeight="1" x14ac:dyDescent="0.25">
      <c r="A990" s="381"/>
      <c r="B990" s="381" t="s">
        <v>5355</v>
      </c>
      <c r="C990" s="381"/>
      <c r="D990" s="381"/>
      <c r="E990" s="381"/>
      <c r="F990" s="381"/>
      <c r="G990" s="381"/>
      <c r="H990" s="381"/>
      <c r="I990" s="381"/>
      <c r="J990" s="381"/>
    </row>
    <row r="991" spans="1:10" s="190" customFormat="1" ht="12.75" hidden="1" customHeight="1" x14ac:dyDescent="0.25">
      <c r="A991" s="381"/>
      <c r="B991" s="381" t="s">
        <v>5356</v>
      </c>
      <c r="C991" s="381"/>
      <c r="D991" s="381"/>
      <c r="E991" s="381"/>
      <c r="F991" s="381"/>
      <c r="G991" s="381"/>
      <c r="H991" s="381"/>
      <c r="I991" s="381"/>
      <c r="J991" s="381"/>
    </row>
    <row r="992" spans="1:10" s="190" customFormat="1" ht="12.75" hidden="1" customHeight="1" x14ac:dyDescent="0.25">
      <c r="A992" s="381"/>
      <c r="B992" s="381" t="s">
        <v>5357</v>
      </c>
      <c r="C992" s="381"/>
      <c r="D992" s="381"/>
      <c r="E992" s="381"/>
      <c r="F992" s="381"/>
      <c r="G992" s="381"/>
      <c r="H992" s="381"/>
      <c r="I992" s="381"/>
      <c r="J992" s="381"/>
    </row>
    <row r="993" spans="1:10" s="190" customFormat="1" ht="12.75" hidden="1" customHeight="1" x14ac:dyDescent="0.25">
      <c r="A993" s="381"/>
      <c r="B993" s="381" t="s">
        <v>5358</v>
      </c>
      <c r="C993" s="381"/>
      <c r="D993" s="381"/>
      <c r="E993" s="381"/>
      <c r="F993" s="381"/>
      <c r="G993" s="381"/>
      <c r="H993" s="381"/>
      <c r="I993" s="381"/>
      <c r="J993" s="381"/>
    </row>
    <row r="994" spans="1:10" s="190" customFormat="1" ht="12.75" hidden="1" customHeight="1" x14ac:dyDescent="0.25">
      <c r="A994" s="381"/>
      <c r="B994" s="381" t="s">
        <v>5359</v>
      </c>
      <c r="C994" s="381"/>
      <c r="D994" s="381"/>
      <c r="E994" s="381"/>
      <c r="F994" s="381"/>
      <c r="G994" s="381"/>
      <c r="H994" s="381"/>
      <c r="I994" s="381"/>
      <c r="J994" s="381"/>
    </row>
    <row r="995" spans="1:10" s="190" customFormat="1" ht="12.75" hidden="1" customHeight="1" x14ac:dyDescent="0.25">
      <c r="A995" s="381"/>
      <c r="B995" s="381" t="s">
        <v>5360</v>
      </c>
      <c r="C995" s="381"/>
      <c r="D995" s="381"/>
      <c r="E995" s="381"/>
      <c r="F995" s="381"/>
      <c r="G995" s="381"/>
      <c r="H995" s="381"/>
      <c r="I995" s="381"/>
      <c r="J995" s="381"/>
    </row>
    <row r="996" spans="1:10" s="190" customFormat="1" ht="12.75" hidden="1" customHeight="1" x14ac:dyDescent="0.25">
      <c r="A996" s="381"/>
      <c r="B996" s="381" t="s">
        <v>5361</v>
      </c>
      <c r="C996" s="381"/>
      <c r="D996" s="381"/>
      <c r="E996" s="381"/>
      <c r="F996" s="381"/>
      <c r="G996" s="381"/>
      <c r="H996" s="381"/>
      <c r="I996" s="381"/>
      <c r="J996" s="381"/>
    </row>
    <row r="997" spans="1:10" s="190" customFormat="1" ht="12.75" hidden="1" customHeight="1" x14ac:dyDescent="0.25">
      <c r="A997" s="381"/>
      <c r="B997" s="381" t="s">
        <v>5362</v>
      </c>
      <c r="C997" s="381"/>
      <c r="D997" s="381"/>
      <c r="E997" s="381"/>
      <c r="F997" s="381"/>
      <c r="G997" s="381"/>
      <c r="H997" s="381"/>
      <c r="I997" s="381"/>
      <c r="J997" s="381"/>
    </row>
    <row r="998" spans="1:10" s="190" customFormat="1" ht="12.75" hidden="1" customHeight="1" x14ac:dyDescent="0.25">
      <c r="A998" s="381"/>
      <c r="B998" s="381" t="s">
        <v>5363</v>
      </c>
      <c r="C998" s="381"/>
      <c r="D998" s="381"/>
      <c r="E998" s="381"/>
      <c r="F998" s="381"/>
      <c r="G998" s="381"/>
      <c r="H998" s="381"/>
      <c r="I998" s="381"/>
      <c r="J998" s="381"/>
    </row>
    <row r="999" spans="1:10" s="190" customFormat="1" ht="12.75" hidden="1" customHeight="1" x14ac:dyDescent="0.25">
      <c r="A999" s="381"/>
      <c r="B999" s="381" t="s">
        <v>5364</v>
      </c>
      <c r="C999" s="381"/>
      <c r="D999" s="381"/>
      <c r="E999" s="381"/>
      <c r="F999" s="381"/>
      <c r="G999" s="381"/>
      <c r="H999" s="381"/>
      <c r="I999" s="381"/>
      <c r="J999" s="381"/>
    </row>
    <row r="1000" spans="1:10" s="190" customFormat="1" ht="12.75" hidden="1" customHeight="1" x14ac:dyDescent="0.25">
      <c r="A1000" s="381"/>
      <c r="B1000" s="381" t="s">
        <v>5365</v>
      </c>
      <c r="C1000" s="381"/>
      <c r="D1000" s="381"/>
      <c r="E1000" s="381"/>
      <c r="F1000" s="381"/>
      <c r="G1000" s="381"/>
      <c r="H1000" s="381"/>
      <c r="I1000" s="381"/>
      <c r="J1000" s="381"/>
    </row>
    <row r="1001" spans="1:10" s="190" customFormat="1" ht="12.75" hidden="1" customHeight="1" x14ac:dyDescent="0.25">
      <c r="A1001" s="381"/>
      <c r="B1001" s="381" t="s">
        <v>5366</v>
      </c>
      <c r="C1001" s="381"/>
      <c r="D1001" s="381"/>
      <c r="E1001" s="381"/>
      <c r="F1001" s="381"/>
      <c r="G1001" s="381"/>
      <c r="H1001" s="381"/>
      <c r="I1001" s="381"/>
      <c r="J1001" s="381"/>
    </row>
    <row r="1002" spans="1:10" s="190" customFormat="1" ht="12.75" hidden="1" customHeight="1" x14ac:dyDescent="0.25">
      <c r="A1002" s="381"/>
      <c r="B1002" s="381" t="s">
        <v>5367</v>
      </c>
      <c r="C1002" s="381"/>
      <c r="D1002" s="381"/>
      <c r="E1002" s="381"/>
      <c r="F1002" s="381"/>
      <c r="G1002" s="381"/>
      <c r="H1002" s="381"/>
      <c r="I1002" s="381"/>
      <c r="J1002" s="381"/>
    </row>
    <row r="1003" spans="1:10" s="190" customFormat="1" ht="12.75" hidden="1" customHeight="1" x14ac:dyDescent="0.25">
      <c r="A1003" s="381"/>
      <c r="B1003" s="381" t="s">
        <v>5368</v>
      </c>
      <c r="C1003" s="381"/>
      <c r="D1003" s="381"/>
      <c r="E1003" s="381"/>
      <c r="F1003" s="381"/>
      <c r="G1003" s="381"/>
      <c r="H1003" s="381"/>
      <c r="I1003" s="381"/>
      <c r="J1003" s="381"/>
    </row>
    <row r="1004" spans="1:10" s="190" customFormat="1" ht="12.75" hidden="1" customHeight="1" x14ac:dyDescent="0.25">
      <c r="A1004" s="381"/>
      <c r="B1004" s="381" t="s">
        <v>5369</v>
      </c>
      <c r="C1004" s="381"/>
      <c r="D1004" s="381"/>
      <c r="E1004" s="381"/>
      <c r="F1004" s="381"/>
      <c r="G1004" s="381"/>
      <c r="H1004" s="381"/>
      <c r="I1004" s="381"/>
      <c r="J1004" s="381"/>
    </row>
    <row r="1005" spans="1:10" s="190" customFormat="1" ht="12.75" hidden="1" customHeight="1" x14ac:dyDescent="0.25">
      <c r="A1005" s="381"/>
      <c r="B1005" s="381" t="s">
        <v>5370</v>
      </c>
      <c r="C1005" s="381"/>
      <c r="D1005" s="381"/>
      <c r="E1005" s="381"/>
      <c r="F1005" s="381"/>
      <c r="G1005" s="381"/>
      <c r="H1005" s="381"/>
      <c r="I1005" s="381"/>
      <c r="J1005" s="381"/>
    </row>
    <row r="1006" spans="1:10" s="190" customFormat="1" ht="12.75" hidden="1" customHeight="1" x14ac:dyDescent="0.25">
      <c r="A1006" s="381"/>
      <c r="B1006" s="381" t="s">
        <v>5371</v>
      </c>
      <c r="C1006" s="381"/>
      <c r="D1006" s="381"/>
      <c r="E1006" s="381"/>
      <c r="F1006" s="381"/>
      <c r="G1006" s="381"/>
      <c r="H1006" s="381"/>
      <c r="I1006" s="381"/>
      <c r="J1006" s="381"/>
    </row>
    <row r="1007" spans="1:10" s="190" customFormat="1" ht="12.75" hidden="1" customHeight="1" x14ac:dyDescent="0.25">
      <c r="A1007" s="381"/>
      <c r="B1007" s="381" t="s">
        <v>5372</v>
      </c>
      <c r="C1007" s="381"/>
      <c r="D1007" s="381"/>
      <c r="E1007" s="381"/>
      <c r="F1007" s="381"/>
      <c r="G1007" s="381"/>
      <c r="H1007" s="381"/>
      <c r="I1007" s="381"/>
      <c r="J1007" s="381"/>
    </row>
    <row r="1008" spans="1:10" s="190" customFormat="1" ht="12.75" hidden="1" customHeight="1" x14ac:dyDescent="0.25">
      <c r="A1008" s="381"/>
      <c r="B1008" s="381" t="s">
        <v>5373</v>
      </c>
      <c r="C1008" s="381"/>
      <c r="D1008" s="381"/>
      <c r="E1008" s="381"/>
      <c r="F1008" s="381"/>
      <c r="G1008" s="381"/>
      <c r="H1008" s="381"/>
      <c r="I1008" s="381"/>
      <c r="J1008" s="381"/>
    </row>
    <row r="1009" spans="1:10" s="190" customFormat="1" ht="12.75" hidden="1" customHeight="1" x14ac:dyDescent="0.25">
      <c r="A1009" s="381"/>
      <c r="B1009" s="381" t="s">
        <v>5374</v>
      </c>
      <c r="C1009" s="381"/>
      <c r="D1009" s="381"/>
      <c r="E1009" s="381"/>
      <c r="F1009" s="381"/>
      <c r="G1009" s="381"/>
      <c r="H1009" s="381"/>
      <c r="I1009" s="381"/>
      <c r="J1009" s="381"/>
    </row>
    <row r="1010" spans="1:10" s="190" customFormat="1" ht="12.75" hidden="1" customHeight="1" x14ac:dyDescent="0.25">
      <c r="A1010" s="381"/>
      <c r="B1010" s="381" t="s">
        <v>5375</v>
      </c>
      <c r="C1010" s="381"/>
      <c r="D1010" s="381"/>
      <c r="E1010" s="381"/>
      <c r="F1010" s="381"/>
      <c r="G1010" s="381"/>
      <c r="H1010" s="381"/>
      <c r="I1010" s="381"/>
      <c r="J1010" s="381"/>
    </row>
    <row r="1011" spans="1:10" s="190" customFormat="1" ht="12.75" hidden="1" customHeight="1" x14ac:dyDescent="0.25">
      <c r="A1011" s="381"/>
      <c r="B1011" s="381" t="s">
        <v>5376</v>
      </c>
      <c r="C1011" s="381"/>
      <c r="D1011" s="381"/>
      <c r="E1011" s="381"/>
      <c r="F1011" s="381"/>
      <c r="G1011" s="381"/>
      <c r="H1011" s="381"/>
      <c r="I1011" s="381"/>
      <c r="J1011" s="381"/>
    </row>
    <row r="1012" spans="1:10" s="190" customFormat="1" ht="12.75" hidden="1" customHeight="1" x14ac:dyDescent="0.25">
      <c r="A1012" s="381"/>
      <c r="B1012" s="381" t="s">
        <v>5377</v>
      </c>
      <c r="C1012" s="381"/>
      <c r="D1012" s="381"/>
      <c r="E1012" s="381"/>
      <c r="F1012" s="381"/>
      <c r="G1012" s="381"/>
      <c r="H1012" s="381"/>
      <c r="I1012" s="381"/>
      <c r="J1012" s="381"/>
    </row>
    <row r="1013" spans="1:10" s="190" customFormat="1" ht="12.75" hidden="1" customHeight="1" x14ac:dyDescent="0.25">
      <c r="A1013" s="381"/>
      <c r="B1013" s="381" t="s">
        <v>5378</v>
      </c>
      <c r="C1013" s="381"/>
      <c r="D1013" s="381"/>
      <c r="E1013" s="381"/>
      <c r="F1013" s="381"/>
      <c r="G1013" s="381"/>
      <c r="H1013" s="381"/>
      <c r="I1013" s="381"/>
      <c r="J1013" s="381"/>
    </row>
    <row r="1014" spans="1:10" s="190" customFormat="1" ht="12.75" hidden="1" customHeight="1" x14ac:dyDescent="0.25">
      <c r="A1014" s="381"/>
      <c r="B1014" s="381" t="s">
        <v>5379</v>
      </c>
      <c r="C1014" s="381"/>
      <c r="D1014" s="381"/>
      <c r="E1014" s="381"/>
      <c r="F1014" s="381"/>
      <c r="G1014" s="381"/>
      <c r="H1014" s="381"/>
      <c r="I1014" s="381"/>
      <c r="J1014" s="381"/>
    </row>
    <row r="1015" spans="1:10" s="190" customFormat="1" ht="12.75" hidden="1" customHeight="1" x14ac:dyDescent="0.25">
      <c r="A1015" s="381"/>
      <c r="B1015" s="381" t="s">
        <v>5380</v>
      </c>
      <c r="C1015" s="381"/>
      <c r="D1015" s="381"/>
      <c r="E1015" s="381"/>
      <c r="F1015" s="381"/>
      <c r="G1015" s="381"/>
      <c r="H1015" s="381"/>
      <c r="I1015" s="381"/>
      <c r="J1015" s="381"/>
    </row>
    <row r="1016" spans="1:10" s="190" customFormat="1" ht="12.75" hidden="1" customHeight="1" x14ac:dyDescent="0.25">
      <c r="A1016" s="381"/>
      <c r="B1016" s="381" t="s">
        <v>5381</v>
      </c>
      <c r="C1016" s="381"/>
      <c r="D1016" s="381"/>
      <c r="E1016" s="381"/>
      <c r="F1016" s="381"/>
      <c r="G1016" s="381"/>
      <c r="H1016" s="381"/>
      <c r="I1016" s="381"/>
      <c r="J1016" s="381"/>
    </row>
    <row r="1017" spans="1:10" s="190" customFormat="1" ht="12.75" hidden="1" customHeight="1" x14ac:dyDescent="0.25">
      <c r="A1017" s="381"/>
      <c r="B1017" s="381" t="s">
        <v>5382</v>
      </c>
      <c r="C1017" s="381"/>
      <c r="D1017" s="381"/>
      <c r="E1017" s="381"/>
      <c r="F1017" s="381"/>
      <c r="G1017" s="381"/>
      <c r="H1017" s="381"/>
      <c r="I1017" s="381"/>
      <c r="J1017" s="381"/>
    </row>
    <row r="1018" spans="1:10" s="190" customFormat="1" ht="12.75" hidden="1" customHeight="1" x14ac:dyDescent="0.25">
      <c r="A1018" s="381"/>
      <c r="B1018" s="381" t="s">
        <v>5383</v>
      </c>
      <c r="C1018" s="381"/>
      <c r="D1018" s="381"/>
      <c r="E1018" s="381"/>
      <c r="F1018" s="381"/>
      <c r="G1018" s="381"/>
      <c r="H1018" s="381"/>
      <c r="I1018" s="381"/>
      <c r="J1018" s="381"/>
    </row>
    <row r="1019" spans="1:10" s="190" customFormat="1" ht="12.75" hidden="1" customHeight="1" x14ac:dyDescent="0.25">
      <c r="A1019" s="381"/>
      <c r="B1019" s="381" t="s">
        <v>5384</v>
      </c>
      <c r="C1019" s="381"/>
      <c r="D1019" s="381"/>
      <c r="E1019" s="381"/>
      <c r="F1019" s="381"/>
      <c r="G1019" s="381"/>
      <c r="H1019" s="381"/>
      <c r="I1019" s="381"/>
      <c r="J1019" s="381"/>
    </row>
    <row r="1020" spans="1:10" s="190" customFormat="1" ht="12.75" hidden="1" customHeight="1" x14ac:dyDescent="0.25">
      <c r="A1020" s="381"/>
      <c r="B1020" s="381" t="s">
        <v>5385</v>
      </c>
      <c r="C1020" s="381"/>
      <c r="D1020" s="381"/>
      <c r="E1020" s="381"/>
      <c r="F1020" s="381"/>
      <c r="G1020" s="381"/>
      <c r="H1020" s="381"/>
      <c r="I1020" s="381"/>
      <c r="J1020" s="381"/>
    </row>
    <row r="1021" spans="1:10" s="190" customFormat="1" ht="12.75" hidden="1" customHeight="1" x14ac:dyDescent="0.25">
      <c r="A1021" s="381"/>
      <c r="B1021" s="381" t="s">
        <v>5386</v>
      </c>
      <c r="C1021" s="381"/>
      <c r="D1021" s="381"/>
      <c r="E1021" s="381"/>
      <c r="F1021" s="381"/>
      <c r="G1021" s="381"/>
      <c r="H1021" s="381"/>
      <c r="I1021" s="381"/>
      <c r="J1021" s="381"/>
    </row>
    <row r="1022" spans="1:10" s="190" customFormat="1" ht="12.75" hidden="1" customHeight="1" x14ac:dyDescent="0.25">
      <c r="A1022" s="381"/>
      <c r="B1022" s="381" t="s">
        <v>5387</v>
      </c>
      <c r="C1022" s="381"/>
      <c r="D1022" s="381"/>
      <c r="E1022" s="381"/>
      <c r="F1022" s="381"/>
      <c r="G1022" s="381"/>
      <c r="H1022" s="381"/>
      <c r="I1022" s="381"/>
      <c r="J1022" s="381"/>
    </row>
    <row r="1023" spans="1:10" s="190" customFormat="1" ht="12.75" hidden="1" customHeight="1" x14ac:dyDescent="0.25">
      <c r="A1023" s="381"/>
      <c r="B1023" s="381" t="s">
        <v>5388</v>
      </c>
      <c r="C1023" s="381"/>
      <c r="D1023" s="381"/>
      <c r="E1023" s="381"/>
      <c r="F1023" s="381"/>
      <c r="G1023" s="381"/>
      <c r="H1023" s="381"/>
      <c r="I1023" s="381"/>
      <c r="J1023" s="381"/>
    </row>
    <row r="1024" spans="1:10" s="190" customFormat="1" ht="12.75" hidden="1" customHeight="1" x14ac:dyDescent="0.25">
      <c r="A1024" s="381"/>
      <c r="B1024" s="381" t="s">
        <v>5389</v>
      </c>
      <c r="C1024" s="381"/>
      <c r="D1024" s="381"/>
      <c r="E1024" s="381"/>
      <c r="F1024" s="381"/>
      <c r="G1024" s="381"/>
      <c r="H1024" s="381"/>
      <c r="I1024" s="381"/>
      <c r="J1024" s="381"/>
    </row>
    <row r="1025" spans="1:10" s="190" customFormat="1" ht="12.75" hidden="1" customHeight="1" x14ac:dyDescent="0.25">
      <c r="A1025" s="381"/>
      <c r="B1025" s="381" t="s">
        <v>5390</v>
      </c>
      <c r="C1025" s="381"/>
      <c r="D1025" s="381"/>
      <c r="E1025" s="381"/>
      <c r="F1025" s="381"/>
      <c r="G1025" s="381"/>
      <c r="H1025" s="381"/>
      <c r="I1025" s="381"/>
      <c r="J1025" s="381"/>
    </row>
    <row r="1026" spans="1:10" s="190" customFormat="1" ht="12.75" hidden="1" customHeight="1" x14ac:dyDescent="0.25">
      <c r="A1026" s="381"/>
      <c r="B1026" s="381" t="s">
        <v>5391</v>
      </c>
      <c r="C1026" s="381"/>
      <c r="D1026" s="381"/>
      <c r="E1026" s="381"/>
      <c r="F1026" s="381"/>
      <c r="G1026" s="381"/>
      <c r="H1026" s="381"/>
      <c r="I1026" s="381"/>
      <c r="J1026" s="381"/>
    </row>
    <row r="1027" spans="1:10" s="190" customFormat="1" ht="12.75" hidden="1" customHeight="1" x14ac:dyDescent="0.25">
      <c r="A1027" s="381"/>
      <c r="B1027" s="381" t="s">
        <v>5392</v>
      </c>
      <c r="C1027" s="381"/>
      <c r="D1027" s="381"/>
      <c r="E1027" s="381"/>
      <c r="F1027" s="381"/>
      <c r="G1027" s="381"/>
      <c r="H1027" s="381"/>
      <c r="I1027" s="381"/>
      <c r="J1027" s="381"/>
    </row>
    <row r="1028" spans="1:10" s="190" customFormat="1" ht="12.75" hidden="1" customHeight="1" x14ac:dyDescent="0.25">
      <c r="A1028" s="381"/>
      <c r="B1028" s="381" t="s">
        <v>5393</v>
      </c>
      <c r="C1028" s="381"/>
      <c r="D1028" s="381"/>
      <c r="E1028" s="381"/>
      <c r="F1028" s="381"/>
      <c r="G1028" s="381"/>
      <c r="H1028" s="381"/>
      <c r="I1028" s="381"/>
      <c r="J1028" s="381"/>
    </row>
    <row r="1029" spans="1:10" s="190" customFormat="1" ht="12.75" hidden="1" customHeight="1" x14ac:dyDescent="0.25">
      <c r="A1029" s="381"/>
      <c r="B1029" s="381" t="s">
        <v>5394</v>
      </c>
      <c r="C1029" s="381"/>
      <c r="D1029" s="381"/>
      <c r="E1029" s="381"/>
      <c r="F1029" s="381"/>
      <c r="G1029" s="381"/>
      <c r="H1029" s="381"/>
      <c r="I1029" s="381"/>
      <c r="J1029" s="381"/>
    </row>
    <row r="1030" spans="1:10" s="190" customFormat="1" ht="12.75" hidden="1" customHeight="1" x14ac:dyDescent="0.25">
      <c r="A1030" s="381"/>
      <c r="B1030" s="381" t="s">
        <v>5395</v>
      </c>
      <c r="C1030" s="381"/>
      <c r="D1030" s="381"/>
      <c r="E1030" s="381"/>
      <c r="F1030" s="381"/>
      <c r="G1030" s="381"/>
      <c r="H1030" s="381"/>
      <c r="I1030" s="381"/>
      <c r="J1030" s="381"/>
    </row>
    <row r="1031" spans="1:10" s="190" customFormat="1" ht="12.75" hidden="1" customHeight="1" x14ac:dyDescent="0.25">
      <c r="A1031" s="381"/>
      <c r="B1031" s="381" t="s">
        <v>5396</v>
      </c>
      <c r="C1031" s="381"/>
      <c r="D1031" s="381"/>
      <c r="E1031" s="381"/>
      <c r="F1031" s="381"/>
      <c r="G1031" s="381"/>
      <c r="H1031" s="381"/>
      <c r="I1031" s="381"/>
      <c r="J1031" s="381"/>
    </row>
    <row r="1032" spans="1:10" s="190" customFormat="1" ht="12.75" hidden="1" customHeight="1" x14ac:dyDescent="0.25">
      <c r="A1032" s="381"/>
      <c r="B1032" s="381" t="s">
        <v>5397</v>
      </c>
      <c r="C1032" s="381"/>
      <c r="D1032" s="381"/>
      <c r="E1032" s="381"/>
      <c r="F1032" s="381"/>
      <c r="G1032" s="381"/>
      <c r="H1032" s="381"/>
      <c r="I1032" s="381"/>
      <c r="J1032" s="381"/>
    </row>
    <row r="1033" spans="1:10" s="190" customFormat="1" ht="12.75" hidden="1" customHeight="1" x14ac:dyDescent="0.25">
      <c r="A1033" s="381"/>
      <c r="B1033" s="381" t="s">
        <v>5398</v>
      </c>
      <c r="C1033" s="381"/>
      <c r="D1033" s="381"/>
      <c r="E1033" s="381"/>
      <c r="F1033" s="381"/>
      <c r="G1033" s="381"/>
      <c r="H1033" s="381"/>
      <c r="I1033" s="381"/>
      <c r="J1033" s="381"/>
    </row>
    <row r="1034" spans="1:10" s="190" customFormat="1" ht="12.75" hidden="1" customHeight="1" x14ac:dyDescent="0.25">
      <c r="A1034" s="381"/>
      <c r="B1034" s="381" t="s">
        <v>5399</v>
      </c>
      <c r="C1034" s="381"/>
      <c r="D1034" s="381"/>
      <c r="E1034" s="381"/>
      <c r="F1034" s="381"/>
      <c r="G1034" s="381"/>
      <c r="H1034" s="381"/>
      <c r="I1034" s="381"/>
      <c r="J1034" s="381"/>
    </row>
    <row r="1035" spans="1:10" s="190" customFormat="1" ht="12.75" hidden="1" customHeight="1" x14ac:dyDescent="0.25">
      <c r="A1035" s="381"/>
      <c r="B1035" s="381" t="s">
        <v>5400</v>
      </c>
      <c r="C1035" s="381"/>
      <c r="D1035" s="381"/>
      <c r="E1035" s="381"/>
      <c r="F1035" s="381"/>
      <c r="G1035" s="381"/>
      <c r="H1035" s="381"/>
      <c r="I1035" s="381"/>
      <c r="J1035" s="381"/>
    </row>
    <row r="1036" spans="1:10" s="190" customFormat="1" ht="12.75" hidden="1" customHeight="1" x14ac:dyDescent="0.25">
      <c r="A1036" s="381"/>
      <c r="B1036" s="381" t="s">
        <v>5401</v>
      </c>
      <c r="C1036" s="381"/>
      <c r="D1036" s="381"/>
      <c r="E1036" s="381"/>
      <c r="F1036" s="381"/>
      <c r="G1036" s="381"/>
      <c r="H1036" s="381"/>
      <c r="I1036" s="381"/>
      <c r="J1036" s="381"/>
    </row>
    <row r="1037" spans="1:10" s="190" customFormat="1" ht="12.75" hidden="1" customHeight="1" x14ac:dyDescent="0.25">
      <c r="A1037" s="381"/>
      <c r="B1037" s="381" t="s">
        <v>5402</v>
      </c>
      <c r="C1037" s="381"/>
      <c r="D1037" s="381"/>
      <c r="E1037" s="381"/>
      <c r="F1037" s="381"/>
      <c r="G1037" s="381"/>
      <c r="H1037" s="381"/>
      <c r="I1037" s="381"/>
      <c r="J1037" s="381"/>
    </row>
    <row r="1038" spans="1:10" s="190" customFormat="1" ht="12.75" hidden="1" customHeight="1" x14ac:dyDescent="0.25">
      <c r="A1038" s="381"/>
      <c r="B1038" s="381" t="s">
        <v>5403</v>
      </c>
      <c r="C1038" s="381"/>
      <c r="D1038" s="381"/>
      <c r="E1038" s="381"/>
      <c r="F1038" s="381"/>
      <c r="G1038" s="381"/>
      <c r="H1038" s="381"/>
      <c r="I1038" s="381"/>
      <c r="J1038" s="381"/>
    </row>
    <row r="1039" spans="1:10" s="190" customFormat="1" ht="12.75" hidden="1" customHeight="1" x14ac:dyDescent="0.25">
      <c r="A1039" s="381"/>
      <c r="B1039" s="381" t="s">
        <v>5404</v>
      </c>
      <c r="C1039" s="381"/>
      <c r="D1039" s="381"/>
      <c r="E1039" s="381"/>
      <c r="F1039" s="381"/>
      <c r="G1039" s="381"/>
      <c r="H1039" s="381"/>
      <c r="I1039" s="381"/>
      <c r="J1039" s="381"/>
    </row>
    <row r="1040" spans="1:10" s="190" customFormat="1" ht="12.75" hidden="1" customHeight="1" x14ac:dyDescent="0.25">
      <c r="A1040" s="381"/>
      <c r="B1040" s="381" t="s">
        <v>5405</v>
      </c>
      <c r="C1040" s="381"/>
      <c r="D1040" s="381"/>
      <c r="E1040" s="381"/>
      <c r="F1040" s="381"/>
      <c r="G1040" s="381"/>
      <c r="H1040" s="381"/>
      <c r="I1040" s="381"/>
      <c r="J1040" s="381"/>
    </row>
    <row r="1041" spans="1:10" s="190" customFormat="1" ht="12.75" hidden="1" customHeight="1" x14ac:dyDescent="0.25">
      <c r="A1041" s="381"/>
      <c r="B1041" s="381" t="s">
        <v>5406</v>
      </c>
      <c r="C1041" s="381"/>
      <c r="D1041" s="381"/>
      <c r="E1041" s="381"/>
      <c r="F1041" s="381"/>
      <c r="G1041" s="381"/>
      <c r="H1041" s="381"/>
      <c r="I1041" s="381"/>
      <c r="J1041" s="381"/>
    </row>
    <row r="1042" spans="1:10" s="190" customFormat="1" ht="12.75" hidden="1" customHeight="1" x14ac:dyDescent="0.25">
      <c r="A1042" s="381"/>
      <c r="B1042" s="381" t="s">
        <v>5407</v>
      </c>
      <c r="C1042" s="381"/>
      <c r="D1042" s="381"/>
      <c r="E1042" s="381"/>
      <c r="F1042" s="381"/>
      <c r="G1042" s="381"/>
      <c r="H1042" s="381"/>
      <c r="I1042" s="381"/>
      <c r="J1042" s="381"/>
    </row>
    <row r="1043" spans="1:10" s="190" customFormat="1" ht="12.75" hidden="1" customHeight="1" x14ac:dyDescent="0.25">
      <c r="A1043" s="381"/>
      <c r="B1043" s="381" t="s">
        <v>5408</v>
      </c>
      <c r="C1043" s="381"/>
      <c r="D1043" s="381"/>
      <c r="E1043" s="381"/>
      <c r="F1043" s="381"/>
      <c r="G1043" s="381"/>
      <c r="H1043" s="381"/>
      <c r="I1043" s="381"/>
      <c r="J1043" s="381"/>
    </row>
    <row r="1044" spans="1:10" s="190" customFormat="1" ht="12.75" hidden="1" customHeight="1" x14ac:dyDescent="0.25">
      <c r="A1044" s="381"/>
      <c r="B1044" s="381" t="s">
        <v>5409</v>
      </c>
      <c r="C1044" s="381"/>
      <c r="D1044" s="381"/>
      <c r="E1044" s="381"/>
      <c r="F1044" s="381"/>
      <c r="G1044" s="381"/>
      <c r="H1044" s="381"/>
      <c r="I1044" s="381"/>
      <c r="J1044" s="381"/>
    </row>
    <row r="1045" spans="1:10" s="190" customFormat="1" ht="12.75" hidden="1" customHeight="1" x14ac:dyDescent="0.25">
      <c r="A1045" s="381"/>
      <c r="B1045" s="381" t="s">
        <v>5410</v>
      </c>
      <c r="C1045" s="381"/>
      <c r="D1045" s="381"/>
      <c r="E1045" s="381"/>
      <c r="F1045" s="381"/>
      <c r="G1045" s="381"/>
      <c r="H1045" s="381"/>
      <c r="I1045" s="381"/>
      <c r="J1045" s="381"/>
    </row>
    <row r="1046" spans="1:10" s="190" customFormat="1" ht="12.75" hidden="1" customHeight="1" x14ac:dyDescent="0.25">
      <c r="A1046" s="381"/>
      <c r="B1046" s="381" t="s">
        <v>5411</v>
      </c>
      <c r="C1046" s="381"/>
      <c r="D1046" s="381"/>
      <c r="E1046" s="381"/>
      <c r="F1046" s="381"/>
      <c r="G1046" s="381"/>
      <c r="H1046" s="381"/>
      <c r="I1046" s="381"/>
      <c r="J1046" s="381"/>
    </row>
    <row r="1047" spans="1:10" s="190" customFormat="1" ht="12.75" hidden="1" customHeight="1" x14ac:dyDescent="0.25">
      <c r="A1047" s="381"/>
      <c r="B1047" s="381" t="s">
        <v>5412</v>
      </c>
      <c r="C1047" s="381"/>
      <c r="D1047" s="381"/>
      <c r="E1047" s="381"/>
      <c r="F1047" s="381"/>
      <c r="G1047" s="381"/>
      <c r="H1047" s="381"/>
      <c r="I1047" s="381"/>
      <c r="J1047" s="381"/>
    </row>
    <row r="1048" spans="1:10" s="190" customFormat="1" ht="12.75" hidden="1" customHeight="1" x14ac:dyDescent="0.25">
      <c r="A1048" s="381"/>
      <c r="B1048" s="381" t="s">
        <v>5413</v>
      </c>
      <c r="C1048" s="381"/>
      <c r="D1048" s="381"/>
      <c r="E1048" s="381"/>
      <c r="F1048" s="381"/>
      <c r="G1048" s="381"/>
      <c r="H1048" s="381"/>
      <c r="I1048" s="381"/>
      <c r="J1048" s="381"/>
    </row>
    <row r="1049" spans="1:10" s="190" customFormat="1" ht="12.75" hidden="1" customHeight="1" x14ac:dyDescent="0.25">
      <c r="A1049" s="381"/>
      <c r="B1049" s="381" t="s">
        <v>5414</v>
      </c>
      <c r="C1049" s="381"/>
      <c r="D1049" s="381"/>
      <c r="E1049" s="381"/>
      <c r="F1049" s="381"/>
      <c r="G1049" s="381"/>
      <c r="H1049" s="381"/>
      <c r="I1049" s="381"/>
      <c r="J1049" s="381"/>
    </row>
    <row r="1050" spans="1:10" s="190" customFormat="1" ht="12.75" hidden="1" customHeight="1" x14ac:dyDescent="0.25">
      <c r="A1050" s="381"/>
      <c r="B1050" s="381" t="s">
        <v>5415</v>
      </c>
      <c r="C1050" s="381"/>
      <c r="D1050" s="381"/>
      <c r="E1050" s="381"/>
      <c r="F1050" s="381"/>
      <c r="G1050" s="381"/>
      <c r="H1050" s="381"/>
      <c r="I1050" s="381"/>
      <c r="J1050" s="381"/>
    </row>
    <row r="1051" spans="1:10" s="190" customFormat="1" ht="12.75" hidden="1" customHeight="1" x14ac:dyDescent="0.25">
      <c r="A1051" s="381"/>
      <c r="B1051" s="381" t="s">
        <v>5416</v>
      </c>
      <c r="C1051" s="381"/>
      <c r="D1051" s="381"/>
      <c r="E1051" s="381"/>
      <c r="F1051" s="381"/>
      <c r="G1051" s="381"/>
      <c r="H1051" s="381"/>
      <c r="I1051" s="381"/>
      <c r="J1051" s="381"/>
    </row>
    <row r="1052" spans="1:10" s="190" customFormat="1" ht="12.75" hidden="1" customHeight="1" x14ac:dyDescent="0.25">
      <c r="A1052" s="381"/>
      <c r="B1052" s="381" t="s">
        <v>5417</v>
      </c>
      <c r="C1052" s="381"/>
      <c r="D1052" s="381"/>
      <c r="E1052" s="381"/>
      <c r="F1052" s="381"/>
      <c r="G1052" s="381"/>
      <c r="H1052" s="381"/>
      <c r="I1052" s="381"/>
      <c r="J1052" s="381"/>
    </row>
    <row r="1053" spans="1:10" s="190" customFormat="1" ht="12.75" hidden="1" customHeight="1" x14ac:dyDescent="0.25">
      <c r="A1053" s="381"/>
      <c r="B1053" s="381" t="s">
        <v>5418</v>
      </c>
      <c r="C1053" s="381"/>
      <c r="D1053" s="381"/>
      <c r="E1053" s="381"/>
      <c r="F1053" s="381"/>
      <c r="G1053" s="381"/>
      <c r="H1053" s="381"/>
      <c r="I1053" s="381"/>
      <c r="J1053" s="381"/>
    </row>
    <row r="1054" spans="1:10" s="190" customFormat="1" ht="12.75" hidden="1" customHeight="1" x14ac:dyDescent="0.25">
      <c r="A1054" s="381"/>
      <c r="B1054" s="381" t="s">
        <v>5419</v>
      </c>
      <c r="C1054" s="381"/>
      <c r="D1054" s="381"/>
      <c r="E1054" s="381"/>
      <c r="F1054" s="381"/>
      <c r="G1054" s="381"/>
      <c r="H1054" s="381"/>
      <c r="I1054" s="381"/>
      <c r="J1054" s="381"/>
    </row>
    <row r="1055" spans="1:10" s="190" customFormat="1" ht="12.75" hidden="1" customHeight="1" x14ac:dyDescent="0.25">
      <c r="A1055" s="381"/>
      <c r="B1055" s="381" t="s">
        <v>5420</v>
      </c>
      <c r="C1055" s="381"/>
      <c r="D1055" s="381"/>
      <c r="E1055" s="381"/>
      <c r="F1055" s="381"/>
      <c r="G1055" s="381"/>
      <c r="H1055" s="381"/>
      <c r="I1055" s="381"/>
      <c r="J1055" s="381"/>
    </row>
    <row r="1056" spans="1:10" s="190" customFormat="1" ht="12.75" hidden="1" customHeight="1" x14ac:dyDescent="0.25">
      <c r="A1056" s="381"/>
      <c r="B1056" s="381" t="s">
        <v>5421</v>
      </c>
      <c r="C1056" s="381"/>
      <c r="D1056" s="381"/>
      <c r="E1056" s="381"/>
      <c r="F1056" s="381"/>
      <c r="G1056" s="381"/>
      <c r="H1056" s="381"/>
      <c r="I1056" s="381"/>
      <c r="J1056" s="381"/>
    </row>
    <row r="1057" spans="1:10" s="190" customFormat="1" ht="12.75" hidden="1" customHeight="1" x14ac:dyDescent="0.25">
      <c r="A1057" s="381"/>
      <c r="B1057" s="381" t="s">
        <v>5422</v>
      </c>
      <c r="C1057" s="381"/>
      <c r="D1057" s="381"/>
      <c r="E1057" s="381"/>
      <c r="F1057" s="381"/>
      <c r="G1057" s="381"/>
      <c r="H1057" s="381"/>
      <c r="I1057" s="381"/>
      <c r="J1057" s="381"/>
    </row>
    <row r="1058" spans="1:10" s="190" customFormat="1" ht="12.75" hidden="1" customHeight="1" x14ac:dyDescent="0.25">
      <c r="A1058" s="381"/>
      <c r="B1058" s="381" t="s">
        <v>5423</v>
      </c>
      <c r="C1058" s="381"/>
      <c r="D1058" s="381"/>
      <c r="E1058" s="381"/>
      <c r="F1058" s="381"/>
      <c r="G1058" s="381"/>
      <c r="H1058" s="381"/>
      <c r="I1058" s="381"/>
      <c r="J1058" s="381"/>
    </row>
    <row r="1059" spans="1:10" s="190" customFormat="1" ht="12.75" hidden="1" customHeight="1" x14ac:dyDescent="0.25">
      <c r="A1059" s="381"/>
      <c r="B1059" s="381" t="s">
        <v>5424</v>
      </c>
      <c r="C1059" s="381"/>
      <c r="D1059" s="381"/>
      <c r="E1059" s="381"/>
      <c r="F1059" s="381"/>
      <c r="G1059" s="381"/>
      <c r="H1059" s="381"/>
      <c r="I1059" s="381"/>
      <c r="J1059" s="381"/>
    </row>
    <row r="1060" spans="1:10" s="190" customFormat="1" ht="12.75" hidden="1" customHeight="1" x14ac:dyDescent="0.25">
      <c r="A1060" s="381"/>
      <c r="B1060" s="381" t="s">
        <v>5425</v>
      </c>
      <c r="C1060" s="381"/>
      <c r="D1060" s="381"/>
      <c r="E1060" s="381"/>
      <c r="F1060" s="381"/>
      <c r="G1060" s="381"/>
      <c r="H1060" s="381"/>
      <c r="I1060" s="381"/>
      <c r="J1060" s="381"/>
    </row>
    <row r="1061" spans="1:10" s="190" customFormat="1" ht="12.75" hidden="1" customHeight="1" x14ac:dyDescent="0.25">
      <c r="A1061" s="381"/>
      <c r="B1061" s="381" t="s">
        <v>5426</v>
      </c>
      <c r="C1061" s="381"/>
      <c r="D1061" s="381"/>
      <c r="E1061" s="381"/>
      <c r="F1061" s="381"/>
      <c r="G1061" s="381"/>
      <c r="H1061" s="381"/>
      <c r="I1061" s="381"/>
      <c r="J1061" s="381"/>
    </row>
    <row r="1062" spans="1:10" s="190" customFormat="1" ht="12.75" hidden="1" customHeight="1" x14ac:dyDescent="0.25">
      <c r="A1062" s="381"/>
      <c r="B1062" s="381" t="s">
        <v>5427</v>
      </c>
      <c r="C1062" s="381"/>
      <c r="D1062" s="381"/>
      <c r="E1062" s="381"/>
      <c r="F1062" s="381"/>
      <c r="G1062" s="381"/>
      <c r="H1062" s="381"/>
      <c r="I1062" s="381"/>
      <c r="J1062" s="381"/>
    </row>
    <row r="1063" spans="1:10" s="190" customFormat="1" ht="12.75" hidden="1" customHeight="1" x14ac:dyDescent="0.25">
      <c r="A1063" s="381"/>
      <c r="B1063" s="381" t="s">
        <v>5428</v>
      </c>
      <c r="C1063" s="381"/>
      <c r="D1063" s="381"/>
      <c r="E1063" s="381"/>
      <c r="F1063" s="381"/>
      <c r="G1063" s="381"/>
      <c r="H1063" s="381"/>
      <c r="I1063" s="381"/>
      <c r="J1063" s="381"/>
    </row>
    <row r="1064" spans="1:10" s="190" customFormat="1" ht="12.75" hidden="1" customHeight="1" x14ac:dyDescent="0.25">
      <c r="A1064" s="381"/>
      <c r="B1064" s="381" t="s">
        <v>5429</v>
      </c>
      <c r="C1064" s="381"/>
      <c r="D1064" s="381"/>
      <c r="E1064" s="381"/>
      <c r="F1064" s="381"/>
      <c r="G1064" s="381"/>
      <c r="H1064" s="381"/>
      <c r="I1064" s="381"/>
      <c r="J1064" s="381"/>
    </row>
    <row r="1065" spans="1:10" s="190" customFormat="1" ht="12.75" hidden="1" customHeight="1" x14ac:dyDescent="0.25">
      <c r="A1065" s="381"/>
      <c r="B1065" s="381" t="s">
        <v>5430</v>
      </c>
      <c r="C1065" s="381"/>
      <c r="D1065" s="381"/>
      <c r="E1065" s="381"/>
      <c r="F1065" s="381"/>
      <c r="G1065" s="381"/>
      <c r="H1065" s="381"/>
      <c r="I1065" s="381"/>
      <c r="J1065" s="381"/>
    </row>
    <row r="1066" spans="1:10" s="190" customFormat="1" ht="12.75" hidden="1" customHeight="1" x14ac:dyDescent="0.25">
      <c r="A1066" s="381"/>
      <c r="B1066" s="381" t="s">
        <v>5431</v>
      </c>
      <c r="C1066" s="381"/>
      <c r="D1066" s="381"/>
      <c r="E1066" s="381"/>
      <c r="F1066" s="381"/>
      <c r="G1066" s="381"/>
      <c r="H1066" s="381"/>
      <c r="I1066" s="381"/>
      <c r="J1066" s="381"/>
    </row>
    <row r="1067" spans="1:10" s="190" customFormat="1" ht="12.75" hidden="1" customHeight="1" x14ac:dyDescent="0.25">
      <c r="A1067" s="381"/>
      <c r="B1067" s="381" t="s">
        <v>5432</v>
      </c>
      <c r="C1067" s="381"/>
      <c r="D1067" s="381"/>
      <c r="E1067" s="381"/>
      <c r="F1067" s="381"/>
      <c r="G1067" s="381"/>
      <c r="H1067" s="381"/>
      <c r="I1067" s="381"/>
      <c r="J1067" s="381"/>
    </row>
    <row r="1068" spans="1:10" s="190" customFormat="1" ht="12.75" hidden="1" customHeight="1" x14ac:dyDescent="0.25">
      <c r="A1068" s="381"/>
      <c r="B1068" s="381" t="s">
        <v>5433</v>
      </c>
      <c r="C1068" s="381"/>
      <c r="D1068" s="381"/>
      <c r="E1068" s="381"/>
      <c r="F1068" s="381"/>
      <c r="G1068" s="381"/>
      <c r="H1068" s="381"/>
      <c r="I1068" s="381"/>
      <c r="J1068" s="381"/>
    </row>
    <row r="1069" spans="1:10" s="190" customFormat="1" ht="12.75" hidden="1" customHeight="1" x14ac:dyDescent="0.25">
      <c r="A1069" s="381"/>
      <c r="B1069" s="381" t="s">
        <v>5434</v>
      </c>
      <c r="C1069" s="381"/>
      <c r="D1069" s="381"/>
      <c r="E1069" s="381"/>
      <c r="F1069" s="381"/>
      <c r="G1069" s="381"/>
      <c r="H1069" s="381"/>
      <c r="I1069" s="381"/>
      <c r="J1069" s="381"/>
    </row>
    <row r="1070" spans="1:10" s="190" customFormat="1" ht="12.75" hidden="1" customHeight="1" x14ac:dyDescent="0.25">
      <c r="A1070" s="381"/>
      <c r="B1070" s="381" t="s">
        <v>5435</v>
      </c>
      <c r="C1070" s="381"/>
      <c r="D1070" s="381"/>
      <c r="E1070" s="381"/>
      <c r="F1070" s="381"/>
      <c r="G1070" s="381"/>
      <c r="H1070" s="381"/>
      <c r="I1070" s="381"/>
      <c r="J1070" s="381"/>
    </row>
    <row r="1071" spans="1:10" s="190" customFormat="1" ht="12.75" hidden="1" customHeight="1" x14ac:dyDescent="0.25">
      <c r="A1071" s="381"/>
      <c r="B1071" s="381" t="s">
        <v>5436</v>
      </c>
      <c r="C1071" s="381"/>
      <c r="D1071" s="381"/>
      <c r="E1071" s="381"/>
      <c r="F1071" s="381"/>
      <c r="G1071" s="381"/>
      <c r="H1071" s="381"/>
      <c r="I1071" s="381"/>
      <c r="J1071" s="381"/>
    </row>
    <row r="1072" spans="1:10" s="190" customFormat="1" ht="12.75" hidden="1" customHeight="1" x14ac:dyDescent="0.25">
      <c r="A1072" s="381"/>
      <c r="B1072" s="381" t="s">
        <v>5437</v>
      </c>
      <c r="C1072" s="381"/>
      <c r="D1072" s="381"/>
      <c r="E1072" s="381"/>
      <c r="F1072" s="381"/>
      <c r="G1072" s="381"/>
      <c r="H1072" s="381"/>
      <c r="I1072" s="381"/>
      <c r="J1072" s="381"/>
    </row>
    <row r="1073" spans="1:10" s="190" customFormat="1" ht="12.75" hidden="1" customHeight="1" x14ac:dyDescent="0.25">
      <c r="A1073" s="381"/>
      <c r="B1073" s="381" t="s">
        <v>5438</v>
      </c>
      <c r="C1073" s="381"/>
      <c r="D1073" s="381"/>
      <c r="E1073" s="381"/>
      <c r="F1073" s="381"/>
      <c r="G1073" s="381"/>
      <c r="H1073" s="381"/>
      <c r="I1073" s="381"/>
      <c r="J1073" s="381"/>
    </row>
    <row r="1074" spans="1:10" s="190" customFormat="1" ht="12.75" hidden="1" customHeight="1" x14ac:dyDescent="0.25">
      <c r="A1074" s="381"/>
      <c r="B1074" s="381" t="s">
        <v>5439</v>
      </c>
      <c r="C1074" s="381"/>
      <c r="D1074" s="381"/>
      <c r="E1074" s="381"/>
      <c r="F1074" s="381"/>
      <c r="G1074" s="381"/>
      <c r="H1074" s="381"/>
      <c r="I1074" s="381"/>
      <c r="J1074" s="381"/>
    </row>
    <row r="1075" spans="1:10" s="190" customFormat="1" ht="12.75" hidden="1" customHeight="1" x14ac:dyDescent="0.25">
      <c r="A1075" s="381"/>
      <c r="B1075" s="381" t="s">
        <v>5440</v>
      </c>
      <c r="C1075" s="381"/>
      <c r="D1075" s="381"/>
      <c r="E1075" s="381"/>
      <c r="F1075" s="381"/>
      <c r="G1075" s="381"/>
      <c r="H1075" s="381"/>
      <c r="I1075" s="381"/>
      <c r="J1075" s="381"/>
    </row>
    <row r="1076" spans="1:10" s="190" customFormat="1" ht="12.75" hidden="1" customHeight="1" x14ac:dyDescent="0.25">
      <c r="A1076" s="381"/>
      <c r="B1076" s="381" t="s">
        <v>5441</v>
      </c>
      <c r="C1076" s="381"/>
      <c r="D1076" s="381"/>
      <c r="E1076" s="381"/>
      <c r="F1076" s="381"/>
      <c r="G1076" s="381"/>
      <c r="H1076" s="381"/>
      <c r="I1076" s="381"/>
      <c r="J1076" s="381"/>
    </row>
    <row r="1077" spans="1:10" s="190" customFormat="1" ht="12.75" hidden="1" customHeight="1" x14ac:dyDescent="0.25">
      <c r="A1077" s="381"/>
      <c r="B1077" s="381" t="s">
        <v>5442</v>
      </c>
      <c r="C1077" s="381"/>
      <c r="D1077" s="381"/>
      <c r="E1077" s="381"/>
      <c r="F1077" s="381"/>
      <c r="G1077" s="381"/>
      <c r="H1077" s="381"/>
      <c r="I1077" s="381"/>
      <c r="J1077" s="381"/>
    </row>
    <row r="1078" spans="1:10" s="190" customFormat="1" ht="12.75" hidden="1" customHeight="1" x14ac:dyDescent="0.25">
      <c r="A1078" s="381"/>
      <c r="B1078" s="381" t="s">
        <v>5443</v>
      </c>
      <c r="C1078" s="381"/>
      <c r="D1078" s="381"/>
      <c r="E1078" s="381"/>
      <c r="F1078" s="381"/>
      <c r="G1078" s="381"/>
      <c r="H1078" s="381"/>
      <c r="I1078" s="381"/>
      <c r="J1078" s="381"/>
    </row>
    <row r="1079" spans="1:10" s="190" customFormat="1" ht="12.75" hidden="1" customHeight="1" x14ac:dyDescent="0.25">
      <c r="A1079" s="381"/>
      <c r="B1079" s="381" t="s">
        <v>5444</v>
      </c>
      <c r="C1079" s="381"/>
      <c r="D1079" s="381"/>
      <c r="E1079" s="381"/>
      <c r="F1079" s="381"/>
      <c r="G1079" s="381"/>
      <c r="H1079" s="381"/>
      <c r="I1079" s="381"/>
      <c r="J1079" s="381"/>
    </row>
    <row r="1080" spans="1:10" s="190" customFormat="1" ht="12.75" hidden="1" customHeight="1" x14ac:dyDescent="0.25">
      <c r="A1080" s="381"/>
      <c r="B1080" s="381" t="s">
        <v>5445</v>
      </c>
      <c r="C1080" s="381"/>
      <c r="D1080" s="381"/>
      <c r="E1080" s="381"/>
      <c r="F1080" s="381"/>
      <c r="G1080" s="381"/>
      <c r="H1080" s="381"/>
      <c r="I1080" s="381"/>
      <c r="J1080" s="381"/>
    </row>
    <row r="1081" spans="1:10" s="190" customFormat="1" ht="12.75" hidden="1" customHeight="1" x14ac:dyDescent="0.25">
      <c r="A1081" s="381"/>
      <c r="B1081" s="381" t="s">
        <v>5446</v>
      </c>
      <c r="C1081" s="381"/>
      <c r="D1081" s="381"/>
      <c r="E1081" s="381"/>
      <c r="F1081" s="381"/>
      <c r="G1081" s="381"/>
      <c r="H1081" s="381"/>
      <c r="I1081" s="381"/>
      <c r="J1081" s="381"/>
    </row>
    <row r="1082" spans="1:10" s="190" customFormat="1" ht="12.75" hidden="1" customHeight="1" x14ac:dyDescent="0.25">
      <c r="A1082" s="381"/>
      <c r="B1082" s="381" t="s">
        <v>5447</v>
      </c>
      <c r="C1082" s="381"/>
      <c r="D1082" s="381"/>
      <c r="E1082" s="381"/>
      <c r="F1082" s="381"/>
      <c r="G1082" s="381"/>
      <c r="H1082" s="381"/>
      <c r="I1082" s="381"/>
      <c r="J1082" s="381"/>
    </row>
    <row r="1083" spans="1:10" s="190" customFormat="1" ht="12.75" hidden="1" customHeight="1" x14ac:dyDescent="0.25">
      <c r="A1083" s="381"/>
      <c r="B1083" s="381" t="s">
        <v>5448</v>
      </c>
      <c r="C1083" s="381"/>
      <c r="D1083" s="381"/>
      <c r="E1083" s="381"/>
      <c r="F1083" s="381"/>
      <c r="G1083" s="381"/>
      <c r="H1083" s="381"/>
      <c r="I1083" s="381"/>
      <c r="J1083" s="381"/>
    </row>
    <row r="1084" spans="1:10" s="190" customFormat="1" ht="12.75" hidden="1" customHeight="1" x14ac:dyDescent="0.25">
      <c r="A1084" s="381"/>
      <c r="B1084" s="381" t="s">
        <v>5449</v>
      </c>
      <c r="C1084" s="381"/>
      <c r="D1084" s="381"/>
      <c r="E1084" s="381"/>
      <c r="F1084" s="381"/>
      <c r="G1084" s="381"/>
      <c r="H1084" s="381"/>
      <c r="I1084" s="381"/>
      <c r="J1084" s="381"/>
    </row>
    <row r="1085" spans="1:10" s="190" customFormat="1" ht="12.75" hidden="1" customHeight="1" x14ac:dyDescent="0.25">
      <c r="A1085" s="381"/>
      <c r="B1085" s="381" t="s">
        <v>5450</v>
      </c>
      <c r="C1085" s="381"/>
      <c r="D1085" s="381"/>
      <c r="E1085" s="381"/>
      <c r="F1085" s="381"/>
      <c r="G1085" s="381"/>
      <c r="H1085" s="381"/>
      <c r="I1085" s="381"/>
      <c r="J1085" s="381"/>
    </row>
    <row r="1086" spans="1:10" s="190" customFormat="1" ht="12.75" hidden="1" customHeight="1" x14ac:dyDescent="0.25">
      <c r="A1086" s="381"/>
      <c r="B1086" s="381" t="s">
        <v>5451</v>
      </c>
      <c r="C1086" s="381"/>
      <c r="D1086" s="381"/>
      <c r="E1086" s="381"/>
      <c r="F1086" s="381"/>
      <c r="G1086" s="381"/>
      <c r="H1086" s="381"/>
      <c r="I1086" s="381"/>
      <c r="J1086" s="381"/>
    </row>
    <row r="1087" spans="1:10" s="190" customFormat="1" ht="12.75" hidden="1" customHeight="1" x14ac:dyDescent="0.25">
      <c r="A1087" s="381"/>
      <c r="B1087" s="381" t="s">
        <v>5452</v>
      </c>
      <c r="C1087" s="381"/>
      <c r="D1087" s="381"/>
      <c r="E1087" s="381"/>
      <c r="F1087" s="381"/>
      <c r="G1087" s="381"/>
      <c r="H1087" s="381"/>
      <c r="I1087" s="381"/>
      <c r="J1087" s="381"/>
    </row>
    <row r="1088" spans="1:10" s="190" customFormat="1" ht="12.75" hidden="1" customHeight="1" x14ac:dyDescent="0.25">
      <c r="A1088" s="381"/>
      <c r="B1088" s="381" t="s">
        <v>5453</v>
      </c>
      <c r="C1088" s="381"/>
      <c r="D1088" s="381"/>
      <c r="E1088" s="381"/>
      <c r="F1088" s="381"/>
      <c r="G1088" s="381"/>
      <c r="H1088" s="381"/>
      <c r="I1088" s="381"/>
      <c r="J1088" s="381"/>
    </row>
    <row r="1089" spans="1:10" s="190" customFormat="1" ht="12.75" hidden="1" customHeight="1" x14ac:dyDescent="0.25">
      <c r="A1089" s="381"/>
      <c r="B1089" s="381" t="s">
        <v>5454</v>
      </c>
      <c r="C1089" s="381"/>
      <c r="D1089" s="381"/>
      <c r="E1089" s="381"/>
      <c r="F1089" s="381"/>
      <c r="G1089" s="381"/>
      <c r="H1089" s="381"/>
      <c r="I1089" s="381"/>
      <c r="J1089" s="381"/>
    </row>
    <row r="1090" spans="1:10" s="190" customFormat="1" ht="12.75" hidden="1" customHeight="1" x14ac:dyDescent="0.25">
      <c r="A1090" s="381"/>
      <c r="B1090" s="381" t="s">
        <v>5455</v>
      </c>
      <c r="C1090" s="381"/>
      <c r="D1090" s="381"/>
      <c r="E1090" s="381"/>
      <c r="F1090" s="381"/>
      <c r="G1090" s="381"/>
      <c r="H1090" s="381"/>
      <c r="I1090" s="381"/>
      <c r="J1090" s="381"/>
    </row>
    <row r="1091" spans="1:10" s="190" customFormat="1" ht="12.75" hidden="1" customHeight="1" x14ac:dyDescent="0.25">
      <c r="A1091" s="381"/>
      <c r="B1091" s="381" t="s">
        <v>5456</v>
      </c>
      <c r="C1091" s="381"/>
      <c r="D1091" s="381"/>
      <c r="E1091" s="381"/>
      <c r="F1091" s="381"/>
      <c r="G1091" s="381"/>
      <c r="H1091" s="381"/>
      <c r="I1091" s="381"/>
      <c r="J1091" s="381"/>
    </row>
    <row r="1092" spans="1:10" s="190" customFormat="1" ht="12.75" hidden="1" customHeight="1" x14ac:dyDescent="0.25">
      <c r="A1092" s="381"/>
      <c r="B1092" s="381" t="s">
        <v>5457</v>
      </c>
      <c r="C1092" s="381"/>
      <c r="D1092" s="381"/>
      <c r="E1092" s="381"/>
      <c r="F1092" s="381"/>
      <c r="G1092" s="381"/>
      <c r="H1092" s="381"/>
      <c r="I1092" s="381"/>
      <c r="J1092" s="381"/>
    </row>
    <row r="1093" spans="1:10" s="190" customFormat="1" ht="12.75" hidden="1" customHeight="1" x14ac:dyDescent="0.25">
      <c r="A1093" s="381"/>
      <c r="B1093" s="381" t="s">
        <v>5458</v>
      </c>
      <c r="C1093" s="381"/>
      <c r="D1093" s="381"/>
      <c r="E1093" s="381"/>
      <c r="F1093" s="381"/>
      <c r="G1093" s="381"/>
      <c r="H1093" s="381"/>
      <c r="I1093" s="381"/>
      <c r="J1093" s="381"/>
    </row>
    <row r="1094" spans="1:10" s="190" customFormat="1" ht="12.75" hidden="1" customHeight="1" x14ac:dyDescent="0.25">
      <c r="A1094" s="381"/>
      <c r="B1094" s="381" t="s">
        <v>5459</v>
      </c>
      <c r="C1094" s="381"/>
      <c r="D1094" s="381"/>
      <c r="E1094" s="381"/>
      <c r="F1094" s="381"/>
      <c r="G1094" s="381"/>
      <c r="H1094" s="381"/>
      <c r="I1094" s="381"/>
      <c r="J1094" s="381"/>
    </row>
    <row r="1095" spans="1:10" s="190" customFormat="1" ht="12.75" hidden="1" customHeight="1" x14ac:dyDescent="0.25">
      <c r="A1095" s="381"/>
      <c r="B1095" s="381" t="s">
        <v>5460</v>
      </c>
      <c r="C1095" s="381"/>
      <c r="D1095" s="381"/>
      <c r="E1095" s="381"/>
      <c r="F1095" s="381"/>
      <c r="G1095" s="381"/>
      <c r="H1095" s="381"/>
      <c r="I1095" s="381"/>
      <c r="J1095" s="381"/>
    </row>
    <row r="1096" spans="1:10" s="190" customFormat="1" ht="12.75" hidden="1" customHeight="1" x14ac:dyDescent="0.25">
      <c r="A1096" s="381"/>
      <c r="B1096" s="381" t="s">
        <v>5461</v>
      </c>
      <c r="C1096" s="381"/>
      <c r="D1096" s="381"/>
      <c r="E1096" s="381"/>
      <c r="F1096" s="381"/>
      <c r="G1096" s="381"/>
      <c r="H1096" s="381"/>
      <c r="I1096" s="381"/>
      <c r="J1096" s="381"/>
    </row>
    <row r="1097" spans="1:10" s="190" customFormat="1" ht="12.75" hidden="1" customHeight="1" x14ac:dyDescent="0.25">
      <c r="A1097" s="381"/>
      <c r="B1097" s="381" t="s">
        <v>5462</v>
      </c>
      <c r="C1097" s="381"/>
      <c r="D1097" s="381"/>
      <c r="E1097" s="381"/>
      <c r="F1097" s="381"/>
      <c r="G1097" s="381"/>
      <c r="H1097" s="381"/>
      <c r="I1097" s="381"/>
      <c r="J1097" s="381"/>
    </row>
    <row r="1098" spans="1:10" s="190" customFormat="1" ht="12.75" hidden="1" customHeight="1" x14ac:dyDescent="0.25">
      <c r="A1098" s="381"/>
      <c r="B1098" s="381" t="s">
        <v>5463</v>
      </c>
      <c r="C1098" s="381"/>
      <c r="D1098" s="381"/>
      <c r="E1098" s="381"/>
      <c r="F1098" s="381"/>
      <c r="G1098" s="381"/>
      <c r="H1098" s="381"/>
      <c r="I1098" s="381"/>
      <c r="J1098" s="381"/>
    </row>
    <row r="1099" spans="1:10" s="190" customFormat="1" ht="12.75" hidden="1" customHeight="1" x14ac:dyDescent="0.25">
      <c r="A1099" s="381"/>
      <c r="B1099" s="381" t="s">
        <v>5464</v>
      </c>
      <c r="C1099" s="381"/>
      <c r="D1099" s="381"/>
      <c r="E1099" s="381"/>
      <c r="F1099" s="381"/>
      <c r="G1099" s="381"/>
      <c r="H1099" s="381"/>
      <c r="I1099" s="381"/>
      <c r="J1099" s="381"/>
    </row>
    <row r="1100" spans="1:10" s="190" customFormat="1" ht="12.75" hidden="1" customHeight="1" x14ac:dyDescent="0.25">
      <c r="A1100" s="381"/>
      <c r="B1100" s="381" t="s">
        <v>5465</v>
      </c>
      <c r="C1100" s="381"/>
      <c r="D1100" s="381"/>
      <c r="E1100" s="381"/>
      <c r="F1100" s="381"/>
      <c r="G1100" s="381"/>
      <c r="H1100" s="381"/>
      <c r="I1100" s="381"/>
      <c r="J1100" s="381"/>
    </row>
    <row r="1101" spans="1:10" s="190" customFormat="1" ht="12.75" hidden="1" customHeight="1" x14ac:dyDescent="0.25">
      <c r="A1101" s="381"/>
      <c r="B1101" s="381" t="s">
        <v>5466</v>
      </c>
      <c r="C1101" s="381"/>
      <c r="D1101" s="381"/>
      <c r="E1101" s="381"/>
      <c r="F1101" s="381"/>
      <c r="G1101" s="381"/>
      <c r="H1101" s="381"/>
      <c r="I1101" s="381"/>
      <c r="J1101" s="381"/>
    </row>
    <row r="1102" spans="1:10" s="190" customFormat="1" ht="12.75" hidden="1" customHeight="1" x14ac:dyDescent="0.25">
      <c r="A1102" s="381"/>
      <c r="B1102" s="381" t="s">
        <v>5467</v>
      </c>
      <c r="C1102" s="381"/>
      <c r="D1102" s="381"/>
      <c r="E1102" s="381"/>
      <c r="F1102" s="381"/>
      <c r="G1102" s="381"/>
      <c r="H1102" s="381"/>
      <c r="I1102" s="381"/>
      <c r="J1102" s="381"/>
    </row>
    <row r="1103" spans="1:10" s="190" customFormat="1" ht="12.75" hidden="1" customHeight="1" x14ac:dyDescent="0.25">
      <c r="A1103" s="381"/>
      <c r="B1103" s="381" t="s">
        <v>5468</v>
      </c>
      <c r="C1103" s="381"/>
      <c r="D1103" s="381"/>
      <c r="E1103" s="381"/>
      <c r="F1103" s="381"/>
      <c r="G1103" s="381"/>
      <c r="H1103" s="381"/>
      <c r="I1103" s="381"/>
      <c r="J1103" s="381"/>
    </row>
    <row r="1104" spans="1:10" s="190" customFormat="1" ht="12.75" hidden="1" customHeight="1" x14ac:dyDescent="0.25">
      <c r="A1104" s="381"/>
      <c r="B1104" s="381" t="s">
        <v>5469</v>
      </c>
      <c r="C1104" s="381"/>
      <c r="D1104" s="381"/>
      <c r="E1104" s="381"/>
      <c r="F1104" s="381"/>
      <c r="G1104" s="381"/>
      <c r="H1104" s="381"/>
      <c r="I1104" s="381"/>
      <c r="J1104" s="381"/>
    </row>
    <row r="1105" spans="1:10" s="190" customFormat="1" ht="12.75" hidden="1" customHeight="1" x14ac:dyDescent="0.25">
      <c r="A1105" s="381"/>
      <c r="B1105" s="381" t="s">
        <v>5470</v>
      </c>
      <c r="C1105" s="381"/>
      <c r="D1105" s="381"/>
      <c r="E1105" s="381"/>
      <c r="F1105" s="381"/>
      <c r="G1105" s="381"/>
      <c r="H1105" s="381"/>
      <c r="I1105" s="381"/>
      <c r="J1105" s="381"/>
    </row>
    <row r="1106" spans="1:10" s="190" customFormat="1" ht="12.75" hidden="1" customHeight="1" x14ac:dyDescent="0.25">
      <c r="A1106" s="381"/>
      <c r="B1106" s="381" t="s">
        <v>5471</v>
      </c>
      <c r="C1106" s="381"/>
      <c r="D1106" s="381"/>
      <c r="E1106" s="381"/>
      <c r="F1106" s="381"/>
      <c r="G1106" s="381"/>
      <c r="H1106" s="381"/>
      <c r="I1106" s="381"/>
      <c r="J1106" s="381"/>
    </row>
    <row r="1107" spans="1:10" s="190" customFormat="1" ht="12.75" hidden="1" customHeight="1" x14ac:dyDescent="0.25">
      <c r="A1107" s="381"/>
      <c r="B1107" s="381" t="s">
        <v>5472</v>
      </c>
      <c r="C1107" s="381"/>
      <c r="D1107" s="381"/>
      <c r="E1107" s="381"/>
      <c r="F1107" s="381"/>
      <c r="G1107" s="381"/>
      <c r="H1107" s="381"/>
      <c r="I1107" s="381"/>
      <c r="J1107" s="381"/>
    </row>
    <row r="1108" spans="1:10" s="190" customFormat="1" ht="12.75" hidden="1" customHeight="1" x14ac:dyDescent="0.25">
      <c r="A1108" s="381"/>
      <c r="B1108" s="381" t="s">
        <v>5473</v>
      </c>
      <c r="C1108" s="381"/>
      <c r="D1108" s="381"/>
      <c r="E1108" s="381"/>
      <c r="F1108" s="381"/>
      <c r="G1108" s="381"/>
      <c r="H1108" s="381"/>
      <c r="I1108" s="381"/>
      <c r="J1108" s="381"/>
    </row>
    <row r="1109" spans="1:10" s="190" customFormat="1" ht="12.75" hidden="1" customHeight="1" x14ac:dyDescent="0.25">
      <c r="A1109" s="381"/>
      <c r="B1109" s="381" t="s">
        <v>5474</v>
      </c>
      <c r="C1109" s="381"/>
      <c r="D1109" s="381"/>
      <c r="E1109" s="381"/>
      <c r="F1109" s="381"/>
      <c r="G1109" s="381"/>
      <c r="H1109" s="381"/>
      <c r="I1109" s="381"/>
      <c r="J1109" s="381"/>
    </row>
    <row r="1110" spans="1:10" s="190" customFormat="1" ht="12.75" hidden="1" customHeight="1" x14ac:dyDescent="0.25">
      <c r="A1110" s="381"/>
      <c r="B1110" s="381" t="s">
        <v>5475</v>
      </c>
      <c r="C1110" s="381"/>
      <c r="D1110" s="381"/>
      <c r="E1110" s="381"/>
      <c r="F1110" s="381"/>
      <c r="G1110" s="381"/>
      <c r="H1110" s="381"/>
      <c r="I1110" s="381"/>
      <c r="J1110" s="381"/>
    </row>
    <row r="1111" spans="1:10" s="190" customFormat="1" ht="12.75" hidden="1" customHeight="1" x14ac:dyDescent="0.25">
      <c r="A1111" s="381"/>
      <c r="B1111" s="381" t="s">
        <v>5476</v>
      </c>
      <c r="C1111" s="381"/>
      <c r="D1111" s="381"/>
      <c r="E1111" s="381"/>
      <c r="F1111" s="381"/>
      <c r="G1111" s="381"/>
      <c r="H1111" s="381"/>
      <c r="I1111" s="381"/>
      <c r="J1111" s="381"/>
    </row>
    <row r="1112" spans="1:10" s="190" customFormat="1" ht="12.75" hidden="1" customHeight="1" x14ac:dyDescent="0.25">
      <c r="A1112" s="381"/>
      <c r="B1112" s="381" t="s">
        <v>5477</v>
      </c>
      <c r="C1112" s="381"/>
      <c r="D1112" s="381"/>
      <c r="E1112" s="381"/>
      <c r="F1112" s="381"/>
      <c r="G1112" s="381"/>
      <c r="H1112" s="381"/>
      <c r="I1112" s="381"/>
      <c r="J1112" s="381"/>
    </row>
    <row r="1113" spans="1:10" s="190" customFormat="1" ht="12.75" hidden="1" customHeight="1" x14ac:dyDescent="0.25">
      <c r="A1113" s="381"/>
      <c r="B1113" s="381" t="s">
        <v>5478</v>
      </c>
      <c r="C1113" s="381"/>
      <c r="D1113" s="381"/>
      <c r="E1113" s="381"/>
      <c r="F1113" s="381"/>
      <c r="G1113" s="381"/>
      <c r="H1113" s="381"/>
      <c r="I1113" s="381"/>
      <c r="J1113" s="381"/>
    </row>
    <row r="1114" spans="1:10" s="190" customFormat="1" ht="12.75" hidden="1" customHeight="1" x14ac:dyDescent="0.25">
      <c r="A1114" s="381"/>
      <c r="B1114" s="381" t="s">
        <v>5479</v>
      </c>
      <c r="C1114" s="381"/>
      <c r="D1114" s="381"/>
      <c r="E1114" s="381"/>
      <c r="F1114" s="381"/>
      <c r="G1114" s="381"/>
      <c r="H1114" s="381"/>
      <c r="I1114" s="381"/>
      <c r="J1114" s="381"/>
    </row>
    <row r="1115" spans="1:10" s="190" customFormat="1" ht="12.75" hidden="1" customHeight="1" x14ac:dyDescent="0.25">
      <c r="A1115" s="381"/>
      <c r="B1115" s="381" t="s">
        <v>5480</v>
      </c>
      <c r="C1115" s="381"/>
      <c r="D1115" s="381"/>
      <c r="E1115" s="381"/>
      <c r="F1115" s="381"/>
      <c r="G1115" s="381"/>
      <c r="H1115" s="381"/>
      <c r="I1115" s="381"/>
      <c r="J1115" s="381"/>
    </row>
    <row r="1116" spans="1:10" s="190" customFormat="1" ht="12.75" hidden="1" customHeight="1" x14ac:dyDescent="0.25">
      <c r="A1116" s="381"/>
      <c r="B1116" s="381" t="s">
        <v>5481</v>
      </c>
      <c r="C1116" s="381"/>
      <c r="D1116" s="381"/>
      <c r="E1116" s="381"/>
      <c r="F1116" s="381"/>
      <c r="G1116" s="381"/>
      <c r="H1116" s="381"/>
      <c r="I1116" s="381"/>
      <c r="J1116" s="381"/>
    </row>
    <row r="1117" spans="1:10" s="190" customFormat="1" ht="12.75" hidden="1" customHeight="1" x14ac:dyDescent="0.25">
      <c r="A1117" s="381"/>
      <c r="B1117" s="381" t="s">
        <v>5482</v>
      </c>
      <c r="C1117" s="381"/>
      <c r="D1117" s="381"/>
      <c r="E1117" s="381"/>
      <c r="F1117" s="381"/>
      <c r="G1117" s="381"/>
      <c r="H1117" s="381"/>
      <c r="I1117" s="381"/>
      <c r="J1117" s="381"/>
    </row>
    <row r="1118" spans="1:10" s="190" customFormat="1" ht="12.75" hidden="1" customHeight="1" x14ac:dyDescent="0.25">
      <c r="A1118" s="381"/>
      <c r="B1118" s="381" t="s">
        <v>5483</v>
      </c>
      <c r="C1118" s="381"/>
      <c r="D1118" s="381"/>
      <c r="E1118" s="381"/>
      <c r="F1118" s="381"/>
      <c r="G1118" s="381"/>
      <c r="H1118" s="381"/>
      <c r="I1118" s="381"/>
      <c r="J1118" s="381"/>
    </row>
    <row r="1119" spans="1:10" s="190" customFormat="1" ht="12.75" hidden="1" customHeight="1" x14ac:dyDescent="0.25">
      <c r="A1119" s="381"/>
      <c r="B1119" s="381" t="s">
        <v>5484</v>
      </c>
      <c r="C1119" s="381"/>
      <c r="D1119" s="381"/>
      <c r="E1119" s="381"/>
      <c r="F1119" s="381"/>
      <c r="G1119" s="381"/>
      <c r="H1119" s="381"/>
      <c r="I1119" s="381"/>
      <c r="J1119" s="381"/>
    </row>
    <row r="1120" spans="1:10" s="190" customFormat="1" ht="12.75" hidden="1" customHeight="1" x14ac:dyDescent="0.25">
      <c r="A1120" s="381"/>
      <c r="B1120" s="381" t="s">
        <v>5485</v>
      </c>
      <c r="C1120" s="381"/>
      <c r="D1120" s="381"/>
      <c r="E1120" s="381"/>
      <c r="F1120" s="381"/>
      <c r="G1120" s="381"/>
      <c r="H1120" s="381"/>
      <c r="I1120" s="381"/>
      <c r="J1120" s="381"/>
    </row>
    <row r="1121" spans="1:10" s="190" customFormat="1" ht="12.75" hidden="1" customHeight="1" x14ac:dyDescent="0.25">
      <c r="A1121" s="381"/>
      <c r="B1121" s="381" t="s">
        <v>5486</v>
      </c>
      <c r="C1121" s="381"/>
      <c r="D1121" s="381"/>
      <c r="E1121" s="381"/>
      <c r="F1121" s="381"/>
      <c r="G1121" s="381"/>
      <c r="H1121" s="381"/>
      <c r="I1121" s="381"/>
      <c r="J1121" s="381"/>
    </row>
    <row r="1122" spans="1:10" s="190" customFormat="1" ht="12.75" hidden="1" customHeight="1" x14ac:dyDescent="0.25">
      <c r="A1122" s="381"/>
      <c r="B1122" s="381" t="s">
        <v>5487</v>
      </c>
      <c r="C1122" s="381"/>
      <c r="D1122" s="381"/>
      <c r="E1122" s="381"/>
      <c r="F1122" s="381"/>
      <c r="G1122" s="381"/>
      <c r="H1122" s="381"/>
      <c r="I1122" s="381"/>
      <c r="J1122" s="381"/>
    </row>
    <row r="1123" spans="1:10" s="190" customFormat="1" ht="12.75" hidden="1" customHeight="1" x14ac:dyDescent="0.25">
      <c r="A1123" s="381"/>
      <c r="B1123" s="381" t="s">
        <v>5488</v>
      </c>
      <c r="C1123" s="381"/>
      <c r="D1123" s="381"/>
      <c r="E1123" s="381"/>
      <c r="F1123" s="381"/>
      <c r="G1123" s="381"/>
      <c r="H1123" s="381"/>
      <c r="I1123" s="381"/>
      <c r="J1123" s="381"/>
    </row>
    <row r="1124" spans="1:10" s="190" customFormat="1" ht="12.75" hidden="1" customHeight="1" x14ac:dyDescent="0.25">
      <c r="A1124" s="381"/>
      <c r="B1124" s="381" t="s">
        <v>5489</v>
      </c>
      <c r="C1124" s="381"/>
      <c r="D1124" s="381"/>
      <c r="E1124" s="381"/>
      <c r="F1124" s="381"/>
      <c r="G1124" s="381"/>
      <c r="H1124" s="381"/>
      <c r="I1124" s="381"/>
      <c r="J1124" s="381"/>
    </row>
    <row r="1125" spans="1:10" s="190" customFormat="1" ht="12.75" hidden="1" customHeight="1" x14ac:dyDescent="0.25">
      <c r="A1125" s="381"/>
      <c r="B1125" s="381" t="s">
        <v>5490</v>
      </c>
      <c r="C1125" s="381"/>
      <c r="D1125" s="381"/>
      <c r="E1125" s="381"/>
      <c r="F1125" s="381"/>
      <c r="G1125" s="381"/>
      <c r="H1125" s="381"/>
      <c r="I1125" s="381"/>
      <c r="J1125" s="381"/>
    </row>
    <row r="1126" spans="1:10" s="190" customFormat="1" ht="12.75" hidden="1" customHeight="1" x14ac:dyDescent="0.25">
      <c r="A1126" s="381"/>
      <c r="B1126" s="381" t="s">
        <v>5491</v>
      </c>
      <c r="C1126" s="381"/>
      <c r="D1126" s="381"/>
      <c r="E1126" s="381"/>
      <c r="F1126" s="381"/>
      <c r="G1126" s="381"/>
      <c r="H1126" s="381"/>
      <c r="I1126" s="381"/>
      <c r="J1126" s="381"/>
    </row>
    <row r="1127" spans="1:10" s="190" customFormat="1" ht="12.75" hidden="1" customHeight="1" x14ac:dyDescent="0.25">
      <c r="A1127" s="381"/>
      <c r="B1127" s="381" t="s">
        <v>5492</v>
      </c>
      <c r="C1127" s="381"/>
      <c r="D1127" s="381"/>
      <c r="E1127" s="381"/>
      <c r="F1127" s="381"/>
      <c r="G1127" s="381"/>
      <c r="H1127" s="381"/>
      <c r="I1127" s="381"/>
      <c r="J1127" s="381"/>
    </row>
    <row r="1128" spans="1:10" s="190" customFormat="1" ht="12.75" hidden="1" customHeight="1" x14ac:dyDescent="0.25">
      <c r="A1128" s="381"/>
      <c r="B1128" s="381" t="s">
        <v>5493</v>
      </c>
      <c r="C1128" s="381"/>
      <c r="D1128" s="381"/>
      <c r="E1128" s="381"/>
      <c r="F1128" s="381"/>
      <c r="G1128" s="381"/>
      <c r="H1128" s="381"/>
      <c r="I1128" s="381"/>
      <c r="J1128" s="381"/>
    </row>
    <row r="1129" spans="1:10" s="190" customFormat="1" ht="12.75" hidden="1" customHeight="1" x14ac:dyDescent="0.25">
      <c r="A1129" s="381"/>
      <c r="B1129" s="381" t="s">
        <v>5494</v>
      </c>
      <c r="C1129" s="381"/>
      <c r="D1129" s="381"/>
      <c r="E1129" s="381"/>
      <c r="F1129" s="381"/>
      <c r="G1129" s="381"/>
      <c r="H1129" s="381"/>
      <c r="I1129" s="381"/>
      <c r="J1129" s="381"/>
    </row>
    <row r="1130" spans="1:10" s="190" customFormat="1" ht="12.75" hidden="1" customHeight="1" x14ac:dyDescent="0.25">
      <c r="A1130" s="381"/>
      <c r="B1130" s="381" t="s">
        <v>5495</v>
      </c>
      <c r="C1130" s="381"/>
      <c r="D1130" s="381"/>
      <c r="E1130" s="381"/>
      <c r="F1130" s="381"/>
      <c r="G1130" s="381"/>
      <c r="H1130" s="381"/>
      <c r="I1130" s="381"/>
      <c r="J1130" s="381"/>
    </row>
    <row r="1131" spans="1:10" s="190" customFormat="1" ht="12.75" hidden="1" customHeight="1" x14ac:dyDescent="0.25">
      <c r="A1131" s="381"/>
      <c r="B1131" s="381" t="s">
        <v>5496</v>
      </c>
      <c r="C1131" s="381"/>
      <c r="D1131" s="381"/>
      <c r="E1131" s="381"/>
      <c r="F1131" s="381"/>
      <c r="G1131" s="381"/>
      <c r="H1131" s="381"/>
      <c r="I1131" s="381"/>
      <c r="J1131" s="381"/>
    </row>
    <row r="1132" spans="1:10" s="190" customFormat="1" ht="12.75" hidden="1" customHeight="1" x14ac:dyDescent="0.25">
      <c r="A1132" s="381"/>
      <c r="B1132" s="381" t="s">
        <v>5497</v>
      </c>
      <c r="C1132" s="381"/>
      <c r="D1132" s="381"/>
      <c r="E1132" s="381"/>
      <c r="F1132" s="381"/>
      <c r="G1132" s="381"/>
      <c r="H1132" s="381"/>
      <c r="I1132" s="381"/>
      <c r="J1132" s="381"/>
    </row>
    <row r="1133" spans="1:10" s="190" customFormat="1" ht="12.75" hidden="1" customHeight="1" x14ac:dyDescent="0.25">
      <c r="A1133" s="381"/>
      <c r="B1133" s="381" t="s">
        <v>5498</v>
      </c>
      <c r="C1133" s="381"/>
      <c r="D1133" s="381"/>
      <c r="E1133" s="381"/>
      <c r="F1133" s="381"/>
      <c r="G1133" s="381"/>
      <c r="H1133" s="381"/>
      <c r="I1133" s="381"/>
      <c r="J1133" s="381"/>
    </row>
    <row r="1134" spans="1:10" s="190" customFormat="1" ht="12.75" hidden="1" customHeight="1" x14ac:dyDescent="0.25">
      <c r="A1134" s="381"/>
      <c r="B1134" s="381" t="s">
        <v>5499</v>
      </c>
      <c r="C1134" s="381"/>
      <c r="D1134" s="381"/>
      <c r="E1134" s="381"/>
      <c r="F1134" s="381"/>
      <c r="G1134" s="381"/>
      <c r="H1134" s="381"/>
      <c r="I1134" s="381"/>
      <c r="J1134" s="381"/>
    </row>
    <row r="1135" spans="1:10" s="190" customFormat="1" ht="12.75" hidden="1" customHeight="1" x14ac:dyDescent="0.25">
      <c r="A1135" s="381"/>
      <c r="B1135" s="381" t="s">
        <v>5500</v>
      </c>
      <c r="C1135" s="381"/>
      <c r="D1135" s="381"/>
      <c r="E1135" s="381"/>
      <c r="F1135" s="381"/>
      <c r="G1135" s="381"/>
      <c r="H1135" s="381"/>
      <c r="I1135" s="381"/>
      <c r="J1135" s="381"/>
    </row>
    <row r="1136" spans="1:10" s="190" customFormat="1" ht="12.75" hidden="1" customHeight="1" x14ac:dyDescent="0.25">
      <c r="A1136" s="381"/>
      <c r="B1136" s="381" t="s">
        <v>5501</v>
      </c>
      <c r="C1136" s="381"/>
      <c r="D1136" s="381"/>
      <c r="E1136" s="381"/>
      <c r="F1136" s="381"/>
      <c r="G1136" s="381"/>
      <c r="H1136" s="381"/>
      <c r="I1136" s="381"/>
      <c r="J1136" s="381"/>
    </row>
    <row r="1137" spans="1:10" s="190" customFormat="1" ht="12.75" hidden="1" customHeight="1" x14ac:dyDescent="0.25">
      <c r="A1137" s="381"/>
      <c r="B1137" s="381" t="s">
        <v>5502</v>
      </c>
      <c r="C1137" s="381"/>
      <c r="D1137" s="381"/>
      <c r="E1137" s="381"/>
      <c r="F1137" s="381"/>
      <c r="G1137" s="381"/>
      <c r="H1137" s="381"/>
      <c r="I1137" s="381"/>
      <c r="J1137" s="381"/>
    </row>
    <row r="1138" spans="1:10" s="190" customFormat="1" ht="12.75" hidden="1" customHeight="1" x14ac:dyDescent="0.25">
      <c r="A1138" s="381"/>
      <c r="B1138" s="381" t="s">
        <v>5503</v>
      </c>
      <c r="C1138" s="381"/>
      <c r="D1138" s="381"/>
      <c r="E1138" s="381"/>
      <c r="F1138" s="381"/>
      <c r="G1138" s="381"/>
      <c r="H1138" s="381"/>
      <c r="I1138" s="381"/>
      <c r="J1138" s="381"/>
    </row>
    <row r="1139" spans="1:10" s="190" customFormat="1" ht="12.75" hidden="1" customHeight="1" x14ac:dyDescent="0.25">
      <c r="A1139" s="381"/>
      <c r="B1139" s="381" t="s">
        <v>5504</v>
      </c>
      <c r="C1139" s="381"/>
      <c r="D1139" s="381"/>
      <c r="E1139" s="381"/>
      <c r="F1139" s="381"/>
      <c r="G1139" s="381"/>
      <c r="H1139" s="381"/>
      <c r="I1139" s="381"/>
      <c r="J1139" s="381"/>
    </row>
    <row r="1140" spans="1:10" s="190" customFormat="1" ht="12.75" hidden="1" customHeight="1" x14ac:dyDescent="0.25">
      <c r="A1140" s="381"/>
      <c r="B1140" s="381" t="s">
        <v>5505</v>
      </c>
      <c r="C1140" s="381"/>
      <c r="D1140" s="381"/>
      <c r="E1140" s="381"/>
      <c r="F1140" s="381"/>
      <c r="G1140" s="381"/>
      <c r="H1140" s="381"/>
      <c r="I1140" s="381"/>
      <c r="J1140" s="381"/>
    </row>
    <row r="1141" spans="1:10" s="190" customFormat="1" ht="12.75" hidden="1" customHeight="1" x14ac:dyDescent="0.25">
      <c r="A1141" s="381"/>
      <c r="B1141" s="381" t="s">
        <v>5506</v>
      </c>
      <c r="C1141" s="381"/>
      <c r="D1141" s="381"/>
      <c r="E1141" s="381"/>
      <c r="F1141" s="381"/>
      <c r="G1141" s="381"/>
      <c r="H1141" s="381"/>
      <c r="I1141" s="381"/>
      <c r="J1141" s="381"/>
    </row>
    <row r="1142" spans="1:10" s="190" customFormat="1" ht="12.75" hidden="1" customHeight="1" x14ac:dyDescent="0.25">
      <c r="A1142" s="381"/>
      <c r="B1142" s="381" t="s">
        <v>5507</v>
      </c>
      <c r="C1142" s="381"/>
      <c r="D1142" s="381"/>
      <c r="E1142" s="381"/>
      <c r="F1142" s="381"/>
      <c r="G1142" s="381"/>
      <c r="H1142" s="381"/>
      <c r="I1142" s="381"/>
      <c r="J1142" s="381"/>
    </row>
    <row r="1143" spans="1:10" s="190" customFormat="1" ht="12.75" hidden="1" customHeight="1" x14ac:dyDescent="0.25">
      <c r="A1143" s="381"/>
      <c r="B1143" s="381" t="s">
        <v>5508</v>
      </c>
      <c r="C1143" s="381"/>
      <c r="D1143" s="381"/>
      <c r="E1143" s="381"/>
      <c r="F1143" s="381"/>
      <c r="G1143" s="381"/>
      <c r="H1143" s="381"/>
      <c r="I1143" s="381"/>
      <c r="J1143" s="381"/>
    </row>
    <row r="1144" spans="1:10" s="190" customFormat="1" ht="12.75" hidden="1" customHeight="1" x14ac:dyDescent="0.25">
      <c r="A1144" s="381"/>
      <c r="B1144" s="381" t="s">
        <v>5509</v>
      </c>
      <c r="C1144" s="381"/>
      <c r="D1144" s="381"/>
      <c r="E1144" s="381"/>
      <c r="F1144" s="381"/>
      <c r="G1144" s="381"/>
      <c r="H1144" s="381"/>
      <c r="I1144" s="381"/>
      <c r="J1144" s="381"/>
    </row>
    <row r="1145" spans="1:10" s="190" customFormat="1" ht="12.75" hidden="1" customHeight="1" x14ac:dyDescent="0.25">
      <c r="A1145" s="381"/>
      <c r="B1145" s="381" t="s">
        <v>5510</v>
      </c>
      <c r="C1145" s="381"/>
      <c r="D1145" s="381"/>
      <c r="E1145" s="381"/>
      <c r="F1145" s="381"/>
      <c r="G1145" s="381"/>
      <c r="H1145" s="381"/>
      <c r="I1145" s="381"/>
      <c r="J1145" s="381"/>
    </row>
    <row r="1146" spans="1:10" s="190" customFormat="1" ht="12.75" hidden="1" customHeight="1" x14ac:dyDescent="0.25">
      <c r="A1146" s="381"/>
      <c r="B1146" s="381" t="s">
        <v>5511</v>
      </c>
      <c r="C1146" s="381"/>
      <c r="D1146" s="381"/>
      <c r="E1146" s="381"/>
      <c r="F1146" s="381"/>
      <c r="G1146" s="381"/>
      <c r="H1146" s="381"/>
      <c r="I1146" s="381"/>
      <c r="J1146" s="381"/>
    </row>
    <row r="1147" spans="1:10" s="190" customFormat="1" ht="12.75" hidden="1" customHeight="1" x14ac:dyDescent="0.25">
      <c r="A1147" s="381"/>
      <c r="B1147" s="381" t="s">
        <v>5512</v>
      </c>
      <c r="C1147" s="381"/>
      <c r="D1147" s="381"/>
      <c r="E1147" s="381"/>
      <c r="F1147" s="381"/>
      <c r="G1147" s="381"/>
      <c r="H1147" s="381"/>
      <c r="I1147" s="381"/>
      <c r="J1147" s="381"/>
    </row>
    <row r="1148" spans="1:10" s="190" customFormat="1" ht="12.75" hidden="1" customHeight="1" x14ac:dyDescent="0.25">
      <c r="A1148" s="381"/>
      <c r="B1148" s="381" t="s">
        <v>5513</v>
      </c>
      <c r="C1148" s="381"/>
      <c r="D1148" s="381"/>
      <c r="E1148" s="381"/>
      <c r="F1148" s="381"/>
      <c r="G1148" s="381"/>
      <c r="H1148" s="381"/>
      <c r="I1148" s="381"/>
      <c r="J1148" s="381"/>
    </row>
    <row r="1149" spans="1:10" s="190" customFormat="1" ht="12.75" hidden="1" customHeight="1" x14ac:dyDescent="0.25">
      <c r="A1149" s="381"/>
      <c r="B1149" s="381" t="s">
        <v>5514</v>
      </c>
      <c r="C1149" s="381"/>
      <c r="D1149" s="381"/>
      <c r="E1149" s="381"/>
      <c r="F1149" s="381"/>
      <c r="G1149" s="381"/>
      <c r="H1149" s="381"/>
      <c r="I1149" s="381"/>
      <c r="J1149" s="381"/>
    </row>
    <row r="1150" spans="1:10" s="190" customFormat="1" ht="12.75" hidden="1" customHeight="1" x14ac:dyDescent="0.25">
      <c r="A1150" s="381"/>
      <c r="B1150" s="381" t="s">
        <v>5515</v>
      </c>
      <c r="C1150" s="381"/>
      <c r="D1150" s="381"/>
      <c r="E1150" s="381"/>
      <c r="F1150" s="381"/>
      <c r="G1150" s="381"/>
      <c r="H1150" s="381"/>
      <c r="I1150" s="381"/>
      <c r="J1150" s="381"/>
    </row>
    <row r="1151" spans="1:10" s="190" customFormat="1" ht="12.75" hidden="1" customHeight="1" x14ac:dyDescent="0.25">
      <c r="A1151" s="381"/>
      <c r="B1151" s="381" t="s">
        <v>5516</v>
      </c>
      <c r="C1151" s="381"/>
      <c r="D1151" s="381"/>
      <c r="E1151" s="381"/>
      <c r="F1151" s="381"/>
      <c r="G1151" s="381"/>
      <c r="H1151" s="381"/>
      <c r="I1151" s="381"/>
      <c r="J1151" s="381"/>
    </row>
    <row r="1152" spans="1:10" s="190" customFormat="1" ht="12.75" hidden="1" customHeight="1" x14ac:dyDescent="0.25">
      <c r="A1152" s="381"/>
      <c r="B1152" s="381" t="s">
        <v>5517</v>
      </c>
      <c r="C1152" s="381"/>
      <c r="D1152" s="381"/>
      <c r="E1152" s="381"/>
      <c r="F1152" s="381"/>
      <c r="G1152" s="381"/>
      <c r="H1152" s="381"/>
      <c r="I1152" s="381"/>
      <c r="J1152" s="381"/>
    </row>
    <row r="1153" spans="1:10" s="190" customFormat="1" ht="12.75" hidden="1" customHeight="1" x14ac:dyDescent="0.25">
      <c r="A1153" s="381"/>
      <c r="B1153" s="381" t="s">
        <v>5518</v>
      </c>
      <c r="C1153" s="381"/>
      <c r="D1153" s="381"/>
      <c r="E1153" s="381"/>
      <c r="F1153" s="381"/>
      <c r="G1153" s="381"/>
      <c r="H1153" s="381"/>
      <c r="I1153" s="381"/>
      <c r="J1153" s="381"/>
    </row>
    <row r="1154" spans="1:10" s="190" customFormat="1" ht="12.75" hidden="1" customHeight="1" x14ac:dyDescent="0.25">
      <c r="A1154" s="381"/>
      <c r="B1154" s="381" t="s">
        <v>5519</v>
      </c>
      <c r="C1154" s="381"/>
      <c r="D1154" s="381"/>
      <c r="E1154" s="381"/>
      <c r="F1154" s="381"/>
      <c r="G1154" s="381"/>
      <c r="H1154" s="381"/>
      <c r="I1154" s="381"/>
      <c r="J1154" s="381"/>
    </row>
    <row r="1155" spans="1:10" s="190" customFormat="1" ht="12.75" hidden="1" customHeight="1" x14ac:dyDescent="0.25">
      <c r="A1155" s="381"/>
      <c r="B1155" s="381" t="s">
        <v>5520</v>
      </c>
      <c r="C1155" s="381"/>
      <c r="D1155" s="381"/>
      <c r="E1155" s="381"/>
      <c r="F1155" s="381"/>
      <c r="G1155" s="381"/>
      <c r="H1155" s="381"/>
      <c r="I1155" s="381"/>
      <c r="J1155" s="381"/>
    </row>
    <row r="1156" spans="1:10" s="190" customFormat="1" ht="12.75" hidden="1" customHeight="1" x14ac:dyDescent="0.25">
      <c r="A1156" s="381"/>
      <c r="B1156" s="381" t="s">
        <v>5521</v>
      </c>
      <c r="C1156" s="381"/>
      <c r="D1156" s="381"/>
      <c r="E1156" s="381"/>
      <c r="F1156" s="381"/>
      <c r="G1156" s="381"/>
      <c r="H1156" s="381"/>
      <c r="I1156" s="381"/>
      <c r="J1156" s="381"/>
    </row>
    <row r="1157" spans="1:10" s="190" customFormat="1" ht="12.75" hidden="1" customHeight="1" x14ac:dyDescent="0.25">
      <c r="A1157" s="381"/>
      <c r="B1157" s="381" t="s">
        <v>5522</v>
      </c>
      <c r="C1157" s="381"/>
      <c r="D1157" s="381"/>
      <c r="E1157" s="381"/>
      <c r="F1157" s="381"/>
      <c r="G1157" s="381"/>
      <c r="H1157" s="381"/>
      <c r="I1157" s="381"/>
      <c r="J1157" s="381"/>
    </row>
    <row r="1158" spans="1:10" s="190" customFormat="1" ht="12.75" hidden="1" customHeight="1" x14ac:dyDescent="0.25">
      <c r="A1158" s="381"/>
      <c r="B1158" s="381" t="s">
        <v>5523</v>
      </c>
      <c r="C1158" s="381"/>
      <c r="D1158" s="381"/>
      <c r="E1158" s="381"/>
      <c r="F1158" s="381"/>
      <c r="G1158" s="381"/>
      <c r="H1158" s="381"/>
      <c r="I1158" s="381"/>
      <c r="J1158" s="381"/>
    </row>
    <row r="1159" spans="1:10" s="190" customFormat="1" ht="12.75" hidden="1" customHeight="1" x14ac:dyDescent="0.25">
      <c r="A1159" s="381"/>
      <c r="B1159" s="381" t="s">
        <v>5524</v>
      </c>
      <c r="C1159" s="381"/>
      <c r="D1159" s="381"/>
      <c r="E1159" s="381"/>
      <c r="F1159" s="381"/>
      <c r="G1159" s="381"/>
      <c r="H1159" s="381"/>
      <c r="I1159" s="381"/>
      <c r="J1159" s="381"/>
    </row>
    <row r="1160" spans="1:10" s="190" customFormat="1" ht="12.75" hidden="1" customHeight="1" x14ac:dyDescent="0.25">
      <c r="A1160" s="381"/>
      <c r="B1160" s="381" t="s">
        <v>5525</v>
      </c>
      <c r="C1160" s="381"/>
      <c r="D1160" s="381"/>
      <c r="E1160" s="381"/>
      <c r="F1160" s="381"/>
      <c r="G1160" s="381"/>
      <c r="H1160" s="381"/>
      <c r="I1160" s="381"/>
      <c r="J1160" s="381"/>
    </row>
    <row r="1161" spans="1:10" s="190" customFormat="1" ht="12.75" hidden="1" customHeight="1" x14ac:dyDescent="0.25">
      <c r="A1161" s="381"/>
      <c r="B1161" s="381" t="s">
        <v>5526</v>
      </c>
      <c r="C1161" s="381"/>
      <c r="D1161" s="381"/>
      <c r="E1161" s="381"/>
      <c r="F1161" s="381"/>
      <c r="G1161" s="381"/>
      <c r="H1161" s="381"/>
      <c r="I1161" s="381"/>
      <c r="J1161" s="381"/>
    </row>
    <row r="1162" spans="1:10" s="190" customFormat="1" ht="12.75" hidden="1" customHeight="1" x14ac:dyDescent="0.25">
      <c r="A1162" s="381"/>
      <c r="B1162" s="381" t="s">
        <v>5527</v>
      </c>
      <c r="C1162" s="381"/>
      <c r="D1162" s="381"/>
      <c r="E1162" s="381"/>
      <c r="F1162" s="381"/>
      <c r="G1162" s="381"/>
      <c r="H1162" s="381"/>
      <c r="I1162" s="381"/>
      <c r="J1162" s="381"/>
    </row>
    <row r="1163" spans="1:10" s="190" customFormat="1" ht="12.75" hidden="1" customHeight="1" x14ac:dyDescent="0.25">
      <c r="A1163" s="381"/>
      <c r="B1163" s="381" t="s">
        <v>5528</v>
      </c>
      <c r="C1163" s="381"/>
      <c r="D1163" s="381"/>
      <c r="E1163" s="381"/>
      <c r="F1163" s="381"/>
      <c r="G1163" s="381"/>
      <c r="H1163" s="381"/>
      <c r="I1163" s="381"/>
      <c r="J1163" s="381"/>
    </row>
    <row r="1164" spans="1:10" s="190" customFormat="1" ht="12.75" hidden="1" customHeight="1" x14ac:dyDescent="0.25">
      <c r="A1164" s="381"/>
      <c r="B1164" s="381" t="s">
        <v>5529</v>
      </c>
      <c r="C1164" s="381"/>
      <c r="D1164" s="381"/>
      <c r="E1164" s="381"/>
      <c r="F1164" s="381"/>
      <c r="G1164" s="381"/>
      <c r="H1164" s="381"/>
      <c r="I1164" s="381"/>
      <c r="J1164" s="381"/>
    </row>
    <row r="1165" spans="1:10" s="190" customFormat="1" ht="12.75" hidden="1" customHeight="1" x14ac:dyDescent="0.25">
      <c r="A1165" s="381"/>
      <c r="B1165" s="381" t="s">
        <v>5530</v>
      </c>
      <c r="C1165" s="381"/>
      <c r="D1165" s="381"/>
      <c r="E1165" s="381"/>
      <c r="F1165" s="381"/>
      <c r="G1165" s="381"/>
      <c r="H1165" s="381"/>
      <c r="I1165" s="381"/>
      <c r="J1165" s="381"/>
    </row>
    <row r="1166" spans="1:10" s="190" customFormat="1" ht="12.75" hidden="1" customHeight="1" x14ac:dyDescent="0.25">
      <c r="A1166" s="381"/>
      <c r="B1166" s="381" t="s">
        <v>5531</v>
      </c>
      <c r="C1166" s="381"/>
      <c r="D1166" s="381"/>
      <c r="E1166" s="381"/>
      <c r="F1166" s="381"/>
      <c r="G1166" s="381"/>
      <c r="H1166" s="381"/>
      <c r="I1166" s="381"/>
      <c r="J1166" s="381"/>
    </row>
    <row r="1167" spans="1:10" s="190" customFormat="1" ht="12.75" hidden="1" customHeight="1" x14ac:dyDescent="0.25">
      <c r="A1167" s="381"/>
      <c r="B1167" s="381" t="s">
        <v>5532</v>
      </c>
      <c r="C1167" s="381"/>
      <c r="D1167" s="381"/>
      <c r="E1167" s="381"/>
      <c r="F1167" s="381"/>
      <c r="G1167" s="381"/>
      <c r="H1167" s="381"/>
      <c r="I1167" s="381"/>
      <c r="J1167" s="381"/>
    </row>
    <row r="1168" spans="1:10" s="190" customFormat="1" ht="12.75" hidden="1" customHeight="1" x14ac:dyDescent="0.25">
      <c r="A1168" s="381"/>
      <c r="B1168" s="381" t="s">
        <v>5533</v>
      </c>
      <c r="C1168" s="381"/>
      <c r="D1168" s="381"/>
      <c r="E1168" s="381"/>
      <c r="F1168" s="381"/>
      <c r="G1168" s="381"/>
      <c r="H1168" s="381"/>
      <c r="I1168" s="381"/>
      <c r="J1168" s="381"/>
    </row>
    <row r="1169" spans="1:10" s="190" customFormat="1" ht="12.75" hidden="1" customHeight="1" x14ac:dyDescent="0.25">
      <c r="A1169" s="381"/>
      <c r="B1169" s="381" t="s">
        <v>5534</v>
      </c>
      <c r="C1169" s="381"/>
      <c r="D1169" s="381"/>
      <c r="E1169" s="381"/>
      <c r="F1169" s="381"/>
      <c r="G1169" s="381"/>
      <c r="H1169" s="381"/>
      <c r="I1169" s="381"/>
      <c r="J1169" s="381"/>
    </row>
    <row r="1170" spans="1:10" s="190" customFormat="1" ht="12.75" hidden="1" customHeight="1" x14ac:dyDescent="0.25">
      <c r="A1170" s="381"/>
      <c r="B1170" s="381" t="s">
        <v>5535</v>
      </c>
      <c r="C1170" s="381"/>
      <c r="D1170" s="381"/>
      <c r="E1170" s="381"/>
      <c r="F1170" s="381"/>
      <c r="G1170" s="381"/>
      <c r="H1170" s="381"/>
      <c r="I1170" s="381"/>
      <c r="J1170" s="381"/>
    </row>
    <row r="1171" spans="1:10" s="190" customFormat="1" ht="12.75" hidden="1" customHeight="1" x14ac:dyDescent="0.25">
      <c r="A1171" s="381"/>
      <c r="B1171" s="381" t="s">
        <v>5536</v>
      </c>
      <c r="C1171" s="381"/>
      <c r="D1171" s="381"/>
      <c r="E1171" s="381"/>
      <c r="F1171" s="381"/>
      <c r="G1171" s="381"/>
      <c r="H1171" s="381"/>
      <c r="I1171" s="381"/>
      <c r="J1171" s="381"/>
    </row>
    <row r="1172" spans="1:10" s="190" customFormat="1" ht="12.75" hidden="1" customHeight="1" x14ac:dyDescent="0.25">
      <c r="A1172" s="381"/>
      <c r="B1172" s="381" t="s">
        <v>5537</v>
      </c>
      <c r="C1172" s="381"/>
      <c r="D1172" s="381"/>
      <c r="E1172" s="381"/>
      <c r="F1172" s="381"/>
      <c r="G1172" s="381"/>
      <c r="H1172" s="381"/>
      <c r="I1172" s="381"/>
      <c r="J1172" s="381"/>
    </row>
    <row r="1173" spans="1:10" s="190" customFormat="1" ht="12.75" hidden="1" customHeight="1" x14ac:dyDescent="0.25">
      <c r="A1173" s="381"/>
      <c r="B1173" s="381" t="s">
        <v>5538</v>
      </c>
      <c r="C1173" s="381"/>
      <c r="D1173" s="381"/>
      <c r="E1173" s="381"/>
      <c r="F1173" s="381"/>
      <c r="G1173" s="381"/>
      <c r="H1173" s="381"/>
      <c r="I1173" s="381"/>
      <c r="J1173" s="381"/>
    </row>
    <row r="1174" spans="1:10" s="190" customFormat="1" ht="12.75" hidden="1" customHeight="1" x14ac:dyDescent="0.25">
      <c r="A1174" s="381"/>
      <c r="B1174" s="381" t="s">
        <v>5539</v>
      </c>
      <c r="C1174" s="381"/>
      <c r="D1174" s="381"/>
      <c r="E1174" s="381"/>
      <c r="F1174" s="381"/>
      <c r="G1174" s="381"/>
      <c r="H1174" s="381"/>
      <c r="I1174" s="381"/>
      <c r="J1174" s="381"/>
    </row>
    <row r="1175" spans="1:10" s="190" customFormat="1" ht="12.75" hidden="1" customHeight="1" x14ac:dyDescent="0.25">
      <c r="A1175" s="381"/>
      <c r="B1175" s="381" t="s">
        <v>5540</v>
      </c>
      <c r="C1175" s="381"/>
      <c r="D1175" s="381"/>
      <c r="E1175" s="381"/>
      <c r="F1175" s="381"/>
      <c r="G1175" s="381"/>
      <c r="H1175" s="381"/>
      <c r="I1175" s="381"/>
      <c r="J1175" s="381"/>
    </row>
    <row r="1176" spans="1:10" s="190" customFormat="1" ht="12.75" hidden="1" customHeight="1" x14ac:dyDescent="0.25">
      <c r="A1176" s="381"/>
      <c r="B1176" s="381" t="s">
        <v>5541</v>
      </c>
      <c r="C1176" s="381"/>
      <c r="D1176" s="381"/>
      <c r="E1176" s="381"/>
      <c r="F1176" s="381"/>
      <c r="G1176" s="381"/>
      <c r="H1176" s="381"/>
      <c r="I1176" s="381"/>
      <c r="J1176" s="381"/>
    </row>
    <row r="1177" spans="1:10" s="190" customFormat="1" ht="12.75" hidden="1" customHeight="1" x14ac:dyDescent="0.25">
      <c r="A1177" s="381"/>
      <c r="B1177" s="381" t="s">
        <v>5542</v>
      </c>
      <c r="C1177" s="381"/>
      <c r="D1177" s="381"/>
      <c r="E1177" s="381"/>
      <c r="F1177" s="381"/>
      <c r="G1177" s="381"/>
      <c r="H1177" s="381"/>
      <c r="I1177" s="381"/>
      <c r="J1177" s="381"/>
    </row>
    <row r="1178" spans="1:10" s="190" customFormat="1" ht="12.75" hidden="1" customHeight="1" x14ac:dyDescent="0.25">
      <c r="A1178" s="381"/>
      <c r="B1178" s="381" t="s">
        <v>5543</v>
      </c>
      <c r="C1178" s="381"/>
      <c r="D1178" s="381"/>
      <c r="E1178" s="381"/>
      <c r="F1178" s="381"/>
      <c r="G1178" s="381"/>
      <c r="H1178" s="381"/>
      <c r="I1178" s="381"/>
      <c r="J1178" s="381"/>
    </row>
    <row r="1179" spans="1:10" s="190" customFormat="1" ht="12.75" hidden="1" customHeight="1" x14ac:dyDescent="0.25">
      <c r="A1179" s="381"/>
      <c r="B1179" s="381" t="s">
        <v>5544</v>
      </c>
      <c r="C1179" s="381"/>
      <c r="D1179" s="381"/>
      <c r="E1179" s="381"/>
      <c r="F1179" s="381"/>
      <c r="G1179" s="381"/>
      <c r="H1179" s="381"/>
      <c r="I1179" s="381"/>
      <c r="J1179" s="381"/>
    </row>
    <row r="1180" spans="1:10" s="190" customFormat="1" ht="12.75" hidden="1" customHeight="1" x14ac:dyDescent="0.25">
      <c r="A1180" s="381"/>
      <c r="B1180" s="381" t="s">
        <v>5545</v>
      </c>
      <c r="C1180" s="381"/>
      <c r="D1180" s="381"/>
      <c r="E1180" s="381"/>
      <c r="F1180" s="381"/>
      <c r="G1180" s="381"/>
      <c r="H1180" s="381"/>
      <c r="I1180" s="381"/>
      <c r="J1180" s="381"/>
    </row>
    <row r="1181" spans="1:10" s="190" customFormat="1" ht="12.75" hidden="1" customHeight="1" x14ac:dyDescent="0.25">
      <c r="A1181" s="381"/>
      <c r="B1181" s="381" t="s">
        <v>5546</v>
      </c>
      <c r="C1181" s="381"/>
      <c r="D1181" s="381"/>
      <c r="E1181" s="381"/>
      <c r="F1181" s="381"/>
      <c r="G1181" s="381"/>
      <c r="H1181" s="381"/>
      <c r="I1181" s="381"/>
      <c r="J1181" s="381"/>
    </row>
    <row r="1182" spans="1:10" s="190" customFormat="1" ht="12.75" hidden="1" customHeight="1" x14ac:dyDescent="0.25">
      <c r="A1182" s="381"/>
      <c r="B1182" s="381" t="s">
        <v>5547</v>
      </c>
      <c r="C1182" s="381"/>
      <c r="D1182" s="381"/>
      <c r="E1182" s="381"/>
      <c r="F1182" s="381"/>
      <c r="G1182" s="381"/>
      <c r="H1182" s="381"/>
      <c r="I1182" s="381"/>
      <c r="J1182" s="381"/>
    </row>
    <row r="1183" spans="1:10" s="190" customFormat="1" ht="12.75" hidden="1" customHeight="1" x14ac:dyDescent="0.25">
      <c r="A1183" s="381"/>
      <c r="B1183" s="381" t="s">
        <v>5548</v>
      </c>
      <c r="C1183" s="381"/>
      <c r="D1183" s="381"/>
      <c r="E1183" s="381"/>
      <c r="F1183" s="381"/>
      <c r="G1183" s="381"/>
      <c r="H1183" s="381"/>
      <c r="I1183" s="381"/>
      <c r="J1183" s="381"/>
    </row>
    <row r="1184" spans="1:10" s="190" customFormat="1" ht="12.75" hidden="1" customHeight="1" x14ac:dyDescent="0.25">
      <c r="A1184" s="381"/>
      <c r="B1184" s="381" t="s">
        <v>5549</v>
      </c>
      <c r="C1184" s="381"/>
      <c r="D1184" s="381"/>
      <c r="E1184" s="381"/>
      <c r="F1184" s="381"/>
      <c r="G1184" s="381"/>
      <c r="H1184" s="381"/>
      <c r="I1184" s="381"/>
      <c r="J1184" s="381"/>
    </row>
    <row r="1185" spans="1:10" s="190" customFormat="1" ht="12.75" hidden="1" customHeight="1" x14ac:dyDescent="0.25">
      <c r="A1185" s="381"/>
      <c r="B1185" s="381" t="s">
        <v>5550</v>
      </c>
      <c r="C1185" s="381"/>
      <c r="D1185" s="381"/>
      <c r="E1185" s="381"/>
      <c r="F1185" s="381"/>
      <c r="G1185" s="381"/>
      <c r="H1185" s="381"/>
      <c r="I1185" s="381"/>
      <c r="J1185" s="381"/>
    </row>
    <row r="1186" spans="1:10" s="190" customFormat="1" ht="12.75" hidden="1" customHeight="1" x14ac:dyDescent="0.25">
      <c r="A1186" s="381"/>
      <c r="B1186" s="381" t="s">
        <v>5551</v>
      </c>
      <c r="C1186" s="381"/>
      <c r="D1186" s="381"/>
      <c r="E1186" s="381"/>
      <c r="F1186" s="381"/>
      <c r="G1186" s="381"/>
      <c r="H1186" s="381"/>
      <c r="I1186" s="381"/>
      <c r="J1186" s="381"/>
    </row>
    <row r="1187" spans="1:10" s="190" customFormat="1" ht="12.75" hidden="1" customHeight="1" x14ac:dyDescent="0.25">
      <c r="A1187" s="381"/>
      <c r="B1187" s="381" t="s">
        <v>5552</v>
      </c>
      <c r="C1187" s="381"/>
      <c r="D1187" s="381"/>
      <c r="E1187" s="381"/>
      <c r="F1187" s="381"/>
      <c r="G1187" s="381"/>
      <c r="H1187" s="381"/>
      <c r="I1187" s="381"/>
      <c r="J1187" s="381"/>
    </row>
    <row r="1188" spans="1:10" s="190" customFormat="1" ht="12.75" hidden="1" customHeight="1" x14ac:dyDescent="0.25">
      <c r="A1188" s="381"/>
      <c r="B1188" s="381" t="s">
        <v>5553</v>
      </c>
      <c r="C1188" s="381"/>
      <c r="D1188" s="381"/>
      <c r="E1188" s="381"/>
      <c r="F1188" s="381"/>
      <c r="G1188" s="381"/>
      <c r="H1188" s="381"/>
      <c r="I1188" s="381"/>
      <c r="J1188" s="381"/>
    </row>
    <row r="1189" spans="1:10" s="190" customFormat="1" ht="12.75" hidden="1" customHeight="1" x14ac:dyDescent="0.25">
      <c r="A1189" s="381"/>
      <c r="B1189" s="381" t="s">
        <v>5554</v>
      </c>
      <c r="C1189" s="381"/>
      <c r="D1189" s="381"/>
      <c r="E1189" s="381"/>
      <c r="F1189" s="381"/>
      <c r="G1189" s="381"/>
      <c r="H1189" s="381"/>
      <c r="I1189" s="381"/>
      <c r="J1189" s="381"/>
    </row>
    <row r="1190" spans="1:10" s="190" customFormat="1" ht="12.75" hidden="1" customHeight="1" x14ac:dyDescent="0.25">
      <c r="A1190" s="381"/>
      <c r="B1190" s="381" t="s">
        <v>5555</v>
      </c>
      <c r="C1190" s="381"/>
      <c r="D1190" s="381"/>
      <c r="E1190" s="381"/>
      <c r="F1190" s="381"/>
      <c r="G1190" s="381"/>
      <c r="H1190" s="381"/>
      <c r="I1190" s="381"/>
      <c r="J1190" s="381"/>
    </row>
    <row r="1191" spans="1:10" s="190" customFormat="1" ht="12.75" hidden="1" customHeight="1" x14ac:dyDescent="0.25">
      <c r="A1191" s="381"/>
      <c r="B1191" s="381" t="s">
        <v>5556</v>
      </c>
      <c r="C1191" s="381"/>
      <c r="D1191" s="381"/>
      <c r="E1191" s="381"/>
      <c r="F1191" s="381"/>
      <c r="G1191" s="381"/>
      <c r="H1191" s="381"/>
      <c r="I1191" s="381"/>
      <c r="J1191" s="381"/>
    </row>
    <row r="1192" spans="1:10" s="190" customFormat="1" ht="12.75" hidden="1" customHeight="1" x14ac:dyDescent="0.25">
      <c r="A1192" s="381"/>
      <c r="B1192" s="381" t="s">
        <v>5557</v>
      </c>
      <c r="C1192" s="381"/>
      <c r="D1192" s="381"/>
      <c r="E1192" s="381"/>
      <c r="F1192" s="381"/>
      <c r="G1192" s="381"/>
      <c r="H1192" s="381"/>
      <c r="I1192" s="381"/>
      <c r="J1192" s="381"/>
    </row>
    <row r="1193" spans="1:10" s="190" customFormat="1" ht="12.75" hidden="1" customHeight="1" x14ac:dyDescent="0.25">
      <c r="A1193" s="381"/>
      <c r="B1193" s="381" t="s">
        <v>5558</v>
      </c>
      <c r="C1193" s="381"/>
      <c r="D1193" s="381"/>
      <c r="E1193" s="381"/>
      <c r="F1193" s="381"/>
      <c r="G1193" s="381"/>
      <c r="H1193" s="381"/>
      <c r="I1193" s="381"/>
      <c r="J1193" s="381"/>
    </row>
    <row r="1194" spans="1:10" s="190" customFormat="1" ht="12.75" hidden="1" customHeight="1" x14ac:dyDescent="0.25">
      <c r="A1194" s="381"/>
      <c r="B1194" s="381" t="s">
        <v>5559</v>
      </c>
      <c r="C1194" s="381"/>
      <c r="D1194" s="381"/>
      <c r="E1194" s="381"/>
      <c r="F1194" s="381"/>
      <c r="G1194" s="381"/>
      <c r="H1194" s="381"/>
      <c r="I1194" s="381"/>
      <c r="J1194" s="381"/>
    </row>
    <row r="1195" spans="1:10" s="190" customFormat="1" ht="12.75" hidden="1" customHeight="1" x14ac:dyDescent="0.25">
      <c r="A1195" s="381"/>
      <c r="B1195" s="381" t="s">
        <v>5560</v>
      </c>
      <c r="C1195" s="381"/>
      <c r="D1195" s="381"/>
      <c r="E1195" s="381"/>
      <c r="F1195" s="381"/>
      <c r="G1195" s="381"/>
      <c r="H1195" s="381"/>
      <c r="I1195" s="381"/>
      <c r="J1195" s="381"/>
    </row>
    <row r="1196" spans="1:10" s="190" customFormat="1" ht="12.75" hidden="1" customHeight="1" x14ac:dyDescent="0.25">
      <c r="A1196" s="381"/>
      <c r="B1196" s="381" t="s">
        <v>5561</v>
      </c>
      <c r="C1196" s="381"/>
      <c r="D1196" s="381"/>
      <c r="E1196" s="381"/>
      <c r="F1196" s="381"/>
      <c r="G1196" s="381"/>
      <c r="H1196" s="381"/>
      <c r="I1196" s="381"/>
      <c r="J1196" s="381"/>
    </row>
    <row r="1197" spans="1:10" s="190" customFormat="1" ht="12.75" hidden="1" customHeight="1" x14ac:dyDescent="0.25">
      <c r="A1197" s="381"/>
      <c r="B1197" s="381" t="s">
        <v>5562</v>
      </c>
      <c r="C1197" s="381"/>
      <c r="D1197" s="381"/>
      <c r="E1197" s="381"/>
      <c r="F1197" s="381"/>
      <c r="G1197" s="381"/>
      <c r="H1197" s="381"/>
      <c r="I1197" s="381"/>
      <c r="J1197" s="381"/>
    </row>
    <row r="1198" spans="1:10" s="190" customFormat="1" ht="12.75" hidden="1" customHeight="1" x14ac:dyDescent="0.25">
      <c r="A1198" s="381"/>
      <c r="B1198" s="381" t="s">
        <v>5563</v>
      </c>
      <c r="C1198" s="381"/>
      <c r="D1198" s="381"/>
      <c r="E1198" s="381"/>
      <c r="F1198" s="381"/>
      <c r="G1198" s="381"/>
      <c r="H1198" s="381"/>
      <c r="I1198" s="381"/>
      <c r="J1198" s="381"/>
    </row>
    <row r="1199" spans="1:10" s="190" customFormat="1" ht="12.75" hidden="1" customHeight="1" x14ac:dyDescent="0.25">
      <c r="A1199" s="381"/>
      <c r="B1199" s="381" t="s">
        <v>5564</v>
      </c>
      <c r="C1199" s="381"/>
      <c r="D1199" s="381"/>
      <c r="E1199" s="381"/>
      <c r="F1199" s="381"/>
      <c r="G1199" s="381"/>
      <c r="H1199" s="381"/>
      <c r="I1199" s="381"/>
      <c r="J1199" s="381"/>
    </row>
    <row r="1200" spans="1:10" s="190" customFormat="1" ht="12.75" hidden="1" customHeight="1" x14ac:dyDescent="0.25">
      <c r="A1200" s="381"/>
      <c r="B1200" s="381" t="s">
        <v>5565</v>
      </c>
      <c r="C1200" s="381"/>
      <c r="D1200" s="381"/>
      <c r="E1200" s="381"/>
      <c r="F1200" s="381"/>
      <c r="G1200" s="381"/>
      <c r="H1200" s="381"/>
      <c r="I1200" s="381"/>
      <c r="J1200" s="381"/>
    </row>
    <row r="1201" spans="1:10" s="190" customFormat="1" ht="12.75" hidden="1" customHeight="1" x14ac:dyDescent="0.25">
      <c r="A1201" s="381"/>
      <c r="B1201" s="381" t="s">
        <v>5566</v>
      </c>
      <c r="C1201" s="381"/>
      <c r="D1201" s="381"/>
      <c r="E1201" s="381"/>
      <c r="F1201" s="381"/>
      <c r="G1201" s="381"/>
      <c r="H1201" s="381"/>
      <c r="I1201" s="381"/>
      <c r="J1201" s="381"/>
    </row>
    <row r="1202" spans="1:10" s="190" customFormat="1" ht="12.75" hidden="1" customHeight="1" x14ac:dyDescent="0.25">
      <c r="A1202" s="381"/>
      <c r="B1202" s="381" t="s">
        <v>5567</v>
      </c>
      <c r="C1202" s="381"/>
      <c r="D1202" s="381"/>
      <c r="E1202" s="381"/>
      <c r="F1202" s="381"/>
      <c r="G1202" s="381"/>
      <c r="H1202" s="381"/>
      <c r="I1202" s="381"/>
      <c r="J1202" s="381"/>
    </row>
    <row r="1203" spans="1:10" s="190" customFormat="1" ht="12.75" hidden="1" customHeight="1" x14ac:dyDescent="0.25">
      <c r="A1203" s="381"/>
      <c r="B1203" s="381" t="s">
        <v>5568</v>
      </c>
      <c r="C1203" s="381"/>
      <c r="D1203" s="381"/>
      <c r="E1203" s="381"/>
      <c r="F1203" s="381"/>
      <c r="G1203" s="381"/>
      <c r="H1203" s="381"/>
      <c r="I1203" s="381"/>
      <c r="J1203" s="381"/>
    </row>
    <row r="1204" spans="1:10" s="190" customFormat="1" ht="12.75" hidden="1" customHeight="1" x14ac:dyDescent="0.25">
      <c r="A1204" s="381"/>
      <c r="B1204" s="381" t="s">
        <v>5569</v>
      </c>
      <c r="C1204" s="381"/>
      <c r="D1204" s="381"/>
      <c r="E1204" s="381"/>
      <c r="F1204" s="381"/>
      <c r="G1204" s="381"/>
      <c r="H1204" s="381"/>
      <c r="I1204" s="381"/>
      <c r="J1204" s="381"/>
    </row>
    <row r="1205" spans="1:10" s="190" customFormat="1" ht="12.75" hidden="1" customHeight="1" x14ac:dyDescent="0.25">
      <c r="A1205" s="381"/>
      <c r="B1205" s="381" t="s">
        <v>5570</v>
      </c>
      <c r="C1205" s="381"/>
      <c r="D1205" s="381"/>
      <c r="E1205" s="381"/>
      <c r="F1205" s="381"/>
      <c r="G1205" s="381"/>
      <c r="H1205" s="381"/>
      <c r="I1205" s="381"/>
      <c r="J1205" s="381"/>
    </row>
    <row r="1206" spans="1:10" s="190" customFormat="1" ht="12.75" hidden="1" customHeight="1" x14ac:dyDescent="0.25">
      <c r="A1206" s="381"/>
      <c r="B1206" s="381" t="s">
        <v>5571</v>
      </c>
      <c r="C1206" s="381"/>
      <c r="D1206" s="381"/>
      <c r="E1206" s="381"/>
      <c r="F1206" s="381"/>
      <c r="G1206" s="381"/>
      <c r="H1206" s="381"/>
      <c r="I1206" s="381"/>
      <c r="J1206" s="381"/>
    </row>
    <row r="1207" spans="1:10" s="190" customFormat="1" ht="12.75" hidden="1" customHeight="1" x14ac:dyDescent="0.25">
      <c r="A1207" s="381"/>
      <c r="B1207" s="381" t="s">
        <v>5572</v>
      </c>
      <c r="C1207" s="381"/>
      <c r="D1207" s="381"/>
      <c r="E1207" s="381"/>
      <c r="F1207" s="381"/>
      <c r="G1207" s="381"/>
      <c r="H1207" s="381"/>
      <c r="I1207" s="381"/>
      <c r="J1207" s="381"/>
    </row>
    <row r="1208" spans="1:10" s="190" customFormat="1" ht="12.75" hidden="1" customHeight="1" x14ac:dyDescent="0.25">
      <c r="A1208" s="381"/>
      <c r="B1208" s="381" t="s">
        <v>5573</v>
      </c>
      <c r="C1208" s="381"/>
      <c r="D1208" s="381"/>
      <c r="E1208" s="381"/>
      <c r="F1208" s="381"/>
      <c r="G1208" s="381"/>
      <c r="H1208" s="381"/>
      <c r="I1208" s="381"/>
      <c r="J1208" s="381"/>
    </row>
    <row r="1209" spans="1:10" s="190" customFormat="1" ht="12.75" hidden="1" customHeight="1" x14ac:dyDescent="0.25">
      <c r="A1209" s="381"/>
      <c r="B1209" s="381" t="s">
        <v>5574</v>
      </c>
      <c r="C1209" s="381"/>
      <c r="D1209" s="381"/>
      <c r="E1209" s="381"/>
      <c r="F1209" s="381"/>
      <c r="G1209" s="381"/>
      <c r="H1209" s="381"/>
      <c r="I1209" s="381"/>
      <c r="J1209" s="381"/>
    </row>
    <row r="1210" spans="1:10" s="190" customFormat="1" ht="12.75" hidden="1" customHeight="1" x14ac:dyDescent="0.25">
      <c r="A1210" s="381"/>
      <c r="B1210" s="381" t="s">
        <v>5575</v>
      </c>
      <c r="C1210" s="381"/>
      <c r="D1210" s="381"/>
      <c r="E1210" s="381"/>
      <c r="F1210" s="381"/>
      <c r="G1210" s="381"/>
      <c r="H1210" s="381"/>
      <c r="I1210" s="381"/>
      <c r="J1210" s="381"/>
    </row>
    <row r="1211" spans="1:10" s="190" customFormat="1" ht="12.75" hidden="1" customHeight="1" x14ac:dyDescent="0.25">
      <c r="A1211" s="381"/>
      <c r="B1211" s="381" t="s">
        <v>5576</v>
      </c>
      <c r="C1211" s="381"/>
      <c r="D1211" s="381"/>
      <c r="E1211" s="381"/>
      <c r="F1211" s="381"/>
      <c r="G1211" s="381"/>
      <c r="H1211" s="381"/>
      <c r="I1211" s="381"/>
      <c r="J1211" s="381"/>
    </row>
    <row r="1212" spans="1:10" s="190" customFormat="1" ht="12.75" hidden="1" customHeight="1" x14ac:dyDescent="0.25">
      <c r="A1212" s="381"/>
      <c r="B1212" s="381" t="s">
        <v>5577</v>
      </c>
      <c r="C1212" s="381"/>
      <c r="D1212" s="381"/>
      <c r="E1212" s="381"/>
      <c r="F1212" s="381"/>
      <c r="G1212" s="381"/>
      <c r="H1212" s="381"/>
      <c r="I1212" s="381"/>
      <c r="J1212" s="381"/>
    </row>
    <row r="1213" spans="1:10" s="190" customFormat="1" ht="12.75" hidden="1" customHeight="1" x14ac:dyDescent="0.25">
      <c r="A1213" s="381"/>
      <c r="B1213" s="381" t="s">
        <v>5578</v>
      </c>
      <c r="C1213" s="381"/>
      <c r="D1213" s="381"/>
      <c r="E1213" s="381"/>
      <c r="F1213" s="381"/>
      <c r="G1213" s="381"/>
      <c r="H1213" s="381"/>
      <c r="I1213" s="381"/>
      <c r="J1213" s="381"/>
    </row>
    <row r="1214" spans="1:10" s="190" customFormat="1" ht="12.75" hidden="1" customHeight="1" x14ac:dyDescent="0.25">
      <c r="A1214" s="381"/>
      <c r="B1214" s="381" t="s">
        <v>5579</v>
      </c>
      <c r="C1214" s="381"/>
      <c r="D1214" s="381"/>
      <c r="E1214" s="381"/>
      <c r="F1214" s="381"/>
      <c r="G1214" s="381"/>
      <c r="H1214" s="381"/>
      <c r="I1214" s="381"/>
      <c r="J1214" s="381"/>
    </row>
    <row r="1215" spans="1:10" s="190" customFormat="1" ht="12.75" hidden="1" customHeight="1" x14ac:dyDescent="0.25">
      <c r="A1215" s="381"/>
      <c r="B1215" s="381" t="s">
        <v>5580</v>
      </c>
      <c r="C1215" s="381"/>
      <c r="D1215" s="381"/>
      <c r="E1215" s="381"/>
      <c r="F1215" s="381"/>
      <c r="G1215" s="381"/>
      <c r="H1215" s="381"/>
      <c r="I1215" s="381"/>
      <c r="J1215" s="381"/>
    </row>
    <row r="1216" spans="1:10" s="190" customFormat="1" ht="12.75" hidden="1" customHeight="1" x14ac:dyDescent="0.25">
      <c r="A1216" s="381"/>
      <c r="B1216" s="381" t="s">
        <v>5581</v>
      </c>
      <c r="C1216" s="381"/>
      <c r="D1216" s="381"/>
      <c r="E1216" s="381"/>
      <c r="F1216" s="381"/>
      <c r="G1216" s="381"/>
      <c r="H1216" s="381"/>
      <c r="I1216" s="381"/>
      <c r="J1216" s="381"/>
    </row>
    <row r="1217" spans="1:10" s="190" customFormat="1" ht="12.75" hidden="1" customHeight="1" x14ac:dyDescent="0.25">
      <c r="A1217" s="381"/>
      <c r="B1217" s="381" t="s">
        <v>5582</v>
      </c>
      <c r="C1217" s="381"/>
      <c r="D1217" s="381"/>
      <c r="E1217" s="381"/>
      <c r="F1217" s="381"/>
      <c r="G1217" s="381"/>
      <c r="H1217" s="381"/>
      <c r="I1217" s="381"/>
      <c r="J1217" s="381"/>
    </row>
    <row r="1218" spans="1:10" s="190" customFormat="1" ht="12.75" hidden="1" customHeight="1" x14ac:dyDescent="0.25">
      <c r="A1218" s="381"/>
      <c r="B1218" s="381" t="s">
        <v>5583</v>
      </c>
      <c r="C1218" s="381"/>
      <c r="D1218" s="381"/>
      <c r="E1218" s="381"/>
      <c r="F1218" s="381"/>
      <c r="G1218" s="381"/>
      <c r="H1218" s="381"/>
      <c r="I1218" s="381"/>
      <c r="J1218" s="381"/>
    </row>
    <row r="1219" spans="1:10" s="190" customFormat="1" ht="12.75" hidden="1" customHeight="1" x14ac:dyDescent="0.25">
      <c r="A1219" s="381"/>
      <c r="B1219" s="381" t="s">
        <v>5584</v>
      </c>
      <c r="C1219" s="381"/>
      <c r="D1219" s="381"/>
      <c r="E1219" s="381"/>
      <c r="F1219" s="381"/>
      <c r="G1219" s="381"/>
      <c r="H1219" s="381"/>
      <c r="I1219" s="381"/>
      <c r="J1219" s="381"/>
    </row>
    <row r="1220" spans="1:10" s="190" customFormat="1" ht="12.75" hidden="1" customHeight="1" x14ac:dyDescent="0.25">
      <c r="A1220" s="381"/>
      <c r="B1220" s="381" t="s">
        <v>5585</v>
      </c>
      <c r="C1220" s="381"/>
      <c r="D1220" s="381"/>
      <c r="E1220" s="381"/>
      <c r="F1220" s="381"/>
      <c r="G1220" s="381"/>
      <c r="H1220" s="381"/>
      <c r="I1220" s="381"/>
      <c r="J1220" s="381"/>
    </row>
    <row r="1221" spans="1:10" s="190" customFormat="1" ht="12.75" hidden="1" customHeight="1" x14ac:dyDescent="0.25">
      <c r="A1221" s="381"/>
      <c r="B1221" s="381" t="s">
        <v>5586</v>
      </c>
      <c r="C1221" s="381"/>
      <c r="D1221" s="381"/>
      <c r="E1221" s="381"/>
      <c r="F1221" s="381"/>
      <c r="G1221" s="381"/>
      <c r="H1221" s="381"/>
      <c r="I1221" s="381"/>
      <c r="J1221" s="381"/>
    </row>
    <row r="1222" spans="1:10" s="190" customFormat="1" ht="12.75" hidden="1" customHeight="1" x14ac:dyDescent="0.25">
      <c r="A1222" s="381"/>
      <c r="B1222" s="381" t="s">
        <v>5587</v>
      </c>
      <c r="C1222" s="381"/>
      <c r="D1222" s="381"/>
      <c r="E1222" s="381"/>
      <c r="F1222" s="381"/>
      <c r="G1222" s="381"/>
      <c r="H1222" s="381"/>
      <c r="I1222" s="381"/>
      <c r="J1222" s="381"/>
    </row>
    <row r="1223" spans="1:10" s="190" customFormat="1" ht="12.75" hidden="1" customHeight="1" x14ac:dyDescent="0.25">
      <c r="A1223" s="381"/>
      <c r="B1223" s="381" t="s">
        <v>5588</v>
      </c>
      <c r="C1223" s="381"/>
      <c r="D1223" s="381"/>
      <c r="E1223" s="381"/>
      <c r="F1223" s="381"/>
      <c r="G1223" s="381"/>
      <c r="H1223" s="381"/>
      <c r="I1223" s="381"/>
      <c r="J1223" s="381"/>
    </row>
    <row r="1224" spans="1:10" s="190" customFormat="1" ht="12.75" hidden="1" customHeight="1" x14ac:dyDescent="0.25">
      <c r="A1224" s="381"/>
      <c r="B1224" s="381" t="s">
        <v>5589</v>
      </c>
      <c r="C1224" s="381"/>
      <c r="D1224" s="381"/>
      <c r="E1224" s="381"/>
      <c r="F1224" s="381"/>
      <c r="G1224" s="381"/>
      <c r="H1224" s="381"/>
      <c r="I1224" s="381"/>
      <c r="J1224" s="381"/>
    </row>
    <row r="1225" spans="1:10" s="190" customFormat="1" ht="12.75" hidden="1" customHeight="1" x14ac:dyDescent="0.25">
      <c r="A1225" s="381"/>
      <c r="B1225" s="381" t="s">
        <v>5590</v>
      </c>
      <c r="C1225" s="381"/>
      <c r="D1225" s="381"/>
      <c r="E1225" s="381"/>
      <c r="F1225" s="381"/>
      <c r="G1225" s="381"/>
      <c r="H1225" s="381"/>
      <c r="I1225" s="381"/>
      <c r="J1225" s="381"/>
    </row>
    <row r="1226" spans="1:10" s="190" customFormat="1" ht="12.75" hidden="1" customHeight="1" x14ac:dyDescent="0.25">
      <c r="A1226" s="381"/>
      <c r="B1226" s="381" t="s">
        <v>5591</v>
      </c>
      <c r="C1226" s="381"/>
      <c r="D1226" s="381"/>
      <c r="E1226" s="381"/>
      <c r="F1226" s="381"/>
      <c r="G1226" s="381"/>
      <c r="H1226" s="381"/>
      <c r="I1226" s="381"/>
      <c r="J1226" s="381"/>
    </row>
    <row r="1227" spans="1:10" s="190" customFormat="1" ht="12.75" hidden="1" customHeight="1" x14ac:dyDescent="0.25">
      <c r="A1227" s="381"/>
      <c r="B1227" s="381" t="s">
        <v>5592</v>
      </c>
      <c r="C1227" s="381"/>
      <c r="D1227" s="381"/>
      <c r="E1227" s="381"/>
      <c r="F1227" s="381"/>
      <c r="G1227" s="381"/>
      <c r="H1227" s="381"/>
      <c r="I1227" s="381"/>
      <c r="J1227" s="381"/>
    </row>
    <row r="1228" spans="1:10" s="190" customFormat="1" ht="12.75" hidden="1" customHeight="1" x14ac:dyDescent="0.25">
      <c r="A1228" s="381"/>
      <c r="B1228" s="381" t="s">
        <v>5593</v>
      </c>
      <c r="C1228" s="381"/>
      <c r="D1228" s="381"/>
      <c r="E1228" s="381"/>
      <c r="F1228" s="381"/>
      <c r="G1228" s="381"/>
      <c r="H1228" s="381"/>
      <c r="I1228" s="381"/>
      <c r="J1228" s="381"/>
    </row>
    <row r="1229" spans="1:10" s="190" customFormat="1" ht="12.75" hidden="1" customHeight="1" x14ac:dyDescent="0.25">
      <c r="A1229" s="381"/>
      <c r="B1229" s="381" t="s">
        <v>5594</v>
      </c>
      <c r="C1229" s="381"/>
      <c r="D1229" s="381"/>
      <c r="E1229" s="381"/>
      <c r="F1229" s="381"/>
      <c r="G1229" s="381"/>
      <c r="H1229" s="381"/>
      <c r="I1229" s="381"/>
      <c r="J1229" s="381"/>
    </row>
    <row r="1230" spans="1:10" s="190" customFormat="1" ht="12.75" hidden="1" customHeight="1" x14ac:dyDescent="0.25">
      <c r="A1230" s="381"/>
      <c r="B1230" s="381" t="s">
        <v>5595</v>
      </c>
      <c r="C1230" s="381"/>
      <c r="D1230" s="381"/>
      <c r="E1230" s="381"/>
      <c r="F1230" s="381"/>
      <c r="G1230" s="381"/>
      <c r="H1230" s="381"/>
      <c r="I1230" s="381"/>
      <c r="J1230" s="381"/>
    </row>
    <row r="1231" spans="1:10" s="190" customFormat="1" ht="12.75" hidden="1" customHeight="1" x14ac:dyDescent="0.25">
      <c r="A1231" s="381"/>
      <c r="B1231" s="381" t="s">
        <v>5596</v>
      </c>
      <c r="C1231" s="381"/>
      <c r="D1231" s="381"/>
      <c r="E1231" s="381"/>
      <c r="F1231" s="381"/>
      <c r="G1231" s="381"/>
      <c r="H1231" s="381"/>
      <c r="I1231" s="381"/>
      <c r="J1231" s="381"/>
    </row>
    <row r="1232" spans="1:10" s="190" customFormat="1" ht="12.75" hidden="1" customHeight="1" x14ac:dyDescent="0.25">
      <c r="A1232" s="381"/>
      <c r="B1232" s="381" t="s">
        <v>5597</v>
      </c>
      <c r="C1232" s="381"/>
      <c r="D1232" s="381"/>
      <c r="E1232" s="381"/>
      <c r="F1232" s="381"/>
      <c r="G1232" s="381"/>
      <c r="H1232" s="381"/>
      <c r="I1232" s="381"/>
      <c r="J1232" s="381"/>
    </row>
    <row r="1233" spans="1:10" s="190" customFormat="1" ht="12.75" hidden="1" customHeight="1" x14ac:dyDescent="0.25">
      <c r="A1233" s="381"/>
      <c r="B1233" s="381" t="s">
        <v>5598</v>
      </c>
      <c r="C1233" s="381"/>
      <c r="D1233" s="381"/>
      <c r="E1233" s="381"/>
      <c r="F1233" s="381"/>
      <c r="G1233" s="381"/>
      <c r="H1233" s="381"/>
      <c r="I1233" s="381"/>
      <c r="J1233" s="381"/>
    </row>
    <row r="1234" spans="1:10" s="190" customFormat="1" ht="12.75" hidden="1" customHeight="1" x14ac:dyDescent="0.25">
      <c r="A1234" s="381"/>
      <c r="B1234" s="381" t="s">
        <v>5599</v>
      </c>
      <c r="C1234" s="381"/>
      <c r="D1234" s="381"/>
      <c r="E1234" s="381"/>
      <c r="F1234" s="381"/>
      <c r="G1234" s="381"/>
      <c r="H1234" s="381"/>
      <c r="I1234" s="381"/>
      <c r="J1234" s="381"/>
    </row>
    <row r="1235" spans="1:10" s="190" customFormat="1" ht="12.75" hidden="1" customHeight="1" x14ac:dyDescent="0.25">
      <c r="A1235" s="381"/>
      <c r="B1235" s="381" t="s">
        <v>5600</v>
      </c>
      <c r="C1235" s="381"/>
      <c r="D1235" s="381"/>
      <c r="E1235" s="381"/>
      <c r="F1235" s="381"/>
      <c r="G1235" s="381"/>
      <c r="H1235" s="381"/>
      <c r="I1235" s="381"/>
      <c r="J1235" s="381"/>
    </row>
    <row r="1236" spans="1:10" s="190" customFormat="1" ht="12.75" hidden="1" customHeight="1" x14ac:dyDescent="0.25">
      <c r="A1236" s="381"/>
      <c r="B1236" s="381" t="s">
        <v>5601</v>
      </c>
      <c r="C1236" s="381"/>
      <c r="D1236" s="381"/>
      <c r="E1236" s="381"/>
      <c r="F1236" s="381"/>
      <c r="G1236" s="381"/>
      <c r="H1236" s="381"/>
      <c r="I1236" s="381"/>
      <c r="J1236" s="381"/>
    </row>
    <row r="1237" spans="1:10" s="190" customFormat="1" ht="12.75" hidden="1" customHeight="1" x14ac:dyDescent="0.25">
      <c r="A1237" s="381"/>
      <c r="B1237" s="381" t="s">
        <v>5602</v>
      </c>
      <c r="C1237" s="381"/>
      <c r="D1237" s="381"/>
      <c r="E1237" s="381"/>
      <c r="F1237" s="381"/>
      <c r="G1237" s="381"/>
      <c r="H1237" s="381"/>
      <c r="I1237" s="381"/>
      <c r="J1237" s="381"/>
    </row>
    <row r="1238" spans="1:10" s="190" customFormat="1" ht="12.75" hidden="1" customHeight="1" x14ac:dyDescent="0.25">
      <c r="A1238" s="381"/>
      <c r="B1238" s="381" t="s">
        <v>5603</v>
      </c>
      <c r="C1238" s="381"/>
      <c r="D1238" s="381"/>
      <c r="E1238" s="381"/>
      <c r="F1238" s="381"/>
      <c r="G1238" s="381"/>
      <c r="H1238" s="381"/>
      <c r="I1238" s="381"/>
      <c r="J1238" s="381"/>
    </row>
    <row r="1239" spans="1:10" s="190" customFormat="1" ht="12.75" hidden="1" customHeight="1" x14ac:dyDescent="0.25">
      <c r="A1239" s="381"/>
      <c r="B1239" s="381" t="s">
        <v>5604</v>
      </c>
      <c r="C1239" s="381"/>
      <c r="D1239" s="381"/>
      <c r="E1239" s="381"/>
      <c r="F1239" s="381"/>
      <c r="G1239" s="381"/>
      <c r="H1239" s="381"/>
      <c r="I1239" s="381"/>
      <c r="J1239" s="381"/>
    </row>
    <row r="1240" spans="1:10" s="190" customFormat="1" ht="12.75" hidden="1" customHeight="1" x14ac:dyDescent="0.25">
      <c r="A1240" s="381"/>
      <c r="B1240" s="381" t="s">
        <v>5605</v>
      </c>
      <c r="C1240" s="381"/>
      <c r="D1240" s="381"/>
      <c r="E1240" s="381"/>
      <c r="F1240" s="381"/>
      <c r="G1240" s="381"/>
      <c r="H1240" s="381"/>
      <c r="I1240" s="381"/>
      <c r="J1240" s="381"/>
    </row>
    <row r="1241" spans="1:10" s="190" customFormat="1" ht="12.75" hidden="1" customHeight="1" x14ac:dyDescent="0.25">
      <c r="A1241" s="381"/>
      <c r="B1241" s="381" t="s">
        <v>5606</v>
      </c>
      <c r="C1241" s="381"/>
      <c r="D1241" s="381"/>
      <c r="E1241" s="381"/>
      <c r="F1241" s="381"/>
      <c r="G1241" s="381"/>
      <c r="H1241" s="381"/>
      <c r="I1241" s="381"/>
      <c r="J1241" s="381"/>
    </row>
    <row r="1242" spans="1:10" s="190" customFormat="1" ht="12.75" hidden="1" customHeight="1" x14ac:dyDescent="0.25">
      <c r="A1242" s="381"/>
      <c r="B1242" s="381" t="s">
        <v>5607</v>
      </c>
      <c r="C1242" s="381"/>
      <c r="D1242" s="381"/>
      <c r="E1242" s="381"/>
      <c r="F1242" s="381"/>
      <c r="G1242" s="381"/>
      <c r="H1242" s="381"/>
      <c r="I1242" s="381"/>
      <c r="J1242" s="381"/>
    </row>
    <row r="1243" spans="1:10" s="190" customFormat="1" ht="12.75" hidden="1" customHeight="1" x14ac:dyDescent="0.25">
      <c r="A1243" s="381"/>
      <c r="B1243" s="381" t="s">
        <v>5608</v>
      </c>
      <c r="C1243" s="381"/>
      <c r="D1243" s="381"/>
      <c r="E1243" s="381"/>
      <c r="F1243" s="381"/>
      <c r="G1243" s="381"/>
      <c r="H1243" s="381"/>
      <c r="I1243" s="381"/>
      <c r="J1243" s="381"/>
    </row>
    <row r="1244" spans="1:10" s="190" customFormat="1" ht="12.75" hidden="1" customHeight="1" x14ac:dyDescent="0.25">
      <c r="A1244" s="381"/>
      <c r="B1244" s="381" t="s">
        <v>5609</v>
      </c>
      <c r="C1244" s="381"/>
      <c r="D1244" s="381"/>
      <c r="E1244" s="381"/>
      <c r="F1244" s="381"/>
      <c r="G1244" s="381"/>
      <c r="H1244" s="381"/>
      <c r="I1244" s="381"/>
      <c r="J1244" s="381"/>
    </row>
    <row r="1245" spans="1:10" s="190" customFormat="1" ht="12.75" hidden="1" customHeight="1" x14ac:dyDescent="0.25">
      <c r="A1245" s="381"/>
      <c r="B1245" s="381" t="s">
        <v>5610</v>
      </c>
      <c r="C1245" s="381"/>
      <c r="D1245" s="381"/>
      <c r="E1245" s="381"/>
      <c r="F1245" s="381"/>
      <c r="G1245" s="381"/>
      <c r="H1245" s="381"/>
      <c r="I1245" s="381"/>
      <c r="J1245" s="381"/>
    </row>
    <row r="1246" spans="1:10" s="190" customFormat="1" ht="12.75" hidden="1" customHeight="1" x14ac:dyDescent="0.25">
      <c r="A1246" s="381"/>
      <c r="B1246" s="381" t="s">
        <v>5611</v>
      </c>
      <c r="C1246" s="381"/>
      <c r="D1246" s="381"/>
      <c r="E1246" s="381"/>
      <c r="F1246" s="381"/>
      <c r="G1246" s="381"/>
      <c r="H1246" s="381"/>
      <c r="I1246" s="381"/>
      <c r="J1246" s="381"/>
    </row>
    <row r="1247" spans="1:10" s="190" customFormat="1" ht="12.75" hidden="1" customHeight="1" x14ac:dyDescent="0.25">
      <c r="A1247" s="381"/>
      <c r="B1247" s="381" t="s">
        <v>5612</v>
      </c>
      <c r="C1247" s="381"/>
      <c r="D1247" s="381"/>
      <c r="E1247" s="381"/>
      <c r="F1247" s="381"/>
      <c r="G1247" s="381"/>
      <c r="H1247" s="381"/>
      <c r="I1247" s="381"/>
      <c r="J1247" s="381"/>
    </row>
    <row r="1248" spans="1:10" s="190" customFormat="1" ht="12.75" hidden="1" customHeight="1" x14ac:dyDescent="0.25">
      <c r="A1248" s="381"/>
      <c r="B1248" s="381" t="s">
        <v>5613</v>
      </c>
      <c r="C1248" s="381"/>
      <c r="D1248" s="381"/>
      <c r="E1248" s="381"/>
      <c r="F1248" s="381"/>
      <c r="G1248" s="381"/>
      <c r="H1248" s="381"/>
      <c r="I1248" s="381"/>
      <c r="J1248" s="381"/>
    </row>
    <row r="1249" spans="1:10" s="190" customFormat="1" ht="12.75" hidden="1" customHeight="1" x14ac:dyDescent="0.25">
      <c r="A1249" s="381"/>
      <c r="B1249" s="381" t="s">
        <v>5614</v>
      </c>
      <c r="C1249" s="381"/>
      <c r="D1249" s="381"/>
      <c r="E1249" s="381"/>
      <c r="F1249" s="381"/>
      <c r="G1249" s="381"/>
      <c r="H1249" s="381"/>
      <c r="I1249" s="381"/>
      <c r="J1249" s="381"/>
    </row>
    <row r="1250" spans="1:10" s="190" customFormat="1" ht="12.75" hidden="1" customHeight="1" x14ac:dyDescent="0.25">
      <c r="A1250" s="381"/>
      <c r="B1250" s="381" t="s">
        <v>5615</v>
      </c>
      <c r="C1250" s="381"/>
      <c r="D1250" s="381"/>
      <c r="E1250" s="381"/>
      <c r="F1250" s="381"/>
      <c r="G1250" s="381"/>
      <c r="H1250" s="381"/>
      <c r="I1250" s="381"/>
      <c r="J1250" s="381"/>
    </row>
    <row r="1251" spans="1:10" s="190" customFormat="1" ht="12.75" hidden="1" customHeight="1" x14ac:dyDescent="0.25">
      <c r="A1251" s="381"/>
      <c r="B1251" s="381" t="s">
        <v>5616</v>
      </c>
      <c r="C1251" s="381"/>
      <c r="D1251" s="381"/>
      <c r="E1251" s="381"/>
      <c r="F1251" s="381"/>
      <c r="G1251" s="381"/>
      <c r="H1251" s="381"/>
      <c r="I1251" s="381"/>
      <c r="J1251" s="381"/>
    </row>
    <row r="1252" spans="1:10" s="190" customFormat="1" ht="12.75" hidden="1" customHeight="1" x14ac:dyDescent="0.25">
      <c r="A1252" s="381"/>
      <c r="B1252" s="381" t="s">
        <v>5617</v>
      </c>
      <c r="C1252" s="381"/>
      <c r="D1252" s="381"/>
      <c r="E1252" s="381"/>
      <c r="F1252" s="381"/>
      <c r="G1252" s="381"/>
      <c r="H1252" s="381"/>
      <c r="I1252" s="381"/>
      <c r="J1252" s="381"/>
    </row>
    <row r="1253" spans="1:10" s="190" customFormat="1" ht="12.75" hidden="1" customHeight="1" x14ac:dyDescent="0.25">
      <c r="A1253" s="381"/>
      <c r="B1253" s="381" t="s">
        <v>5618</v>
      </c>
      <c r="C1253" s="381"/>
      <c r="D1253" s="381"/>
      <c r="E1253" s="381"/>
      <c r="F1253" s="381"/>
      <c r="G1253" s="381"/>
      <c r="H1253" s="381"/>
      <c r="I1253" s="381"/>
      <c r="J1253" s="381"/>
    </row>
    <row r="1254" spans="1:10" s="190" customFormat="1" ht="12.75" hidden="1" customHeight="1" x14ac:dyDescent="0.25">
      <c r="A1254" s="381"/>
      <c r="B1254" s="381" t="s">
        <v>5619</v>
      </c>
      <c r="C1254" s="381"/>
      <c r="D1254" s="381"/>
      <c r="E1254" s="381"/>
      <c r="F1254" s="381"/>
      <c r="G1254" s="381"/>
      <c r="H1254" s="381"/>
      <c r="I1254" s="381"/>
      <c r="J1254" s="381"/>
    </row>
    <row r="1255" spans="1:10" s="190" customFormat="1" ht="12.75" hidden="1" customHeight="1" x14ac:dyDescent="0.25">
      <c r="A1255" s="381"/>
      <c r="B1255" s="381" t="s">
        <v>5620</v>
      </c>
      <c r="C1255" s="381"/>
      <c r="D1255" s="381"/>
      <c r="E1255" s="381"/>
      <c r="F1255" s="381"/>
      <c r="G1255" s="381"/>
      <c r="H1255" s="381"/>
      <c r="I1255" s="381"/>
      <c r="J1255" s="381"/>
    </row>
    <row r="1256" spans="1:10" s="190" customFormat="1" ht="12.75" hidden="1" customHeight="1" x14ac:dyDescent="0.25">
      <c r="A1256" s="381"/>
      <c r="B1256" s="381" t="s">
        <v>5621</v>
      </c>
      <c r="C1256" s="381"/>
      <c r="D1256" s="381"/>
      <c r="E1256" s="381"/>
      <c r="F1256" s="381"/>
      <c r="G1256" s="381"/>
      <c r="H1256" s="381"/>
      <c r="I1256" s="381"/>
      <c r="J1256" s="381"/>
    </row>
    <row r="1257" spans="1:10" s="190" customFormat="1" ht="12.75" hidden="1" customHeight="1" x14ac:dyDescent="0.25">
      <c r="A1257" s="381"/>
      <c r="B1257" s="381" t="s">
        <v>5622</v>
      </c>
      <c r="C1257" s="381"/>
      <c r="D1257" s="381"/>
      <c r="E1257" s="381"/>
      <c r="F1257" s="381"/>
      <c r="G1257" s="381"/>
      <c r="H1257" s="381"/>
      <c r="I1257" s="381"/>
      <c r="J1257" s="381"/>
    </row>
    <row r="1258" spans="1:10" s="190" customFormat="1" ht="12.75" hidden="1" customHeight="1" x14ac:dyDescent="0.25">
      <c r="A1258" s="381"/>
      <c r="B1258" s="381" t="s">
        <v>5623</v>
      </c>
      <c r="C1258" s="381"/>
      <c r="D1258" s="381"/>
      <c r="E1258" s="381"/>
      <c r="F1258" s="381"/>
      <c r="G1258" s="381"/>
      <c r="H1258" s="381"/>
      <c r="I1258" s="381"/>
      <c r="J1258" s="381"/>
    </row>
    <row r="1259" spans="1:10" s="190" customFormat="1" ht="12.75" hidden="1" customHeight="1" x14ac:dyDescent="0.25">
      <c r="A1259" s="381"/>
      <c r="B1259" s="381" t="s">
        <v>5624</v>
      </c>
      <c r="C1259" s="381"/>
      <c r="D1259" s="381"/>
      <c r="E1259" s="381"/>
      <c r="F1259" s="381"/>
      <c r="G1259" s="381"/>
      <c r="H1259" s="381"/>
      <c r="I1259" s="381"/>
      <c r="J1259" s="381"/>
    </row>
    <row r="1260" spans="1:10" s="190" customFormat="1" ht="12.75" hidden="1" customHeight="1" x14ac:dyDescent="0.25">
      <c r="A1260" s="381"/>
      <c r="B1260" s="381" t="s">
        <v>5625</v>
      </c>
      <c r="C1260" s="381"/>
      <c r="D1260" s="381"/>
      <c r="E1260" s="381"/>
      <c r="F1260" s="381"/>
      <c r="G1260" s="381"/>
      <c r="H1260" s="381"/>
      <c r="I1260" s="381"/>
      <c r="J1260" s="381"/>
    </row>
    <row r="1261" spans="1:10" s="190" customFormat="1" ht="12.75" hidden="1" customHeight="1" x14ac:dyDescent="0.25">
      <c r="A1261" s="381"/>
      <c r="B1261" s="381" t="s">
        <v>5626</v>
      </c>
      <c r="C1261" s="381"/>
      <c r="D1261" s="381"/>
      <c r="E1261" s="381"/>
      <c r="F1261" s="381"/>
      <c r="G1261" s="381"/>
      <c r="H1261" s="381"/>
      <c r="I1261" s="381"/>
      <c r="J1261" s="381"/>
    </row>
    <row r="1262" spans="1:10" s="190" customFormat="1" ht="12.75" hidden="1" customHeight="1" x14ac:dyDescent="0.25">
      <c r="A1262" s="381"/>
      <c r="B1262" s="381" t="s">
        <v>5627</v>
      </c>
      <c r="C1262" s="381"/>
      <c r="D1262" s="381"/>
      <c r="E1262" s="381"/>
      <c r="F1262" s="381"/>
      <c r="G1262" s="381"/>
      <c r="H1262" s="381"/>
      <c r="I1262" s="381"/>
      <c r="J1262" s="381"/>
    </row>
    <row r="1263" spans="1:10" s="190" customFormat="1" ht="12.75" hidden="1" customHeight="1" x14ac:dyDescent="0.25">
      <c r="A1263" s="381"/>
      <c r="B1263" s="381" t="s">
        <v>5628</v>
      </c>
      <c r="C1263" s="381"/>
      <c r="D1263" s="381"/>
      <c r="E1263" s="381"/>
      <c r="F1263" s="381"/>
      <c r="G1263" s="381"/>
      <c r="H1263" s="381"/>
      <c r="I1263" s="381"/>
      <c r="J1263" s="381"/>
    </row>
    <row r="1264" spans="1:10" s="190" customFormat="1" ht="12.75" hidden="1" customHeight="1" x14ac:dyDescent="0.25">
      <c r="A1264" s="381"/>
      <c r="B1264" s="381" t="s">
        <v>5629</v>
      </c>
      <c r="C1264" s="381"/>
      <c r="D1264" s="381"/>
      <c r="E1264" s="381"/>
      <c r="F1264" s="381"/>
      <c r="G1264" s="381"/>
      <c r="H1264" s="381"/>
      <c r="I1264" s="381"/>
      <c r="J1264" s="381"/>
    </row>
    <row r="1265" spans="1:10" s="190" customFormat="1" ht="12.75" hidden="1" customHeight="1" x14ac:dyDescent="0.25">
      <c r="A1265" s="381"/>
      <c r="B1265" s="381" t="s">
        <v>5630</v>
      </c>
      <c r="C1265" s="381"/>
      <c r="D1265" s="381"/>
      <c r="E1265" s="381"/>
      <c r="F1265" s="381"/>
      <c r="G1265" s="381"/>
      <c r="H1265" s="381"/>
      <c r="I1265" s="381"/>
      <c r="J1265" s="381"/>
    </row>
    <row r="1266" spans="1:10" s="190" customFormat="1" ht="12.75" hidden="1" customHeight="1" x14ac:dyDescent="0.25">
      <c r="A1266" s="381"/>
      <c r="B1266" s="381" t="s">
        <v>5631</v>
      </c>
      <c r="C1266" s="381"/>
      <c r="D1266" s="381"/>
      <c r="E1266" s="381"/>
      <c r="F1266" s="381"/>
      <c r="G1266" s="381"/>
      <c r="H1266" s="381"/>
      <c r="I1266" s="381"/>
      <c r="J1266" s="381"/>
    </row>
    <row r="1267" spans="1:10" s="190" customFormat="1" ht="12.75" hidden="1" customHeight="1" x14ac:dyDescent="0.25">
      <c r="A1267" s="381"/>
      <c r="B1267" s="381" t="s">
        <v>5632</v>
      </c>
      <c r="C1267" s="381"/>
      <c r="D1267" s="381"/>
      <c r="E1267" s="381"/>
      <c r="F1267" s="381"/>
      <c r="G1267" s="381"/>
      <c r="H1267" s="381"/>
      <c r="I1267" s="381"/>
      <c r="J1267" s="381"/>
    </row>
    <row r="1268" spans="1:10" s="190" customFormat="1" ht="12.75" hidden="1" customHeight="1" x14ac:dyDescent="0.25">
      <c r="A1268" s="381"/>
      <c r="B1268" s="381" t="s">
        <v>5633</v>
      </c>
      <c r="C1268" s="381"/>
      <c r="D1268" s="381"/>
      <c r="E1268" s="381"/>
      <c r="F1268" s="381"/>
      <c r="G1268" s="381"/>
      <c r="H1268" s="381"/>
      <c r="I1268" s="381"/>
      <c r="J1268" s="381"/>
    </row>
    <row r="1269" spans="1:10" s="190" customFormat="1" ht="12.75" hidden="1" customHeight="1" x14ac:dyDescent="0.25">
      <c r="A1269" s="381"/>
      <c r="B1269" s="381" t="s">
        <v>5634</v>
      </c>
      <c r="C1269" s="381"/>
      <c r="D1269" s="381"/>
      <c r="E1269" s="381"/>
      <c r="F1269" s="381"/>
      <c r="G1269" s="381"/>
      <c r="H1269" s="381"/>
      <c r="I1269" s="381"/>
      <c r="J1269" s="381"/>
    </row>
    <row r="1270" spans="1:10" s="190" customFormat="1" ht="12.75" hidden="1" customHeight="1" x14ac:dyDescent="0.25">
      <c r="A1270" s="381"/>
      <c r="B1270" s="381" t="s">
        <v>5635</v>
      </c>
      <c r="C1270" s="381"/>
      <c r="D1270" s="381"/>
      <c r="E1270" s="381"/>
      <c r="F1270" s="381"/>
      <c r="G1270" s="381"/>
      <c r="H1270" s="381"/>
      <c r="I1270" s="381"/>
      <c r="J1270" s="381"/>
    </row>
    <row r="1271" spans="1:10" s="190" customFormat="1" ht="12.75" hidden="1" customHeight="1" x14ac:dyDescent="0.25">
      <c r="A1271" s="381"/>
      <c r="B1271" s="381" t="s">
        <v>5636</v>
      </c>
      <c r="C1271" s="381"/>
      <c r="D1271" s="381"/>
      <c r="E1271" s="381"/>
      <c r="F1271" s="381"/>
      <c r="G1271" s="381"/>
      <c r="H1271" s="381"/>
      <c r="I1271" s="381"/>
      <c r="J1271" s="381"/>
    </row>
    <row r="1272" spans="1:10" s="190" customFormat="1" ht="12.75" hidden="1" customHeight="1" x14ac:dyDescent="0.25">
      <c r="A1272" s="381"/>
      <c r="B1272" s="381" t="s">
        <v>5637</v>
      </c>
      <c r="C1272" s="381"/>
      <c r="D1272" s="381"/>
      <c r="E1272" s="381"/>
      <c r="F1272" s="381"/>
      <c r="G1272" s="381"/>
      <c r="H1272" s="381"/>
      <c r="I1272" s="381"/>
      <c r="J1272" s="381"/>
    </row>
    <row r="1273" spans="1:10" s="190" customFormat="1" ht="12.75" hidden="1" customHeight="1" x14ac:dyDescent="0.25">
      <c r="A1273" s="381"/>
      <c r="B1273" s="381" t="s">
        <v>5638</v>
      </c>
      <c r="C1273" s="381"/>
      <c r="D1273" s="381"/>
      <c r="E1273" s="381"/>
      <c r="F1273" s="381"/>
      <c r="G1273" s="381"/>
      <c r="H1273" s="381"/>
      <c r="I1273" s="381"/>
      <c r="J1273" s="381"/>
    </row>
    <row r="1274" spans="1:10" s="190" customFormat="1" ht="12.75" hidden="1" customHeight="1" x14ac:dyDescent="0.25">
      <c r="A1274" s="381"/>
      <c r="B1274" s="381" t="s">
        <v>5639</v>
      </c>
      <c r="C1274" s="381"/>
      <c r="D1274" s="381"/>
      <c r="E1274" s="381"/>
      <c r="F1274" s="381"/>
      <c r="G1274" s="381"/>
      <c r="H1274" s="381"/>
      <c r="I1274" s="381"/>
      <c r="J1274" s="381"/>
    </row>
    <row r="1275" spans="1:10" s="190" customFormat="1" ht="12.75" hidden="1" customHeight="1" x14ac:dyDescent="0.25">
      <c r="A1275" s="381"/>
      <c r="B1275" s="381" t="s">
        <v>5640</v>
      </c>
      <c r="C1275" s="381"/>
      <c r="D1275" s="381"/>
      <c r="E1275" s="381"/>
      <c r="F1275" s="381"/>
      <c r="G1275" s="381"/>
      <c r="H1275" s="381"/>
      <c r="I1275" s="381"/>
      <c r="J1275" s="381"/>
    </row>
    <row r="1276" spans="1:10" s="190" customFormat="1" ht="12.75" hidden="1" customHeight="1" x14ac:dyDescent="0.25">
      <c r="A1276" s="381"/>
      <c r="B1276" s="381" t="s">
        <v>5641</v>
      </c>
      <c r="C1276" s="381"/>
      <c r="D1276" s="381"/>
      <c r="E1276" s="381"/>
      <c r="F1276" s="381"/>
      <c r="G1276" s="381"/>
      <c r="H1276" s="381"/>
      <c r="I1276" s="381"/>
      <c r="J1276" s="381"/>
    </row>
    <row r="1277" spans="1:10" s="190" customFormat="1" ht="12.75" hidden="1" customHeight="1" x14ac:dyDescent="0.25">
      <c r="A1277" s="381"/>
      <c r="B1277" s="381" t="s">
        <v>5642</v>
      </c>
      <c r="C1277" s="381"/>
      <c r="D1277" s="381"/>
      <c r="E1277" s="381"/>
      <c r="F1277" s="381"/>
      <c r="G1277" s="381"/>
      <c r="H1277" s="381"/>
      <c r="I1277" s="381"/>
      <c r="J1277" s="381"/>
    </row>
    <row r="1278" spans="1:10" s="190" customFormat="1" ht="12.75" hidden="1" customHeight="1" x14ac:dyDescent="0.25">
      <c r="A1278" s="381"/>
      <c r="B1278" s="381" t="s">
        <v>5643</v>
      </c>
      <c r="C1278" s="381"/>
      <c r="D1278" s="381"/>
      <c r="E1278" s="381"/>
      <c r="F1278" s="381"/>
      <c r="G1278" s="381"/>
      <c r="H1278" s="381"/>
      <c r="I1278" s="381"/>
      <c r="J1278" s="381"/>
    </row>
    <row r="1279" spans="1:10" s="190" customFormat="1" ht="12.75" hidden="1" customHeight="1" x14ac:dyDescent="0.25">
      <c r="A1279" s="381"/>
      <c r="B1279" s="381" t="s">
        <v>5644</v>
      </c>
      <c r="C1279" s="381"/>
      <c r="D1279" s="381"/>
      <c r="E1279" s="381"/>
      <c r="F1279" s="381"/>
      <c r="G1279" s="381"/>
      <c r="H1279" s="381"/>
      <c r="I1279" s="381"/>
      <c r="J1279" s="381"/>
    </row>
    <row r="1280" spans="1:10" s="190" customFormat="1" ht="12.75" hidden="1" customHeight="1" x14ac:dyDescent="0.25">
      <c r="A1280" s="381"/>
      <c r="B1280" s="381" t="s">
        <v>5645</v>
      </c>
      <c r="C1280" s="381"/>
      <c r="D1280" s="381"/>
      <c r="E1280" s="381"/>
      <c r="F1280" s="381"/>
      <c r="G1280" s="381"/>
      <c r="H1280" s="381"/>
      <c r="I1280" s="381"/>
      <c r="J1280" s="381"/>
    </row>
    <row r="1281" spans="1:10" s="190" customFormat="1" ht="12.75" hidden="1" customHeight="1" x14ac:dyDescent="0.25">
      <c r="A1281" s="381"/>
      <c r="B1281" s="381" t="s">
        <v>5646</v>
      </c>
      <c r="C1281" s="381"/>
      <c r="D1281" s="381"/>
      <c r="E1281" s="381"/>
      <c r="F1281" s="381"/>
      <c r="G1281" s="381"/>
      <c r="H1281" s="381"/>
      <c r="I1281" s="381"/>
      <c r="J1281" s="381"/>
    </row>
    <row r="1282" spans="1:10" s="190" customFormat="1" ht="12.75" hidden="1" customHeight="1" x14ac:dyDescent="0.25">
      <c r="A1282" s="381"/>
      <c r="B1282" s="381" t="s">
        <v>5647</v>
      </c>
      <c r="C1282" s="381"/>
      <c r="D1282" s="381"/>
      <c r="E1282" s="381"/>
      <c r="F1282" s="381"/>
      <c r="G1282" s="381"/>
      <c r="H1282" s="381"/>
      <c r="I1282" s="381"/>
      <c r="J1282" s="381"/>
    </row>
    <row r="1283" spans="1:10" s="190" customFormat="1" ht="12.75" hidden="1" customHeight="1" x14ac:dyDescent="0.25">
      <c r="A1283" s="381"/>
      <c r="B1283" s="381" t="s">
        <v>5648</v>
      </c>
      <c r="C1283" s="381"/>
      <c r="D1283" s="381"/>
      <c r="E1283" s="381"/>
      <c r="F1283" s="381"/>
      <c r="G1283" s="381"/>
      <c r="H1283" s="381"/>
      <c r="I1283" s="381"/>
      <c r="J1283" s="381"/>
    </row>
    <row r="1284" spans="1:10" s="190" customFormat="1" ht="12.75" hidden="1" customHeight="1" x14ac:dyDescent="0.25">
      <c r="A1284" s="381"/>
      <c r="B1284" s="381" t="s">
        <v>5649</v>
      </c>
      <c r="C1284" s="381"/>
      <c r="D1284" s="381"/>
      <c r="E1284" s="381"/>
      <c r="F1284" s="381"/>
      <c r="G1284" s="381"/>
      <c r="H1284" s="381"/>
      <c r="I1284" s="381"/>
      <c r="J1284" s="381"/>
    </row>
    <row r="1285" spans="1:10" s="190" customFormat="1" ht="12.75" hidden="1" customHeight="1" x14ac:dyDescent="0.25">
      <c r="A1285" s="381"/>
      <c r="B1285" s="381" t="s">
        <v>5650</v>
      </c>
      <c r="C1285" s="381"/>
      <c r="D1285" s="381"/>
      <c r="E1285" s="381"/>
      <c r="F1285" s="381"/>
      <c r="G1285" s="381"/>
      <c r="H1285" s="381"/>
      <c r="I1285" s="381"/>
      <c r="J1285" s="381"/>
    </row>
    <row r="1286" spans="1:10" s="190" customFormat="1" ht="12.75" hidden="1" customHeight="1" x14ac:dyDescent="0.25">
      <c r="A1286" s="381"/>
      <c r="B1286" s="381" t="s">
        <v>5651</v>
      </c>
      <c r="C1286" s="381"/>
      <c r="D1286" s="381"/>
      <c r="E1286" s="381"/>
      <c r="F1286" s="381"/>
      <c r="G1286" s="381"/>
      <c r="H1286" s="381"/>
      <c r="I1286" s="381"/>
      <c r="J1286" s="381"/>
    </row>
    <row r="1287" spans="1:10" s="190" customFormat="1" ht="12.75" hidden="1" customHeight="1" x14ac:dyDescent="0.25">
      <c r="A1287" s="381"/>
      <c r="B1287" s="381" t="s">
        <v>5652</v>
      </c>
      <c r="C1287" s="381"/>
      <c r="D1287" s="381"/>
      <c r="E1287" s="381"/>
      <c r="F1287" s="381"/>
      <c r="G1287" s="381"/>
      <c r="H1287" s="381"/>
      <c r="I1287" s="381"/>
      <c r="J1287" s="381"/>
    </row>
    <row r="1288" spans="1:10" s="190" customFormat="1" ht="12.75" hidden="1" customHeight="1" x14ac:dyDescent="0.25">
      <c r="A1288" s="381"/>
      <c r="B1288" s="381" t="s">
        <v>5653</v>
      </c>
      <c r="C1288" s="381"/>
      <c r="D1288" s="381"/>
      <c r="E1288" s="381"/>
      <c r="F1288" s="381"/>
      <c r="G1288" s="381"/>
      <c r="H1288" s="381"/>
      <c r="I1288" s="381"/>
      <c r="J1288" s="381"/>
    </row>
    <row r="1289" spans="1:10" s="190" customFormat="1" ht="12.75" hidden="1" customHeight="1" x14ac:dyDescent="0.25">
      <c r="A1289" s="381"/>
      <c r="B1289" s="381" t="s">
        <v>5654</v>
      </c>
      <c r="C1289" s="381"/>
      <c r="D1289" s="381"/>
      <c r="E1289" s="381"/>
      <c r="F1289" s="381"/>
      <c r="G1289" s="381"/>
      <c r="H1289" s="381"/>
      <c r="I1289" s="381"/>
      <c r="J1289" s="381"/>
    </row>
    <row r="1290" spans="1:10" s="190" customFormat="1" ht="12.75" hidden="1" customHeight="1" x14ac:dyDescent="0.25">
      <c r="A1290" s="381"/>
      <c r="B1290" s="381" t="s">
        <v>5655</v>
      </c>
      <c r="C1290" s="381"/>
      <c r="D1290" s="381"/>
      <c r="E1290" s="381"/>
      <c r="F1290" s="381"/>
      <c r="G1290" s="381"/>
      <c r="H1290" s="381"/>
      <c r="I1290" s="381"/>
      <c r="J1290" s="381"/>
    </row>
    <row r="1291" spans="1:10" s="190" customFormat="1" ht="12.75" hidden="1" customHeight="1" x14ac:dyDescent="0.25">
      <c r="A1291" s="381"/>
      <c r="B1291" s="381" t="s">
        <v>5656</v>
      </c>
      <c r="C1291" s="381"/>
      <c r="D1291" s="381"/>
      <c r="E1291" s="381"/>
      <c r="F1291" s="381"/>
      <c r="G1291" s="381"/>
      <c r="H1291" s="381"/>
      <c r="I1291" s="381"/>
      <c r="J1291" s="381"/>
    </row>
    <row r="1292" spans="1:10" s="190" customFormat="1" ht="12.75" hidden="1" customHeight="1" x14ac:dyDescent="0.25">
      <c r="A1292" s="381"/>
      <c r="B1292" s="381" t="s">
        <v>5657</v>
      </c>
      <c r="C1292" s="381"/>
      <c r="D1292" s="381"/>
      <c r="E1292" s="381"/>
      <c r="F1292" s="381"/>
      <c r="G1292" s="381"/>
      <c r="H1292" s="381"/>
      <c r="I1292" s="381"/>
      <c r="J1292" s="381"/>
    </row>
    <row r="1293" spans="1:10" s="190" customFormat="1" ht="12.75" hidden="1" customHeight="1" x14ac:dyDescent="0.25">
      <c r="A1293" s="381"/>
      <c r="B1293" s="381" t="s">
        <v>5658</v>
      </c>
      <c r="C1293" s="381"/>
      <c r="D1293" s="381"/>
      <c r="E1293" s="381"/>
      <c r="F1293" s="381"/>
      <c r="G1293" s="381"/>
      <c r="H1293" s="381"/>
      <c r="I1293" s="381"/>
      <c r="J1293" s="381"/>
    </row>
    <row r="1294" spans="1:10" s="190" customFormat="1" ht="12.75" hidden="1" customHeight="1" x14ac:dyDescent="0.25">
      <c r="A1294" s="381"/>
      <c r="B1294" s="381" t="s">
        <v>5659</v>
      </c>
      <c r="C1294" s="381"/>
      <c r="D1294" s="381"/>
      <c r="E1294" s="381"/>
      <c r="F1294" s="381"/>
      <c r="G1294" s="381"/>
      <c r="H1294" s="381"/>
      <c r="I1294" s="381"/>
      <c r="J1294" s="381"/>
    </row>
    <row r="1295" spans="1:10" s="190" customFormat="1" ht="12.75" hidden="1" customHeight="1" x14ac:dyDescent="0.25">
      <c r="A1295" s="381"/>
      <c r="B1295" s="381" t="s">
        <v>5660</v>
      </c>
      <c r="C1295" s="381"/>
      <c r="D1295" s="381"/>
      <c r="E1295" s="381"/>
      <c r="F1295" s="381"/>
      <c r="G1295" s="381"/>
      <c r="H1295" s="381"/>
      <c r="I1295" s="381"/>
      <c r="J1295" s="381"/>
    </row>
    <row r="1296" spans="1:10" s="190" customFormat="1" ht="12.75" hidden="1" customHeight="1" x14ac:dyDescent="0.25">
      <c r="A1296" s="381"/>
      <c r="B1296" s="381" t="s">
        <v>5661</v>
      </c>
      <c r="C1296" s="381"/>
      <c r="D1296" s="381"/>
      <c r="E1296" s="381"/>
      <c r="F1296" s="381"/>
      <c r="G1296" s="381"/>
      <c r="H1296" s="381"/>
      <c r="I1296" s="381"/>
      <c r="J1296" s="381"/>
    </row>
    <row r="1297" spans="1:10" s="190" customFormat="1" ht="12.75" hidden="1" customHeight="1" x14ac:dyDescent="0.25">
      <c r="A1297" s="381"/>
      <c r="B1297" s="381" t="s">
        <v>5662</v>
      </c>
      <c r="C1297" s="381"/>
      <c r="D1297" s="381"/>
      <c r="E1297" s="381"/>
      <c r="F1297" s="381"/>
      <c r="G1297" s="381"/>
      <c r="H1297" s="381"/>
      <c r="I1297" s="381"/>
      <c r="J1297" s="381"/>
    </row>
    <row r="1298" spans="1:10" s="190" customFormat="1" ht="12.75" hidden="1" customHeight="1" x14ac:dyDescent="0.25">
      <c r="A1298" s="381"/>
      <c r="B1298" s="381" t="s">
        <v>5663</v>
      </c>
      <c r="C1298" s="381"/>
      <c r="D1298" s="381"/>
      <c r="E1298" s="381"/>
      <c r="F1298" s="381"/>
      <c r="G1298" s="381"/>
      <c r="H1298" s="381"/>
      <c r="I1298" s="381"/>
      <c r="J1298" s="381"/>
    </row>
    <row r="1299" spans="1:10" s="190" customFormat="1" ht="12.75" hidden="1" customHeight="1" x14ac:dyDescent="0.25">
      <c r="A1299" s="381"/>
      <c r="B1299" s="381" t="s">
        <v>5664</v>
      </c>
      <c r="C1299" s="381"/>
      <c r="D1299" s="381"/>
      <c r="E1299" s="381"/>
      <c r="F1299" s="381"/>
      <c r="G1299" s="381"/>
      <c r="H1299" s="381"/>
      <c r="I1299" s="381"/>
      <c r="J1299" s="381"/>
    </row>
    <row r="1300" spans="1:10" s="190" customFormat="1" ht="12.75" hidden="1" customHeight="1" x14ac:dyDescent="0.25">
      <c r="A1300" s="381"/>
      <c r="B1300" s="381" t="s">
        <v>5665</v>
      </c>
      <c r="C1300" s="381"/>
      <c r="D1300" s="381"/>
      <c r="E1300" s="381"/>
      <c r="F1300" s="381"/>
      <c r="G1300" s="381"/>
      <c r="H1300" s="381"/>
      <c r="I1300" s="381"/>
      <c r="J1300" s="381"/>
    </row>
    <row r="1301" spans="1:10" s="190" customFormat="1" ht="12.75" hidden="1" customHeight="1" x14ac:dyDescent="0.25">
      <c r="A1301" s="381"/>
      <c r="B1301" s="381" t="s">
        <v>5666</v>
      </c>
      <c r="C1301" s="381"/>
      <c r="D1301" s="381"/>
      <c r="E1301" s="381"/>
      <c r="F1301" s="381"/>
      <c r="G1301" s="381"/>
      <c r="H1301" s="381"/>
      <c r="I1301" s="381"/>
      <c r="J1301" s="381"/>
    </row>
    <row r="1302" spans="1:10" s="190" customFormat="1" ht="12.75" hidden="1" customHeight="1" x14ac:dyDescent="0.25">
      <c r="A1302" s="381"/>
      <c r="B1302" s="381" t="s">
        <v>5667</v>
      </c>
      <c r="C1302" s="381"/>
      <c r="D1302" s="381"/>
      <c r="E1302" s="381"/>
      <c r="F1302" s="381"/>
      <c r="G1302" s="381"/>
      <c r="H1302" s="381"/>
      <c r="I1302" s="381"/>
      <c r="J1302" s="381"/>
    </row>
    <row r="1303" spans="1:10" s="190" customFormat="1" ht="12.75" hidden="1" customHeight="1" x14ac:dyDescent="0.25">
      <c r="A1303" s="381"/>
      <c r="B1303" s="381" t="s">
        <v>5668</v>
      </c>
      <c r="C1303" s="381"/>
      <c r="D1303" s="381"/>
      <c r="E1303" s="381"/>
      <c r="F1303" s="381"/>
      <c r="G1303" s="381"/>
      <c r="H1303" s="381"/>
      <c r="I1303" s="381"/>
      <c r="J1303" s="381"/>
    </row>
    <row r="1304" spans="1:10" s="190" customFormat="1" ht="12.75" hidden="1" customHeight="1" x14ac:dyDescent="0.25">
      <c r="A1304" s="381"/>
      <c r="B1304" s="381" t="s">
        <v>5669</v>
      </c>
      <c r="C1304" s="381"/>
      <c r="D1304" s="381"/>
      <c r="E1304" s="381"/>
      <c r="F1304" s="381"/>
      <c r="G1304" s="381"/>
      <c r="H1304" s="381"/>
      <c r="I1304" s="381"/>
      <c r="J1304" s="381"/>
    </row>
    <row r="1305" spans="1:10" s="190" customFormat="1" ht="12.75" hidden="1" customHeight="1" x14ac:dyDescent="0.25">
      <c r="A1305" s="381"/>
      <c r="B1305" s="381" t="s">
        <v>5670</v>
      </c>
      <c r="C1305" s="381"/>
      <c r="D1305" s="381"/>
      <c r="E1305" s="381"/>
      <c r="F1305" s="381"/>
      <c r="G1305" s="381"/>
      <c r="H1305" s="381"/>
      <c r="I1305" s="381"/>
      <c r="J1305" s="381"/>
    </row>
    <row r="1306" spans="1:10" s="190" customFormat="1" ht="12.75" hidden="1" customHeight="1" x14ac:dyDescent="0.25">
      <c r="A1306" s="381"/>
      <c r="B1306" s="381" t="s">
        <v>5671</v>
      </c>
      <c r="C1306" s="381"/>
      <c r="D1306" s="381"/>
      <c r="E1306" s="381"/>
      <c r="F1306" s="381"/>
      <c r="G1306" s="381"/>
      <c r="H1306" s="381"/>
      <c r="I1306" s="381"/>
      <c r="J1306" s="381"/>
    </row>
    <row r="1307" spans="1:10" s="190" customFormat="1" ht="12.75" hidden="1" customHeight="1" x14ac:dyDescent="0.25">
      <c r="A1307" s="381"/>
      <c r="B1307" s="381" t="s">
        <v>5672</v>
      </c>
      <c r="C1307" s="381"/>
      <c r="D1307" s="381"/>
      <c r="E1307" s="381"/>
      <c r="F1307" s="381"/>
      <c r="G1307" s="381"/>
      <c r="H1307" s="381"/>
      <c r="I1307" s="381"/>
      <c r="J1307" s="381"/>
    </row>
    <row r="1308" spans="1:10" s="190" customFormat="1" ht="12.75" hidden="1" customHeight="1" x14ac:dyDescent="0.25">
      <c r="A1308" s="381"/>
      <c r="B1308" s="381" t="s">
        <v>5673</v>
      </c>
      <c r="C1308" s="381"/>
      <c r="D1308" s="381"/>
      <c r="E1308" s="381"/>
      <c r="F1308" s="381"/>
      <c r="G1308" s="381"/>
      <c r="H1308" s="381"/>
      <c r="I1308" s="381"/>
      <c r="J1308" s="381"/>
    </row>
    <row r="1309" spans="1:10" s="190" customFormat="1" ht="12.75" hidden="1" customHeight="1" x14ac:dyDescent="0.25">
      <c r="A1309" s="381"/>
      <c r="B1309" s="381" t="s">
        <v>5674</v>
      </c>
      <c r="C1309" s="381"/>
      <c r="D1309" s="381"/>
      <c r="E1309" s="381"/>
      <c r="F1309" s="381"/>
      <c r="G1309" s="381"/>
      <c r="H1309" s="381"/>
      <c r="I1309" s="381"/>
      <c r="J1309" s="381"/>
    </row>
    <row r="1310" spans="1:10" s="190" customFormat="1" ht="12.75" hidden="1" customHeight="1" x14ac:dyDescent="0.25">
      <c r="A1310" s="381"/>
      <c r="B1310" s="381" t="s">
        <v>5675</v>
      </c>
      <c r="C1310" s="381"/>
      <c r="D1310" s="381"/>
      <c r="E1310" s="381"/>
      <c r="F1310" s="381"/>
      <c r="G1310" s="381"/>
      <c r="H1310" s="381"/>
      <c r="I1310" s="381"/>
      <c r="J1310" s="381"/>
    </row>
    <row r="1311" spans="1:10" s="190" customFormat="1" ht="12.75" hidden="1" customHeight="1" x14ac:dyDescent="0.25">
      <c r="A1311" s="381"/>
      <c r="B1311" s="381" t="s">
        <v>5676</v>
      </c>
      <c r="C1311" s="381"/>
      <c r="D1311" s="381"/>
      <c r="E1311" s="381"/>
      <c r="F1311" s="381"/>
      <c r="G1311" s="381"/>
      <c r="H1311" s="381"/>
      <c r="I1311" s="381"/>
      <c r="J1311" s="381"/>
    </row>
    <row r="1312" spans="1:10" s="190" customFormat="1" ht="12.75" hidden="1" customHeight="1" x14ac:dyDescent="0.25">
      <c r="A1312" s="381"/>
      <c r="B1312" s="381" t="s">
        <v>5677</v>
      </c>
      <c r="C1312" s="381"/>
      <c r="D1312" s="381"/>
      <c r="E1312" s="381"/>
      <c r="F1312" s="381"/>
      <c r="G1312" s="381"/>
      <c r="H1312" s="381"/>
      <c r="I1312" s="381"/>
      <c r="J1312" s="381"/>
    </row>
    <row r="1313" spans="1:10" s="190" customFormat="1" ht="12.75" hidden="1" customHeight="1" x14ac:dyDescent="0.25">
      <c r="A1313" s="381"/>
      <c r="B1313" s="381" t="s">
        <v>5678</v>
      </c>
      <c r="C1313" s="381"/>
      <c r="D1313" s="381"/>
      <c r="E1313" s="381"/>
      <c r="F1313" s="381"/>
      <c r="G1313" s="381"/>
      <c r="H1313" s="381"/>
      <c r="I1313" s="381"/>
      <c r="J1313" s="381"/>
    </row>
    <row r="1314" spans="1:10" s="190" customFormat="1" ht="12.75" hidden="1" customHeight="1" x14ac:dyDescent="0.25">
      <c r="A1314" s="381"/>
      <c r="B1314" s="381" t="s">
        <v>5679</v>
      </c>
      <c r="C1314" s="381"/>
      <c r="D1314" s="381"/>
      <c r="E1314" s="381"/>
      <c r="F1314" s="381"/>
      <c r="G1314" s="381"/>
      <c r="H1314" s="381"/>
      <c r="I1314" s="381"/>
      <c r="J1314" s="381"/>
    </row>
    <row r="1315" spans="1:10" s="190" customFormat="1" ht="12.75" hidden="1" customHeight="1" x14ac:dyDescent="0.25">
      <c r="A1315" s="381"/>
      <c r="B1315" s="381" t="s">
        <v>5680</v>
      </c>
      <c r="C1315" s="381"/>
      <c r="D1315" s="381"/>
      <c r="E1315" s="381"/>
      <c r="F1315" s="381"/>
      <c r="G1315" s="381"/>
      <c r="H1315" s="381"/>
      <c r="I1315" s="381"/>
      <c r="J1315" s="381"/>
    </row>
    <row r="1316" spans="1:10" s="190" customFormat="1" ht="12.75" hidden="1" customHeight="1" x14ac:dyDescent="0.25">
      <c r="A1316" s="381"/>
      <c r="B1316" s="381" t="s">
        <v>5681</v>
      </c>
      <c r="C1316" s="381"/>
      <c r="D1316" s="381"/>
      <c r="E1316" s="381"/>
      <c r="F1316" s="381"/>
      <c r="G1316" s="381"/>
      <c r="H1316" s="381"/>
      <c r="I1316" s="381"/>
      <c r="J1316" s="381"/>
    </row>
    <row r="1317" spans="1:10" s="190" customFormat="1" ht="12.75" hidden="1" customHeight="1" x14ac:dyDescent="0.25">
      <c r="A1317" s="381"/>
      <c r="B1317" s="381" t="s">
        <v>5682</v>
      </c>
      <c r="C1317" s="381"/>
      <c r="D1317" s="381"/>
      <c r="E1317" s="381"/>
      <c r="F1317" s="381"/>
      <c r="G1317" s="381"/>
      <c r="H1317" s="381"/>
      <c r="I1317" s="381"/>
      <c r="J1317" s="381"/>
    </row>
    <row r="1318" spans="1:10" s="190" customFormat="1" ht="12.75" hidden="1" customHeight="1" x14ac:dyDescent="0.25">
      <c r="A1318" s="381"/>
      <c r="B1318" s="381" t="s">
        <v>5683</v>
      </c>
      <c r="C1318" s="381"/>
      <c r="D1318" s="381"/>
      <c r="E1318" s="381"/>
      <c r="F1318" s="381"/>
      <c r="G1318" s="381"/>
      <c r="H1318" s="381"/>
      <c r="I1318" s="381"/>
      <c r="J1318" s="381"/>
    </row>
    <row r="1319" spans="1:10" s="190" customFormat="1" ht="12.75" hidden="1" customHeight="1" x14ac:dyDescent="0.25">
      <c r="A1319" s="381"/>
      <c r="B1319" s="381" t="s">
        <v>5684</v>
      </c>
      <c r="C1319" s="381"/>
      <c r="D1319" s="381"/>
      <c r="E1319" s="381"/>
      <c r="F1319" s="381"/>
      <c r="G1319" s="381"/>
      <c r="H1319" s="381"/>
      <c r="I1319" s="381"/>
      <c r="J1319" s="381"/>
    </row>
    <row r="1320" spans="1:10" s="190" customFormat="1" ht="12.75" hidden="1" customHeight="1" x14ac:dyDescent="0.25">
      <c r="A1320" s="381"/>
      <c r="B1320" s="381" t="s">
        <v>5685</v>
      </c>
      <c r="C1320" s="381"/>
      <c r="D1320" s="381"/>
      <c r="E1320" s="381"/>
      <c r="F1320" s="381"/>
      <c r="G1320" s="381"/>
      <c r="H1320" s="381"/>
      <c r="I1320" s="381"/>
      <c r="J1320" s="381"/>
    </row>
    <row r="1321" spans="1:10" s="190" customFormat="1" ht="12.75" hidden="1" customHeight="1" x14ac:dyDescent="0.25">
      <c r="A1321" s="381"/>
      <c r="B1321" s="381" t="s">
        <v>5686</v>
      </c>
      <c r="C1321" s="381"/>
      <c r="D1321" s="381"/>
      <c r="E1321" s="381"/>
      <c r="F1321" s="381"/>
      <c r="G1321" s="381"/>
      <c r="H1321" s="381"/>
      <c r="I1321" s="381"/>
      <c r="J1321" s="381"/>
    </row>
    <row r="1322" spans="1:10" s="190" customFormat="1" ht="12.75" hidden="1" customHeight="1" x14ac:dyDescent="0.25">
      <c r="A1322" s="381"/>
      <c r="B1322" s="381" t="s">
        <v>5687</v>
      </c>
      <c r="C1322" s="381"/>
      <c r="D1322" s="381"/>
      <c r="E1322" s="381"/>
      <c r="F1322" s="381"/>
      <c r="G1322" s="381"/>
      <c r="H1322" s="381"/>
      <c r="I1322" s="381"/>
      <c r="J1322" s="381"/>
    </row>
    <row r="1323" spans="1:10" s="190" customFormat="1" ht="12.75" hidden="1" customHeight="1" x14ac:dyDescent="0.25">
      <c r="A1323" s="381"/>
      <c r="B1323" s="381" t="s">
        <v>5688</v>
      </c>
      <c r="C1323" s="381"/>
      <c r="D1323" s="381"/>
      <c r="E1323" s="381"/>
      <c r="F1323" s="381"/>
      <c r="G1323" s="381"/>
      <c r="H1323" s="381"/>
      <c r="I1323" s="381"/>
      <c r="J1323" s="381"/>
    </row>
    <row r="1324" spans="1:10" s="190" customFormat="1" ht="12.75" hidden="1" customHeight="1" x14ac:dyDescent="0.25">
      <c r="A1324" s="381"/>
      <c r="B1324" s="381" t="s">
        <v>5689</v>
      </c>
      <c r="C1324" s="381"/>
      <c r="D1324" s="381"/>
      <c r="E1324" s="381"/>
      <c r="F1324" s="381"/>
      <c r="G1324" s="381"/>
      <c r="H1324" s="381"/>
      <c r="I1324" s="381"/>
      <c r="J1324" s="381"/>
    </row>
    <row r="1325" spans="1:10" s="190" customFormat="1" ht="12.75" hidden="1" customHeight="1" x14ac:dyDescent="0.25">
      <c r="A1325" s="381"/>
      <c r="B1325" s="381" t="s">
        <v>5690</v>
      </c>
      <c r="C1325" s="381"/>
      <c r="D1325" s="381"/>
      <c r="E1325" s="381"/>
      <c r="F1325" s="381"/>
      <c r="G1325" s="381"/>
      <c r="H1325" s="381"/>
      <c r="I1325" s="381"/>
      <c r="J1325" s="381"/>
    </row>
    <row r="1326" spans="1:10" s="190" customFormat="1" ht="12.75" hidden="1" customHeight="1" x14ac:dyDescent="0.25">
      <c r="A1326" s="381"/>
      <c r="B1326" s="381" t="s">
        <v>5691</v>
      </c>
      <c r="C1326" s="381"/>
      <c r="D1326" s="381"/>
      <c r="E1326" s="381"/>
      <c r="F1326" s="381"/>
      <c r="G1326" s="381"/>
      <c r="H1326" s="381"/>
      <c r="I1326" s="381"/>
      <c r="J1326" s="381"/>
    </row>
    <row r="1327" spans="1:10" s="190" customFormat="1" ht="12.75" hidden="1" customHeight="1" x14ac:dyDescent="0.25">
      <c r="A1327" s="381"/>
      <c r="B1327" s="381" t="s">
        <v>5692</v>
      </c>
      <c r="C1327" s="381"/>
      <c r="D1327" s="381"/>
      <c r="E1327" s="381"/>
      <c r="F1327" s="381"/>
      <c r="G1327" s="381"/>
      <c r="H1327" s="381"/>
      <c r="I1327" s="381"/>
      <c r="J1327" s="381"/>
    </row>
    <row r="1328" spans="1:10" s="190" customFormat="1" ht="12.75" hidden="1" customHeight="1" x14ac:dyDescent="0.25">
      <c r="A1328" s="381"/>
      <c r="B1328" s="381" t="s">
        <v>5693</v>
      </c>
      <c r="C1328" s="381"/>
      <c r="D1328" s="381"/>
      <c r="E1328" s="381"/>
      <c r="F1328" s="381"/>
      <c r="G1328" s="381"/>
      <c r="H1328" s="381"/>
      <c r="I1328" s="381"/>
      <c r="J1328" s="381"/>
    </row>
    <row r="1329" spans="1:10" s="190" customFormat="1" ht="12.75" hidden="1" customHeight="1" x14ac:dyDescent="0.25">
      <c r="A1329" s="381"/>
      <c r="B1329" s="381" t="s">
        <v>5694</v>
      </c>
      <c r="C1329" s="381"/>
      <c r="D1329" s="381"/>
      <c r="E1329" s="381"/>
      <c r="F1329" s="381"/>
      <c r="G1329" s="381"/>
      <c r="H1329" s="381"/>
      <c r="I1329" s="381"/>
      <c r="J1329" s="381"/>
    </row>
    <row r="1330" spans="1:10" s="190" customFormat="1" ht="12.75" hidden="1" customHeight="1" x14ac:dyDescent="0.25">
      <c r="A1330" s="381"/>
      <c r="B1330" s="381" t="s">
        <v>5695</v>
      </c>
      <c r="C1330" s="381"/>
      <c r="D1330" s="381"/>
      <c r="E1330" s="381"/>
      <c r="F1330" s="381"/>
      <c r="G1330" s="381"/>
      <c r="H1330" s="381"/>
      <c r="I1330" s="381"/>
      <c r="J1330" s="381"/>
    </row>
    <row r="1331" spans="1:10" s="190" customFormat="1" ht="12.75" hidden="1" customHeight="1" x14ac:dyDescent="0.25">
      <c r="A1331" s="381"/>
      <c r="B1331" s="381" t="s">
        <v>5696</v>
      </c>
      <c r="C1331" s="381"/>
      <c r="D1331" s="381"/>
      <c r="E1331" s="381"/>
      <c r="F1331" s="381"/>
      <c r="G1331" s="381"/>
      <c r="H1331" s="381"/>
      <c r="I1331" s="381"/>
      <c r="J1331" s="381"/>
    </row>
    <row r="1332" spans="1:10" s="190" customFormat="1" ht="12.75" hidden="1" customHeight="1" x14ac:dyDescent="0.25">
      <c r="A1332" s="381"/>
      <c r="B1332" s="381" t="s">
        <v>5697</v>
      </c>
      <c r="C1332" s="381"/>
      <c r="D1332" s="381"/>
      <c r="E1332" s="381"/>
      <c r="F1332" s="381"/>
      <c r="G1332" s="381"/>
      <c r="H1332" s="381"/>
      <c r="I1332" s="381"/>
      <c r="J1332" s="381"/>
    </row>
    <row r="1333" spans="1:10" s="190" customFormat="1" ht="12.75" hidden="1" customHeight="1" x14ac:dyDescent="0.25">
      <c r="A1333" s="381"/>
      <c r="B1333" s="381" t="s">
        <v>5698</v>
      </c>
      <c r="C1333" s="381"/>
      <c r="D1333" s="381"/>
      <c r="E1333" s="381"/>
      <c r="F1333" s="381"/>
      <c r="G1333" s="381"/>
      <c r="H1333" s="381"/>
      <c r="I1333" s="381"/>
      <c r="J1333" s="381"/>
    </row>
    <row r="1334" spans="1:10" s="190" customFormat="1" ht="12.75" hidden="1" customHeight="1" x14ac:dyDescent="0.25">
      <c r="A1334" s="381"/>
      <c r="B1334" s="381" t="s">
        <v>5699</v>
      </c>
      <c r="C1334" s="381"/>
      <c r="D1334" s="381"/>
      <c r="E1334" s="381"/>
      <c r="F1334" s="381"/>
      <c r="G1334" s="381"/>
      <c r="H1334" s="381"/>
      <c r="I1334" s="381"/>
      <c r="J1334" s="381"/>
    </row>
    <row r="1335" spans="1:10" s="190" customFormat="1" ht="12.75" hidden="1" customHeight="1" x14ac:dyDescent="0.25">
      <c r="A1335" s="381"/>
      <c r="B1335" s="381" t="s">
        <v>5700</v>
      </c>
      <c r="C1335" s="381"/>
      <c r="D1335" s="381"/>
      <c r="E1335" s="381"/>
      <c r="F1335" s="381"/>
      <c r="G1335" s="381"/>
      <c r="H1335" s="381"/>
      <c r="I1335" s="381"/>
      <c r="J1335" s="381"/>
    </row>
    <row r="1336" spans="1:10" s="190" customFormat="1" ht="12.75" hidden="1" customHeight="1" x14ac:dyDescent="0.25">
      <c r="A1336" s="381"/>
      <c r="B1336" s="381" t="s">
        <v>5701</v>
      </c>
      <c r="C1336" s="381"/>
      <c r="D1336" s="381"/>
      <c r="E1336" s="381"/>
      <c r="F1336" s="381"/>
      <c r="G1336" s="381"/>
      <c r="H1336" s="381"/>
      <c r="I1336" s="381"/>
      <c r="J1336" s="381"/>
    </row>
    <row r="1337" spans="1:10" s="190" customFormat="1" ht="12.75" hidden="1" customHeight="1" x14ac:dyDescent="0.25">
      <c r="A1337" s="381"/>
      <c r="B1337" s="381" t="s">
        <v>5702</v>
      </c>
      <c r="C1337" s="381"/>
      <c r="D1337" s="381"/>
      <c r="E1337" s="381"/>
      <c r="F1337" s="381"/>
      <c r="G1337" s="381"/>
      <c r="H1337" s="381"/>
      <c r="I1337" s="381"/>
      <c r="J1337" s="381"/>
    </row>
    <row r="1338" spans="1:10" s="190" customFormat="1" ht="12.75" hidden="1" customHeight="1" x14ac:dyDescent="0.25">
      <c r="A1338" s="381"/>
      <c r="B1338" s="381" t="s">
        <v>5703</v>
      </c>
      <c r="C1338" s="381"/>
      <c r="D1338" s="381"/>
      <c r="E1338" s="381"/>
      <c r="F1338" s="381"/>
      <c r="G1338" s="381"/>
      <c r="H1338" s="381"/>
      <c r="I1338" s="381"/>
      <c r="J1338" s="381"/>
    </row>
    <row r="1339" spans="1:10" s="190" customFormat="1" ht="12.75" hidden="1" customHeight="1" x14ac:dyDescent="0.25">
      <c r="A1339" s="381"/>
      <c r="B1339" s="381" t="s">
        <v>5704</v>
      </c>
      <c r="C1339" s="381"/>
      <c r="D1339" s="381"/>
      <c r="E1339" s="381"/>
      <c r="F1339" s="381"/>
      <c r="G1339" s="381"/>
      <c r="H1339" s="381"/>
      <c r="I1339" s="381"/>
      <c r="J1339" s="381"/>
    </row>
    <row r="1340" spans="1:10" s="190" customFormat="1" ht="12.75" hidden="1" customHeight="1" x14ac:dyDescent="0.25">
      <c r="A1340" s="381"/>
      <c r="B1340" s="381" t="s">
        <v>5705</v>
      </c>
      <c r="C1340" s="381"/>
      <c r="D1340" s="381"/>
      <c r="E1340" s="381"/>
      <c r="F1340" s="381"/>
      <c r="G1340" s="381"/>
      <c r="H1340" s="381"/>
      <c r="I1340" s="381"/>
      <c r="J1340" s="381"/>
    </row>
    <row r="1341" spans="1:10" s="190" customFormat="1" ht="12.75" hidden="1" customHeight="1" x14ac:dyDescent="0.25">
      <c r="A1341" s="381"/>
      <c r="B1341" s="381" t="s">
        <v>5706</v>
      </c>
      <c r="C1341" s="381"/>
      <c r="D1341" s="381"/>
      <c r="E1341" s="381"/>
      <c r="F1341" s="381"/>
      <c r="G1341" s="381"/>
      <c r="H1341" s="381"/>
      <c r="I1341" s="381"/>
      <c r="J1341" s="381"/>
    </row>
    <row r="1342" spans="1:10" s="190" customFormat="1" ht="12.75" hidden="1" customHeight="1" x14ac:dyDescent="0.25">
      <c r="A1342" s="381"/>
      <c r="B1342" s="381" t="s">
        <v>5707</v>
      </c>
      <c r="C1342" s="381"/>
      <c r="D1342" s="381"/>
      <c r="E1342" s="381"/>
      <c r="F1342" s="381"/>
      <c r="G1342" s="381"/>
      <c r="H1342" s="381"/>
      <c r="I1342" s="381"/>
      <c r="J1342" s="381"/>
    </row>
    <row r="1343" spans="1:10" s="190" customFormat="1" ht="12.75" hidden="1" customHeight="1" x14ac:dyDescent="0.25">
      <c r="A1343" s="381"/>
      <c r="B1343" s="381" t="s">
        <v>5708</v>
      </c>
      <c r="C1343" s="381"/>
      <c r="D1343" s="381"/>
      <c r="E1343" s="381"/>
      <c r="F1343" s="381"/>
      <c r="G1343" s="381"/>
      <c r="H1343" s="381"/>
      <c r="I1343" s="381"/>
      <c r="J1343" s="381"/>
    </row>
    <row r="1344" spans="1:10" s="190" customFormat="1" ht="12.75" hidden="1" customHeight="1" x14ac:dyDescent="0.25">
      <c r="A1344" s="381"/>
      <c r="B1344" s="381" t="s">
        <v>5709</v>
      </c>
      <c r="C1344" s="381"/>
      <c r="D1344" s="381"/>
      <c r="E1344" s="381"/>
      <c r="F1344" s="381"/>
      <c r="G1344" s="381"/>
      <c r="H1344" s="381"/>
      <c r="I1344" s="381"/>
      <c r="J1344" s="381"/>
    </row>
    <row r="1345" spans="1:10" s="190" customFormat="1" ht="12.75" hidden="1" customHeight="1" x14ac:dyDescent="0.25">
      <c r="A1345" s="381"/>
      <c r="B1345" s="381" t="s">
        <v>5710</v>
      </c>
      <c r="C1345" s="381"/>
      <c r="D1345" s="381"/>
      <c r="E1345" s="381"/>
      <c r="F1345" s="381"/>
      <c r="G1345" s="381"/>
      <c r="H1345" s="381"/>
      <c r="I1345" s="381"/>
      <c r="J1345" s="381"/>
    </row>
    <row r="1346" spans="1:10" s="190" customFormat="1" ht="12.75" hidden="1" customHeight="1" x14ac:dyDescent="0.25">
      <c r="A1346" s="381"/>
      <c r="B1346" s="381" t="s">
        <v>5711</v>
      </c>
      <c r="C1346" s="381"/>
      <c r="D1346" s="381"/>
      <c r="E1346" s="381"/>
      <c r="F1346" s="381"/>
      <c r="G1346" s="381"/>
      <c r="H1346" s="381"/>
      <c r="I1346" s="381"/>
      <c r="J1346" s="381"/>
    </row>
    <row r="1347" spans="1:10" s="190" customFormat="1" ht="12.75" hidden="1" customHeight="1" x14ac:dyDescent="0.25">
      <c r="A1347" s="381"/>
      <c r="B1347" s="381" t="s">
        <v>5712</v>
      </c>
      <c r="C1347" s="381"/>
      <c r="D1347" s="381"/>
      <c r="E1347" s="381"/>
      <c r="F1347" s="381"/>
      <c r="G1347" s="381"/>
      <c r="H1347" s="381"/>
      <c r="I1347" s="381"/>
      <c r="J1347" s="381"/>
    </row>
    <row r="1348" spans="1:10" s="190" customFormat="1" ht="12.75" hidden="1" customHeight="1" x14ac:dyDescent="0.25">
      <c r="A1348" s="381"/>
      <c r="B1348" s="381" t="s">
        <v>5713</v>
      </c>
      <c r="C1348" s="381"/>
      <c r="D1348" s="381"/>
      <c r="E1348" s="381"/>
      <c r="F1348" s="381"/>
      <c r="G1348" s="381"/>
      <c r="H1348" s="381"/>
      <c r="I1348" s="381"/>
      <c r="J1348" s="381"/>
    </row>
    <row r="1349" spans="1:10" s="190" customFormat="1" ht="12.75" hidden="1" customHeight="1" x14ac:dyDescent="0.25">
      <c r="A1349" s="381"/>
      <c r="B1349" s="381" t="s">
        <v>5714</v>
      </c>
      <c r="C1349" s="381"/>
      <c r="D1349" s="381"/>
      <c r="E1349" s="381"/>
      <c r="F1349" s="381"/>
      <c r="G1349" s="381"/>
      <c r="H1349" s="381"/>
      <c r="I1349" s="381"/>
      <c r="J1349" s="381"/>
    </row>
    <row r="1350" spans="1:10" s="190" customFormat="1" ht="12.75" hidden="1" customHeight="1" x14ac:dyDescent="0.25">
      <c r="A1350" s="381"/>
      <c r="B1350" s="381" t="s">
        <v>5715</v>
      </c>
      <c r="C1350" s="381"/>
      <c r="D1350" s="381"/>
      <c r="E1350" s="381"/>
      <c r="F1350" s="381"/>
      <c r="G1350" s="381"/>
      <c r="H1350" s="381"/>
      <c r="I1350" s="381"/>
      <c r="J1350" s="381"/>
    </row>
    <row r="1351" spans="1:10" s="190" customFormat="1" ht="12.75" hidden="1" customHeight="1" x14ac:dyDescent="0.25">
      <c r="A1351" s="381"/>
      <c r="B1351" s="381" t="s">
        <v>5716</v>
      </c>
      <c r="C1351" s="381"/>
      <c r="D1351" s="381"/>
      <c r="E1351" s="381"/>
      <c r="F1351" s="381"/>
      <c r="G1351" s="381"/>
      <c r="H1351" s="381"/>
      <c r="I1351" s="381"/>
      <c r="J1351" s="381"/>
    </row>
    <row r="1352" spans="1:10" s="190" customFormat="1" ht="12.75" hidden="1" customHeight="1" x14ac:dyDescent="0.25">
      <c r="A1352" s="381"/>
      <c r="B1352" s="381" t="s">
        <v>5717</v>
      </c>
      <c r="C1352" s="381"/>
      <c r="D1352" s="381"/>
      <c r="E1352" s="381"/>
      <c r="F1352" s="381"/>
      <c r="G1352" s="381"/>
      <c r="H1352" s="381"/>
      <c r="I1352" s="381"/>
      <c r="J1352" s="381"/>
    </row>
    <row r="1353" spans="1:10" s="190" customFormat="1" ht="12.75" hidden="1" customHeight="1" x14ac:dyDescent="0.25">
      <c r="A1353" s="381"/>
      <c r="B1353" s="381" t="s">
        <v>5718</v>
      </c>
      <c r="C1353" s="381"/>
      <c r="D1353" s="381"/>
      <c r="E1353" s="381"/>
      <c r="F1353" s="381"/>
      <c r="G1353" s="381"/>
      <c r="H1353" s="381"/>
      <c r="I1353" s="381"/>
      <c r="J1353" s="381"/>
    </row>
    <row r="1354" spans="1:10" s="190" customFormat="1" ht="12.75" hidden="1" customHeight="1" x14ac:dyDescent="0.25">
      <c r="A1354" s="381"/>
      <c r="B1354" s="381" t="s">
        <v>5719</v>
      </c>
      <c r="C1354" s="381"/>
      <c r="D1354" s="381"/>
      <c r="E1354" s="381"/>
      <c r="F1354" s="381"/>
      <c r="G1354" s="381"/>
      <c r="H1354" s="381"/>
      <c r="I1354" s="381"/>
      <c r="J1354" s="381"/>
    </row>
    <row r="1355" spans="1:10" s="190" customFormat="1" ht="12.75" hidden="1" customHeight="1" x14ac:dyDescent="0.25">
      <c r="A1355" s="381"/>
      <c r="B1355" s="381" t="s">
        <v>5720</v>
      </c>
      <c r="C1355" s="381"/>
      <c r="D1355" s="381"/>
      <c r="E1355" s="381"/>
      <c r="F1355" s="381"/>
      <c r="G1355" s="381"/>
      <c r="H1355" s="381"/>
      <c r="I1355" s="381"/>
      <c r="J1355" s="381"/>
    </row>
    <row r="1356" spans="1:10" s="190" customFormat="1" ht="12.75" hidden="1" customHeight="1" x14ac:dyDescent="0.25">
      <c r="A1356" s="381"/>
      <c r="B1356" s="381" t="s">
        <v>5721</v>
      </c>
      <c r="C1356" s="381"/>
      <c r="D1356" s="381"/>
      <c r="E1356" s="381"/>
      <c r="F1356" s="381"/>
      <c r="G1356" s="381"/>
      <c r="H1356" s="381"/>
      <c r="I1356" s="381"/>
      <c r="J1356" s="381"/>
    </row>
    <row r="1357" spans="1:10" s="190" customFormat="1" ht="12.75" hidden="1" customHeight="1" x14ac:dyDescent="0.25">
      <c r="A1357" s="381"/>
      <c r="B1357" s="381" t="s">
        <v>5722</v>
      </c>
      <c r="C1357" s="381"/>
      <c r="D1357" s="381"/>
      <c r="E1357" s="381"/>
      <c r="F1357" s="381"/>
      <c r="G1357" s="381"/>
      <c r="H1357" s="381"/>
      <c r="I1357" s="381"/>
      <c r="J1357" s="381"/>
    </row>
    <row r="1358" spans="1:10" s="190" customFormat="1" ht="12.75" hidden="1" customHeight="1" x14ac:dyDescent="0.25">
      <c r="A1358" s="381"/>
      <c r="B1358" s="381" t="s">
        <v>5723</v>
      </c>
      <c r="C1358" s="381"/>
      <c r="D1358" s="381"/>
      <c r="E1358" s="381"/>
      <c r="F1358" s="381"/>
      <c r="G1358" s="381"/>
      <c r="H1358" s="381"/>
      <c r="I1358" s="381"/>
      <c r="J1358" s="381"/>
    </row>
    <row r="1359" spans="1:10" s="190" customFormat="1" ht="12.75" hidden="1" customHeight="1" x14ac:dyDescent="0.25">
      <c r="A1359" s="381"/>
      <c r="B1359" s="381" t="s">
        <v>5724</v>
      </c>
      <c r="C1359" s="381"/>
      <c r="D1359" s="381"/>
      <c r="E1359" s="381"/>
      <c r="F1359" s="381"/>
      <c r="G1359" s="381"/>
      <c r="H1359" s="381"/>
      <c r="I1359" s="381"/>
      <c r="J1359" s="381"/>
    </row>
    <row r="1360" spans="1:10" s="190" customFormat="1" ht="12.75" hidden="1" customHeight="1" x14ac:dyDescent="0.25">
      <c r="A1360" s="381"/>
      <c r="B1360" s="381" t="s">
        <v>5725</v>
      </c>
      <c r="C1360" s="381"/>
      <c r="D1360" s="381"/>
      <c r="E1360" s="381"/>
      <c r="F1360" s="381"/>
      <c r="G1360" s="381"/>
      <c r="H1360" s="381"/>
      <c r="I1360" s="381"/>
      <c r="J1360" s="381"/>
    </row>
    <row r="1361" spans="1:10" s="190" customFormat="1" ht="12.75" hidden="1" customHeight="1" x14ac:dyDescent="0.25">
      <c r="A1361" s="381"/>
      <c r="B1361" s="381" t="s">
        <v>5726</v>
      </c>
      <c r="C1361" s="381"/>
      <c r="D1361" s="381"/>
      <c r="E1361" s="381"/>
      <c r="F1361" s="381"/>
      <c r="G1361" s="381"/>
      <c r="H1361" s="381"/>
      <c r="I1361" s="381"/>
      <c r="J1361" s="381"/>
    </row>
    <row r="1362" spans="1:10" s="190" customFormat="1" ht="12.75" hidden="1" customHeight="1" x14ac:dyDescent="0.25">
      <c r="A1362" s="381"/>
      <c r="B1362" s="381" t="s">
        <v>5727</v>
      </c>
      <c r="C1362" s="381"/>
      <c r="D1362" s="381"/>
      <c r="E1362" s="381"/>
      <c r="F1362" s="381"/>
      <c r="G1362" s="381"/>
      <c r="H1362" s="381"/>
      <c r="I1362" s="381"/>
      <c r="J1362" s="381"/>
    </row>
    <row r="1363" spans="1:10" s="190" customFormat="1" ht="12.75" hidden="1" customHeight="1" x14ac:dyDescent="0.25">
      <c r="A1363" s="381"/>
      <c r="B1363" s="381" t="s">
        <v>5728</v>
      </c>
      <c r="C1363" s="381"/>
      <c r="D1363" s="381"/>
      <c r="E1363" s="381"/>
      <c r="F1363" s="381"/>
      <c r="G1363" s="381"/>
      <c r="H1363" s="381"/>
      <c r="I1363" s="381"/>
      <c r="J1363" s="381"/>
    </row>
    <row r="1364" spans="1:10" s="190" customFormat="1" ht="12.75" hidden="1" customHeight="1" x14ac:dyDescent="0.25">
      <c r="A1364" s="381"/>
      <c r="B1364" s="381" t="s">
        <v>5729</v>
      </c>
      <c r="C1364" s="381"/>
      <c r="D1364" s="381"/>
      <c r="E1364" s="381"/>
      <c r="F1364" s="381"/>
      <c r="G1364" s="381"/>
      <c r="H1364" s="381"/>
      <c r="I1364" s="381"/>
      <c r="J1364" s="381"/>
    </row>
    <row r="1365" spans="1:10" s="190" customFormat="1" ht="12.75" hidden="1" customHeight="1" x14ac:dyDescent="0.25">
      <c r="A1365" s="381"/>
      <c r="B1365" s="381" t="s">
        <v>5730</v>
      </c>
      <c r="C1365" s="381"/>
      <c r="D1365" s="381"/>
      <c r="E1365" s="381"/>
      <c r="F1365" s="381"/>
      <c r="G1365" s="381"/>
      <c r="H1365" s="381"/>
      <c r="I1365" s="381"/>
      <c r="J1365" s="381"/>
    </row>
    <row r="1366" spans="1:10" s="190" customFormat="1" ht="12.75" hidden="1" customHeight="1" x14ac:dyDescent="0.25">
      <c r="A1366" s="381"/>
      <c r="B1366" s="381" t="s">
        <v>5731</v>
      </c>
      <c r="C1366" s="381"/>
      <c r="D1366" s="381"/>
      <c r="E1366" s="381"/>
      <c r="F1366" s="381"/>
      <c r="G1366" s="381"/>
      <c r="H1366" s="381"/>
      <c r="I1366" s="381"/>
      <c r="J1366" s="381"/>
    </row>
    <row r="1367" spans="1:10" s="190" customFormat="1" ht="12.75" hidden="1" customHeight="1" x14ac:dyDescent="0.25">
      <c r="A1367" s="381"/>
      <c r="B1367" s="381" t="s">
        <v>5732</v>
      </c>
      <c r="C1367" s="381"/>
      <c r="D1367" s="381"/>
      <c r="E1367" s="381"/>
      <c r="F1367" s="381"/>
      <c r="G1367" s="381"/>
      <c r="H1367" s="381"/>
      <c r="I1367" s="381"/>
      <c r="J1367" s="381"/>
    </row>
    <row r="1368" spans="1:10" s="190" customFormat="1" ht="12.75" hidden="1" customHeight="1" x14ac:dyDescent="0.25">
      <c r="A1368" s="381"/>
      <c r="B1368" s="381" t="s">
        <v>5733</v>
      </c>
      <c r="C1368" s="381"/>
      <c r="D1368" s="381"/>
      <c r="E1368" s="381"/>
      <c r="F1368" s="381"/>
      <c r="G1368" s="381"/>
      <c r="H1368" s="381"/>
      <c r="I1368" s="381"/>
      <c r="J1368" s="381"/>
    </row>
    <row r="1369" spans="1:10" s="190" customFormat="1" ht="12.75" hidden="1" customHeight="1" x14ac:dyDescent="0.25">
      <c r="A1369" s="381"/>
      <c r="B1369" s="381" t="s">
        <v>5734</v>
      </c>
      <c r="C1369" s="381"/>
      <c r="D1369" s="381"/>
      <c r="E1369" s="381"/>
      <c r="F1369" s="381"/>
      <c r="G1369" s="381"/>
      <c r="H1369" s="381"/>
      <c r="I1369" s="381"/>
      <c r="J1369" s="381"/>
    </row>
    <row r="1370" spans="1:10" s="190" customFormat="1" ht="12.75" hidden="1" customHeight="1" x14ac:dyDescent="0.25">
      <c r="A1370" s="381"/>
      <c r="B1370" s="381" t="s">
        <v>5735</v>
      </c>
      <c r="C1370" s="381"/>
      <c r="D1370" s="381"/>
      <c r="E1370" s="381"/>
      <c r="F1370" s="381"/>
      <c r="G1370" s="381"/>
      <c r="H1370" s="381"/>
      <c r="I1370" s="381"/>
      <c r="J1370" s="381"/>
    </row>
    <row r="1371" spans="1:10" s="190" customFormat="1" ht="12.75" hidden="1" customHeight="1" x14ac:dyDescent="0.25">
      <c r="A1371" s="381"/>
      <c r="B1371" s="381" t="s">
        <v>5736</v>
      </c>
      <c r="C1371" s="381"/>
      <c r="D1371" s="381"/>
      <c r="E1371" s="381"/>
      <c r="F1371" s="381"/>
      <c r="G1371" s="381"/>
      <c r="H1371" s="381"/>
      <c r="I1371" s="381"/>
      <c r="J1371" s="381"/>
    </row>
    <row r="1372" spans="1:10" s="190" customFormat="1" ht="12.75" hidden="1" customHeight="1" x14ac:dyDescent="0.25">
      <c r="A1372" s="381"/>
      <c r="B1372" s="381" t="s">
        <v>5737</v>
      </c>
      <c r="C1372" s="381"/>
      <c r="D1372" s="381"/>
      <c r="E1372" s="381"/>
      <c r="F1372" s="381"/>
      <c r="G1372" s="381"/>
      <c r="H1372" s="381"/>
      <c r="I1372" s="381"/>
      <c r="J1372" s="381"/>
    </row>
    <row r="1373" spans="1:10" s="190" customFormat="1" ht="12.75" hidden="1" customHeight="1" x14ac:dyDescent="0.25">
      <c r="A1373" s="381"/>
      <c r="B1373" s="381" t="s">
        <v>5738</v>
      </c>
      <c r="C1373" s="381"/>
      <c r="D1373" s="381"/>
      <c r="E1373" s="381"/>
      <c r="F1373" s="381"/>
      <c r="G1373" s="381"/>
      <c r="H1373" s="381"/>
      <c r="I1373" s="381"/>
      <c r="J1373" s="381"/>
    </row>
    <row r="1374" spans="1:10" s="190" customFormat="1" ht="12.75" hidden="1" customHeight="1" x14ac:dyDescent="0.25">
      <c r="A1374" s="381"/>
      <c r="B1374" s="381" t="s">
        <v>5739</v>
      </c>
      <c r="C1374" s="381"/>
      <c r="D1374" s="381"/>
      <c r="E1374" s="381"/>
      <c r="F1374" s="381"/>
      <c r="G1374" s="381"/>
      <c r="H1374" s="381"/>
      <c r="I1374" s="381"/>
      <c r="J1374" s="381"/>
    </row>
    <row r="1375" spans="1:10" s="190" customFormat="1" ht="12.75" hidden="1" customHeight="1" x14ac:dyDescent="0.25">
      <c r="A1375" s="381"/>
      <c r="B1375" s="381" t="s">
        <v>5740</v>
      </c>
      <c r="C1375" s="381"/>
      <c r="D1375" s="381"/>
      <c r="E1375" s="381"/>
      <c r="F1375" s="381"/>
      <c r="G1375" s="381"/>
      <c r="H1375" s="381"/>
      <c r="I1375" s="381"/>
      <c r="J1375" s="381"/>
    </row>
    <row r="1376" spans="1:10" s="190" customFormat="1" ht="12.75" hidden="1" customHeight="1" x14ac:dyDescent="0.25">
      <c r="A1376" s="381"/>
      <c r="B1376" s="381" t="s">
        <v>5741</v>
      </c>
      <c r="C1376" s="381"/>
      <c r="D1376" s="381"/>
      <c r="E1376" s="381"/>
      <c r="F1376" s="381"/>
      <c r="G1376" s="381"/>
      <c r="H1376" s="381"/>
      <c r="I1376" s="381"/>
      <c r="J1376" s="381"/>
    </row>
    <row r="1377" spans="1:10" s="190" customFormat="1" ht="12.75" hidden="1" customHeight="1" x14ac:dyDescent="0.25">
      <c r="A1377" s="381"/>
      <c r="B1377" s="381" t="s">
        <v>5742</v>
      </c>
      <c r="C1377" s="381"/>
      <c r="D1377" s="381"/>
      <c r="E1377" s="381"/>
      <c r="F1377" s="381"/>
      <c r="G1377" s="381"/>
      <c r="H1377" s="381"/>
      <c r="I1377" s="381"/>
      <c r="J1377" s="381"/>
    </row>
    <row r="1378" spans="1:10" s="190" customFormat="1" ht="12.75" hidden="1" customHeight="1" x14ac:dyDescent="0.25">
      <c r="A1378" s="381"/>
      <c r="B1378" s="381" t="s">
        <v>5743</v>
      </c>
      <c r="C1378" s="381"/>
      <c r="D1378" s="381"/>
      <c r="E1378" s="381"/>
      <c r="F1378" s="381"/>
      <c r="G1378" s="381"/>
      <c r="H1378" s="381"/>
      <c r="I1378" s="381"/>
      <c r="J1378" s="381"/>
    </row>
    <row r="1379" spans="1:10" s="190" customFormat="1" ht="12.75" hidden="1" customHeight="1" x14ac:dyDescent="0.25">
      <c r="A1379" s="381"/>
      <c r="B1379" s="381" t="s">
        <v>5744</v>
      </c>
      <c r="C1379" s="381"/>
      <c r="D1379" s="381"/>
      <c r="E1379" s="381"/>
      <c r="F1379" s="381"/>
      <c r="G1379" s="381"/>
      <c r="H1379" s="381"/>
      <c r="I1379" s="381"/>
      <c r="J1379" s="381"/>
    </row>
    <row r="1380" spans="1:10" s="190" customFormat="1" ht="12.75" hidden="1" customHeight="1" x14ac:dyDescent="0.25">
      <c r="A1380" s="381"/>
      <c r="B1380" s="381" t="s">
        <v>5745</v>
      </c>
      <c r="C1380" s="381"/>
      <c r="D1380" s="381"/>
      <c r="E1380" s="381"/>
      <c r="F1380" s="381"/>
      <c r="G1380" s="381"/>
      <c r="H1380" s="381"/>
      <c r="I1380" s="381"/>
      <c r="J1380" s="381"/>
    </row>
    <row r="1381" spans="1:10" s="190" customFormat="1" ht="12.75" hidden="1" customHeight="1" x14ac:dyDescent="0.25">
      <c r="A1381" s="381"/>
      <c r="B1381" s="381" t="s">
        <v>5746</v>
      </c>
      <c r="C1381" s="381"/>
      <c r="D1381" s="381"/>
      <c r="E1381" s="381"/>
      <c r="F1381" s="381"/>
      <c r="G1381" s="381"/>
      <c r="H1381" s="381"/>
      <c r="I1381" s="381"/>
      <c r="J1381" s="381"/>
    </row>
    <row r="1382" spans="1:10" s="190" customFormat="1" ht="12.75" hidden="1" customHeight="1" x14ac:dyDescent="0.25">
      <c r="A1382" s="381"/>
      <c r="B1382" s="381" t="s">
        <v>5747</v>
      </c>
      <c r="C1382" s="381"/>
      <c r="D1382" s="381"/>
      <c r="E1382" s="381"/>
      <c r="F1382" s="381"/>
      <c r="G1382" s="381"/>
      <c r="H1382" s="381"/>
      <c r="I1382" s="381"/>
      <c r="J1382" s="381"/>
    </row>
    <row r="1383" spans="1:10" s="190" customFormat="1" ht="12.75" hidden="1" customHeight="1" x14ac:dyDescent="0.25">
      <c r="A1383" s="381"/>
      <c r="B1383" s="381" t="s">
        <v>5748</v>
      </c>
      <c r="C1383" s="381"/>
      <c r="D1383" s="381"/>
      <c r="E1383" s="381"/>
      <c r="F1383" s="381"/>
      <c r="G1383" s="381"/>
      <c r="H1383" s="381"/>
      <c r="I1383" s="381"/>
      <c r="J1383" s="381"/>
    </row>
    <row r="1384" spans="1:10" s="190" customFormat="1" ht="12.75" hidden="1" customHeight="1" x14ac:dyDescent="0.25">
      <c r="A1384" s="381"/>
      <c r="B1384" s="381" t="s">
        <v>5749</v>
      </c>
      <c r="C1384" s="381"/>
      <c r="D1384" s="381"/>
      <c r="E1384" s="381"/>
      <c r="F1384" s="381"/>
      <c r="G1384" s="381"/>
      <c r="H1384" s="381"/>
      <c r="I1384" s="381"/>
      <c r="J1384" s="381"/>
    </row>
    <row r="1385" spans="1:10" s="190" customFormat="1" ht="12.75" hidden="1" customHeight="1" x14ac:dyDescent="0.25">
      <c r="A1385" s="381"/>
      <c r="B1385" s="381" t="s">
        <v>5750</v>
      </c>
      <c r="C1385" s="381"/>
      <c r="D1385" s="381"/>
      <c r="E1385" s="381"/>
      <c r="F1385" s="381"/>
      <c r="G1385" s="381"/>
      <c r="H1385" s="381"/>
      <c r="I1385" s="381"/>
      <c r="J1385" s="381"/>
    </row>
    <row r="1386" spans="1:10" s="190" customFormat="1" ht="12.75" hidden="1" customHeight="1" x14ac:dyDescent="0.25">
      <c r="A1386" s="381"/>
      <c r="B1386" s="381" t="s">
        <v>5751</v>
      </c>
      <c r="C1386" s="381"/>
      <c r="D1386" s="381"/>
      <c r="E1386" s="381"/>
      <c r="F1386" s="381"/>
      <c r="G1386" s="381"/>
      <c r="H1386" s="381"/>
      <c r="I1386" s="381"/>
      <c r="J1386" s="381"/>
    </row>
    <row r="1387" spans="1:10" s="190" customFormat="1" ht="12.75" hidden="1" customHeight="1" x14ac:dyDescent="0.25">
      <c r="A1387" s="381"/>
      <c r="B1387" s="381" t="s">
        <v>5752</v>
      </c>
      <c r="C1387" s="381"/>
      <c r="D1387" s="381"/>
      <c r="E1387" s="381"/>
      <c r="F1387" s="381"/>
      <c r="G1387" s="381"/>
      <c r="H1387" s="381"/>
      <c r="I1387" s="381"/>
      <c r="J1387" s="381"/>
    </row>
    <row r="1388" spans="1:10" s="190" customFormat="1" ht="12.75" hidden="1" customHeight="1" x14ac:dyDescent="0.25">
      <c r="A1388" s="381"/>
      <c r="B1388" s="381" t="s">
        <v>5753</v>
      </c>
      <c r="C1388" s="381"/>
      <c r="D1388" s="381"/>
      <c r="E1388" s="381"/>
      <c r="F1388" s="381"/>
      <c r="G1388" s="381"/>
      <c r="H1388" s="381"/>
      <c r="I1388" s="381"/>
      <c r="J1388" s="381"/>
    </row>
    <row r="1389" spans="1:10" s="190" customFormat="1" ht="12.75" hidden="1" customHeight="1" x14ac:dyDescent="0.25">
      <c r="A1389" s="381"/>
      <c r="B1389" s="381" t="s">
        <v>5754</v>
      </c>
      <c r="C1389" s="381"/>
      <c r="D1389" s="381"/>
      <c r="E1389" s="381"/>
      <c r="F1389" s="381"/>
      <c r="G1389" s="381"/>
      <c r="H1389" s="381"/>
      <c r="I1389" s="381"/>
      <c r="J1389" s="381"/>
    </row>
    <row r="1390" spans="1:10" s="190" customFormat="1" ht="12.75" hidden="1" customHeight="1" x14ac:dyDescent="0.25">
      <c r="A1390" s="381"/>
      <c r="B1390" s="381" t="s">
        <v>5755</v>
      </c>
      <c r="C1390" s="381"/>
      <c r="D1390" s="381"/>
      <c r="E1390" s="381"/>
      <c r="F1390" s="381"/>
      <c r="G1390" s="381"/>
      <c r="H1390" s="381"/>
      <c r="I1390" s="381"/>
      <c r="J1390" s="381"/>
    </row>
    <row r="1391" spans="1:10" s="190" customFormat="1" ht="12.75" hidden="1" customHeight="1" x14ac:dyDescent="0.25">
      <c r="A1391" s="381"/>
      <c r="B1391" s="381" t="s">
        <v>5756</v>
      </c>
      <c r="C1391" s="381"/>
      <c r="D1391" s="381"/>
      <c r="E1391" s="381"/>
      <c r="F1391" s="381"/>
      <c r="G1391" s="381"/>
      <c r="H1391" s="381"/>
      <c r="I1391" s="381"/>
      <c r="J1391" s="381"/>
    </row>
    <row r="1392" spans="1:10" s="190" customFormat="1" ht="12.75" hidden="1" customHeight="1" x14ac:dyDescent="0.25">
      <c r="A1392" s="381"/>
      <c r="B1392" s="381" t="s">
        <v>5757</v>
      </c>
      <c r="C1392" s="381"/>
      <c r="D1392" s="381"/>
      <c r="E1392" s="381"/>
      <c r="F1392" s="381"/>
      <c r="G1392" s="381"/>
      <c r="H1392" s="381"/>
      <c r="I1392" s="381"/>
      <c r="J1392" s="381"/>
    </row>
    <row r="1393" spans="1:10" s="190" customFormat="1" ht="12.75" hidden="1" customHeight="1" x14ac:dyDescent="0.25">
      <c r="A1393" s="381"/>
      <c r="B1393" s="381" t="s">
        <v>5758</v>
      </c>
      <c r="C1393" s="381"/>
      <c r="D1393" s="381"/>
      <c r="E1393" s="381"/>
      <c r="F1393" s="381"/>
      <c r="G1393" s="381"/>
      <c r="H1393" s="381"/>
      <c r="I1393" s="381"/>
      <c r="J1393" s="381"/>
    </row>
    <row r="1394" spans="1:10" s="190" customFormat="1" ht="12.75" hidden="1" customHeight="1" x14ac:dyDescent="0.25">
      <c r="A1394" s="381"/>
      <c r="B1394" s="381" t="s">
        <v>5759</v>
      </c>
      <c r="C1394" s="381"/>
      <c r="D1394" s="381"/>
      <c r="E1394" s="381"/>
      <c r="F1394" s="381"/>
      <c r="G1394" s="381"/>
      <c r="H1394" s="381"/>
      <c r="I1394" s="381"/>
      <c r="J1394" s="381"/>
    </row>
    <row r="1395" spans="1:10" s="190" customFormat="1" ht="12.75" hidden="1" customHeight="1" x14ac:dyDescent="0.25">
      <c r="A1395" s="381"/>
      <c r="B1395" s="381" t="s">
        <v>5760</v>
      </c>
      <c r="C1395" s="381"/>
      <c r="D1395" s="381"/>
      <c r="E1395" s="381"/>
      <c r="F1395" s="381"/>
      <c r="G1395" s="381"/>
      <c r="H1395" s="381"/>
      <c r="I1395" s="381"/>
      <c r="J1395" s="381"/>
    </row>
    <row r="1396" spans="1:10" s="190" customFormat="1" ht="12.75" hidden="1" customHeight="1" x14ac:dyDescent="0.25">
      <c r="A1396" s="381"/>
      <c r="B1396" s="381" t="s">
        <v>5761</v>
      </c>
      <c r="C1396" s="381"/>
      <c r="D1396" s="381"/>
      <c r="E1396" s="381"/>
      <c r="F1396" s="381"/>
      <c r="G1396" s="381"/>
      <c r="H1396" s="381"/>
      <c r="I1396" s="381"/>
      <c r="J1396" s="381"/>
    </row>
    <row r="1397" spans="1:10" s="190" customFormat="1" ht="12.75" hidden="1" customHeight="1" x14ac:dyDescent="0.25">
      <c r="A1397" s="381"/>
      <c r="B1397" s="381" t="s">
        <v>5762</v>
      </c>
      <c r="C1397" s="381"/>
      <c r="D1397" s="381"/>
      <c r="E1397" s="381"/>
      <c r="F1397" s="381"/>
      <c r="G1397" s="381"/>
      <c r="H1397" s="381"/>
      <c r="I1397" s="381"/>
      <c r="J1397" s="381"/>
    </row>
    <row r="1398" spans="1:10" s="190" customFormat="1" ht="12.75" hidden="1" customHeight="1" x14ac:dyDescent="0.25">
      <c r="A1398" s="381"/>
      <c r="B1398" s="381" t="s">
        <v>5763</v>
      </c>
      <c r="C1398" s="381"/>
      <c r="D1398" s="381"/>
      <c r="E1398" s="381"/>
      <c r="F1398" s="381"/>
      <c r="G1398" s="381"/>
      <c r="H1398" s="381"/>
      <c r="I1398" s="381"/>
      <c r="J1398" s="381"/>
    </row>
    <row r="1399" spans="1:10" s="190" customFormat="1" ht="12.75" hidden="1" customHeight="1" x14ac:dyDescent="0.25">
      <c r="A1399" s="381"/>
      <c r="B1399" s="381" t="s">
        <v>5764</v>
      </c>
      <c r="C1399" s="381"/>
      <c r="D1399" s="381"/>
      <c r="E1399" s="381"/>
      <c r="F1399" s="381"/>
      <c r="G1399" s="381"/>
      <c r="H1399" s="381"/>
      <c r="I1399" s="381"/>
      <c r="J1399" s="381"/>
    </row>
    <row r="1400" spans="1:10" s="190" customFormat="1" ht="12.75" hidden="1" customHeight="1" x14ac:dyDescent="0.25">
      <c r="A1400" s="381"/>
      <c r="B1400" s="381" t="s">
        <v>5765</v>
      </c>
      <c r="C1400" s="381"/>
      <c r="D1400" s="381"/>
      <c r="E1400" s="381"/>
      <c r="F1400" s="381"/>
      <c r="G1400" s="381"/>
      <c r="H1400" s="381"/>
      <c r="I1400" s="381"/>
      <c r="J1400" s="381"/>
    </row>
    <row r="1401" spans="1:10" s="190" customFormat="1" ht="12.75" hidden="1" customHeight="1" x14ac:dyDescent="0.25">
      <c r="A1401" s="381"/>
      <c r="B1401" s="381" t="s">
        <v>5766</v>
      </c>
      <c r="C1401" s="381"/>
      <c r="D1401" s="381"/>
      <c r="E1401" s="381"/>
      <c r="F1401" s="381"/>
      <c r="G1401" s="381"/>
      <c r="H1401" s="381"/>
      <c r="I1401" s="381"/>
      <c r="J1401" s="381"/>
    </row>
    <row r="1402" spans="1:10" s="190" customFormat="1" ht="12.75" hidden="1" customHeight="1" x14ac:dyDescent="0.25">
      <c r="A1402" s="381"/>
      <c r="B1402" s="381" t="s">
        <v>5767</v>
      </c>
      <c r="C1402" s="381"/>
      <c r="D1402" s="381"/>
      <c r="E1402" s="381"/>
      <c r="F1402" s="381"/>
      <c r="G1402" s="381"/>
      <c r="H1402" s="381"/>
      <c r="I1402" s="381"/>
      <c r="J1402" s="381"/>
    </row>
    <row r="1403" spans="1:10" s="190" customFormat="1" ht="12.75" hidden="1" customHeight="1" x14ac:dyDescent="0.25">
      <c r="A1403" s="381"/>
      <c r="B1403" s="381" t="s">
        <v>5768</v>
      </c>
      <c r="C1403" s="381"/>
      <c r="D1403" s="381"/>
      <c r="E1403" s="381"/>
      <c r="F1403" s="381"/>
      <c r="G1403" s="381"/>
      <c r="H1403" s="381"/>
      <c r="I1403" s="381"/>
      <c r="J1403" s="381"/>
    </row>
    <row r="1404" spans="1:10" s="190" customFormat="1" ht="12.75" hidden="1" customHeight="1" x14ac:dyDescent="0.25">
      <c r="A1404" s="381"/>
      <c r="B1404" s="381" t="s">
        <v>5769</v>
      </c>
      <c r="C1404" s="381"/>
      <c r="D1404" s="381"/>
      <c r="E1404" s="381"/>
      <c r="F1404" s="381"/>
      <c r="G1404" s="381"/>
      <c r="H1404" s="381"/>
      <c r="I1404" s="381"/>
      <c r="J1404" s="381"/>
    </row>
    <row r="1405" spans="1:10" s="190" customFormat="1" ht="12.75" hidden="1" customHeight="1" x14ac:dyDescent="0.25">
      <c r="A1405" s="381"/>
      <c r="B1405" s="381" t="s">
        <v>5770</v>
      </c>
      <c r="C1405" s="381"/>
      <c r="D1405" s="381"/>
      <c r="E1405" s="381"/>
      <c r="F1405" s="381"/>
      <c r="G1405" s="381"/>
      <c r="H1405" s="381"/>
      <c r="I1405" s="381"/>
      <c r="J1405" s="381"/>
    </row>
    <row r="1406" spans="1:10" s="190" customFormat="1" ht="12.75" hidden="1" customHeight="1" x14ac:dyDescent="0.25">
      <c r="A1406" s="381"/>
      <c r="B1406" s="381" t="s">
        <v>5771</v>
      </c>
      <c r="C1406" s="381"/>
      <c r="D1406" s="381"/>
      <c r="E1406" s="381"/>
      <c r="F1406" s="381"/>
      <c r="G1406" s="381"/>
      <c r="H1406" s="381"/>
      <c r="I1406" s="381"/>
      <c r="J1406" s="381"/>
    </row>
    <row r="1407" spans="1:10" s="190" customFormat="1" ht="12.75" hidden="1" customHeight="1" x14ac:dyDescent="0.25">
      <c r="A1407" s="381"/>
      <c r="B1407" s="381" t="s">
        <v>5772</v>
      </c>
      <c r="C1407" s="381"/>
      <c r="D1407" s="381"/>
      <c r="E1407" s="381"/>
      <c r="F1407" s="381"/>
      <c r="G1407" s="381"/>
      <c r="H1407" s="381"/>
      <c r="I1407" s="381"/>
      <c r="J1407" s="381"/>
    </row>
    <row r="1408" spans="1:10" s="190" customFormat="1" ht="12.75" hidden="1" customHeight="1" x14ac:dyDescent="0.25">
      <c r="A1408" s="381"/>
      <c r="B1408" s="381" t="s">
        <v>5773</v>
      </c>
      <c r="C1408" s="381"/>
      <c r="D1408" s="381"/>
      <c r="E1408" s="381"/>
      <c r="F1408" s="381"/>
      <c r="G1408" s="381"/>
      <c r="H1408" s="381"/>
      <c r="I1408" s="381"/>
      <c r="J1408" s="381"/>
    </row>
    <row r="1409" spans="1:10" s="190" customFormat="1" ht="12.75" hidden="1" customHeight="1" x14ac:dyDescent="0.25">
      <c r="A1409" s="381"/>
      <c r="B1409" s="381" t="s">
        <v>5774</v>
      </c>
      <c r="C1409" s="381"/>
      <c r="D1409" s="381"/>
      <c r="E1409" s="381"/>
      <c r="F1409" s="381"/>
      <c r="G1409" s="381"/>
      <c r="H1409" s="381"/>
      <c r="I1409" s="381"/>
      <c r="J1409" s="381"/>
    </row>
    <row r="1410" spans="1:10" s="190" customFormat="1" ht="12.75" hidden="1" customHeight="1" x14ac:dyDescent="0.25">
      <c r="A1410" s="381"/>
      <c r="B1410" s="381" t="s">
        <v>5775</v>
      </c>
      <c r="C1410" s="381"/>
      <c r="D1410" s="381"/>
      <c r="E1410" s="381"/>
      <c r="F1410" s="381"/>
      <c r="G1410" s="381"/>
      <c r="H1410" s="381"/>
      <c r="I1410" s="381"/>
      <c r="J1410" s="381"/>
    </row>
    <row r="1411" spans="1:10" s="190" customFormat="1" ht="12.75" hidden="1" customHeight="1" x14ac:dyDescent="0.25">
      <c r="A1411" s="381"/>
      <c r="B1411" s="381" t="s">
        <v>5776</v>
      </c>
      <c r="C1411" s="381"/>
      <c r="D1411" s="381"/>
      <c r="E1411" s="381"/>
      <c r="F1411" s="381"/>
      <c r="G1411" s="381"/>
      <c r="H1411" s="381"/>
      <c r="I1411" s="381"/>
      <c r="J1411" s="381"/>
    </row>
    <row r="1412" spans="1:10" s="190" customFormat="1" ht="12.75" hidden="1" customHeight="1" x14ac:dyDescent="0.25">
      <c r="A1412" s="381"/>
      <c r="B1412" s="381" t="s">
        <v>5777</v>
      </c>
      <c r="C1412" s="381"/>
      <c r="D1412" s="381"/>
      <c r="E1412" s="381"/>
      <c r="F1412" s="381"/>
      <c r="G1412" s="381"/>
      <c r="H1412" s="381"/>
      <c r="I1412" s="381"/>
      <c r="J1412" s="381"/>
    </row>
    <row r="1413" spans="1:10" s="190" customFormat="1" ht="12.75" hidden="1" customHeight="1" x14ac:dyDescent="0.25">
      <c r="A1413" s="381"/>
      <c r="B1413" s="381" t="s">
        <v>5778</v>
      </c>
      <c r="C1413" s="381"/>
      <c r="D1413" s="381"/>
      <c r="E1413" s="381"/>
      <c r="F1413" s="381"/>
      <c r="G1413" s="381"/>
      <c r="H1413" s="381"/>
      <c r="I1413" s="381"/>
      <c r="J1413" s="381"/>
    </row>
    <row r="1414" spans="1:10" s="190" customFormat="1" ht="12.75" hidden="1" customHeight="1" x14ac:dyDescent="0.25">
      <c r="A1414" s="381"/>
      <c r="B1414" s="381" t="s">
        <v>5779</v>
      </c>
      <c r="C1414" s="381"/>
      <c r="D1414" s="381"/>
      <c r="E1414" s="381"/>
      <c r="F1414" s="381"/>
      <c r="G1414" s="381"/>
      <c r="H1414" s="381"/>
      <c r="I1414" s="381"/>
      <c r="J1414" s="381"/>
    </row>
    <row r="1415" spans="1:10" s="190" customFormat="1" ht="12.75" hidden="1" customHeight="1" x14ac:dyDescent="0.25">
      <c r="A1415" s="381"/>
      <c r="B1415" s="381" t="s">
        <v>5780</v>
      </c>
      <c r="C1415" s="381"/>
      <c r="D1415" s="381"/>
      <c r="E1415" s="381"/>
      <c r="F1415" s="381"/>
      <c r="G1415" s="381"/>
      <c r="H1415" s="381"/>
      <c r="I1415" s="381"/>
      <c r="J1415" s="381"/>
    </row>
    <row r="1416" spans="1:10" s="190" customFormat="1" ht="12.75" hidden="1" customHeight="1" x14ac:dyDescent="0.25">
      <c r="A1416" s="381"/>
      <c r="B1416" s="381" t="s">
        <v>5781</v>
      </c>
      <c r="C1416" s="381"/>
      <c r="D1416" s="381"/>
      <c r="E1416" s="381"/>
      <c r="F1416" s="381"/>
      <c r="G1416" s="381"/>
      <c r="H1416" s="381"/>
      <c r="I1416" s="381"/>
      <c r="J1416" s="381"/>
    </row>
    <row r="1417" spans="1:10" s="190" customFormat="1" ht="12.75" hidden="1" customHeight="1" x14ac:dyDescent="0.25">
      <c r="A1417" s="381"/>
      <c r="B1417" s="381" t="s">
        <v>5782</v>
      </c>
      <c r="C1417" s="381"/>
      <c r="D1417" s="381"/>
      <c r="E1417" s="381"/>
      <c r="F1417" s="381"/>
      <c r="G1417" s="381"/>
      <c r="H1417" s="381"/>
      <c r="I1417" s="381"/>
      <c r="J1417" s="381"/>
    </row>
    <row r="1418" spans="1:10" s="190" customFormat="1" ht="12.75" hidden="1" customHeight="1" x14ac:dyDescent="0.25">
      <c r="A1418" s="381"/>
      <c r="B1418" s="381" t="s">
        <v>5783</v>
      </c>
      <c r="C1418" s="381"/>
      <c r="D1418" s="381"/>
      <c r="E1418" s="381"/>
      <c r="F1418" s="381"/>
      <c r="G1418" s="381"/>
      <c r="H1418" s="381"/>
      <c r="I1418" s="381"/>
      <c r="J1418" s="381"/>
    </row>
    <row r="1419" spans="1:10" s="190" customFormat="1" ht="12.75" hidden="1" customHeight="1" x14ac:dyDescent="0.25">
      <c r="A1419" s="381"/>
      <c r="B1419" s="381" t="s">
        <v>5784</v>
      </c>
      <c r="C1419" s="381"/>
      <c r="D1419" s="381"/>
      <c r="E1419" s="381"/>
      <c r="F1419" s="381"/>
      <c r="G1419" s="381"/>
      <c r="H1419" s="381"/>
      <c r="I1419" s="381"/>
      <c r="J1419" s="381"/>
    </row>
    <row r="1420" spans="1:10" s="190" customFormat="1" ht="12.75" hidden="1" customHeight="1" x14ac:dyDescent="0.25">
      <c r="A1420" s="381"/>
      <c r="B1420" s="381" t="s">
        <v>5785</v>
      </c>
      <c r="C1420" s="381"/>
      <c r="D1420" s="381"/>
      <c r="E1420" s="381"/>
      <c r="F1420" s="381"/>
      <c r="G1420" s="381"/>
      <c r="H1420" s="381"/>
      <c r="I1420" s="381"/>
      <c r="J1420" s="381"/>
    </row>
    <row r="1421" spans="1:10" s="190" customFormat="1" ht="12.75" hidden="1" customHeight="1" x14ac:dyDescent="0.25">
      <c r="A1421" s="381"/>
      <c r="B1421" s="381" t="s">
        <v>5786</v>
      </c>
      <c r="C1421" s="381"/>
      <c r="D1421" s="381"/>
      <c r="E1421" s="381"/>
      <c r="F1421" s="381"/>
      <c r="G1421" s="381"/>
      <c r="H1421" s="381"/>
      <c r="I1421" s="381"/>
      <c r="J1421" s="381"/>
    </row>
    <row r="1422" spans="1:10" s="190" customFormat="1" ht="12.75" hidden="1" customHeight="1" x14ac:dyDescent="0.25">
      <c r="A1422" s="381"/>
      <c r="B1422" s="381" t="s">
        <v>5787</v>
      </c>
      <c r="C1422" s="381"/>
      <c r="D1422" s="381"/>
      <c r="E1422" s="381"/>
      <c r="F1422" s="381"/>
      <c r="G1422" s="381"/>
      <c r="H1422" s="381"/>
      <c r="I1422" s="381"/>
      <c r="J1422" s="381"/>
    </row>
    <row r="1423" spans="1:10" s="190" customFormat="1" ht="12.75" hidden="1" customHeight="1" x14ac:dyDescent="0.25">
      <c r="A1423" s="381"/>
      <c r="B1423" s="381" t="s">
        <v>5788</v>
      </c>
      <c r="C1423" s="381"/>
      <c r="D1423" s="381"/>
      <c r="E1423" s="381"/>
      <c r="F1423" s="381"/>
      <c r="G1423" s="381"/>
      <c r="H1423" s="381"/>
      <c r="I1423" s="381"/>
      <c r="J1423" s="381"/>
    </row>
    <row r="1424" spans="1:10" s="190" customFormat="1" ht="12.75" hidden="1" customHeight="1" x14ac:dyDescent="0.25">
      <c r="A1424" s="381"/>
      <c r="B1424" s="381" t="s">
        <v>5789</v>
      </c>
      <c r="C1424" s="381"/>
      <c r="D1424" s="381"/>
      <c r="E1424" s="381"/>
      <c r="F1424" s="381"/>
      <c r="G1424" s="381"/>
      <c r="H1424" s="381"/>
      <c r="I1424" s="381"/>
      <c r="J1424" s="381"/>
    </row>
    <row r="1425" spans="1:10" s="190" customFormat="1" ht="12.75" hidden="1" customHeight="1" x14ac:dyDescent="0.25">
      <c r="A1425" s="381"/>
      <c r="B1425" s="381" t="s">
        <v>5790</v>
      </c>
      <c r="C1425" s="381"/>
      <c r="D1425" s="381"/>
      <c r="E1425" s="381"/>
      <c r="F1425" s="381"/>
      <c r="G1425" s="381"/>
      <c r="H1425" s="381"/>
      <c r="I1425" s="381"/>
      <c r="J1425" s="381"/>
    </row>
    <row r="1426" spans="1:10" s="190" customFormat="1" ht="12.75" hidden="1" customHeight="1" x14ac:dyDescent="0.25">
      <c r="A1426" s="381"/>
      <c r="B1426" s="381" t="s">
        <v>5791</v>
      </c>
      <c r="C1426" s="381"/>
      <c r="D1426" s="381"/>
      <c r="E1426" s="381"/>
      <c r="F1426" s="381"/>
      <c r="G1426" s="381"/>
      <c r="H1426" s="381"/>
      <c r="I1426" s="381"/>
      <c r="J1426" s="381"/>
    </row>
    <row r="1427" spans="1:10" s="190" customFormat="1" ht="12.75" hidden="1" customHeight="1" x14ac:dyDescent="0.25">
      <c r="A1427" s="381"/>
      <c r="B1427" s="381" t="s">
        <v>5792</v>
      </c>
      <c r="C1427" s="381"/>
      <c r="D1427" s="381"/>
      <c r="E1427" s="381"/>
      <c r="F1427" s="381"/>
      <c r="G1427" s="381"/>
      <c r="H1427" s="381"/>
      <c r="I1427" s="381"/>
      <c r="J1427" s="381"/>
    </row>
    <row r="1428" spans="1:10" s="190" customFormat="1" ht="12.75" hidden="1" customHeight="1" x14ac:dyDescent="0.25">
      <c r="A1428" s="381"/>
      <c r="B1428" s="381" t="s">
        <v>5793</v>
      </c>
      <c r="C1428" s="381"/>
      <c r="D1428" s="381"/>
      <c r="E1428" s="381"/>
      <c r="F1428" s="381"/>
      <c r="G1428" s="381"/>
      <c r="H1428" s="381"/>
      <c r="I1428" s="381"/>
      <c r="J1428" s="381"/>
    </row>
    <row r="1429" spans="1:10" s="190" customFormat="1" ht="12.75" hidden="1" customHeight="1" x14ac:dyDescent="0.25">
      <c r="A1429" s="381"/>
      <c r="B1429" s="381" t="s">
        <v>5794</v>
      </c>
      <c r="C1429" s="381"/>
      <c r="D1429" s="381"/>
      <c r="E1429" s="381"/>
      <c r="F1429" s="381"/>
      <c r="G1429" s="381"/>
      <c r="H1429" s="381"/>
      <c r="I1429" s="381"/>
      <c r="J1429" s="381"/>
    </row>
    <row r="1430" spans="1:10" s="190" customFormat="1" ht="12.75" hidden="1" customHeight="1" x14ac:dyDescent="0.25">
      <c r="A1430" s="381"/>
      <c r="B1430" s="381" t="s">
        <v>5795</v>
      </c>
      <c r="C1430" s="381"/>
      <c r="D1430" s="381"/>
      <c r="E1430" s="381"/>
      <c r="F1430" s="381"/>
      <c r="G1430" s="381"/>
      <c r="H1430" s="381"/>
      <c r="I1430" s="381"/>
      <c r="J1430" s="381"/>
    </row>
    <row r="1431" spans="1:10" s="190" customFormat="1" ht="12.75" hidden="1" customHeight="1" x14ac:dyDescent="0.25">
      <c r="A1431" s="381"/>
      <c r="B1431" s="381" t="s">
        <v>5796</v>
      </c>
      <c r="C1431" s="381"/>
      <c r="D1431" s="381"/>
      <c r="E1431" s="381"/>
      <c r="F1431" s="381"/>
      <c r="G1431" s="381"/>
      <c r="H1431" s="381"/>
      <c r="I1431" s="381"/>
      <c r="J1431" s="381"/>
    </row>
    <row r="1432" spans="1:10" s="190" customFormat="1" ht="12.75" hidden="1" customHeight="1" x14ac:dyDescent="0.25">
      <c r="A1432" s="381"/>
      <c r="B1432" s="381" t="s">
        <v>5797</v>
      </c>
      <c r="C1432" s="381"/>
      <c r="D1432" s="381"/>
      <c r="E1432" s="381"/>
      <c r="F1432" s="381"/>
      <c r="G1432" s="381"/>
      <c r="H1432" s="381"/>
      <c r="I1432" s="381"/>
      <c r="J1432" s="381"/>
    </row>
    <row r="1433" spans="1:10" s="190" customFormat="1" ht="12.75" hidden="1" customHeight="1" x14ac:dyDescent="0.25">
      <c r="A1433" s="381"/>
      <c r="B1433" s="381" t="s">
        <v>5798</v>
      </c>
      <c r="C1433" s="381"/>
      <c r="D1433" s="381"/>
      <c r="E1433" s="381"/>
      <c r="F1433" s="381"/>
      <c r="G1433" s="381"/>
      <c r="H1433" s="381"/>
      <c r="I1433" s="381"/>
      <c r="J1433" s="381"/>
    </row>
    <row r="1434" spans="1:10" s="190" customFormat="1" ht="12.75" hidden="1" customHeight="1" x14ac:dyDescent="0.25">
      <c r="A1434" s="381"/>
      <c r="B1434" s="381" t="s">
        <v>5799</v>
      </c>
      <c r="C1434" s="381"/>
      <c r="D1434" s="381"/>
      <c r="E1434" s="381"/>
      <c r="F1434" s="381"/>
      <c r="G1434" s="381"/>
      <c r="H1434" s="381"/>
      <c r="I1434" s="381"/>
      <c r="J1434" s="381"/>
    </row>
    <row r="1435" spans="1:10" s="190" customFormat="1" ht="12.75" hidden="1" customHeight="1" x14ac:dyDescent="0.25">
      <c r="A1435" s="381"/>
      <c r="B1435" s="381" t="s">
        <v>5800</v>
      </c>
      <c r="C1435" s="381"/>
      <c r="D1435" s="381"/>
      <c r="E1435" s="381"/>
      <c r="F1435" s="381"/>
      <c r="G1435" s="381"/>
      <c r="H1435" s="381"/>
      <c r="I1435" s="381"/>
      <c r="J1435" s="381"/>
    </row>
    <row r="1436" spans="1:10" s="190" customFormat="1" ht="12.75" hidden="1" customHeight="1" x14ac:dyDescent="0.25">
      <c r="A1436" s="381"/>
      <c r="B1436" s="381" t="s">
        <v>5801</v>
      </c>
      <c r="C1436" s="381"/>
      <c r="D1436" s="381"/>
      <c r="E1436" s="381"/>
      <c r="F1436" s="381"/>
      <c r="G1436" s="381"/>
      <c r="H1436" s="381"/>
      <c r="I1436" s="381"/>
      <c r="J1436" s="381"/>
    </row>
    <row r="1437" spans="1:10" s="190" customFormat="1" ht="12.75" hidden="1" customHeight="1" x14ac:dyDescent="0.25">
      <c r="A1437" s="381"/>
      <c r="B1437" s="381" t="s">
        <v>5802</v>
      </c>
      <c r="C1437" s="381"/>
      <c r="D1437" s="381"/>
      <c r="E1437" s="381"/>
      <c r="F1437" s="381"/>
      <c r="G1437" s="381"/>
      <c r="H1437" s="381"/>
      <c r="I1437" s="381"/>
      <c r="J1437" s="381"/>
    </row>
    <row r="1438" spans="1:10" s="190" customFormat="1" ht="12.75" hidden="1" customHeight="1" x14ac:dyDescent="0.25">
      <c r="A1438" s="381"/>
      <c r="B1438" s="381" t="s">
        <v>5803</v>
      </c>
      <c r="C1438" s="381"/>
      <c r="D1438" s="381"/>
      <c r="E1438" s="381"/>
      <c r="F1438" s="381"/>
      <c r="G1438" s="381"/>
      <c r="H1438" s="381"/>
      <c r="I1438" s="381"/>
      <c r="J1438" s="381"/>
    </row>
    <row r="1439" spans="1:10" s="190" customFormat="1" ht="12.75" hidden="1" customHeight="1" x14ac:dyDescent="0.25">
      <c r="A1439" s="381"/>
      <c r="B1439" s="381" t="s">
        <v>5804</v>
      </c>
      <c r="C1439" s="381"/>
      <c r="D1439" s="381"/>
      <c r="E1439" s="381"/>
      <c r="F1439" s="381"/>
      <c r="G1439" s="381"/>
      <c r="H1439" s="381"/>
      <c r="I1439" s="381"/>
      <c r="J1439" s="381"/>
    </row>
    <row r="1440" spans="1:10" s="190" customFormat="1" ht="12.75" hidden="1" customHeight="1" x14ac:dyDescent="0.25">
      <c r="A1440" s="381"/>
      <c r="B1440" s="381" t="s">
        <v>5805</v>
      </c>
      <c r="C1440" s="381"/>
      <c r="D1440" s="381"/>
      <c r="E1440" s="381"/>
      <c r="F1440" s="381"/>
      <c r="G1440" s="381"/>
      <c r="H1440" s="381"/>
      <c r="I1440" s="381"/>
      <c r="J1440" s="381"/>
    </row>
    <row r="1441" spans="1:10" s="190" customFormat="1" ht="12.75" hidden="1" customHeight="1" x14ac:dyDescent="0.25">
      <c r="A1441" s="381"/>
      <c r="B1441" s="381" t="s">
        <v>5806</v>
      </c>
      <c r="C1441" s="381"/>
      <c r="D1441" s="381"/>
      <c r="E1441" s="381"/>
      <c r="F1441" s="381"/>
      <c r="G1441" s="381"/>
      <c r="H1441" s="381"/>
      <c r="I1441" s="381"/>
      <c r="J1441" s="381"/>
    </row>
    <row r="1442" spans="1:10" s="190" customFormat="1" ht="12.75" hidden="1" customHeight="1" x14ac:dyDescent="0.25">
      <c r="A1442" s="381"/>
      <c r="B1442" s="381" t="s">
        <v>5807</v>
      </c>
      <c r="C1442" s="381"/>
      <c r="D1442" s="381"/>
      <c r="E1442" s="381"/>
      <c r="F1442" s="381"/>
      <c r="G1442" s="381"/>
      <c r="H1442" s="381"/>
      <c r="I1442" s="381"/>
      <c r="J1442" s="381"/>
    </row>
    <row r="1443" spans="1:10" s="190" customFormat="1" ht="12.75" hidden="1" customHeight="1" x14ac:dyDescent="0.25">
      <c r="A1443" s="381"/>
      <c r="B1443" s="381" t="s">
        <v>5808</v>
      </c>
      <c r="C1443" s="381"/>
      <c r="D1443" s="381"/>
      <c r="E1443" s="381"/>
      <c r="F1443" s="381"/>
      <c r="G1443" s="381"/>
      <c r="H1443" s="381"/>
      <c r="I1443" s="381"/>
      <c r="J1443" s="381"/>
    </row>
    <row r="1444" spans="1:10" s="190" customFormat="1" ht="12.75" hidden="1" customHeight="1" x14ac:dyDescent="0.25">
      <c r="A1444" s="381"/>
      <c r="B1444" s="381" t="s">
        <v>5809</v>
      </c>
      <c r="C1444" s="381"/>
      <c r="D1444" s="381"/>
      <c r="E1444" s="381"/>
      <c r="F1444" s="381"/>
      <c r="G1444" s="381"/>
      <c r="H1444" s="381"/>
      <c r="I1444" s="381"/>
      <c r="J1444" s="381"/>
    </row>
    <row r="1445" spans="1:10" s="190" customFormat="1" ht="12.75" hidden="1" customHeight="1" x14ac:dyDescent="0.25">
      <c r="A1445" s="381"/>
      <c r="B1445" s="381" t="s">
        <v>5810</v>
      </c>
      <c r="C1445" s="381"/>
      <c r="D1445" s="381"/>
      <c r="E1445" s="381"/>
      <c r="F1445" s="381"/>
      <c r="G1445" s="381"/>
      <c r="H1445" s="381"/>
      <c r="I1445" s="381"/>
      <c r="J1445" s="381"/>
    </row>
    <row r="1446" spans="1:10" s="190" customFormat="1" ht="12.75" hidden="1" customHeight="1" x14ac:dyDescent="0.25">
      <c r="A1446" s="381"/>
      <c r="B1446" s="381" t="s">
        <v>5811</v>
      </c>
      <c r="C1446" s="381"/>
      <c r="D1446" s="381"/>
      <c r="E1446" s="381"/>
      <c r="F1446" s="381"/>
      <c r="G1446" s="381"/>
      <c r="H1446" s="381"/>
      <c r="I1446" s="381"/>
      <c r="J1446" s="381"/>
    </row>
    <row r="1447" spans="1:10" s="190" customFormat="1" ht="12.75" hidden="1" customHeight="1" x14ac:dyDescent="0.25">
      <c r="A1447" s="381"/>
      <c r="B1447" s="381" t="s">
        <v>5812</v>
      </c>
      <c r="C1447" s="381"/>
      <c r="D1447" s="381"/>
      <c r="E1447" s="381"/>
      <c r="F1447" s="381"/>
      <c r="G1447" s="381"/>
      <c r="H1447" s="381"/>
      <c r="I1447" s="381"/>
      <c r="J1447" s="381"/>
    </row>
    <row r="1448" spans="1:10" s="190" customFormat="1" ht="12.75" hidden="1" customHeight="1" x14ac:dyDescent="0.25">
      <c r="A1448" s="381"/>
      <c r="B1448" s="381" t="s">
        <v>5813</v>
      </c>
      <c r="C1448" s="381"/>
      <c r="D1448" s="381"/>
      <c r="E1448" s="381"/>
      <c r="F1448" s="381"/>
      <c r="G1448" s="381"/>
      <c r="H1448" s="381"/>
      <c r="I1448" s="381"/>
      <c r="J1448" s="381"/>
    </row>
    <row r="1449" spans="1:10" s="190" customFormat="1" ht="12.75" hidden="1" customHeight="1" x14ac:dyDescent="0.25">
      <c r="A1449" s="381"/>
      <c r="B1449" s="381" t="s">
        <v>5814</v>
      </c>
      <c r="C1449" s="381"/>
      <c r="D1449" s="381"/>
      <c r="E1449" s="381"/>
      <c r="F1449" s="381"/>
      <c r="G1449" s="381"/>
      <c r="H1449" s="381"/>
      <c r="I1449" s="381"/>
      <c r="J1449" s="381"/>
    </row>
    <row r="1450" spans="1:10" s="190" customFormat="1" ht="12.75" hidden="1" customHeight="1" x14ac:dyDescent="0.25">
      <c r="A1450" s="381"/>
      <c r="B1450" s="381" t="s">
        <v>5815</v>
      </c>
      <c r="C1450" s="381"/>
      <c r="D1450" s="381"/>
      <c r="E1450" s="381"/>
      <c r="F1450" s="381"/>
      <c r="G1450" s="381"/>
      <c r="H1450" s="381"/>
      <c r="I1450" s="381"/>
      <c r="J1450" s="381"/>
    </row>
    <row r="1451" spans="1:10" s="190" customFormat="1" ht="12.75" hidden="1" customHeight="1" x14ac:dyDescent="0.25">
      <c r="A1451" s="381"/>
      <c r="B1451" s="381" t="s">
        <v>5816</v>
      </c>
      <c r="C1451" s="381"/>
      <c r="D1451" s="381"/>
      <c r="E1451" s="381"/>
      <c r="F1451" s="381"/>
      <c r="G1451" s="381"/>
      <c r="H1451" s="381"/>
      <c r="I1451" s="381"/>
      <c r="J1451" s="381"/>
    </row>
    <row r="1452" spans="1:10" s="190" customFormat="1" ht="12.75" hidden="1" customHeight="1" x14ac:dyDescent="0.25">
      <c r="A1452" s="381"/>
      <c r="B1452" s="381" t="s">
        <v>5817</v>
      </c>
      <c r="C1452" s="381"/>
      <c r="D1452" s="381"/>
      <c r="E1452" s="381"/>
      <c r="F1452" s="381"/>
      <c r="G1452" s="381"/>
      <c r="H1452" s="381"/>
      <c r="I1452" s="381"/>
      <c r="J1452" s="381"/>
    </row>
    <row r="1453" spans="1:10" s="190" customFormat="1" ht="12.75" hidden="1" customHeight="1" x14ac:dyDescent="0.25">
      <c r="A1453" s="381"/>
      <c r="B1453" s="381" t="s">
        <v>5818</v>
      </c>
      <c r="C1453" s="381"/>
      <c r="D1453" s="381"/>
      <c r="E1453" s="381"/>
      <c r="F1453" s="381"/>
      <c r="G1453" s="381"/>
      <c r="H1453" s="381"/>
      <c r="I1453" s="381"/>
      <c r="J1453" s="381"/>
    </row>
    <row r="1454" spans="1:10" s="190" customFormat="1" ht="12.75" hidden="1" customHeight="1" x14ac:dyDescent="0.25">
      <c r="A1454" s="381"/>
      <c r="B1454" s="381" t="s">
        <v>5819</v>
      </c>
      <c r="C1454" s="381"/>
      <c r="D1454" s="381"/>
      <c r="E1454" s="381"/>
      <c r="F1454" s="381"/>
      <c r="G1454" s="381"/>
      <c r="H1454" s="381"/>
      <c r="I1454" s="381"/>
      <c r="J1454" s="381"/>
    </row>
    <row r="1455" spans="1:10" s="190" customFormat="1" ht="12.75" hidden="1" customHeight="1" x14ac:dyDescent="0.25">
      <c r="A1455" s="381"/>
      <c r="B1455" s="381" t="s">
        <v>5820</v>
      </c>
      <c r="C1455" s="381"/>
      <c r="D1455" s="381"/>
      <c r="E1455" s="381"/>
      <c r="F1455" s="381"/>
      <c r="G1455" s="381"/>
      <c r="H1455" s="381"/>
      <c r="I1455" s="381"/>
      <c r="J1455" s="381"/>
    </row>
    <row r="1456" spans="1:10" s="190" customFormat="1" ht="12.75" hidden="1" customHeight="1" x14ac:dyDescent="0.25">
      <c r="A1456" s="381"/>
      <c r="B1456" s="381" t="s">
        <v>5821</v>
      </c>
      <c r="C1456" s="381"/>
      <c r="D1456" s="381"/>
      <c r="E1456" s="381"/>
      <c r="F1456" s="381"/>
      <c r="G1456" s="381"/>
      <c r="H1456" s="381"/>
      <c r="I1456" s="381"/>
      <c r="J1456" s="381"/>
    </row>
    <row r="1457" spans="1:10" s="190" customFormat="1" ht="12.75" hidden="1" customHeight="1" x14ac:dyDescent="0.25">
      <c r="A1457" s="381"/>
      <c r="B1457" s="381" t="s">
        <v>5822</v>
      </c>
      <c r="C1457" s="381"/>
      <c r="D1457" s="381"/>
      <c r="E1457" s="381"/>
      <c r="F1457" s="381"/>
      <c r="G1457" s="381"/>
      <c r="H1457" s="381"/>
      <c r="I1457" s="381"/>
      <c r="J1457" s="381"/>
    </row>
    <row r="1458" spans="1:10" s="190" customFormat="1" ht="12.75" hidden="1" customHeight="1" x14ac:dyDescent="0.25">
      <c r="A1458" s="381"/>
      <c r="B1458" s="381" t="s">
        <v>5823</v>
      </c>
      <c r="C1458" s="381"/>
      <c r="D1458" s="381"/>
      <c r="E1458" s="381"/>
      <c r="F1458" s="381"/>
      <c r="G1458" s="381"/>
      <c r="H1458" s="381"/>
      <c r="I1458" s="381"/>
      <c r="J1458" s="381"/>
    </row>
    <row r="1459" spans="1:10" s="190" customFormat="1" ht="12.75" hidden="1" customHeight="1" x14ac:dyDescent="0.25">
      <c r="A1459" s="381"/>
      <c r="B1459" s="381" t="s">
        <v>5824</v>
      </c>
      <c r="C1459" s="381"/>
      <c r="D1459" s="381"/>
      <c r="E1459" s="381"/>
      <c r="F1459" s="381"/>
      <c r="G1459" s="381"/>
      <c r="H1459" s="381"/>
      <c r="I1459" s="381"/>
      <c r="J1459" s="381"/>
    </row>
    <row r="1460" spans="1:10" s="190" customFormat="1" ht="12.75" hidden="1" customHeight="1" x14ac:dyDescent="0.25">
      <c r="A1460" s="381"/>
      <c r="B1460" s="381" t="s">
        <v>5825</v>
      </c>
      <c r="C1460" s="381"/>
      <c r="D1460" s="381"/>
      <c r="E1460" s="381"/>
      <c r="F1460" s="381"/>
      <c r="G1460" s="381"/>
      <c r="H1460" s="381"/>
      <c r="I1460" s="381"/>
      <c r="J1460" s="381"/>
    </row>
    <row r="1461" spans="1:10" s="190" customFormat="1" ht="12.75" hidden="1" customHeight="1" x14ac:dyDescent="0.25">
      <c r="A1461" s="381"/>
      <c r="B1461" s="381" t="s">
        <v>5826</v>
      </c>
      <c r="C1461" s="381"/>
      <c r="D1461" s="381"/>
      <c r="E1461" s="381"/>
      <c r="F1461" s="381"/>
      <c r="G1461" s="381"/>
      <c r="H1461" s="381"/>
      <c r="I1461" s="381"/>
      <c r="J1461" s="381"/>
    </row>
    <row r="1462" spans="1:10" s="190" customFormat="1" ht="12.75" hidden="1" customHeight="1" x14ac:dyDescent="0.25">
      <c r="A1462" s="381"/>
      <c r="B1462" s="381" t="s">
        <v>5827</v>
      </c>
      <c r="C1462" s="381"/>
      <c r="D1462" s="381"/>
      <c r="E1462" s="381"/>
      <c r="F1462" s="381"/>
      <c r="G1462" s="381"/>
      <c r="H1462" s="381"/>
      <c r="I1462" s="381"/>
      <c r="J1462" s="381"/>
    </row>
    <row r="1463" spans="1:10" s="190" customFormat="1" ht="12.75" hidden="1" customHeight="1" x14ac:dyDescent="0.25">
      <c r="A1463" s="381"/>
      <c r="B1463" s="381" t="s">
        <v>5828</v>
      </c>
      <c r="C1463" s="381"/>
      <c r="D1463" s="381"/>
      <c r="E1463" s="381"/>
      <c r="F1463" s="381"/>
      <c r="G1463" s="381"/>
      <c r="H1463" s="381"/>
      <c r="I1463" s="381"/>
      <c r="J1463" s="381"/>
    </row>
    <row r="1464" spans="1:10" s="190" customFormat="1" ht="12.75" hidden="1" customHeight="1" x14ac:dyDescent="0.25">
      <c r="A1464" s="381"/>
      <c r="B1464" s="381" t="s">
        <v>5829</v>
      </c>
      <c r="C1464" s="381"/>
      <c r="D1464" s="381"/>
      <c r="E1464" s="381"/>
      <c r="F1464" s="381"/>
      <c r="G1464" s="381"/>
      <c r="H1464" s="381"/>
      <c r="I1464" s="381"/>
      <c r="J1464" s="381"/>
    </row>
    <row r="1465" spans="1:10" s="190" customFormat="1" ht="12.75" hidden="1" customHeight="1" x14ac:dyDescent="0.25">
      <c r="A1465" s="381"/>
      <c r="B1465" s="381" t="s">
        <v>5830</v>
      </c>
      <c r="C1465" s="381"/>
      <c r="D1465" s="381"/>
      <c r="E1465" s="381"/>
      <c r="F1465" s="381"/>
      <c r="G1465" s="381"/>
      <c r="H1465" s="381"/>
      <c r="I1465" s="381"/>
      <c r="J1465" s="381"/>
    </row>
    <row r="1466" spans="1:10" s="190" customFormat="1" ht="12.75" hidden="1" customHeight="1" x14ac:dyDescent="0.25">
      <c r="A1466" s="381"/>
      <c r="B1466" s="381" t="s">
        <v>5831</v>
      </c>
      <c r="C1466" s="381"/>
      <c r="D1466" s="381"/>
      <c r="E1466" s="381"/>
      <c r="F1466" s="381"/>
      <c r="G1466" s="381"/>
      <c r="H1466" s="381"/>
      <c r="I1466" s="381"/>
      <c r="J1466" s="381"/>
    </row>
    <row r="1467" spans="1:10" s="190" customFormat="1" ht="12.75" hidden="1" customHeight="1" x14ac:dyDescent="0.25">
      <c r="A1467" s="381"/>
      <c r="B1467" s="381" t="s">
        <v>5832</v>
      </c>
      <c r="C1467" s="381"/>
      <c r="D1467" s="381"/>
      <c r="E1467" s="381"/>
      <c r="F1467" s="381"/>
      <c r="G1467" s="381"/>
      <c r="H1467" s="381"/>
      <c r="I1467" s="381"/>
      <c r="J1467" s="381"/>
    </row>
    <row r="1468" spans="1:10" s="190" customFormat="1" ht="12.75" hidden="1" customHeight="1" x14ac:dyDescent="0.25">
      <c r="A1468" s="381"/>
      <c r="B1468" s="381" t="s">
        <v>5833</v>
      </c>
      <c r="C1468" s="381"/>
      <c r="D1468" s="381"/>
      <c r="E1468" s="381"/>
      <c r="F1468" s="381"/>
      <c r="G1468" s="381"/>
      <c r="H1468" s="381"/>
      <c r="I1468" s="381"/>
      <c r="J1468" s="381"/>
    </row>
    <row r="1469" spans="1:10" s="190" customFormat="1" ht="12.75" hidden="1" customHeight="1" x14ac:dyDescent="0.25">
      <c r="A1469" s="381"/>
      <c r="B1469" s="381" t="s">
        <v>5834</v>
      </c>
      <c r="C1469" s="381"/>
      <c r="D1469" s="381"/>
      <c r="E1469" s="381"/>
      <c r="F1469" s="381"/>
      <c r="G1469" s="381"/>
      <c r="H1469" s="381"/>
      <c r="I1469" s="381"/>
      <c r="J1469" s="381"/>
    </row>
    <row r="1470" spans="1:10" s="190" customFormat="1" ht="12.75" hidden="1" customHeight="1" x14ac:dyDescent="0.25">
      <c r="A1470" s="381"/>
      <c r="B1470" s="381" t="s">
        <v>5835</v>
      </c>
      <c r="C1470" s="381"/>
      <c r="D1470" s="381"/>
      <c r="E1470" s="381"/>
      <c r="F1470" s="381"/>
      <c r="G1470" s="381"/>
      <c r="H1470" s="381"/>
      <c r="I1470" s="381"/>
      <c r="J1470" s="381"/>
    </row>
    <row r="1471" spans="1:10" s="190" customFormat="1" ht="12.75" hidden="1" customHeight="1" x14ac:dyDescent="0.25">
      <c r="A1471" s="381"/>
      <c r="B1471" s="381" t="s">
        <v>5836</v>
      </c>
      <c r="C1471" s="381"/>
      <c r="D1471" s="381"/>
      <c r="E1471" s="381"/>
      <c r="F1471" s="381"/>
      <c r="G1471" s="381"/>
      <c r="H1471" s="381"/>
      <c r="I1471" s="381"/>
      <c r="J1471" s="381"/>
    </row>
    <row r="1472" spans="1:10" s="190" customFormat="1" ht="12.75" hidden="1" customHeight="1" x14ac:dyDescent="0.25">
      <c r="A1472" s="381"/>
      <c r="B1472" s="381" t="s">
        <v>5837</v>
      </c>
      <c r="C1472" s="381"/>
      <c r="D1472" s="381"/>
      <c r="E1472" s="381"/>
      <c r="F1472" s="381"/>
      <c r="G1472" s="381"/>
      <c r="H1472" s="381"/>
      <c r="I1472" s="381"/>
      <c r="J1472" s="381"/>
    </row>
    <row r="1473" spans="1:10" s="190" customFormat="1" ht="12.75" hidden="1" customHeight="1" x14ac:dyDescent="0.25">
      <c r="A1473" s="381"/>
      <c r="B1473" s="381" t="s">
        <v>5838</v>
      </c>
      <c r="C1473" s="381"/>
      <c r="D1473" s="381"/>
      <c r="E1473" s="381"/>
      <c r="F1473" s="381"/>
      <c r="G1473" s="381"/>
      <c r="H1473" s="381"/>
      <c r="I1473" s="381"/>
      <c r="J1473" s="381"/>
    </row>
    <row r="1474" spans="1:10" s="190" customFormat="1" ht="12.75" hidden="1" customHeight="1" x14ac:dyDescent="0.25">
      <c r="A1474" s="381"/>
      <c r="B1474" s="381" t="s">
        <v>5839</v>
      </c>
      <c r="C1474" s="381"/>
      <c r="D1474" s="381"/>
      <c r="E1474" s="381"/>
      <c r="F1474" s="381"/>
      <c r="G1474" s="381"/>
      <c r="H1474" s="381"/>
      <c r="I1474" s="381"/>
      <c r="J1474" s="381"/>
    </row>
    <row r="1475" spans="1:10" s="190" customFormat="1" ht="12.75" hidden="1" customHeight="1" x14ac:dyDescent="0.25">
      <c r="A1475" s="381"/>
      <c r="B1475" s="381" t="s">
        <v>5840</v>
      </c>
      <c r="C1475" s="381"/>
      <c r="D1475" s="381"/>
      <c r="E1475" s="381"/>
      <c r="F1475" s="381"/>
      <c r="G1475" s="381"/>
      <c r="H1475" s="381"/>
      <c r="I1475" s="381"/>
      <c r="J1475" s="381"/>
    </row>
    <row r="1476" spans="1:10" s="190" customFormat="1" ht="12.75" hidden="1" customHeight="1" x14ac:dyDescent="0.25">
      <c r="A1476" s="381"/>
      <c r="B1476" s="381" t="s">
        <v>5841</v>
      </c>
      <c r="C1476" s="381"/>
      <c r="D1476" s="381"/>
      <c r="E1476" s="381"/>
      <c r="F1476" s="381"/>
      <c r="G1476" s="381"/>
      <c r="H1476" s="381"/>
      <c r="I1476" s="381"/>
      <c r="J1476" s="381"/>
    </row>
    <row r="1477" spans="1:10" s="190" customFormat="1" ht="12.75" hidden="1" customHeight="1" x14ac:dyDescent="0.25">
      <c r="A1477" s="381"/>
      <c r="B1477" s="381" t="s">
        <v>5842</v>
      </c>
      <c r="C1477" s="381"/>
      <c r="D1477" s="381"/>
      <c r="E1477" s="381"/>
      <c r="F1477" s="381"/>
      <c r="G1477" s="381"/>
      <c r="H1477" s="381"/>
      <c r="I1477" s="381"/>
      <c r="J1477" s="381"/>
    </row>
    <row r="1478" spans="1:10" s="190" customFormat="1" ht="12.75" hidden="1" customHeight="1" x14ac:dyDescent="0.25">
      <c r="A1478" s="381"/>
      <c r="B1478" s="381" t="s">
        <v>5843</v>
      </c>
      <c r="C1478" s="381"/>
      <c r="D1478" s="381"/>
      <c r="E1478" s="381"/>
      <c r="F1478" s="381"/>
      <c r="G1478" s="381"/>
      <c r="H1478" s="381"/>
      <c r="I1478" s="381"/>
      <c r="J1478" s="381"/>
    </row>
    <row r="1479" spans="1:10" s="190" customFormat="1" ht="12.75" hidden="1" customHeight="1" x14ac:dyDescent="0.25">
      <c r="A1479" s="381"/>
      <c r="B1479" s="381" t="s">
        <v>5844</v>
      </c>
      <c r="C1479" s="381"/>
      <c r="D1479" s="381"/>
      <c r="E1479" s="381"/>
      <c r="F1479" s="381"/>
      <c r="G1479" s="381"/>
      <c r="H1479" s="381"/>
      <c r="I1479" s="381"/>
      <c r="J1479" s="381"/>
    </row>
    <row r="1480" spans="1:10" s="190" customFormat="1" ht="12.75" hidden="1" customHeight="1" x14ac:dyDescent="0.25">
      <c r="A1480" s="381"/>
      <c r="B1480" s="381" t="s">
        <v>5845</v>
      </c>
      <c r="C1480" s="381"/>
      <c r="D1480" s="381"/>
      <c r="E1480" s="381"/>
      <c r="F1480" s="381"/>
      <c r="G1480" s="381"/>
      <c r="H1480" s="381"/>
      <c r="I1480" s="381"/>
      <c r="J1480" s="381"/>
    </row>
    <row r="1481" spans="1:10" s="190" customFormat="1" ht="12.75" hidden="1" customHeight="1" x14ac:dyDescent="0.25">
      <c r="A1481" s="381"/>
      <c r="B1481" s="381" t="s">
        <v>5846</v>
      </c>
      <c r="C1481" s="381"/>
      <c r="D1481" s="381"/>
      <c r="E1481" s="381"/>
      <c r="F1481" s="381"/>
      <c r="G1481" s="381"/>
      <c r="H1481" s="381"/>
      <c r="I1481" s="381"/>
      <c r="J1481" s="381"/>
    </row>
    <row r="1482" spans="1:10" s="190" customFormat="1" ht="12.75" hidden="1" customHeight="1" x14ac:dyDescent="0.25">
      <c r="A1482" s="381"/>
      <c r="B1482" s="381" t="s">
        <v>5847</v>
      </c>
      <c r="C1482" s="381"/>
      <c r="D1482" s="381"/>
      <c r="E1482" s="381"/>
      <c r="F1482" s="381"/>
      <c r="G1482" s="381"/>
      <c r="H1482" s="381"/>
      <c r="I1482" s="381"/>
      <c r="J1482" s="381"/>
    </row>
    <row r="1483" spans="1:10" s="190" customFormat="1" ht="12.75" hidden="1" customHeight="1" x14ac:dyDescent="0.25">
      <c r="A1483" s="381"/>
      <c r="B1483" s="381" t="s">
        <v>5848</v>
      </c>
      <c r="C1483" s="381"/>
      <c r="D1483" s="381"/>
      <c r="E1483" s="381"/>
      <c r="F1483" s="381"/>
      <c r="G1483" s="381"/>
      <c r="H1483" s="381"/>
      <c r="I1483" s="381"/>
      <c r="J1483" s="381"/>
    </row>
    <row r="1484" spans="1:10" s="190" customFormat="1" ht="12.75" hidden="1" customHeight="1" x14ac:dyDescent="0.25">
      <c r="A1484" s="381"/>
      <c r="B1484" s="381" t="s">
        <v>5849</v>
      </c>
      <c r="C1484" s="381"/>
      <c r="D1484" s="381"/>
      <c r="E1484" s="381"/>
      <c r="F1484" s="381"/>
      <c r="G1484" s="381"/>
      <c r="H1484" s="381"/>
      <c r="I1484" s="381"/>
      <c r="J1484" s="381"/>
    </row>
    <row r="1485" spans="1:10" s="190" customFormat="1" ht="12.75" hidden="1" customHeight="1" x14ac:dyDescent="0.25">
      <c r="A1485" s="381"/>
      <c r="B1485" s="381" t="s">
        <v>5850</v>
      </c>
      <c r="C1485" s="381"/>
      <c r="D1485" s="381"/>
      <c r="E1485" s="381"/>
      <c r="F1485" s="381"/>
      <c r="G1485" s="381"/>
      <c r="H1485" s="381"/>
      <c r="I1485" s="381"/>
      <c r="J1485" s="381"/>
    </row>
    <row r="1486" spans="1:10" s="190" customFormat="1" ht="12.75" hidden="1" customHeight="1" x14ac:dyDescent="0.25">
      <c r="A1486" s="381"/>
      <c r="B1486" s="381" t="s">
        <v>5851</v>
      </c>
      <c r="C1486" s="381"/>
      <c r="D1486" s="381"/>
      <c r="E1486" s="381"/>
      <c r="F1486" s="381"/>
      <c r="G1486" s="381"/>
      <c r="H1486" s="381"/>
      <c r="I1486" s="381"/>
      <c r="J1486" s="381"/>
    </row>
    <row r="1487" spans="1:10" s="190" customFormat="1" ht="12.75" hidden="1" customHeight="1" x14ac:dyDescent="0.25">
      <c r="A1487" s="381"/>
      <c r="B1487" s="381" t="s">
        <v>5852</v>
      </c>
      <c r="C1487" s="381"/>
      <c r="D1487" s="381"/>
      <c r="E1487" s="381"/>
      <c r="F1487" s="381"/>
      <c r="G1487" s="381"/>
      <c r="H1487" s="381"/>
      <c r="I1487" s="381"/>
      <c r="J1487" s="381"/>
    </row>
    <row r="1488" spans="1:10" s="190" customFormat="1" ht="12.75" hidden="1" customHeight="1" x14ac:dyDescent="0.25">
      <c r="A1488" s="381"/>
      <c r="B1488" s="381" t="s">
        <v>5853</v>
      </c>
      <c r="C1488" s="381"/>
      <c r="D1488" s="381"/>
      <c r="E1488" s="381"/>
      <c r="F1488" s="381"/>
      <c r="G1488" s="381"/>
      <c r="H1488" s="381"/>
      <c r="I1488" s="381"/>
      <c r="J1488" s="381"/>
    </row>
    <row r="1489" spans="1:10" s="190" customFormat="1" ht="12.75" hidden="1" customHeight="1" x14ac:dyDescent="0.25">
      <c r="A1489" s="381"/>
      <c r="B1489" s="381" t="s">
        <v>5854</v>
      </c>
      <c r="C1489" s="381"/>
      <c r="D1489" s="381"/>
      <c r="E1489" s="381"/>
      <c r="F1489" s="381"/>
      <c r="G1489" s="381"/>
      <c r="H1489" s="381"/>
      <c r="I1489" s="381"/>
      <c r="J1489" s="381"/>
    </row>
    <row r="1490" spans="1:10" s="190" customFormat="1" ht="12.75" hidden="1" customHeight="1" x14ac:dyDescent="0.25">
      <c r="A1490" s="381"/>
      <c r="B1490" s="381" t="s">
        <v>5855</v>
      </c>
      <c r="C1490" s="381"/>
      <c r="D1490" s="381"/>
      <c r="E1490" s="381"/>
      <c r="F1490" s="381"/>
      <c r="G1490" s="381"/>
      <c r="H1490" s="381"/>
      <c r="I1490" s="381"/>
      <c r="J1490" s="381"/>
    </row>
    <row r="1491" spans="1:10" s="190" customFormat="1" ht="12.75" hidden="1" customHeight="1" x14ac:dyDescent="0.25">
      <c r="A1491" s="381"/>
      <c r="B1491" s="381" t="s">
        <v>5856</v>
      </c>
      <c r="C1491" s="381"/>
      <c r="D1491" s="381"/>
      <c r="E1491" s="381"/>
      <c r="F1491" s="381"/>
      <c r="G1491" s="381"/>
      <c r="H1491" s="381"/>
      <c r="I1491" s="381"/>
      <c r="J1491" s="381"/>
    </row>
    <row r="1492" spans="1:10" s="190" customFormat="1" ht="12.75" hidden="1" customHeight="1" x14ac:dyDescent="0.25">
      <c r="A1492" s="381"/>
      <c r="B1492" s="381" t="s">
        <v>5857</v>
      </c>
      <c r="C1492" s="381"/>
      <c r="D1492" s="381"/>
      <c r="E1492" s="381"/>
      <c r="F1492" s="381"/>
      <c r="G1492" s="381"/>
      <c r="H1492" s="381"/>
      <c r="I1492" s="381"/>
      <c r="J1492" s="381"/>
    </row>
    <row r="1493" spans="1:10" s="190" customFormat="1" ht="12.75" hidden="1" customHeight="1" x14ac:dyDescent="0.25">
      <c r="A1493" s="381"/>
      <c r="B1493" s="381" t="s">
        <v>5858</v>
      </c>
      <c r="C1493" s="381"/>
      <c r="D1493" s="381"/>
      <c r="E1493" s="381"/>
      <c r="F1493" s="381"/>
      <c r="G1493" s="381"/>
      <c r="H1493" s="381"/>
      <c r="I1493" s="381"/>
      <c r="J1493" s="381"/>
    </row>
    <row r="1494" spans="1:10" s="190" customFormat="1" ht="12.75" hidden="1" customHeight="1" x14ac:dyDescent="0.25">
      <c r="A1494" s="381"/>
      <c r="B1494" s="381" t="s">
        <v>5859</v>
      </c>
      <c r="C1494" s="381"/>
      <c r="D1494" s="381"/>
      <c r="E1494" s="381"/>
      <c r="F1494" s="381"/>
      <c r="G1494" s="381"/>
      <c r="H1494" s="381"/>
      <c r="I1494" s="381"/>
      <c r="J1494" s="381"/>
    </row>
    <row r="1495" spans="1:10" s="190" customFormat="1" ht="12.75" hidden="1" customHeight="1" x14ac:dyDescent="0.25">
      <c r="A1495" s="381"/>
      <c r="B1495" s="381" t="s">
        <v>5860</v>
      </c>
      <c r="C1495" s="381"/>
      <c r="D1495" s="381"/>
      <c r="E1495" s="381"/>
      <c r="F1495" s="381"/>
      <c r="G1495" s="381"/>
      <c r="H1495" s="381"/>
      <c r="I1495" s="381"/>
      <c r="J1495" s="381"/>
    </row>
    <row r="1496" spans="1:10" s="190" customFormat="1" ht="12.75" hidden="1" customHeight="1" x14ac:dyDescent="0.25">
      <c r="A1496" s="381"/>
      <c r="B1496" s="381" t="s">
        <v>5861</v>
      </c>
      <c r="C1496" s="381"/>
      <c r="D1496" s="381"/>
      <c r="E1496" s="381"/>
      <c r="F1496" s="381"/>
      <c r="G1496" s="381"/>
      <c r="H1496" s="381"/>
      <c r="I1496" s="381"/>
      <c r="J1496" s="381"/>
    </row>
    <row r="1497" spans="1:10" s="190" customFormat="1" ht="12.75" hidden="1" customHeight="1" x14ac:dyDescent="0.25">
      <c r="A1497" s="381"/>
      <c r="B1497" s="381" t="s">
        <v>5862</v>
      </c>
      <c r="C1497" s="381"/>
      <c r="D1497" s="381"/>
      <c r="E1497" s="381"/>
      <c r="F1497" s="381"/>
      <c r="G1497" s="381"/>
      <c r="H1497" s="381"/>
      <c r="I1497" s="381"/>
      <c r="J1497" s="381"/>
    </row>
    <row r="1498" spans="1:10" s="190" customFormat="1" ht="12.75" hidden="1" customHeight="1" x14ac:dyDescent="0.25">
      <c r="A1498" s="381"/>
      <c r="B1498" s="381" t="s">
        <v>5863</v>
      </c>
      <c r="C1498" s="381"/>
      <c r="D1498" s="381"/>
      <c r="E1498" s="381"/>
      <c r="F1498" s="381"/>
      <c r="G1498" s="381"/>
      <c r="H1498" s="381"/>
      <c r="I1498" s="381"/>
      <c r="J1498" s="381"/>
    </row>
    <row r="1499" spans="1:10" s="190" customFormat="1" ht="12.75" hidden="1" customHeight="1" x14ac:dyDescent="0.25">
      <c r="A1499" s="381"/>
      <c r="B1499" s="381" t="s">
        <v>5864</v>
      </c>
      <c r="C1499" s="381"/>
      <c r="D1499" s="381"/>
      <c r="E1499" s="381"/>
      <c r="F1499" s="381"/>
      <c r="G1499" s="381"/>
      <c r="H1499" s="381"/>
      <c r="I1499" s="381"/>
      <c r="J1499" s="381"/>
    </row>
    <row r="1500" spans="1:10" s="190" customFormat="1" ht="12.75" hidden="1" customHeight="1" x14ac:dyDescent="0.25">
      <c r="A1500" s="381"/>
      <c r="B1500" s="381" t="s">
        <v>5865</v>
      </c>
      <c r="C1500" s="381"/>
      <c r="D1500" s="381"/>
      <c r="E1500" s="381"/>
      <c r="F1500" s="381"/>
      <c r="G1500" s="381"/>
      <c r="H1500" s="381"/>
      <c r="I1500" s="381"/>
      <c r="J1500" s="381"/>
    </row>
    <row r="1501" spans="1:10" s="190" customFormat="1" ht="12.75" hidden="1" customHeight="1" x14ac:dyDescent="0.25">
      <c r="A1501" s="381"/>
      <c r="B1501" s="381" t="s">
        <v>5866</v>
      </c>
      <c r="C1501" s="381"/>
      <c r="D1501" s="381"/>
      <c r="E1501" s="381"/>
      <c r="F1501" s="381"/>
      <c r="G1501" s="381"/>
      <c r="H1501" s="381"/>
      <c r="I1501" s="381"/>
      <c r="J1501" s="381"/>
    </row>
    <row r="1502" spans="1:10" s="190" customFormat="1" ht="12.75" hidden="1" customHeight="1" x14ac:dyDescent="0.25">
      <c r="A1502" s="381"/>
      <c r="B1502" s="381" t="s">
        <v>5867</v>
      </c>
      <c r="C1502" s="381"/>
      <c r="D1502" s="381"/>
      <c r="E1502" s="381"/>
      <c r="F1502" s="381"/>
      <c r="G1502" s="381"/>
      <c r="H1502" s="381"/>
      <c r="I1502" s="381"/>
      <c r="J1502" s="381"/>
    </row>
    <row r="1503" spans="1:10" s="190" customFormat="1" ht="12.75" hidden="1" customHeight="1" x14ac:dyDescent="0.25">
      <c r="A1503" s="381"/>
      <c r="B1503" s="381" t="s">
        <v>5868</v>
      </c>
      <c r="C1503" s="381"/>
      <c r="D1503" s="381"/>
      <c r="E1503" s="381"/>
      <c r="F1503" s="381"/>
      <c r="G1503" s="381"/>
      <c r="H1503" s="381"/>
      <c r="I1503" s="381"/>
      <c r="J1503" s="381"/>
    </row>
    <row r="1504" spans="1:10" s="190" customFormat="1" ht="12.75" hidden="1" customHeight="1" x14ac:dyDescent="0.25">
      <c r="A1504" s="381"/>
      <c r="B1504" s="381" t="s">
        <v>5869</v>
      </c>
      <c r="C1504" s="381"/>
      <c r="D1504" s="381"/>
      <c r="E1504" s="381"/>
      <c r="F1504" s="381"/>
      <c r="G1504" s="381"/>
      <c r="H1504" s="381"/>
      <c r="I1504" s="381"/>
      <c r="J1504" s="381"/>
    </row>
    <row r="1505" spans="1:10" s="190" customFormat="1" ht="12.75" hidden="1" customHeight="1" x14ac:dyDescent="0.25">
      <c r="A1505" s="381"/>
      <c r="B1505" s="381" t="s">
        <v>5870</v>
      </c>
      <c r="C1505" s="381"/>
      <c r="D1505" s="381"/>
      <c r="E1505" s="381"/>
      <c r="F1505" s="381"/>
      <c r="G1505" s="381"/>
      <c r="H1505" s="381"/>
      <c r="I1505" s="381"/>
      <c r="J1505" s="381"/>
    </row>
    <row r="1506" spans="1:10" s="190" customFormat="1" ht="12.75" hidden="1" customHeight="1" x14ac:dyDescent="0.25">
      <c r="A1506" s="381"/>
      <c r="B1506" s="381" t="s">
        <v>5871</v>
      </c>
      <c r="C1506" s="381"/>
      <c r="D1506" s="381"/>
      <c r="E1506" s="381"/>
      <c r="F1506" s="381"/>
      <c r="G1506" s="381"/>
      <c r="H1506" s="381"/>
      <c r="I1506" s="381"/>
      <c r="J1506" s="381"/>
    </row>
    <row r="1507" spans="1:10" s="190" customFormat="1" ht="12.75" hidden="1" customHeight="1" x14ac:dyDescent="0.25">
      <c r="A1507" s="381"/>
      <c r="B1507" s="381" t="s">
        <v>5872</v>
      </c>
      <c r="C1507" s="381"/>
      <c r="D1507" s="381"/>
      <c r="E1507" s="381"/>
      <c r="F1507" s="381"/>
      <c r="G1507" s="381"/>
      <c r="H1507" s="381"/>
      <c r="I1507" s="381"/>
      <c r="J1507" s="381"/>
    </row>
    <row r="1508" spans="1:10" s="190" customFormat="1" ht="12.75" hidden="1" customHeight="1" x14ac:dyDescent="0.25">
      <c r="A1508" s="381"/>
      <c r="B1508" s="381" t="s">
        <v>5873</v>
      </c>
      <c r="C1508" s="381"/>
      <c r="D1508" s="381"/>
      <c r="E1508" s="381"/>
      <c r="F1508" s="381"/>
      <c r="G1508" s="381"/>
      <c r="H1508" s="381"/>
      <c r="I1508" s="381"/>
      <c r="J1508" s="381"/>
    </row>
    <row r="1509" spans="1:10" s="190" customFormat="1" ht="12.75" hidden="1" customHeight="1" x14ac:dyDescent="0.25">
      <c r="A1509" s="381"/>
      <c r="B1509" s="381" t="s">
        <v>5874</v>
      </c>
      <c r="C1509" s="381"/>
      <c r="D1509" s="381"/>
      <c r="E1509" s="381"/>
      <c r="F1509" s="381"/>
      <c r="G1509" s="381"/>
      <c r="H1509" s="381"/>
      <c r="I1509" s="381"/>
      <c r="J1509" s="381"/>
    </row>
    <row r="1510" spans="1:10" s="190" customFormat="1" ht="12.75" hidden="1" customHeight="1" x14ac:dyDescent="0.25">
      <c r="A1510" s="381"/>
      <c r="B1510" s="381" t="s">
        <v>5875</v>
      </c>
      <c r="C1510" s="381"/>
      <c r="D1510" s="381"/>
      <c r="E1510" s="381"/>
      <c r="F1510" s="381"/>
      <c r="G1510" s="381"/>
      <c r="H1510" s="381"/>
      <c r="I1510" s="381"/>
      <c r="J1510" s="381"/>
    </row>
    <row r="1511" spans="1:10" s="190" customFormat="1" ht="12.75" hidden="1" customHeight="1" x14ac:dyDescent="0.25">
      <c r="A1511" s="381"/>
      <c r="B1511" s="381" t="s">
        <v>5876</v>
      </c>
      <c r="C1511" s="381"/>
      <c r="D1511" s="381"/>
      <c r="E1511" s="381"/>
      <c r="F1511" s="381"/>
      <c r="G1511" s="381"/>
      <c r="H1511" s="381"/>
      <c r="I1511" s="381"/>
      <c r="J1511" s="381"/>
    </row>
    <row r="1512" spans="1:10" s="190" customFormat="1" ht="12.75" hidden="1" customHeight="1" x14ac:dyDescent="0.25">
      <c r="A1512" s="381"/>
      <c r="B1512" s="381" t="s">
        <v>5877</v>
      </c>
      <c r="C1512" s="381"/>
      <c r="D1512" s="381"/>
      <c r="E1512" s="381"/>
      <c r="F1512" s="381"/>
      <c r="G1512" s="381"/>
      <c r="H1512" s="381"/>
      <c r="I1512" s="381"/>
      <c r="J1512" s="381"/>
    </row>
    <row r="1513" spans="1:10" s="190" customFormat="1" ht="12.75" hidden="1" customHeight="1" x14ac:dyDescent="0.25">
      <c r="A1513" s="381"/>
      <c r="B1513" s="381" t="s">
        <v>5878</v>
      </c>
      <c r="C1513" s="381"/>
      <c r="D1513" s="381"/>
      <c r="E1513" s="381"/>
      <c r="F1513" s="381"/>
      <c r="G1513" s="381"/>
      <c r="H1513" s="381"/>
      <c r="I1513" s="381"/>
      <c r="J1513" s="381"/>
    </row>
    <row r="1514" spans="1:10" s="190" customFormat="1" ht="12.75" hidden="1" customHeight="1" x14ac:dyDescent="0.25">
      <c r="A1514" s="381"/>
      <c r="B1514" s="381" t="s">
        <v>5879</v>
      </c>
      <c r="C1514" s="381"/>
      <c r="D1514" s="381"/>
      <c r="E1514" s="381"/>
      <c r="F1514" s="381"/>
      <c r="G1514" s="381"/>
      <c r="H1514" s="381"/>
      <c r="I1514" s="381"/>
      <c r="J1514" s="381"/>
    </row>
    <row r="1515" spans="1:10" s="190" customFormat="1" ht="12.75" hidden="1" customHeight="1" x14ac:dyDescent="0.25">
      <c r="A1515" s="381"/>
      <c r="B1515" s="381" t="s">
        <v>5880</v>
      </c>
      <c r="C1515" s="381"/>
      <c r="D1515" s="381"/>
      <c r="E1515" s="381"/>
      <c r="F1515" s="381"/>
      <c r="G1515" s="381"/>
      <c r="H1515" s="381"/>
      <c r="I1515" s="381"/>
      <c r="J1515" s="381"/>
    </row>
    <row r="1516" spans="1:10" s="190" customFormat="1" ht="12.75" hidden="1" customHeight="1" x14ac:dyDescent="0.25">
      <c r="A1516" s="381"/>
      <c r="B1516" s="381" t="s">
        <v>5881</v>
      </c>
      <c r="C1516" s="381"/>
      <c r="D1516" s="381"/>
      <c r="E1516" s="381"/>
      <c r="F1516" s="381"/>
      <c r="G1516" s="381"/>
      <c r="H1516" s="381"/>
      <c r="I1516" s="381"/>
      <c r="J1516" s="381"/>
    </row>
    <row r="1517" spans="1:10" s="190" customFormat="1" ht="12.75" hidden="1" customHeight="1" x14ac:dyDescent="0.25">
      <c r="A1517" s="381"/>
      <c r="B1517" s="381" t="s">
        <v>5882</v>
      </c>
      <c r="C1517" s="381"/>
      <c r="D1517" s="381"/>
      <c r="E1517" s="381"/>
      <c r="F1517" s="381"/>
      <c r="G1517" s="381"/>
      <c r="H1517" s="381"/>
      <c r="I1517" s="381"/>
      <c r="J1517" s="381"/>
    </row>
    <row r="1518" spans="1:10" s="190" customFormat="1" ht="12.75" hidden="1" customHeight="1" x14ac:dyDescent="0.25">
      <c r="A1518" s="381"/>
      <c r="B1518" s="381" t="s">
        <v>5883</v>
      </c>
      <c r="C1518" s="381"/>
      <c r="D1518" s="381"/>
      <c r="E1518" s="381"/>
      <c r="F1518" s="381"/>
      <c r="G1518" s="381"/>
      <c r="H1518" s="381"/>
      <c r="I1518" s="381"/>
      <c r="J1518" s="381"/>
    </row>
    <row r="1519" spans="1:10" s="190" customFormat="1" ht="12.75" hidden="1" customHeight="1" x14ac:dyDescent="0.25">
      <c r="A1519" s="381"/>
      <c r="B1519" s="381" t="s">
        <v>5884</v>
      </c>
      <c r="C1519" s="381"/>
      <c r="D1519" s="381"/>
      <c r="E1519" s="381"/>
      <c r="F1519" s="381"/>
      <c r="G1519" s="381"/>
      <c r="H1519" s="381"/>
      <c r="I1519" s="381"/>
      <c r="J1519" s="381"/>
    </row>
    <row r="1520" spans="1:10" s="190" customFormat="1" ht="12.75" hidden="1" customHeight="1" x14ac:dyDescent="0.25">
      <c r="A1520" s="381"/>
      <c r="B1520" s="381" t="s">
        <v>5885</v>
      </c>
      <c r="C1520" s="381"/>
      <c r="D1520" s="381"/>
      <c r="E1520" s="381"/>
      <c r="F1520" s="381"/>
      <c r="G1520" s="381"/>
      <c r="H1520" s="381"/>
      <c r="I1520" s="381"/>
      <c r="J1520" s="381"/>
    </row>
    <row r="1521" spans="1:10" s="190" customFormat="1" ht="12.75" hidden="1" customHeight="1" x14ac:dyDescent="0.25">
      <c r="A1521" s="381"/>
      <c r="B1521" s="381" t="s">
        <v>5886</v>
      </c>
      <c r="C1521" s="381"/>
      <c r="D1521" s="381"/>
      <c r="E1521" s="381"/>
      <c r="F1521" s="381"/>
      <c r="G1521" s="381"/>
      <c r="H1521" s="381"/>
      <c r="I1521" s="381"/>
      <c r="J1521" s="381"/>
    </row>
    <row r="1522" spans="1:10" s="190" customFormat="1" ht="12.75" hidden="1" customHeight="1" x14ac:dyDescent="0.25">
      <c r="A1522" s="381"/>
      <c r="B1522" s="381" t="s">
        <v>5887</v>
      </c>
      <c r="C1522" s="381"/>
      <c r="D1522" s="381"/>
      <c r="E1522" s="381"/>
      <c r="F1522" s="381"/>
      <c r="G1522" s="381"/>
      <c r="H1522" s="381"/>
      <c r="I1522" s="381"/>
      <c r="J1522" s="381"/>
    </row>
    <row r="1523" spans="1:10" s="190" customFormat="1" ht="12.75" hidden="1" customHeight="1" x14ac:dyDescent="0.25">
      <c r="A1523" s="381"/>
      <c r="B1523" s="381" t="s">
        <v>5888</v>
      </c>
      <c r="C1523" s="381"/>
      <c r="D1523" s="381"/>
      <c r="E1523" s="381"/>
      <c r="F1523" s="381"/>
      <c r="G1523" s="381"/>
      <c r="H1523" s="381"/>
      <c r="I1523" s="381"/>
      <c r="J1523" s="381"/>
    </row>
    <row r="1524" spans="1:10" s="190" customFormat="1" ht="12.75" hidden="1" customHeight="1" x14ac:dyDescent="0.25">
      <c r="A1524" s="381"/>
      <c r="B1524" s="381" t="s">
        <v>5889</v>
      </c>
      <c r="C1524" s="381"/>
      <c r="D1524" s="381"/>
      <c r="E1524" s="381"/>
      <c r="F1524" s="381"/>
      <c r="G1524" s="381"/>
      <c r="H1524" s="381"/>
      <c r="I1524" s="381"/>
      <c r="J1524" s="381"/>
    </row>
    <row r="1525" spans="1:10" s="190" customFormat="1" ht="12.75" hidden="1" customHeight="1" x14ac:dyDescent="0.25">
      <c r="A1525" s="381"/>
      <c r="B1525" s="381" t="s">
        <v>5890</v>
      </c>
      <c r="C1525" s="381"/>
      <c r="D1525" s="381"/>
      <c r="E1525" s="381"/>
      <c r="F1525" s="381"/>
      <c r="G1525" s="381"/>
      <c r="H1525" s="381"/>
      <c r="I1525" s="381"/>
      <c r="J1525" s="381"/>
    </row>
    <row r="1526" spans="1:10" s="190" customFormat="1" ht="12.75" hidden="1" customHeight="1" x14ac:dyDescent="0.25">
      <c r="A1526" s="381"/>
      <c r="B1526" s="381" t="s">
        <v>5891</v>
      </c>
      <c r="C1526" s="381"/>
      <c r="D1526" s="381"/>
      <c r="E1526" s="381"/>
      <c r="F1526" s="381"/>
      <c r="G1526" s="381"/>
      <c r="H1526" s="381"/>
      <c r="I1526" s="381"/>
      <c r="J1526" s="381"/>
    </row>
    <row r="1527" spans="1:10" s="190" customFormat="1" ht="12.75" hidden="1" customHeight="1" x14ac:dyDescent="0.25">
      <c r="A1527" s="381"/>
      <c r="B1527" s="381" t="s">
        <v>5892</v>
      </c>
      <c r="C1527" s="381"/>
      <c r="D1527" s="381"/>
      <c r="E1527" s="381"/>
      <c r="F1527" s="381"/>
      <c r="G1527" s="381"/>
      <c r="H1527" s="381"/>
      <c r="I1527" s="381"/>
      <c r="J1527" s="381"/>
    </row>
    <row r="1528" spans="1:10" s="190" customFormat="1" ht="12.75" hidden="1" customHeight="1" x14ac:dyDescent="0.25">
      <c r="A1528" s="381"/>
      <c r="B1528" s="381" t="s">
        <v>5893</v>
      </c>
      <c r="C1528" s="381"/>
      <c r="D1528" s="381"/>
      <c r="E1528" s="381"/>
      <c r="F1528" s="381"/>
      <c r="G1528" s="381"/>
      <c r="H1528" s="381"/>
      <c r="I1528" s="381"/>
      <c r="J1528" s="381"/>
    </row>
    <row r="1529" spans="1:10" s="190" customFormat="1" ht="12.75" hidden="1" customHeight="1" x14ac:dyDescent="0.25">
      <c r="A1529" s="381"/>
      <c r="B1529" s="381" t="s">
        <v>5894</v>
      </c>
      <c r="C1529" s="381"/>
      <c r="D1529" s="381"/>
      <c r="E1529" s="381"/>
      <c r="F1529" s="381"/>
      <c r="G1529" s="381"/>
      <c r="H1529" s="381"/>
      <c r="I1529" s="381"/>
      <c r="J1529" s="381"/>
    </row>
    <row r="1530" spans="1:10" s="190" customFormat="1" ht="12.75" hidden="1" customHeight="1" x14ac:dyDescent="0.25">
      <c r="A1530" s="381"/>
      <c r="B1530" s="381" t="s">
        <v>5895</v>
      </c>
      <c r="C1530" s="381"/>
      <c r="D1530" s="381"/>
      <c r="E1530" s="381"/>
      <c r="F1530" s="381"/>
      <c r="G1530" s="381"/>
      <c r="H1530" s="381"/>
      <c r="I1530" s="381"/>
      <c r="J1530" s="381"/>
    </row>
    <row r="1531" spans="1:10" s="190" customFormat="1" ht="12.75" hidden="1" customHeight="1" x14ac:dyDescent="0.25">
      <c r="A1531" s="381"/>
      <c r="B1531" s="381" t="s">
        <v>5896</v>
      </c>
      <c r="C1531" s="381"/>
      <c r="D1531" s="381"/>
      <c r="E1531" s="381"/>
      <c r="F1531" s="381"/>
      <c r="G1531" s="381"/>
      <c r="H1531" s="381"/>
      <c r="I1531" s="381"/>
      <c r="J1531" s="381"/>
    </row>
    <row r="1532" spans="1:10" s="190" customFormat="1" ht="12.75" hidden="1" customHeight="1" x14ac:dyDescent="0.25">
      <c r="A1532" s="381"/>
      <c r="B1532" s="381" t="s">
        <v>5897</v>
      </c>
      <c r="C1532" s="381"/>
      <c r="D1532" s="381"/>
      <c r="E1532" s="381"/>
      <c r="F1532" s="381"/>
      <c r="G1532" s="381"/>
      <c r="H1532" s="381"/>
      <c r="I1532" s="381"/>
      <c r="J1532" s="381"/>
    </row>
    <row r="1533" spans="1:10" s="190" customFormat="1" ht="12.75" hidden="1" customHeight="1" x14ac:dyDescent="0.25">
      <c r="A1533" s="381"/>
      <c r="B1533" s="381" t="s">
        <v>5898</v>
      </c>
      <c r="C1533" s="381"/>
      <c r="D1533" s="381"/>
      <c r="E1533" s="381"/>
      <c r="F1533" s="381"/>
      <c r="G1533" s="381"/>
      <c r="H1533" s="381"/>
      <c r="I1533" s="381"/>
      <c r="J1533" s="381"/>
    </row>
    <row r="1534" spans="1:10" s="190" customFormat="1" ht="12.75" hidden="1" customHeight="1" x14ac:dyDescent="0.25">
      <c r="A1534" s="381"/>
      <c r="B1534" s="381" t="s">
        <v>5899</v>
      </c>
      <c r="C1534" s="381"/>
      <c r="D1534" s="381"/>
      <c r="E1534" s="381"/>
      <c r="F1534" s="381"/>
      <c r="G1534" s="381"/>
      <c r="H1534" s="381"/>
      <c r="I1534" s="381"/>
      <c r="J1534" s="381"/>
    </row>
    <row r="1535" spans="1:10" s="190" customFormat="1" ht="12.75" hidden="1" customHeight="1" x14ac:dyDescent="0.25">
      <c r="A1535" s="381"/>
      <c r="B1535" s="381" t="s">
        <v>5900</v>
      </c>
      <c r="C1535" s="381"/>
      <c r="D1535" s="381"/>
      <c r="E1535" s="381"/>
      <c r="F1535" s="381"/>
      <c r="G1535" s="381"/>
      <c r="H1535" s="381"/>
      <c r="I1535" s="381"/>
      <c r="J1535" s="381"/>
    </row>
    <row r="1536" spans="1:10" s="190" customFormat="1" ht="12.75" hidden="1" customHeight="1" x14ac:dyDescent="0.25">
      <c r="A1536" s="381"/>
      <c r="B1536" s="381" t="s">
        <v>5901</v>
      </c>
      <c r="C1536" s="381"/>
      <c r="D1536" s="381"/>
      <c r="E1536" s="381"/>
      <c r="F1536" s="381"/>
      <c r="G1536" s="381"/>
      <c r="H1536" s="381"/>
      <c r="I1536" s="381"/>
      <c r="J1536" s="381"/>
    </row>
    <row r="1537" spans="1:10" s="190" customFormat="1" ht="12.75" hidden="1" customHeight="1" x14ac:dyDescent="0.25">
      <c r="A1537" s="381"/>
      <c r="B1537" s="381" t="s">
        <v>5902</v>
      </c>
      <c r="C1537" s="381"/>
      <c r="D1537" s="381"/>
      <c r="E1537" s="381"/>
      <c r="F1537" s="381"/>
      <c r="G1537" s="381"/>
      <c r="H1537" s="381"/>
      <c r="I1537" s="381"/>
      <c r="J1537" s="381"/>
    </row>
    <row r="1538" spans="1:10" s="190" customFormat="1" ht="12.75" hidden="1" customHeight="1" x14ac:dyDescent="0.25">
      <c r="A1538" s="381"/>
      <c r="B1538" s="381" t="s">
        <v>5903</v>
      </c>
      <c r="C1538" s="381"/>
      <c r="D1538" s="381"/>
      <c r="E1538" s="381"/>
      <c r="F1538" s="381"/>
      <c r="G1538" s="381"/>
      <c r="H1538" s="381"/>
      <c r="I1538" s="381"/>
      <c r="J1538" s="381"/>
    </row>
    <row r="1539" spans="1:10" s="190" customFormat="1" ht="12.75" hidden="1" customHeight="1" x14ac:dyDescent="0.25">
      <c r="A1539" s="381"/>
      <c r="B1539" s="381" t="s">
        <v>5904</v>
      </c>
      <c r="C1539" s="381"/>
      <c r="D1539" s="381"/>
      <c r="E1539" s="381"/>
      <c r="F1539" s="381"/>
      <c r="G1539" s="381"/>
      <c r="H1539" s="381"/>
      <c r="I1539" s="381"/>
      <c r="J1539" s="381"/>
    </row>
    <row r="1540" spans="1:10" s="190" customFormat="1" ht="12.75" hidden="1" customHeight="1" x14ac:dyDescent="0.25">
      <c r="A1540" s="381"/>
      <c r="B1540" s="381" t="s">
        <v>5905</v>
      </c>
      <c r="C1540" s="381"/>
      <c r="D1540" s="381"/>
      <c r="E1540" s="381"/>
      <c r="F1540" s="381"/>
      <c r="G1540" s="381"/>
      <c r="H1540" s="381"/>
      <c r="I1540" s="381"/>
      <c r="J1540" s="381"/>
    </row>
    <row r="1541" spans="1:10" s="190" customFormat="1" ht="12.75" hidden="1" customHeight="1" x14ac:dyDescent="0.25">
      <c r="A1541" s="381"/>
      <c r="B1541" s="381" t="s">
        <v>5906</v>
      </c>
      <c r="C1541" s="381"/>
      <c r="D1541" s="381"/>
      <c r="E1541" s="381"/>
      <c r="F1541" s="381"/>
      <c r="G1541" s="381"/>
      <c r="H1541" s="381"/>
      <c r="I1541" s="381"/>
      <c r="J1541" s="381"/>
    </row>
    <row r="1542" spans="1:10" s="190" customFormat="1" ht="12.75" hidden="1" customHeight="1" x14ac:dyDescent="0.25">
      <c r="A1542" s="381"/>
      <c r="B1542" s="381" t="s">
        <v>5907</v>
      </c>
      <c r="C1542" s="381"/>
      <c r="D1542" s="381"/>
      <c r="E1542" s="381"/>
      <c r="F1542" s="381"/>
      <c r="G1542" s="381"/>
      <c r="H1542" s="381"/>
      <c r="I1542" s="381"/>
      <c r="J1542" s="381"/>
    </row>
    <row r="1543" spans="1:10" s="190" customFormat="1" ht="12.75" hidden="1" customHeight="1" x14ac:dyDescent="0.25">
      <c r="A1543" s="381"/>
      <c r="B1543" s="381" t="s">
        <v>5908</v>
      </c>
      <c r="C1543" s="381"/>
      <c r="D1543" s="381"/>
      <c r="E1543" s="381"/>
      <c r="F1543" s="381"/>
      <c r="G1543" s="381"/>
      <c r="H1543" s="381"/>
      <c r="I1543" s="381"/>
      <c r="J1543" s="381"/>
    </row>
    <row r="1544" spans="1:10" s="190" customFormat="1" ht="12.75" hidden="1" customHeight="1" x14ac:dyDescent="0.25">
      <c r="A1544" s="381"/>
      <c r="B1544" s="381" t="s">
        <v>5909</v>
      </c>
      <c r="C1544" s="381"/>
      <c r="D1544" s="381"/>
      <c r="E1544" s="381"/>
      <c r="F1544" s="381"/>
      <c r="G1544" s="381"/>
      <c r="H1544" s="381"/>
      <c r="I1544" s="381"/>
      <c r="J1544" s="381"/>
    </row>
    <row r="1545" spans="1:10" s="190" customFormat="1" ht="12.75" hidden="1" customHeight="1" x14ac:dyDescent="0.25">
      <c r="A1545" s="381"/>
      <c r="B1545" s="381" t="s">
        <v>5910</v>
      </c>
      <c r="C1545" s="381"/>
      <c r="D1545" s="381"/>
      <c r="E1545" s="381"/>
      <c r="F1545" s="381"/>
      <c r="G1545" s="381"/>
      <c r="H1545" s="381"/>
      <c r="I1545" s="381"/>
      <c r="J1545" s="381"/>
    </row>
    <row r="1546" spans="1:10" s="190" customFormat="1" ht="12.75" hidden="1" customHeight="1" x14ac:dyDescent="0.25">
      <c r="A1546" s="381"/>
      <c r="B1546" s="381" t="s">
        <v>5911</v>
      </c>
      <c r="C1546" s="381"/>
      <c r="D1546" s="381"/>
      <c r="E1546" s="381"/>
      <c r="F1546" s="381"/>
      <c r="G1546" s="381"/>
      <c r="H1546" s="381"/>
      <c r="I1546" s="381"/>
      <c r="J1546" s="381"/>
    </row>
    <row r="1547" spans="1:10" s="190" customFormat="1" ht="12.75" hidden="1" customHeight="1" x14ac:dyDescent="0.25">
      <c r="A1547" s="381"/>
      <c r="B1547" s="381" t="s">
        <v>5912</v>
      </c>
      <c r="C1547" s="381"/>
      <c r="D1547" s="381"/>
      <c r="E1547" s="381"/>
      <c r="F1547" s="381"/>
      <c r="G1547" s="381"/>
      <c r="H1547" s="381"/>
      <c r="I1547" s="381"/>
      <c r="J1547" s="381"/>
    </row>
    <row r="1548" spans="1:10" s="190" customFormat="1" ht="12.75" hidden="1" customHeight="1" x14ac:dyDescent="0.25">
      <c r="A1548" s="381"/>
      <c r="B1548" s="381" t="s">
        <v>5913</v>
      </c>
      <c r="C1548" s="381"/>
      <c r="D1548" s="381"/>
      <c r="E1548" s="381"/>
      <c r="F1548" s="381"/>
      <c r="G1548" s="381"/>
      <c r="H1548" s="381"/>
      <c r="I1548" s="381"/>
      <c r="J1548" s="381"/>
    </row>
    <row r="1549" spans="1:10" s="190" customFormat="1" ht="12.75" hidden="1" customHeight="1" x14ac:dyDescent="0.25">
      <c r="A1549" s="381"/>
      <c r="B1549" s="381" t="s">
        <v>5914</v>
      </c>
      <c r="C1549" s="381"/>
      <c r="D1549" s="381"/>
      <c r="E1549" s="381"/>
      <c r="F1549" s="381"/>
      <c r="G1549" s="381"/>
      <c r="H1549" s="381"/>
      <c r="I1549" s="381"/>
      <c r="J1549" s="381"/>
    </row>
    <row r="1550" spans="1:10" s="190" customFormat="1" ht="12.75" hidden="1" customHeight="1" x14ac:dyDescent="0.25">
      <c r="A1550" s="381"/>
      <c r="B1550" s="381" t="s">
        <v>5915</v>
      </c>
      <c r="C1550" s="381"/>
      <c r="D1550" s="381"/>
      <c r="E1550" s="381"/>
      <c r="F1550" s="381"/>
      <c r="G1550" s="381"/>
      <c r="H1550" s="381"/>
      <c r="I1550" s="381"/>
      <c r="J1550" s="381"/>
    </row>
    <row r="1551" spans="1:10" s="190" customFormat="1" ht="12.75" hidden="1" customHeight="1" x14ac:dyDescent="0.25">
      <c r="A1551" s="381"/>
      <c r="B1551" s="381" t="s">
        <v>5916</v>
      </c>
      <c r="C1551" s="381"/>
      <c r="D1551" s="381"/>
      <c r="E1551" s="381"/>
      <c r="F1551" s="381"/>
      <c r="G1551" s="381"/>
      <c r="H1551" s="381"/>
      <c r="I1551" s="381"/>
      <c r="J1551" s="381"/>
    </row>
    <row r="1552" spans="1:10" s="190" customFormat="1" ht="12.75" hidden="1" customHeight="1" x14ac:dyDescent="0.25">
      <c r="A1552" s="381"/>
      <c r="B1552" s="381" t="s">
        <v>5917</v>
      </c>
      <c r="C1552" s="381"/>
      <c r="D1552" s="381"/>
      <c r="E1552" s="381"/>
      <c r="F1552" s="381"/>
      <c r="G1552" s="381"/>
      <c r="H1552" s="381"/>
      <c r="I1552" s="381"/>
      <c r="J1552" s="381"/>
    </row>
    <row r="1553" spans="1:10" s="190" customFormat="1" ht="12.75" hidden="1" customHeight="1" x14ac:dyDescent="0.25">
      <c r="A1553" s="381"/>
      <c r="B1553" s="381" t="s">
        <v>5918</v>
      </c>
      <c r="C1553" s="381"/>
      <c r="D1553" s="381"/>
      <c r="E1553" s="381"/>
      <c r="F1553" s="381"/>
      <c r="G1553" s="381"/>
      <c r="H1553" s="381"/>
      <c r="I1553" s="381"/>
      <c r="J1553" s="381"/>
    </row>
    <row r="1554" spans="1:10" s="190" customFormat="1" ht="12.75" hidden="1" customHeight="1" x14ac:dyDescent="0.25">
      <c r="A1554" s="381"/>
      <c r="B1554" s="381" t="s">
        <v>5919</v>
      </c>
      <c r="C1554" s="381"/>
      <c r="D1554" s="381"/>
      <c r="E1554" s="381"/>
      <c r="F1554" s="381"/>
      <c r="G1554" s="381"/>
      <c r="H1554" s="381"/>
      <c r="I1554" s="381"/>
      <c r="J1554" s="381"/>
    </row>
    <row r="1555" spans="1:10" s="190" customFormat="1" ht="12.75" hidden="1" customHeight="1" x14ac:dyDescent="0.25">
      <c r="A1555" s="381"/>
      <c r="B1555" s="381" t="s">
        <v>5920</v>
      </c>
      <c r="C1555" s="381"/>
      <c r="D1555" s="381"/>
      <c r="E1555" s="381"/>
      <c r="F1555" s="381"/>
      <c r="G1555" s="381"/>
      <c r="H1555" s="381"/>
      <c r="I1555" s="381"/>
      <c r="J1555" s="381"/>
    </row>
    <row r="1556" spans="1:10" s="190" customFormat="1" ht="12.75" hidden="1" customHeight="1" x14ac:dyDescent="0.25">
      <c r="A1556" s="381"/>
      <c r="B1556" s="381" t="s">
        <v>5921</v>
      </c>
      <c r="C1556" s="381"/>
      <c r="D1556" s="381"/>
      <c r="E1556" s="381"/>
      <c r="F1556" s="381"/>
      <c r="G1556" s="381"/>
      <c r="H1556" s="381"/>
      <c r="I1556" s="381"/>
      <c r="J1556" s="381"/>
    </row>
    <row r="1557" spans="1:10" s="190" customFormat="1" ht="12.75" hidden="1" customHeight="1" x14ac:dyDescent="0.25">
      <c r="A1557" s="381"/>
      <c r="B1557" s="381" t="s">
        <v>5922</v>
      </c>
      <c r="C1557" s="381"/>
      <c r="D1557" s="381"/>
      <c r="E1557" s="381"/>
      <c r="F1557" s="381"/>
      <c r="G1557" s="381"/>
      <c r="H1557" s="381"/>
      <c r="I1557" s="381"/>
      <c r="J1557" s="381"/>
    </row>
    <row r="1558" spans="1:10" s="190" customFormat="1" ht="12.75" hidden="1" customHeight="1" x14ac:dyDescent="0.25">
      <c r="A1558" s="381"/>
      <c r="B1558" s="381" t="s">
        <v>5923</v>
      </c>
      <c r="C1558" s="381"/>
      <c r="D1558" s="381"/>
      <c r="E1558" s="381"/>
      <c r="F1558" s="381"/>
      <c r="G1558" s="381"/>
      <c r="H1558" s="381"/>
      <c r="I1558" s="381"/>
      <c r="J1558" s="381"/>
    </row>
    <row r="1559" spans="1:10" s="190" customFormat="1" ht="12.75" hidden="1" customHeight="1" x14ac:dyDescent="0.25">
      <c r="A1559" s="381"/>
      <c r="B1559" s="381" t="s">
        <v>5924</v>
      </c>
      <c r="C1559" s="381"/>
      <c r="D1559" s="381"/>
      <c r="E1559" s="381"/>
      <c r="F1559" s="381"/>
      <c r="G1559" s="381"/>
      <c r="H1559" s="381"/>
      <c r="I1559" s="381"/>
      <c r="J1559" s="381"/>
    </row>
    <row r="1560" spans="1:10" s="190" customFormat="1" ht="12.75" hidden="1" customHeight="1" x14ac:dyDescent="0.25">
      <c r="A1560" s="381"/>
      <c r="B1560" s="381" t="s">
        <v>5925</v>
      </c>
      <c r="C1560" s="381"/>
      <c r="D1560" s="381"/>
      <c r="E1560" s="381"/>
      <c r="F1560" s="381"/>
      <c r="G1560" s="381"/>
      <c r="H1560" s="381"/>
      <c r="I1560" s="381"/>
      <c r="J1560" s="381"/>
    </row>
    <row r="1561" spans="1:10" s="190" customFormat="1" ht="12.75" hidden="1" customHeight="1" x14ac:dyDescent="0.25">
      <c r="A1561" s="381"/>
      <c r="B1561" s="381" t="s">
        <v>5926</v>
      </c>
      <c r="C1561" s="381"/>
      <c r="D1561" s="381"/>
      <c r="E1561" s="381"/>
      <c r="F1561" s="381"/>
      <c r="G1561" s="381"/>
      <c r="H1561" s="381"/>
      <c r="I1561" s="381"/>
      <c r="J1561" s="381"/>
    </row>
    <row r="1562" spans="1:10" s="190" customFormat="1" ht="12.75" hidden="1" customHeight="1" x14ac:dyDescent="0.25">
      <c r="A1562" s="381"/>
      <c r="B1562" s="381" t="s">
        <v>5927</v>
      </c>
      <c r="C1562" s="381"/>
      <c r="D1562" s="381"/>
      <c r="E1562" s="381"/>
      <c r="F1562" s="381"/>
      <c r="G1562" s="381"/>
      <c r="H1562" s="381"/>
      <c r="I1562" s="381"/>
      <c r="J1562" s="381"/>
    </row>
    <row r="1563" spans="1:10" s="190" customFormat="1" ht="12.75" hidden="1" customHeight="1" x14ac:dyDescent="0.25">
      <c r="A1563" s="381"/>
      <c r="B1563" s="381" t="s">
        <v>5928</v>
      </c>
      <c r="C1563" s="381"/>
      <c r="D1563" s="381"/>
      <c r="E1563" s="381"/>
      <c r="F1563" s="381"/>
      <c r="G1563" s="381"/>
      <c r="H1563" s="381"/>
      <c r="I1563" s="381"/>
      <c r="J1563" s="381"/>
    </row>
    <row r="1564" spans="1:10" s="190" customFormat="1" ht="12.75" hidden="1" customHeight="1" x14ac:dyDescent="0.25">
      <c r="A1564" s="381"/>
      <c r="B1564" s="381" t="s">
        <v>5929</v>
      </c>
      <c r="C1564" s="381"/>
      <c r="D1564" s="381"/>
      <c r="E1564" s="381"/>
      <c r="F1564" s="381"/>
      <c r="G1564" s="381"/>
      <c r="H1564" s="381"/>
      <c r="I1564" s="381"/>
      <c r="J1564" s="381"/>
    </row>
    <row r="1565" spans="1:10" s="190" customFormat="1" ht="12.75" hidden="1" customHeight="1" x14ac:dyDescent="0.25">
      <c r="A1565" s="381"/>
      <c r="B1565" s="381" t="s">
        <v>5930</v>
      </c>
      <c r="C1565" s="381"/>
      <c r="D1565" s="381"/>
      <c r="E1565" s="381"/>
      <c r="F1565" s="381"/>
      <c r="G1565" s="381"/>
      <c r="H1565" s="381"/>
      <c r="I1565" s="381"/>
      <c r="J1565" s="381"/>
    </row>
    <row r="1566" spans="1:10" s="190" customFormat="1" ht="12.75" hidden="1" customHeight="1" x14ac:dyDescent="0.25">
      <c r="A1566" s="381"/>
      <c r="B1566" s="381" t="s">
        <v>5931</v>
      </c>
      <c r="C1566" s="381"/>
      <c r="D1566" s="381"/>
      <c r="E1566" s="381"/>
      <c r="F1566" s="381"/>
      <c r="G1566" s="381"/>
      <c r="H1566" s="381"/>
      <c r="I1566" s="381"/>
      <c r="J1566" s="381"/>
    </row>
    <row r="1567" spans="1:10" s="190" customFormat="1" ht="12.75" hidden="1" customHeight="1" x14ac:dyDescent="0.25">
      <c r="A1567" s="381"/>
      <c r="B1567" s="381" t="s">
        <v>5932</v>
      </c>
      <c r="C1567" s="381"/>
      <c r="D1567" s="381"/>
      <c r="E1567" s="381"/>
      <c r="F1567" s="381"/>
      <c r="G1567" s="381"/>
      <c r="H1567" s="381"/>
      <c r="I1567" s="381"/>
      <c r="J1567" s="381"/>
    </row>
    <row r="1568" spans="1:10" s="190" customFormat="1" ht="12.75" hidden="1" customHeight="1" x14ac:dyDescent="0.25">
      <c r="A1568" s="381"/>
      <c r="B1568" s="381" t="s">
        <v>5933</v>
      </c>
      <c r="C1568" s="381"/>
      <c r="D1568" s="381"/>
      <c r="E1568" s="381"/>
      <c r="F1568" s="381"/>
      <c r="G1568" s="381"/>
      <c r="H1568" s="381"/>
      <c r="I1568" s="381"/>
      <c r="J1568" s="381"/>
    </row>
    <row r="1569" spans="1:10" s="190" customFormat="1" ht="12.75" hidden="1" customHeight="1" x14ac:dyDescent="0.25">
      <c r="A1569" s="381"/>
      <c r="B1569" s="381" t="s">
        <v>5934</v>
      </c>
      <c r="C1569" s="381"/>
      <c r="D1569" s="381"/>
      <c r="E1569" s="381"/>
      <c r="F1569" s="381"/>
      <c r="G1569" s="381"/>
      <c r="H1569" s="381"/>
      <c r="I1569" s="381"/>
      <c r="J1569" s="381"/>
    </row>
    <row r="1570" spans="1:10" s="190" customFormat="1" ht="12.75" hidden="1" customHeight="1" x14ac:dyDescent="0.25">
      <c r="A1570" s="381"/>
      <c r="B1570" s="381" t="s">
        <v>5935</v>
      </c>
      <c r="C1570" s="381"/>
      <c r="D1570" s="381"/>
      <c r="E1570" s="381"/>
      <c r="F1570" s="381"/>
      <c r="G1570" s="381"/>
      <c r="H1570" s="381"/>
      <c r="I1570" s="381"/>
      <c r="J1570" s="381"/>
    </row>
    <row r="1571" spans="1:10" s="190" customFormat="1" ht="12.75" hidden="1" customHeight="1" x14ac:dyDescent="0.25">
      <c r="A1571" s="381"/>
      <c r="B1571" s="381" t="s">
        <v>5936</v>
      </c>
      <c r="C1571" s="381"/>
      <c r="D1571" s="381"/>
      <c r="E1571" s="381"/>
      <c r="F1571" s="381"/>
      <c r="G1571" s="381"/>
      <c r="H1571" s="381"/>
      <c r="I1571" s="381"/>
      <c r="J1571" s="381"/>
    </row>
    <row r="1572" spans="1:10" s="190" customFormat="1" ht="12.75" hidden="1" customHeight="1" x14ac:dyDescent="0.25">
      <c r="A1572" s="381"/>
      <c r="B1572" s="381" t="s">
        <v>5937</v>
      </c>
      <c r="C1572" s="381"/>
      <c r="D1572" s="381"/>
      <c r="E1572" s="381"/>
      <c r="F1572" s="381"/>
      <c r="G1572" s="381"/>
      <c r="H1572" s="381"/>
      <c r="I1572" s="381"/>
      <c r="J1572" s="381"/>
    </row>
    <row r="1573" spans="1:10" s="190" customFormat="1" ht="12.75" hidden="1" customHeight="1" x14ac:dyDescent="0.25">
      <c r="A1573" s="381"/>
      <c r="B1573" s="381" t="s">
        <v>5938</v>
      </c>
      <c r="C1573" s="381"/>
      <c r="D1573" s="381"/>
      <c r="E1573" s="381"/>
      <c r="F1573" s="381"/>
      <c r="G1573" s="381"/>
      <c r="H1573" s="381"/>
      <c r="I1573" s="381"/>
      <c r="J1573" s="381"/>
    </row>
    <row r="1574" spans="1:10" s="190" customFormat="1" ht="12.75" hidden="1" customHeight="1" x14ac:dyDescent="0.25">
      <c r="A1574" s="381"/>
      <c r="B1574" s="381" t="s">
        <v>5939</v>
      </c>
      <c r="C1574" s="381"/>
      <c r="D1574" s="381"/>
      <c r="E1574" s="381"/>
      <c r="F1574" s="381"/>
      <c r="G1574" s="381"/>
      <c r="H1574" s="381"/>
      <c r="I1574" s="381"/>
      <c r="J1574" s="381"/>
    </row>
    <row r="1575" spans="1:10" s="190" customFormat="1" ht="12.75" hidden="1" customHeight="1" x14ac:dyDescent="0.25">
      <c r="A1575" s="381"/>
      <c r="B1575" s="381" t="s">
        <v>5940</v>
      </c>
      <c r="C1575" s="381"/>
      <c r="D1575" s="381"/>
      <c r="E1575" s="381"/>
      <c r="F1575" s="381"/>
      <c r="G1575" s="381"/>
      <c r="H1575" s="381"/>
      <c r="I1575" s="381"/>
      <c r="J1575" s="381"/>
    </row>
    <row r="1576" spans="1:10" s="190" customFormat="1" ht="12.75" hidden="1" customHeight="1" x14ac:dyDescent="0.25">
      <c r="A1576" s="381"/>
      <c r="B1576" s="381" t="s">
        <v>5941</v>
      </c>
      <c r="C1576" s="381"/>
      <c r="D1576" s="381"/>
      <c r="E1576" s="381"/>
      <c r="F1576" s="381"/>
      <c r="G1576" s="381"/>
      <c r="H1576" s="381"/>
      <c r="I1576" s="381"/>
      <c r="J1576" s="381"/>
    </row>
    <row r="1577" spans="1:10" s="190" customFormat="1" ht="12.75" hidden="1" customHeight="1" x14ac:dyDescent="0.25">
      <c r="A1577" s="381"/>
      <c r="B1577" s="381" t="s">
        <v>5942</v>
      </c>
      <c r="C1577" s="381"/>
      <c r="D1577" s="381"/>
      <c r="E1577" s="381"/>
      <c r="F1577" s="381"/>
      <c r="G1577" s="381"/>
      <c r="H1577" s="381"/>
      <c r="I1577" s="381"/>
      <c r="J1577" s="381"/>
    </row>
    <row r="1578" spans="1:10" s="190" customFormat="1" ht="12.75" hidden="1" customHeight="1" x14ac:dyDescent="0.25">
      <c r="A1578" s="381"/>
      <c r="B1578" s="381" t="s">
        <v>5943</v>
      </c>
      <c r="C1578" s="381"/>
      <c r="D1578" s="381"/>
      <c r="E1578" s="381"/>
      <c r="F1578" s="381"/>
      <c r="G1578" s="381"/>
      <c r="H1578" s="381"/>
      <c r="I1578" s="381"/>
      <c r="J1578" s="381"/>
    </row>
    <row r="1579" spans="1:10" s="190" customFormat="1" ht="12.75" hidden="1" customHeight="1" x14ac:dyDescent="0.25">
      <c r="A1579" s="381"/>
      <c r="B1579" s="381" t="s">
        <v>5944</v>
      </c>
      <c r="C1579" s="381"/>
      <c r="D1579" s="381"/>
      <c r="E1579" s="381"/>
      <c r="F1579" s="381"/>
      <c r="G1579" s="381"/>
      <c r="H1579" s="381"/>
      <c r="I1579" s="381"/>
      <c r="J1579" s="381"/>
    </row>
    <row r="1580" spans="1:10" s="190" customFormat="1" ht="12.75" hidden="1" customHeight="1" x14ac:dyDescent="0.25">
      <c r="A1580" s="381"/>
      <c r="B1580" s="381" t="s">
        <v>5945</v>
      </c>
      <c r="C1580" s="381"/>
      <c r="D1580" s="381"/>
      <c r="E1580" s="381"/>
      <c r="F1580" s="381"/>
      <c r="G1580" s="381"/>
      <c r="H1580" s="381"/>
      <c r="I1580" s="381"/>
      <c r="J1580" s="381"/>
    </row>
    <row r="1581" spans="1:10" s="190" customFormat="1" ht="12.75" hidden="1" customHeight="1" x14ac:dyDescent="0.25">
      <c r="A1581" s="381"/>
      <c r="B1581" s="381" t="s">
        <v>5946</v>
      </c>
      <c r="C1581" s="381"/>
      <c r="D1581" s="381"/>
      <c r="E1581" s="381"/>
      <c r="F1581" s="381"/>
      <c r="G1581" s="381"/>
      <c r="H1581" s="381"/>
      <c r="I1581" s="381"/>
      <c r="J1581" s="381"/>
    </row>
    <row r="1582" spans="1:10" s="190" customFormat="1" ht="12.75" hidden="1" customHeight="1" x14ac:dyDescent="0.25">
      <c r="A1582" s="381"/>
      <c r="B1582" s="381" t="s">
        <v>5947</v>
      </c>
      <c r="C1582" s="381"/>
      <c r="D1582" s="381"/>
      <c r="E1582" s="381"/>
      <c r="F1582" s="381"/>
      <c r="G1582" s="381"/>
      <c r="H1582" s="381"/>
      <c r="I1582" s="381"/>
      <c r="J1582" s="381"/>
    </row>
    <row r="1583" spans="1:10" s="190" customFormat="1" ht="12.75" hidden="1" customHeight="1" x14ac:dyDescent="0.25">
      <c r="A1583" s="381"/>
      <c r="B1583" s="381" t="s">
        <v>5948</v>
      </c>
      <c r="C1583" s="381"/>
      <c r="D1583" s="381"/>
      <c r="E1583" s="381"/>
      <c r="F1583" s="381"/>
      <c r="G1583" s="381"/>
      <c r="H1583" s="381"/>
      <c r="I1583" s="381"/>
      <c r="J1583" s="381"/>
    </row>
    <row r="1584" spans="1:10" s="190" customFormat="1" ht="12.75" hidden="1" customHeight="1" x14ac:dyDescent="0.25">
      <c r="A1584" s="381"/>
      <c r="B1584" s="381" t="s">
        <v>5949</v>
      </c>
      <c r="C1584" s="381"/>
      <c r="D1584" s="381"/>
      <c r="E1584" s="381"/>
      <c r="F1584" s="381"/>
      <c r="G1584" s="381"/>
      <c r="H1584" s="381"/>
      <c r="I1584" s="381"/>
      <c r="J1584" s="381"/>
    </row>
    <row r="1585" spans="1:10" s="190" customFormat="1" ht="12.75" hidden="1" customHeight="1" x14ac:dyDescent="0.25">
      <c r="A1585" s="381"/>
      <c r="B1585" s="381" t="s">
        <v>5950</v>
      </c>
      <c r="C1585" s="381"/>
      <c r="D1585" s="381"/>
      <c r="E1585" s="381"/>
      <c r="F1585" s="381"/>
      <c r="G1585" s="381"/>
      <c r="H1585" s="381"/>
      <c r="I1585" s="381"/>
      <c r="J1585" s="381"/>
    </row>
    <row r="1586" spans="1:10" s="190" customFormat="1" ht="12.75" hidden="1" customHeight="1" x14ac:dyDescent="0.25">
      <c r="A1586" s="381"/>
      <c r="B1586" s="381" t="s">
        <v>5951</v>
      </c>
      <c r="C1586" s="381"/>
      <c r="D1586" s="381"/>
      <c r="E1586" s="381"/>
      <c r="F1586" s="381"/>
      <c r="G1586" s="381"/>
      <c r="H1586" s="381"/>
      <c r="I1586" s="381"/>
      <c r="J1586" s="381"/>
    </row>
    <row r="1587" spans="1:10" s="190" customFormat="1" ht="12.75" hidden="1" customHeight="1" x14ac:dyDescent="0.25">
      <c r="A1587" s="381"/>
      <c r="B1587" s="381" t="s">
        <v>5952</v>
      </c>
      <c r="C1587" s="381"/>
      <c r="D1587" s="381"/>
      <c r="E1587" s="381"/>
      <c r="F1587" s="381"/>
      <c r="G1587" s="381"/>
      <c r="H1587" s="381"/>
      <c r="I1587" s="381"/>
      <c r="J1587" s="381"/>
    </row>
    <row r="1588" spans="1:10" s="190" customFormat="1" ht="12.75" hidden="1" customHeight="1" x14ac:dyDescent="0.25">
      <c r="A1588" s="381"/>
      <c r="B1588" s="381" t="s">
        <v>5953</v>
      </c>
      <c r="C1588" s="381"/>
      <c r="D1588" s="381"/>
      <c r="E1588" s="381"/>
      <c r="F1588" s="381"/>
      <c r="G1588" s="381"/>
      <c r="H1588" s="381"/>
      <c r="I1588" s="381"/>
      <c r="J1588" s="381"/>
    </row>
    <row r="1589" spans="1:10" s="190" customFormat="1" ht="12.75" hidden="1" customHeight="1" x14ac:dyDescent="0.25">
      <c r="A1589" s="381"/>
      <c r="B1589" s="381" t="s">
        <v>5954</v>
      </c>
      <c r="C1589" s="381"/>
      <c r="D1589" s="381"/>
      <c r="E1589" s="381"/>
      <c r="F1589" s="381"/>
      <c r="G1589" s="381"/>
      <c r="H1589" s="381"/>
      <c r="I1589" s="381"/>
      <c r="J1589" s="381"/>
    </row>
    <row r="1590" spans="1:10" s="190" customFormat="1" ht="12.75" hidden="1" customHeight="1" x14ac:dyDescent="0.25">
      <c r="A1590" s="381"/>
      <c r="B1590" s="381" t="s">
        <v>5955</v>
      </c>
      <c r="C1590" s="381"/>
      <c r="D1590" s="381"/>
      <c r="E1590" s="381"/>
      <c r="F1590" s="381"/>
      <c r="G1590" s="381"/>
      <c r="H1590" s="381"/>
      <c r="I1590" s="381"/>
      <c r="J1590" s="381"/>
    </row>
    <row r="1591" spans="1:10" s="190" customFormat="1" ht="12.75" hidden="1" customHeight="1" x14ac:dyDescent="0.25">
      <c r="A1591" s="381"/>
      <c r="B1591" s="381" t="s">
        <v>5956</v>
      </c>
      <c r="C1591" s="381"/>
      <c r="D1591" s="381"/>
      <c r="E1591" s="381"/>
      <c r="F1591" s="381"/>
      <c r="G1591" s="381"/>
      <c r="H1591" s="381"/>
      <c r="I1591" s="381"/>
      <c r="J1591" s="381"/>
    </row>
    <row r="1592" spans="1:10" s="190" customFormat="1" ht="12.75" hidden="1" customHeight="1" x14ac:dyDescent="0.25">
      <c r="A1592" s="381"/>
      <c r="B1592" s="381" t="s">
        <v>5957</v>
      </c>
      <c r="C1592" s="381"/>
      <c r="D1592" s="381"/>
      <c r="E1592" s="381"/>
      <c r="F1592" s="381"/>
      <c r="G1592" s="381"/>
      <c r="H1592" s="381"/>
      <c r="I1592" s="381"/>
      <c r="J1592" s="381"/>
    </row>
    <row r="1593" spans="1:10" s="190" customFormat="1" ht="12.75" hidden="1" customHeight="1" x14ac:dyDescent="0.25">
      <c r="A1593" s="381"/>
      <c r="B1593" s="381" t="s">
        <v>5958</v>
      </c>
      <c r="C1593" s="381"/>
      <c r="D1593" s="381"/>
      <c r="E1593" s="381"/>
      <c r="F1593" s="381"/>
      <c r="G1593" s="381"/>
      <c r="H1593" s="381"/>
      <c r="I1593" s="381"/>
      <c r="J1593" s="381"/>
    </row>
    <row r="1594" spans="1:10" s="190" customFormat="1" ht="12.75" hidden="1" customHeight="1" x14ac:dyDescent="0.25">
      <c r="A1594" s="381"/>
      <c r="B1594" s="381" t="s">
        <v>5959</v>
      </c>
      <c r="C1594" s="381"/>
      <c r="D1594" s="381"/>
      <c r="E1594" s="381"/>
      <c r="F1594" s="381"/>
      <c r="G1594" s="381"/>
      <c r="H1594" s="381"/>
      <c r="I1594" s="381"/>
      <c r="J1594" s="381"/>
    </row>
    <row r="1595" spans="1:10" s="190" customFormat="1" ht="12.75" hidden="1" customHeight="1" x14ac:dyDescent="0.25">
      <c r="A1595" s="381"/>
      <c r="B1595" s="381" t="s">
        <v>5960</v>
      </c>
      <c r="C1595" s="381"/>
      <c r="D1595" s="381"/>
      <c r="E1595" s="381"/>
      <c r="F1595" s="381"/>
      <c r="G1595" s="381"/>
      <c r="H1595" s="381"/>
      <c r="I1595" s="381"/>
      <c r="J1595" s="381"/>
    </row>
    <row r="1596" spans="1:10" s="190" customFormat="1" ht="12.75" hidden="1" customHeight="1" x14ac:dyDescent="0.25">
      <c r="A1596" s="381"/>
      <c r="B1596" s="381" t="s">
        <v>5961</v>
      </c>
      <c r="C1596" s="381"/>
      <c r="D1596" s="381"/>
      <c r="E1596" s="381"/>
      <c r="F1596" s="381"/>
      <c r="G1596" s="381"/>
      <c r="H1596" s="381"/>
      <c r="I1596" s="381"/>
      <c r="J1596" s="381"/>
    </row>
    <row r="1597" spans="1:10" s="190" customFormat="1" ht="12.75" hidden="1" customHeight="1" x14ac:dyDescent="0.25">
      <c r="A1597" s="381"/>
      <c r="B1597" s="381" t="s">
        <v>5962</v>
      </c>
      <c r="C1597" s="381"/>
      <c r="D1597" s="381"/>
      <c r="E1597" s="381"/>
      <c r="F1597" s="381"/>
      <c r="G1597" s="381"/>
      <c r="H1597" s="381"/>
      <c r="I1597" s="381"/>
      <c r="J1597" s="381"/>
    </row>
    <row r="1598" spans="1:10" s="190" customFormat="1" ht="12.75" hidden="1" customHeight="1" x14ac:dyDescent="0.25">
      <c r="A1598" s="381"/>
      <c r="B1598" s="381" t="s">
        <v>5963</v>
      </c>
      <c r="C1598" s="381"/>
      <c r="D1598" s="381"/>
      <c r="E1598" s="381"/>
      <c r="F1598" s="381"/>
      <c r="G1598" s="381"/>
      <c r="H1598" s="381"/>
      <c r="I1598" s="381"/>
      <c r="J1598" s="381"/>
    </row>
    <row r="1599" spans="1:10" s="190" customFormat="1" ht="12.75" hidden="1" customHeight="1" x14ac:dyDescent="0.25">
      <c r="A1599" s="381"/>
      <c r="B1599" s="381" t="s">
        <v>5964</v>
      </c>
      <c r="C1599" s="381"/>
      <c r="D1599" s="381"/>
      <c r="E1599" s="381"/>
      <c r="F1599" s="381"/>
      <c r="G1599" s="381"/>
      <c r="H1599" s="381"/>
      <c r="I1599" s="381"/>
      <c r="J1599" s="381"/>
    </row>
    <row r="1600" spans="1:10" s="190" customFormat="1" ht="12.75" hidden="1" customHeight="1" x14ac:dyDescent="0.25">
      <c r="A1600" s="381"/>
      <c r="B1600" s="381" t="s">
        <v>5965</v>
      </c>
      <c r="C1600" s="381"/>
      <c r="D1600" s="381"/>
      <c r="E1600" s="381"/>
      <c r="F1600" s="381"/>
      <c r="G1600" s="381"/>
      <c r="H1600" s="381"/>
      <c r="I1600" s="381"/>
      <c r="J1600" s="381"/>
    </row>
    <row r="1601" spans="1:10" s="190" customFormat="1" ht="12.75" hidden="1" customHeight="1" x14ac:dyDescent="0.25">
      <c r="A1601" s="381"/>
      <c r="B1601" s="381" t="s">
        <v>5966</v>
      </c>
      <c r="C1601" s="381"/>
      <c r="D1601" s="381"/>
      <c r="E1601" s="381"/>
      <c r="F1601" s="381"/>
      <c r="G1601" s="381"/>
      <c r="H1601" s="381"/>
      <c r="I1601" s="381"/>
      <c r="J1601" s="381"/>
    </row>
    <row r="1602" spans="1:10" s="190" customFormat="1" ht="12.75" hidden="1" customHeight="1" x14ac:dyDescent="0.25">
      <c r="A1602" s="381"/>
      <c r="B1602" s="381" t="s">
        <v>5967</v>
      </c>
      <c r="C1602" s="381"/>
      <c r="D1602" s="381"/>
      <c r="E1602" s="381"/>
      <c r="F1602" s="381"/>
      <c r="G1602" s="381"/>
      <c r="H1602" s="381"/>
      <c r="I1602" s="381"/>
      <c r="J1602" s="381"/>
    </row>
    <row r="1603" spans="1:10" s="190" customFormat="1" ht="12.75" hidden="1" customHeight="1" x14ac:dyDescent="0.25">
      <c r="A1603" s="381"/>
      <c r="B1603" s="381" t="s">
        <v>5968</v>
      </c>
      <c r="C1603" s="381"/>
      <c r="D1603" s="381"/>
      <c r="E1603" s="381"/>
      <c r="F1603" s="381"/>
      <c r="G1603" s="381"/>
      <c r="H1603" s="381"/>
      <c r="I1603" s="381"/>
      <c r="J1603" s="381"/>
    </row>
    <row r="1604" spans="1:10" s="190" customFormat="1" ht="12.75" hidden="1" customHeight="1" x14ac:dyDescent="0.25">
      <c r="A1604" s="381"/>
      <c r="B1604" s="381" t="s">
        <v>5969</v>
      </c>
      <c r="C1604" s="381"/>
      <c r="D1604" s="381"/>
      <c r="E1604" s="381"/>
      <c r="F1604" s="381"/>
      <c r="G1604" s="381"/>
      <c r="H1604" s="381"/>
      <c r="I1604" s="381"/>
      <c r="J1604" s="381"/>
    </row>
    <row r="1605" spans="1:10" s="190" customFormat="1" ht="12.75" hidden="1" customHeight="1" x14ac:dyDescent="0.25">
      <c r="A1605" s="381"/>
      <c r="B1605" s="381" t="s">
        <v>5970</v>
      </c>
      <c r="C1605" s="381"/>
      <c r="D1605" s="381"/>
      <c r="E1605" s="381"/>
      <c r="F1605" s="381"/>
      <c r="G1605" s="381"/>
      <c r="H1605" s="381"/>
      <c r="I1605" s="381"/>
      <c r="J1605" s="381"/>
    </row>
    <row r="1606" spans="1:10" s="190" customFormat="1" ht="12.75" hidden="1" customHeight="1" x14ac:dyDescent="0.25">
      <c r="A1606" s="381"/>
      <c r="B1606" s="381" t="s">
        <v>5971</v>
      </c>
      <c r="C1606" s="381"/>
      <c r="D1606" s="381"/>
      <c r="E1606" s="381"/>
      <c r="F1606" s="381"/>
      <c r="G1606" s="381"/>
      <c r="H1606" s="381"/>
      <c r="I1606" s="381"/>
      <c r="J1606" s="381"/>
    </row>
    <row r="1607" spans="1:10" s="190" customFormat="1" ht="12.75" hidden="1" customHeight="1" x14ac:dyDescent="0.25">
      <c r="A1607" s="381"/>
      <c r="B1607" s="381" t="s">
        <v>5972</v>
      </c>
      <c r="C1607" s="381"/>
      <c r="D1607" s="381"/>
      <c r="E1607" s="381"/>
      <c r="F1607" s="381"/>
      <c r="G1607" s="381"/>
      <c r="H1607" s="381"/>
      <c r="I1607" s="381"/>
      <c r="J1607" s="381"/>
    </row>
    <row r="1608" spans="1:10" s="190" customFormat="1" ht="12.75" hidden="1" customHeight="1" x14ac:dyDescent="0.25">
      <c r="A1608" s="381"/>
      <c r="B1608" s="381" t="s">
        <v>5973</v>
      </c>
      <c r="C1608" s="381"/>
      <c r="D1608" s="381"/>
      <c r="E1608" s="381"/>
      <c r="F1608" s="381"/>
      <c r="G1608" s="381"/>
      <c r="H1608" s="381"/>
      <c r="I1608" s="381"/>
      <c r="J1608" s="381"/>
    </row>
    <row r="1609" spans="1:10" s="190" customFormat="1" ht="12.75" hidden="1" customHeight="1" x14ac:dyDescent="0.25">
      <c r="A1609" s="381"/>
      <c r="B1609" s="381" t="s">
        <v>5974</v>
      </c>
      <c r="C1609" s="381"/>
      <c r="D1609" s="381"/>
      <c r="E1609" s="381"/>
      <c r="F1609" s="381"/>
      <c r="G1609" s="381"/>
      <c r="H1609" s="381"/>
      <c r="I1609" s="381"/>
      <c r="J1609" s="381"/>
    </row>
    <row r="1610" spans="1:10" s="190" customFormat="1" ht="12.75" hidden="1" customHeight="1" x14ac:dyDescent="0.25">
      <c r="A1610" s="381"/>
      <c r="B1610" s="381" t="s">
        <v>5975</v>
      </c>
      <c r="C1610" s="381"/>
      <c r="D1610" s="381"/>
      <c r="E1610" s="381"/>
      <c r="F1610" s="381"/>
      <c r="G1610" s="381"/>
      <c r="H1610" s="381"/>
      <c r="I1610" s="381"/>
      <c r="J1610" s="381"/>
    </row>
    <row r="1611" spans="1:10" s="190" customFormat="1" ht="12.75" hidden="1" customHeight="1" x14ac:dyDescent="0.25">
      <c r="A1611" s="381"/>
      <c r="B1611" s="381" t="s">
        <v>5976</v>
      </c>
      <c r="C1611" s="381"/>
      <c r="D1611" s="381"/>
      <c r="E1611" s="381"/>
      <c r="F1611" s="381"/>
      <c r="G1611" s="381"/>
      <c r="H1611" s="381"/>
      <c r="I1611" s="381"/>
      <c r="J1611" s="381"/>
    </row>
    <row r="1612" spans="1:10" s="190" customFormat="1" ht="12.75" hidden="1" customHeight="1" x14ac:dyDescent="0.25">
      <c r="A1612" s="381"/>
      <c r="B1612" s="381" t="s">
        <v>5977</v>
      </c>
      <c r="C1612" s="381"/>
      <c r="D1612" s="381"/>
      <c r="E1612" s="381"/>
      <c r="F1612" s="381"/>
      <c r="G1612" s="381"/>
      <c r="H1612" s="381"/>
      <c r="I1612" s="381"/>
      <c r="J1612" s="381"/>
    </row>
    <row r="1613" spans="1:10" s="190" customFormat="1" ht="12.75" hidden="1" customHeight="1" x14ac:dyDescent="0.25">
      <c r="A1613" s="381"/>
      <c r="B1613" s="381" t="s">
        <v>5978</v>
      </c>
      <c r="C1613" s="381"/>
      <c r="D1613" s="381"/>
      <c r="E1613" s="381"/>
      <c r="F1613" s="381"/>
      <c r="G1613" s="381"/>
      <c r="H1613" s="381"/>
      <c r="I1613" s="381"/>
      <c r="J1613" s="381"/>
    </row>
    <row r="1614" spans="1:10" s="190" customFormat="1" ht="12.75" hidden="1" customHeight="1" x14ac:dyDescent="0.25">
      <c r="A1614" s="381"/>
      <c r="B1614" s="381" t="s">
        <v>5979</v>
      </c>
      <c r="C1614" s="381"/>
      <c r="D1614" s="381"/>
      <c r="E1614" s="381"/>
      <c r="F1614" s="381"/>
      <c r="G1614" s="381"/>
      <c r="H1614" s="381"/>
      <c r="I1614" s="381"/>
      <c r="J1614" s="381"/>
    </row>
    <row r="1615" spans="1:10" s="190" customFormat="1" ht="12.75" hidden="1" customHeight="1" x14ac:dyDescent="0.25">
      <c r="A1615" s="381"/>
      <c r="B1615" s="381" t="s">
        <v>5980</v>
      </c>
      <c r="C1615" s="381"/>
      <c r="D1615" s="381"/>
      <c r="E1615" s="381"/>
      <c r="F1615" s="381"/>
      <c r="G1615" s="381"/>
      <c r="H1615" s="381"/>
      <c r="I1615" s="381"/>
      <c r="J1615" s="381"/>
    </row>
    <row r="1616" spans="1:10" s="190" customFormat="1" ht="12.75" hidden="1" customHeight="1" x14ac:dyDescent="0.25">
      <c r="A1616" s="381"/>
      <c r="B1616" s="381" t="s">
        <v>5981</v>
      </c>
      <c r="C1616" s="381"/>
      <c r="D1616" s="381"/>
      <c r="E1616" s="381"/>
      <c r="F1616" s="381"/>
      <c r="G1616" s="381"/>
      <c r="H1616" s="381"/>
      <c r="I1616" s="381"/>
      <c r="J1616" s="381"/>
    </row>
    <row r="1617" spans="1:10" s="190" customFormat="1" ht="12.75" hidden="1" customHeight="1" x14ac:dyDescent="0.25">
      <c r="A1617" s="381"/>
      <c r="B1617" s="381" t="s">
        <v>5982</v>
      </c>
      <c r="C1617" s="381"/>
      <c r="D1617" s="381"/>
      <c r="E1617" s="381"/>
      <c r="F1617" s="381"/>
      <c r="G1617" s="381"/>
      <c r="H1617" s="381"/>
      <c r="I1617" s="381"/>
      <c r="J1617" s="381"/>
    </row>
    <row r="1618" spans="1:10" s="190" customFormat="1" ht="12.75" hidden="1" customHeight="1" x14ac:dyDescent="0.25">
      <c r="A1618" s="381"/>
      <c r="B1618" s="381" t="s">
        <v>5983</v>
      </c>
      <c r="C1618" s="381"/>
      <c r="D1618" s="381"/>
      <c r="E1618" s="381"/>
      <c r="F1618" s="381"/>
      <c r="G1618" s="381"/>
      <c r="H1618" s="381"/>
      <c r="I1618" s="381"/>
      <c r="J1618" s="381"/>
    </row>
    <row r="1619" spans="1:10" s="190" customFormat="1" ht="12.75" hidden="1" customHeight="1" x14ac:dyDescent="0.25">
      <c r="A1619" s="381"/>
      <c r="B1619" s="381" t="s">
        <v>5984</v>
      </c>
      <c r="C1619" s="381"/>
      <c r="D1619" s="381"/>
      <c r="E1619" s="381"/>
      <c r="F1619" s="381"/>
      <c r="G1619" s="381"/>
      <c r="H1619" s="381"/>
      <c r="I1619" s="381"/>
      <c r="J1619" s="381"/>
    </row>
    <row r="1620" spans="1:10" s="190" customFormat="1" ht="12.75" hidden="1" customHeight="1" x14ac:dyDescent="0.25">
      <c r="A1620" s="381"/>
      <c r="B1620" s="381" t="s">
        <v>5985</v>
      </c>
      <c r="C1620" s="381"/>
      <c r="D1620" s="381"/>
      <c r="E1620" s="381"/>
      <c r="F1620" s="381"/>
      <c r="G1620" s="381"/>
      <c r="H1620" s="381"/>
      <c r="I1620" s="381"/>
      <c r="J1620" s="381"/>
    </row>
    <row r="1621" spans="1:10" s="190" customFormat="1" ht="12.75" hidden="1" customHeight="1" x14ac:dyDescent="0.25">
      <c r="A1621" s="381"/>
      <c r="B1621" s="381" t="s">
        <v>5986</v>
      </c>
      <c r="C1621" s="381"/>
      <c r="D1621" s="381"/>
      <c r="E1621" s="381"/>
      <c r="F1621" s="381"/>
      <c r="G1621" s="381"/>
      <c r="H1621" s="381"/>
      <c r="I1621" s="381"/>
      <c r="J1621" s="381"/>
    </row>
    <row r="1622" spans="1:10" s="190" customFormat="1" ht="12.75" hidden="1" customHeight="1" x14ac:dyDescent="0.25">
      <c r="A1622" s="381"/>
      <c r="B1622" s="381" t="s">
        <v>5987</v>
      </c>
      <c r="C1622" s="381"/>
      <c r="D1622" s="381"/>
      <c r="E1622" s="381"/>
      <c r="F1622" s="381"/>
      <c r="G1622" s="381"/>
      <c r="H1622" s="381"/>
      <c r="I1622" s="381"/>
      <c r="J1622" s="381"/>
    </row>
    <row r="1623" spans="1:10" s="190" customFormat="1" ht="12.75" hidden="1" customHeight="1" x14ac:dyDescent="0.25">
      <c r="A1623" s="381"/>
      <c r="B1623" s="381" t="s">
        <v>5988</v>
      </c>
      <c r="C1623" s="381"/>
      <c r="D1623" s="381"/>
      <c r="E1623" s="381"/>
      <c r="F1623" s="381"/>
      <c r="G1623" s="381"/>
      <c r="H1623" s="381"/>
      <c r="I1623" s="381"/>
      <c r="J1623" s="381"/>
    </row>
    <row r="1624" spans="1:10" s="190" customFormat="1" ht="12.75" hidden="1" customHeight="1" x14ac:dyDescent="0.25">
      <c r="A1624" s="381"/>
      <c r="B1624" s="381" t="s">
        <v>5989</v>
      </c>
      <c r="C1624" s="381"/>
      <c r="D1624" s="381"/>
      <c r="E1624" s="381"/>
      <c r="F1624" s="381"/>
      <c r="G1624" s="381"/>
      <c r="H1624" s="381"/>
      <c r="I1624" s="381"/>
      <c r="J1624" s="381"/>
    </row>
    <row r="1625" spans="1:10" s="190" customFormat="1" ht="12.75" hidden="1" customHeight="1" x14ac:dyDescent="0.25">
      <c r="A1625" s="381"/>
      <c r="B1625" s="381" t="s">
        <v>5990</v>
      </c>
      <c r="C1625" s="381"/>
      <c r="D1625" s="381"/>
      <c r="E1625" s="381"/>
      <c r="F1625" s="381"/>
      <c r="G1625" s="381"/>
      <c r="H1625" s="381"/>
      <c r="I1625" s="381"/>
      <c r="J1625" s="381"/>
    </row>
    <row r="1626" spans="1:10" s="190" customFormat="1" ht="12.75" hidden="1" customHeight="1" x14ac:dyDescent="0.25">
      <c r="A1626" s="381"/>
      <c r="B1626" s="381" t="s">
        <v>5991</v>
      </c>
      <c r="C1626" s="381"/>
      <c r="D1626" s="381"/>
      <c r="E1626" s="381"/>
      <c r="F1626" s="381"/>
      <c r="G1626" s="381"/>
      <c r="H1626" s="381"/>
      <c r="I1626" s="381"/>
      <c r="J1626" s="381"/>
    </row>
    <row r="1627" spans="1:10" s="190" customFormat="1" ht="12.75" hidden="1" customHeight="1" x14ac:dyDescent="0.25">
      <c r="A1627" s="381"/>
      <c r="B1627" s="381" t="s">
        <v>5992</v>
      </c>
      <c r="C1627" s="381"/>
      <c r="D1627" s="381"/>
      <c r="E1627" s="381"/>
      <c r="F1627" s="381"/>
      <c r="G1627" s="381"/>
      <c r="H1627" s="381"/>
      <c r="I1627" s="381"/>
      <c r="J1627" s="381"/>
    </row>
    <row r="1628" spans="1:10" s="190" customFormat="1" ht="12.75" hidden="1" customHeight="1" x14ac:dyDescent="0.25">
      <c r="A1628" s="381"/>
      <c r="B1628" s="381" t="s">
        <v>5993</v>
      </c>
      <c r="C1628" s="381"/>
      <c r="D1628" s="381"/>
      <c r="E1628" s="381"/>
      <c r="F1628" s="381"/>
      <c r="G1628" s="381"/>
      <c r="H1628" s="381"/>
      <c r="I1628" s="381"/>
      <c r="J1628" s="381"/>
    </row>
    <row r="1629" spans="1:10" s="190" customFormat="1" ht="12.75" hidden="1" customHeight="1" x14ac:dyDescent="0.25">
      <c r="A1629" s="381"/>
      <c r="B1629" s="381" t="s">
        <v>5994</v>
      </c>
      <c r="C1629" s="381"/>
      <c r="D1629" s="381"/>
      <c r="E1629" s="381"/>
      <c r="F1629" s="381"/>
      <c r="G1629" s="381"/>
      <c r="H1629" s="381"/>
      <c r="I1629" s="381"/>
      <c r="J1629" s="381"/>
    </row>
    <row r="1630" spans="1:10" s="190" customFormat="1" ht="12.75" hidden="1" customHeight="1" x14ac:dyDescent="0.25">
      <c r="A1630" s="381"/>
      <c r="B1630" s="381" t="s">
        <v>5995</v>
      </c>
      <c r="C1630" s="381"/>
      <c r="D1630" s="381"/>
      <c r="E1630" s="381"/>
      <c r="F1630" s="381"/>
      <c r="G1630" s="381"/>
      <c r="H1630" s="381"/>
      <c r="I1630" s="381"/>
      <c r="J1630" s="381"/>
    </row>
    <row r="1631" spans="1:10" s="190" customFormat="1" ht="12.75" hidden="1" customHeight="1" x14ac:dyDescent="0.25">
      <c r="A1631" s="381"/>
      <c r="B1631" s="381" t="s">
        <v>5996</v>
      </c>
      <c r="C1631" s="381"/>
      <c r="D1631" s="381"/>
      <c r="E1631" s="381"/>
      <c r="F1631" s="381"/>
      <c r="G1631" s="381"/>
      <c r="H1631" s="381"/>
      <c r="I1631" s="381"/>
      <c r="J1631" s="381"/>
    </row>
    <row r="1632" spans="1:10" s="190" customFormat="1" ht="12.75" hidden="1" customHeight="1" x14ac:dyDescent="0.25">
      <c r="A1632" s="381"/>
      <c r="B1632" s="381" t="s">
        <v>5997</v>
      </c>
      <c r="C1632" s="381"/>
      <c r="D1632" s="381"/>
      <c r="E1632" s="381"/>
      <c r="F1632" s="381"/>
      <c r="G1632" s="381"/>
      <c r="H1632" s="381"/>
      <c r="I1632" s="381"/>
      <c r="J1632" s="381"/>
    </row>
    <row r="1633" spans="1:10" s="190" customFormat="1" ht="12.75" hidden="1" customHeight="1" x14ac:dyDescent="0.25">
      <c r="A1633" s="381"/>
      <c r="B1633" s="381" t="s">
        <v>5998</v>
      </c>
      <c r="C1633" s="381"/>
      <c r="D1633" s="381"/>
      <c r="E1633" s="381"/>
      <c r="F1633" s="381"/>
      <c r="G1633" s="381"/>
      <c r="H1633" s="381"/>
      <c r="I1633" s="381"/>
      <c r="J1633" s="381"/>
    </row>
    <row r="1634" spans="1:10" s="190" customFormat="1" ht="12.75" hidden="1" customHeight="1" x14ac:dyDescent="0.25">
      <c r="A1634" s="381"/>
      <c r="B1634" s="381" t="s">
        <v>5999</v>
      </c>
      <c r="C1634" s="381"/>
      <c r="D1634" s="381"/>
      <c r="E1634" s="381"/>
      <c r="F1634" s="381"/>
      <c r="G1634" s="381"/>
      <c r="H1634" s="381"/>
      <c r="I1634" s="381"/>
      <c r="J1634" s="381"/>
    </row>
    <row r="1635" spans="1:10" s="190" customFormat="1" ht="12.75" hidden="1" customHeight="1" x14ac:dyDescent="0.25">
      <c r="A1635" s="381"/>
      <c r="B1635" s="381" t="s">
        <v>6000</v>
      </c>
      <c r="C1635" s="381"/>
      <c r="D1635" s="381"/>
      <c r="E1635" s="381"/>
      <c r="F1635" s="381"/>
      <c r="G1635" s="381"/>
      <c r="H1635" s="381"/>
      <c r="I1635" s="381"/>
      <c r="J1635" s="381"/>
    </row>
    <row r="1636" spans="1:10" s="190" customFormat="1" ht="12.75" hidden="1" customHeight="1" x14ac:dyDescent="0.25">
      <c r="A1636" s="381"/>
      <c r="B1636" s="381" t="s">
        <v>6001</v>
      </c>
      <c r="C1636" s="381"/>
      <c r="D1636" s="381"/>
      <c r="E1636" s="381"/>
      <c r="F1636" s="381"/>
      <c r="G1636" s="381"/>
      <c r="H1636" s="381"/>
      <c r="I1636" s="381"/>
      <c r="J1636" s="381"/>
    </row>
    <row r="1637" spans="1:10" s="190" customFormat="1" ht="12.75" hidden="1" customHeight="1" x14ac:dyDescent="0.25">
      <c r="A1637" s="381"/>
      <c r="B1637" s="381" t="s">
        <v>6002</v>
      </c>
      <c r="C1637" s="381"/>
      <c r="D1637" s="381"/>
      <c r="E1637" s="381"/>
      <c r="F1637" s="381"/>
      <c r="G1637" s="381"/>
      <c r="H1637" s="381"/>
      <c r="I1637" s="381"/>
      <c r="J1637" s="381"/>
    </row>
    <row r="1638" spans="1:10" s="190" customFormat="1" ht="12.75" hidden="1" customHeight="1" x14ac:dyDescent="0.25">
      <c r="A1638" s="381"/>
      <c r="B1638" s="381" t="s">
        <v>6003</v>
      </c>
      <c r="C1638" s="381"/>
      <c r="D1638" s="381"/>
      <c r="E1638" s="381"/>
      <c r="F1638" s="381"/>
      <c r="G1638" s="381"/>
      <c r="H1638" s="381"/>
      <c r="I1638" s="381"/>
      <c r="J1638" s="381"/>
    </row>
    <row r="1639" spans="1:10" s="190" customFormat="1" ht="12.75" hidden="1" customHeight="1" x14ac:dyDescent="0.25">
      <c r="A1639" s="381"/>
      <c r="B1639" s="381" t="s">
        <v>6004</v>
      </c>
      <c r="C1639" s="381"/>
      <c r="D1639" s="381"/>
      <c r="E1639" s="381"/>
      <c r="F1639" s="381"/>
      <c r="G1639" s="381"/>
      <c r="H1639" s="381"/>
      <c r="I1639" s="381"/>
      <c r="J1639" s="381"/>
    </row>
    <row r="1640" spans="1:10" s="190" customFormat="1" ht="12.75" hidden="1" customHeight="1" x14ac:dyDescent="0.25">
      <c r="A1640" s="381"/>
      <c r="B1640" s="381" t="s">
        <v>6005</v>
      </c>
      <c r="C1640" s="381"/>
      <c r="D1640" s="381"/>
      <c r="E1640" s="381"/>
      <c r="F1640" s="381"/>
      <c r="G1640" s="381"/>
      <c r="H1640" s="381"/>
      <c r="I1640" s="381"/>
      <c r="J1640" s="381"/>
    </row>
    <row r="1641" spans="1:10" s="190" customFormat="1" ht="12.75" hidden="1" customHeight="1" x14ac:dyDescent="0.25">
      <c r="A1641" s="381"/>
      <c r="B1641" s="381" t="s">
        <v>6006</v>
      </c>
      <c r="C1641" s="381"/>
      <c r="D1641" s="381"/>
      <c r="E1641" s="381"/>
      <c r="F1641" s="381"/>
      <c r="G1641" s="381"/>
      <c r="H1641" s="381"/>
      <c r="I1641" s="381"/>
      <c r="J1641" s="381"/>
    </row>
    <row r="1642" spans="1:10" s="190" customFormat="1" ht="12.75" hidden="1" customHeight="1" x14ac:dyDescent="0.25">
      <c r="A1642" s="381"/>
      <c r="B1642" s="381" t="s">
        <v>6007</v>
      </c>
      <c r="C1642" s="381"/>
      <c r="D1642" s="381"/>
      <c r="E1642" s="381"/>
      <c r="F1642" s="381"/>
      <c r="G1642" s="381"/>
      <c r="H1642" s="381"/>
      <c r="I1642" s="381"/>
      <c r="J1642" s="381"/>
    </row>
    <row r="1643" spans="1:10" s="190" customFormat="1" ht="12.75" hidden="1" customHeight="1" x14ac:dyDescent="0.25">
      <c r="A1643" s="381"/>
      <c r="B1643" s="381" t="s">
        <v>6008</v>
      </c>
      <c r="C1643" s="381"/>
      <c r="D1643" s="381"/>
      <c r="E1643" s="381"/>
      <c r="F1643" s="381"/>
      <c r="G1643" s="381"/>
      <c r="H1643" s="381"/>
      <c r="I1643" s="381"/>
      <c r="J1643" s="381"/>
    </row>
    <row r="1644" spans="1:10" s="190" customFormat="1" ht="12.75" hidden="1" customHeight="1" x14ac:dyDescent="0.25">
      <c r="A1644" s="381"/>
      <c r="B1644" s="381" t="s">
        <v>6009</v>
      </c>
      <c r="C1644" s="381"/>
      <c r="D1644" s="381"/>
      <c r="E1644" s="381"/>
      <c r="F1644" s="381"/>
      <c r="G1644" s="381"/>
      <c r="H1644" s="381"/>
      <c r="I1644" s="381"/>
      <c r="J1644" s="381"/>
    </row>
    <row r="1645" spans="1:10" s="190" customFormat="1" ht="12.75" hidden="1" customHeight="1" x14ac:dyDescent="0.25">
      <c r="A1645" s="381"/>
      <c r="B1645" s="381" t="s">
        <v>6010</v>
      </c>
      <c r="C1645" s="381"/>
      <c r="D1645" s="381"/>
      <c r="E1645" s="381"/>
      <c r="F1645" s="381"/>
      <c r="G1645" s="381"/>
      <c r="H1645" s="381"/>
      <c r="I1645" s="381"/>
      <c r="J1645" s="381"/>
    </row>
    <row r="1646" spans="1:10" s="190" customFormat="1" ht="12.75" hidden="1" customHeight="1" x14ac:dyDescent="0.25">
      <c r="A1646" s="381"/>
      <c r="B1646" s="381" t="s">
        <v>6011</v>
      </c>
      <c r="C1646" s="381"/>
      <c r="D1646" s="381"/>
      <c r="E1646" s="381"/>
      <c r="F1646" s="381"/>
      <c r="G1646" s="381"/>
      <c r="H1646" s="381"/>
      <c r="I1646" s="381"/>
      <c r="J1646" s="381"/>
    </row>
    <row r="1647" spans="1:10" s="190" customFormat="1" ht="12.75" hidden="1" customHeight="1" x14ac:dyDescent="0.25">
      <c r="A1647" s="381"/>
      <c r="B1647" s="381" t="s">
        <v>6012</v>
      </c>
      <c r="C1647" s="381"/>
      <c r="D1647" s="381"/>
      <c r="E1647" s="381"/>
      <c r="F1647" s="381"/>
      <c r="G1647" s="381"/>
      <c r="H1647" s="381"/>
      <c r="I1647" s="381"/>
      <c r="J1647" s="381"/>
    </row>
    <row r="1648" spans="1:10" s="190" customFormat="1" ht="12.75" hidden="1" customHeight="1" x14ac:dyDescent="0.25">
      <c r="A1648" s="381"/>
      <c r="B1648" s="381" t="s">
        <v>6013</v>
      </c>
      <c r="C1648" s="381"/>
      <c r="D1648" s="381"/>
      <c r="E1648" s="381"/>
      <c r="F1648" s="381"/>
      <c r="G1648" s="381"/>
      <c r="H1648" s="381"/>
      <c r="I1648" s="381"/>
      <c r="J1648" s="381"/>
    </row>
    <row r="1649" spans="1:10" s="190" customFormat="1" ht="12.75" hidden="1" customHeight="1" x14ac:dyDescent="0.25">
      <c r="A1649" s="381"/>
      <c r="B1649" s="381" t="s">
        <v>6014</v>
      </c>
      <c r="C1649" s="381"/>
      <c r="D1649" s="381"/>
      <c r="E1649" s="381"/>
      <c r="F1649" s="381"/>
      <c r="G1649" s="381"/>
      <c r="H1649" s="381"/>
      <c r="I1649" s="381"/>
      <c r="J1649" s="381"/>
    </row>
    <row r="1650" spans="1:10" s="190" customFormat="1" ht="12.75" hidden="1" customHeight="1" x14ac:dyDescent="0.25">
      <c r="A1650" s="381"/>
      <c r="B1650" s="381" t="s">
        <v>6015</v>
      </c>
      <c r="C1650" s="381"/>
      <c r="D1650" s="381"/>
      <c r="E1650" s="381"/>
      <c r="F1650" s="381"/>
      <c r="G1650" s="381"/>
      <c r="H1650" s="381"/>
      <c r="I1650" s="381"/>
      <c r="J1650" s="381"/>
    </row>
    <row r="1651" spans="1:10" s="190" customFormat="1" ht="12.75" hidden="1" customHeight="1" x14ac:dyDescent="0.25">
      <c r="A1651" s="381"/>
      <c r="B1651" s="381" t="s">
        <v>6016</v>
      </c>
      <c r="C1651" s="381"/>
      <c r="D1651" s="381"/>
      <c r="E1651" s="381"/>
      <c r="F1651" s="381"/>
      <c r="G1651" s="381"/>
      <c r="H1651" s="381"/>
      <c r="I1651" s="381"/>
      <c r="J1651" s="381"/>
    </row>
    <row r="1652" spans="1:10" s="190" customFormat="1" ht="12.75" hidden="1" customHeight="1" x14ac:dyDescent="0.25">
      <c r="A1652" s="381"/>
      <c r="B1652" s="381" t="s">
        <v>6017</v>
      </c>
      <c r="C1652" s="381"/>
      <c r="D1652" s="381"/>
      <c r="E1652" s="381"/>
      <c r="F1652" s="381"/>
      <c r="G1652" s="381"/>
      <c r="H1652" s="381"/>
      <c r="I1652" s="381"/>
      <c r="J1652" s="381"/>
    </row>
    <row r="1653" spans="1:10" s="190" customFormat="1" ht="12.75" hidden="1" customHeight="1" x14ac:dyDescent="0.25">
      <c r="A1653" s="381"/>
      <c r="B1653" s="381" t="s">
        <v>6018</v>
      </c>
      <c r="C1653" s="381"/>
      <c r="D1653" s="381"/>
      <c r="E1653" s="381"/>
      <c r="F1653" s="381"/>
      <c r="G1653" s="381"/>
      <c r="H1653" s="381"/>
      <c r="I1653" s="381"/>
      <c r="J1653" s="381"/>
    </row>
    <row r="1654" spans="1:10" s="190" customFormat="1" ht="12.75" hidden="1" customHeight="1" x14ac:dyDescent="0.25">
      <c r="A1654" s="381"/>
      <c r="B1654" s="381" t="s">
        <v>6019</v>
      </c>
      <c r="C1654" s="381"/>
      <c r="D1654" s="381"/>
      <c r="E1654" s="381"/>
      <c r="F1654" s="381"/>
      <c r="G1654" s="381"/>
      <c r="H1654" s="381"/>
      <c r="I1654" s="381"/>
      <c r="J1654" s="381"/>
    </row>
    <row r="1655" spans="1:10" s="190" customFormat="1" ht="12.75" hidden="1" customHeight="1" x14ac:dyDescent="0.25">
      <c r="A1655" s="381"/>
      <c r="B1655" s="381" t="s">
        <v>6020</v>
      </c>
      <c r="C1655" s="381"/>
      <c r="D1655" s="381"/>
      <c r="E1655" s="381"/>
      <c r="F1655" s="381"/>
      <c r="G1655" s="381"/>
      <c r="H1655" s="381"/>
      <c r="I1655" s="381"/>
      <c r="J1655" s="381"/>
    </row>
    <row r="1656" spans="1:10" s="190" customFormat="1" ht="12.75" hidden="1" customHeight="1" x14ac:dyDescent="0.25">
      <c r="A1656" s="381"/>
      <c r="B1656" s="381" t="s">
        <v>6021</v>
      </c>
      <c r="C1656" s="381"/>
      <c r="D1656" s="381"/>
      <c r="E1656" s="381"/>
      <c r="F1656" s="381"/>
      <c r="G1656" s="381"/>
      <c r="H1656" s="381"/>
      <c r="I1656" s="381"/>
      <c r="J1656" s="381"/>
    </row>
    <row r="1657" spans="1:10" s="190" customFormat="1" ht="12.75" hidden="1" customHeight="1" x14ac:dyDescent="0.25">
      <c r="A1657" s="381"/>
      <c r="B1657" s="381" t="s">
        <v>6022</v>
      </c>
      <c r="C1657" s="381"/>
      <c r="D1657" s="381"/>
      <c r="E1657" s="381"/>
      <c r="F1657" s="381"/>
      <c r="G1657" s="381"/>
      <c r="H1657" s="381"/>
      <c r="I1657" s="381"/>
      <c r="J1657" s="381"/>
    </row>
    <row r="1658" spans="1:10" s="190" customFormat="1" ht="12.75" hidden="1" customHeight="1" x14ac:dyDescent="0.25">
      <c r="A1658" s="381"/>
      <c r="B1658" s="381" t="s">
        <v>6023</v>
      </c>
      <c r="C1658" s="381"/>
      <c r="D1658" s="381"/>
      <c r="E1658" s="381"/>
      <c r="F1658" s="381"/>
      <c r="G1658" s="381"/>
      <c r="H1658" s="381"/>
      <c r="I1658" s="381"/>
      <c r="J1658" s="381"/>
    </row>
    <row r="1659" spans="1:10" s="190" customFormat="1" ht="12.75" hidden="1" customHeight="1" x14ac:dyDescent="0.25">
      <c r="A1659" s="381"/>
      <c r="B1659" s="381" t="s">
        <v>6024</v>
      </c>
      <c r="C1659" s="381"/>
      <c r="D1659" s="381"/>
      <c r="E1659" s="381"/>
      <c r="F1659" s="381"/>
      <c r="G1659" s="381"/>
      <c r="H1659" s="381"/>
      <c r="I1659" s="381"/>
      <c r="J1659" s="381"/>
    </row>
    <row r="1660" spans="1:10" s="190" customFormat="1" ht="12.75" hidden="1" customHeight="1" x14ac:dyDescent="0.25">
      <c r="A1660" s="381"/>
      <c r="B1660" s="381" t="s">
        <v>6025</v>
      </c>
      <c r="C1660" s="381"/>
      <c r="D1660" s="381"/>
      <c r="E1660" s="381"/>
      <c r="F1660" s="381"/>
      <c r="G1660" s="381"/>
      <c r="H1660" s="381"/>
      <c r="I1660" s="381"/>
      <c r="J1660" s="381"/>
    </row>
    <row r="1661" spans="1:10" s="190" customFormat="1" ht="12.75" hidden="1" customHeight="1" x14ac:dyDescent="0.25">
      <c r="A1661" s="381"/>
      <c r="B1661" s="381" t="s">
        <v>6026</v>
      </c>
      <c r="C1661" s="381"/>
      <c r="D1661" s="381"/>
      <c r="E1661" s="381"/>
      <c r="F1661" s="381"/>
      <c r="G1661" s="381"/>
      <c r="H1661" s="381"/>
      <c r="I1661" s="381"/>
      <c r="J1661" s="381"/>
    </row>
    <row r="1662" spans="1:10" s="190" customFormat="1" ht="12.75" hidden="1" customHeight="1" x14ac:dyDescent="0.25">
      <c r="A1662" s="381"/>
      <c r="B1662" s="381" t="s">
        <v>6027</v>
      </c>
      <c r="C1662" s="381"/>
      <c r="D1662" s="381"/>
      <c r="E1662" s="381"/>
      <c r="F1662" s="381"/>
      <c r="G1662" s="381"/>
      <c r="H1662" s="381"/>
      <c r="I1662" s="381"/>
      <c r="J1662" s="381"/>
    </row>
    <row r="1663" spans="1:10" s="190" customFormat="1" ht="12.75" hidden="1" customHeight="1" x14ac:dyDescent="0.25">
      <c r="A1663" s="381"/>
      <c r="B1663" s="381" t="s">
        <v>6028</v>
      </c>
      <c r="C1663" s="381"/>
      <c r="D1663" s="381"/>
      <c r="E1663" s="381"/>
      <c r="F1663" s="381"/>
      <c r="G1663" s="381"/>
      <c r="H1663" s="381"/>
      <c r="I1663" s="381"/>
      <c r="J1663" s="381"/>
    </row>
    <row r="1664" spans="1:10" s="190" customFormat="1" ht="12.75" hidden="1" customHeight="1" x14ac:dyDescent="0.25">
      <c r="A1664" s="381"/>
      <c r="B1664" s="381" t="s">
        <v>6029</v>
      </c>
      <c r="C1664" s="381"/>
      <c r="D1664" s="381"/>
      <c r="E1664" s="381"/>
      <c r="F1664" s="381"/>
      <c r="G1664" s="381"/>
      <c r="H1664" s="381"/>
      <c r="I1664" s="381"/>
      <c r="J1664" s="381"/>
    </row>
    <row r="1665" spans="1:10" s="190" customFormat="1" ht="12.75" hidden="1" customHeight="1" x14ac:dyDescent="0.25">
      <c r="A1665" s="381"/>
      <c r="B1665" s="381" t="s">
        <v>6030</v>
      </c>
      <c r="C1665" s="381"/>
      <c r="D1665" s="381"/>
      <c r="E1665" s="381"/>
      <c r="F1665" s="381"/>
      <c r="G1665" s="381"/>
      <c r="H1665" s="381"/>
      <c r="I1665" s="381"/>
      <c r="J1665" s="381"/>
    </row>
    <row r="1666" spans="1:10" s="190" customFormat="1" ht="12.75" hidden="1" customHeight="1" x14ac:dyDescent="0.25">
      <c r="A1666" s="381"/>
      <c r="B1666" s="381" t="s">
        <v>6031</v>
      </c>
      <c r="C1666" s="381"/>
      <c r="D1666" s="381"/>
      <c r="E1666" s="381"/>
      <c r="F1666" s="381"/>
      <c r="G1666" s="381"/>
      <c r="H1666" s="381"/>
      <c r="I1666" s="381"/>
      <c r="J1666" s="381"/>
    </row>
    <row r="1667" spans="1:10" s="190" customFormat="1" ht="12.75" hidden="1" customHeight="1" x14ac:dyDescent="0.25">
      <c r="A1667" s="381"/>
      <c r="B1667" s="381" t="s">
        <v>6032</v>
      </c>
      <c r="C1667" s="381"/>
      <c r="D1667" s="381"/>
      <c r="E1667" s="381"/>
      <c r="F1667" s="381"/>
      <c r="G1667" s="381"/>
      <c r="H1667" s="381"/>
      <c r="I1667" s="381"/>
      <c r="J1667" s="381"/>
    </row>
    <row r="1668" spans="1:10" s="190" customFormat="1" ht="12.75" hidden="1" customHeight="1" x14ac:dyDescent="0.25">
      <c r="A1668" s="381"/>
      <c r="B1668" s="381" t="s">
        <v>6033</v>
      </c>
      <c r="C1668" s="381"/>
      <c r="D1668" s="381"/>
      <c r="E1668" s="381"/>
      <c r="F1668" s="381"/>
      <c r="G1668" s="381"/>
      <c r="H1668" s="381"/>
      <c r="I1668" s="381"/>
      <c r="J1668" s="381"/>
    </row>
    <row r="1669" spans="1:10" s="190" customFormat="1" ht="12.75" hidden="1" customHeight="1" x14ac:dyDescent="0.25">
      <c r="A1669" s="381"/>
      <c r="B1669" s="381" t="s">
        <v>6034</v>
      </c>
      <c r="C1669" s="381"/>
      <c r="D1669" s="381"/>
      <c r="E1669" s="381"/>
      <c r="F1669" s="381"/>
      <c r="G1669" s="381"/>
      <c r="H1669" s="381"/>
      <c r="I1669" s="381"/>
      <c r="J1669" s="381"/>
    </row>
    <row r="1670" spans="1:10" s="190" customFormat="1" ht="12.75" hidden="1" customHeight="1" x14ac:dyDescent="0.25">
      <c r="A1670" s="381"/>
      <c r="B1670" s="381" t="s">
        <v>6035</v>
      </c>
      <c r="C1670" s="381"/>
      <c r="D1670" s="381"/>
      <c r="E1670" s="381"/>
      <c r="F1670" s="381"/>
      <c r="G1670" s="381"/>
      <c r="H1670" s="381"/>
      <c r="I1670" s="381"/>
      <c r="J1670" s="381"/>
    </row>
    <row r="1671" spans="1:10" s="190" customFormat="1" ht="12.75" hidden="1" customHeight="1" x14ac:dyDescent="0.25">
      <c r="A1671" s="381"/>
      <c r="B1671" s="381" t="s">
        <v>6036</v>
      </c>
      <c r="C1671" s="381"/>
      <c r="D1671" s="381"/>
      <c r="E1671" s="381"/>
      <c r="F1671" s="381"/>
      <c r="G1671" s="381"/>
      <c r="H1671" s="381"/>
      <c r="I1671" s="381"/>
      <c r="J1671" s="381"/>
    </row>
    <row r="1672" spans="1:10" s="190" customFormat="1" ht="12.75" hidden="1" customHeight="1" x14ac:dyDescent="0.25">
      <c r="A1672" s="381"/>
      <c r="B1672" s="381" t="s">
        <v>6037</v>
      </c>
      <c r="C1672" s="381"/>
      <c r="D1672" s="381"/>
      <c r="E1672" s="381"/>
      <c r="F1672" s="381"/>
      <c r="G1672" s="381"/>
      <c r="H1672" s="381"/>
      <c r="I1672" s="381"/>
      <c r="J1672" s="381"/>
    </row>
    <row r="1673" spans="1:10" s="190" customFormat="1" ht="12.75" hidden="1" customHeight="1" x14ac:dyDescent="0.25">
      <c r="A1673" s="381"/>
      <c r="B1673" s="381" t="s">
        <v>6038</v>
      </c>
      <c r="C1673" s="381"/>
      <c r="D1673" s="381"/>
      <c r="E1673" s="381"/>
      <c r="F1673" s="381"/>
      <c r="G1673" s="381"/>
      <c r="H1673" s="381"/>
      <c r="I1673" s="381"/>
      <c r="J1673" s="381"/>
    </row>
    <row r="1674" spans="1:10" s="190" customFormat="1" ht="12.75" hidden="1" customHeight="1" x14ac:dyDescent="0.25">
      <c r="A1674" s="381"/>
      <c r="B1674" s="381" t="s">
        <v>6039</v>
      </c>
      <c r="C1674" s="381"/>
      <c r="D1674" s="381"/>
      <c r="E1674" s="381"/>
      <c r="F1674" s="381"/>
      <c r="G1674" s="381"/>
      <c r="H1674" s="381"/>
      <c r="I1674" s="381"/>
      <c r="J1674" s="381"/>
    </row>
    <row r="1675" spans="1:10" s="190" customFormat="1" ht="12.75" hidden="1" customHeight="1" x14ac:dyDescent="0.25">
      <c r="A1675" s="381"/>
      <c r="B1675" s="381" t="s">
        <v>6040</v>
      </c>
      <c r="C1675" s="381"/>
      <c r="D1675" s="381"/>
      <c r="E1675" s="381"/>
      <c r="F1675" s="381"/>
      <c r="G1675" s="381"/>
      <c r="H1675" s="381"/>
      <c r="I1675" s="381"/>
      <c r="J1675" s="381"/>
    </row>
    <row r="1676" spans="1:10" s="190" customFormat="1" ht="12.75" hidden="1" customHeight="1" x14ac:dyDescent="0.25">
      <c r="A1676" s="381"/>
      <c r="B1676" s="381" t="s">
        <v>6041</v>
      </c>
      <c r="C1676" s="381"/>
      <c r="D1676" s="381"/>
      <c r="E1676" s="381"/>
      <c r="F1676" s="381"/>
      <c r="G1676" s="381"/>
      <c r="H1676" s="381"/>
      <c r="I1676" s="381"/>
      <c r="J1676" s="381"/>
    </row>
    <row r="1677" spans="1:10" s="190" customFormat="1" ht="12.75" hidden="1" customHeight="1" x14ac:dyDescent="0.25">
      <c r="A1677" s="381"/>
      <c r="B1677" s="381" t="s">
        <v>6042</v>
      </c>
      <c r="C1677" s="381"/>
      <c r="D1677" s="381"/>
      <c r="E1677" s="381"/>
      <c r="F1677" s="381"/>
      <c r="G1677" s="381"/>
      <c r="H1677" s="381"/>
      <c r="I1677" s="381"/>
      <c r="J1677" s="381"/>
    </row>
    <row r="1678" spans="1:10" s="190" customFormat="1" ht="12.75" hidden="1" customHeight="1" x14ac:dyDescent="0.25">
      <c r="A1678" s="381"/>
      <c r="B1678" s="381" t="s">
        <v>6043</v>
      </c>
      <c r="C1678" s="381"/>
      <c r="D1678" s="381"/>
      <c r="E1678" s="381"/>
      <c r="F1678" s="381"/>
      <c r="G1678" s="381"/>
      <c r="H1678" s="381"/>
      <c r="I1678" s="381"/>
      <c r="J1678" s="381"/>
    </row>
    <row r="1679" spans="1:10" s="190" customFormat="1" ht="12.75" hidden="1" customHeight="1" x14ac:dyDescent="0.25">
      <c r="A1679" s="381"/>
      <c r="B1679" s="381" t="s">
        <v>6044</v>
      </c>
      <c r="C1679" s="381"/>
      <c r="D1679" s="381"/>
      <c r="E1679" s="381"/>
      <c r="F1679" s="381"/>
      <c r="G1679" s="381"/>
      <c r="H1679" s="381"/>
      <c r="I1679" s="381"/>
      <c r="J1679" s="381"/>
    </row>
    <row r="1680" spans="1:10" s="190" customFormat="1" ht="12.75" hidden="1" customHeight="1" x14ac:dyDescent="0.25">
      <c r="A1680" s="381"/>
      <c r="B1680" s="381" t="s">
        <v>6045</v>
      </c>
      <c r="C1680" s="381"/>
      <c r="D1680" s="381"/>
      <c r="E1680" s="381"/>
      <c r="F1680" s="381"/>
      <c r="G1680" s="381"/>
      <c r="H1680" s="381"/>
      <c r="I1680" s="381"/>
      <c r="J1680" s="381"/>
    </row>
    <row r="1681" spans="1:10" s="190" customFormat="1" ht="12.75" hidden="1" customHeight="1" x14ac:dyDescent="0.25">
      <c r="A1681" s="381"/>
      <c r="B1681" s="381" t="s">
        <v>6046</v>
      </c>
      <c r="C1681" s="381"/>
      <c r="D1681" s="381"/>
      <c r="E1681" s="381"/>
      <c r="F1681" s="381"/>
      <c r="G1681" s="381"/>
      <c r="H1681" s="381"/>
      <c r="I1681" s="381"/>
      <c r="J1681" s="381"/>
    </row>
    <row r="1682" spans="1:10" s="190" customFormat="1" ht="12.75" hidden="1" customHeight="1" x14ac:dyDescent="0.25">
      <c r="A1682" s="381"/>
      <c r="B1682" s="381" t="s">
        <v>6047</v>
      </c>
      <c r="C1682" s="381"/>
      <c r="D1682" s="381"/>
      <c r="E1682" s="381"/>
      <c r="F1682" s="381"/>
      <c r="G1682" s="381"/>
      <c r="H1682" s="381"/>
      <c r="I1682" s="381"/>
      <c r="J1682" s="381"/>
    </row>
    <row r="1683" spans="1:10" s="190" customFormat="1" ht="12.75" hidden="1" customHeight="1" x14ac:dyDescent="0.25">
      <c r="A1683" s="381"/>
      <c r="B1683" s="381" t="s">
        <v>6048</v>
      </c>
      <c r="C1683" s="381"/>
      <c r="D1683" s="381"/>
      <c r="E1683" s="381"/>
      <c r="F1683" s="381"/>
      <c r="G1683" s="381"/>
      <c r="H1683" s="381"/>
      <c r="I1683" s="381"/>
      <c r="J1683" s="381"/>
    </row>
    <row r="1684" spans="1:10" s="190" customFormat="1" ht="12.75" hidden="1" customHeight="1" x14ac:dyDescent="0.25">
      <c r="A1684" s="381"/>
      <c r="B1684" s="381" t="s">
        <v>6049</v>
      </c>
      <c r="C1684" s="381"/>
      <c r="D1684" s="381"/>
      <c r="E1684" s="381"/>
      <c r="F1684" s="381"/>
      <c r="G1684" s="381"/>
      <c r="H1684" s="381"/>
      <c r="I1684" s="381"/>
      <c r="J1684" s="381"/>
    </row>
    <row r="1685" spans="1:10" s="190" customFormat="1" ht="12.75" hidden="1" customHeight="1" x14ac:dyDescent="0.25">
      <c r="A1685" s="381"/>
      <c r="B1685" s="381" t="s">
        <v>6050</v>
      </c>
      <c r="C1685" s="381"/>
      <c r="D1685" s="381"/>
      <c r="E1685" s="381"/>
      <c r="F1685" s="381"/>
      <c r="G1685" s="381"/>
      <c r="H1685" s="381"/>
      <c r="I1685" s="381"/>
      <c r="J1685" s="381"/>
    </row>
    <row r="1686" spans="1:10" s="190" customFormat="1" ht="12.75" hidden="1" customHeight="1" x14ac:dyDescent="0.25">
      <c r="A1686" s="381"/>
      <c r="B1686" s="381" t="s">
        <v>6051</v>
      </c>
      <c r="C1686" s="381"/>
      <c r="D1686" s="381"/>
      <c r="E1686" s="381"/>
      <c r="F1686" s="381"/>
      <c r="G1686" s="381"/>
      <c r="H1686" s="381"/>
      <c r="I1686" s="381"/>
      <c r="J1686" s="381"/>
    </row>
    <row r="1687" spans="1:10" s="190" customFormat="1" ht="12.75" hidden="1" customHeight="1" x14ac:dyDescent="0.25">
      <c r="A1687" s="381"/>
      <c r="B1687" s="381" t="s">
        <v>6052</v>
      </c>
      <c r="C1687" s="381"/>
      <c r="D1687" s="381"/>
      <c r="E1687" s="381"/>
      <c r="F1687" s="381"/>
      <c r="G1687" s="381"/>
      <c r="H1687" s="381"/>
      <c r="I1687" s="381"/>
      <c r="J1687" s="381"/>
    </row>
    <row r="1688" spans="1:10" s="190" customFormat="1" ht="12.75" hidden="1" customHeight="1" x14ac:dyDescent="0.25">
      <c r="A1688" s="381"/>
      <c r="B1688" s="381" t="s">
        <v>6053</v>
      </c>
      <c r="C1688" s="381"/>
      <c r="D1688" s="381"/>
      <c r="E1688" s="381"/>
      <c r="F1688" s="381"/>
      <c r="G1688" s="381"/>
      <c r="H1688" s="381"/>
      <c r="I1688" s="381"/>
      <c r="J1688" s="381"/>
    </row>
    <row r="1689" spans="1:10" s="190" customFormat="1" ht="12.75" hidden="1" customHeight="1" x14ac:dyDescent="0.25">
      <c r="A1689" s="381"/>
      <c r="B1689" s="381" t="s">
        <v>6054</v>
      </c>
      <c r="C1689" s="381"/>
      <c r="D1689" s="381"/>
      <c r="E1689" s="381"/>
      <c r="F1689" s="381"/>
      <c r="G1689" s="381"/>
      <c r="H1689" s="381"/>
      <c r="I1689" s="381"/>
      <c r="J1689" s="381"/>
    </row>
    <row r="1690" spans="1:10" s="190" customFormat="1" ht="12.75" hidden="1" customHeight="1" x14ac:dyDescent="0.25">
      <c r="A1690" s="381"/>
      <c r="B1690" s="381" t="s">
        <v>6055</v>
      </c>
      <c r="C1690" s="381"/>
      <c r="D1690" s="381"/>
      <c r="E1690" s="381"/>
      <c r="F1690" s="381"/>
      <c r="G1690" s="381"/>
      <c r="H1690" s="381"/>
      <c r="I1690" s="381"/>
      <c r="J1690" s="381"/>
    </row>
    <row r="1691" spans="1:10" s="190" customFormat="1" ht="12.75" hidden="1" customHeight="1" x14ac:dyDescent="0.25">
      <c r="A1691" s="381"/>
      <c r="B1691" s="381" t="s">
        <v>6056</v>
      </c>
      <c r="C1691" s="381"/>
      <c r="D1691" s="381"/>
      <c r="E1691" s="381"/>
      <c r="F1691" s="381"/>
      <c r="G1691" s="381"/>
      <c r="H1691" s="381"/>
      <c r="I1691" s="381"/>
      <c r="J1691" s="381"/>
    </row>
    <row r="1692" spans="1:10" s="190" customFormat="1" ht="12.75" hidden="1" customHeight="1" x14ac:dyDescent="0.25">
      <c r="A1692" s="381"/>
      <c r="B1692" s="381" t="s">
        <v>6057</v>
      </c>
      <c r="C1692" s="381"/>
      <c r="D1692" s="381"/>
      <c r="E1692" s="381"/>
      <c r="F1692" s="381"/>
      <c r="G1692" s="381"/>
      <c r="H1692" s="381"/>
      <c r="I1692" s="381"/>
      <c r="J1692" s="381"/>
    </row>
    <row r="1693" spans="1:10" s="190" customFormat="1" ht="12.75" hidden="1" customHeight="1" x14ac:dyDescent="0.25">
      <c r="A1693" s="381"/>
      <c r="B1693" s="381" t="s">
        <v>6058</v>
      </c>
      <c r="C1693" s="381"/>
      <c r="D1693" s="381"/>
      <c r="E1693" s="381"/>
      <c r="F1693" s="381"/>
      <c r="G1693" s="381"/>
      <c r="H1693" s="381"/>
      <c r="I1693" s="381"/>
      <c r="J1693" s="381"/>
    </row>
    <row r="1694" spans="1:10" s="190" customFormat="1" ht="12.75" hidden="1" customHeight="1" x14ac:dyDescent="0.25">
      <c r="A1694" s="381"/>
      <c r="B1694" s="381" t="s">
        <v>6059</v>
      </c>
      <c r="C1694" s="381"/>
      <c r="D1694" s="381"/>
      <c r="E1694" s="381"/>
      <c r="F1694" s="381"/>
      <c r="G1694" s="381"/>
      <c r="H1694" s="381"/>
      <c r="I1694" s="381"/>
      <c r="J1694" s="381"/>
    </row>
    <row r="1695" spans="1:10" s="190" customFormat="1" ht="12.75" hidden="1" customHeight="1" x14ac:dyDescent="0.25">
      <c r="A1695" s="381"/>
      <c r="B1695" s="381" t="s">
        <v>6060</v>
      </c>
      <c r="C1695" s="381"/>
      <c r="D1695" s="381"/>
      <c r="E1695" s="381"/>
      <c r="F1695" s="381"/>
      <c r="G1695" s="381"/>
      <c r="H1695" s="381"/>
      <c r="I1695" s="381"/>
      <c r="J1695" s="381"/>
    </row>
    <row r="1696" spans="1:10" s="190" customFormat="1" ht="12.75" hidden="1" customHeight="1" x14ac:dyDescent="0.25">
      <c r="A1696" s="381"/>
      <c r="B1696" s="381" t="s">
        <v>6061</v>
      </c>
      <c r="C1696" s="381"/>
      <c r="D1696" s="381"/>
      <c r="E1696" s="381"/>
      <c r="F1696" s="381"/>
      <c r="G1696" s="381"/>
      <c r="H1696" s="381"/>
      <c r="I1696" s="381"/>
      <c r="J1696" s="381"/>
    </row>
    <row r="1697" spans="1:10" s="190" customFormat="1" ht="12.75" hidden="1" customHeight="1" x14ac:dyDescent="0.25">
      <c r="A1697" s="381"/>
      <c r="B1697" s="381" t="s">
        <v>6062</v>
      </c>
      <c r="C1697" s="381"/>
      <c r="D1697" s="381"/>
      <c r="E1697" s="381"/>
      <c r="F1697" s="381"/>
      <c r="G1697" s="381"/>
      <c r="H1697" s="381"/>
      <c r="I1697" s="381"/>
      <c r="J1697" s="381"/>
    </row>
    <row r="1698" spans="1:10" s="190" customFormat="1" ht="12.75" hidden="1" customHeight="1" x14ac:dyDescent="0.25">
      <c r="A1698" s="381"/>
      <c r="B1698" s="381" t="s">
        <v>6063</v>
      </c>
      <c r="C1698" s="381"/>
      <c r="D1698" s="381"/>
      <c r="E1698" s="381"/>
      <c r="F1698" s="381"/>
      <c r="G1698" s="381"/>
      <c r="H1698" s="381"/>
      <c r="I1698" s="381"/>
      <c r="J1698" s="381"/>
    </row>
    <row r="1699" spans="1:10" s="190" customFormat="1" ht="12.75" hidden="1" customHeight="1" x14ac:dyDescent="0.25">
      <c r="A1699" s="381"/>
      <c r="B1699" s="381" t="s">
        <v>6064</v>
      </c>
      <c r="C1699" s="381"/>
      <c r="D1699" s="381"/>
      <c r="E1699" s="381"/>
      <c r="F1699" s="381"/>
      <c r="G1699" s="381"/>
      <c r="H1699" s="381"/>
      <c r="I1699" s="381"/>
      <c r="J1699" s="381"/>
    </row>
    <row r="1700" spans="1:10" s="190" customFormat="1" ht="12.75" hidden="1" customHeight="1" x14ac:dyDescent="0.25">
      <c r="A1700" s="381"/>
      <c r="B1700" s="381" t="s">
        <v>6065</v>
      </c>
      <c r="C1700" s="381"/>
      <c r="D1700" s="381"/>
      <c r="E1700" s="381"/>
      <c r="F1700" s="381"/>
      <c r="G1700" s="381"/>
      <c r="H1700" s="381"/>
      <c r="I1700" s="381"/>
      <c r="J1700" s="381"/>
    </row>
    <row r="1701" spans="1:10" s="190" customFormat="1" ht="12.75" hidden="1" customHeight="1" x14ac:dyDescent="0.25">
      <c r="A1701" s="381"/>
      <c r="B1701" s="381" t="s">
        <v>6066</v>
      </c>
      <c r="C1701" s="381"/>
      <c r="D1701" s="381"/>
      <c r="E1701" s="381"/>
      <c r="F1701" s="381"/>
      <c r="G1701" s="381"/>
      <c r="H1701" s="381"/>
      <c r="I1701" s="381"/>
      <c r="J1701" s="381"/>
    </row>
    <row r="1702" spans="1:10" s="190" customFormat="1" ht="12.75" hidden="1" customHeight="1" x14ac:dyDescent="0.25">
      <c r="A1702" s="381"/>
      <c r="B1702" s="381" t="s">
        <v>6067</v>
      </c>
      <c r="C1702" s="381"/>
      <c r="D1702" s="381"/>
      <c r="E1702" s="381"/>
      <c r="F1702" s="381"/>
      <c r="G1702" s="381"/>
      <c r="H1702" s="381"/>
      <c r="I1702" s="381"/>
      <c r="J1702" s="381"/>
    </row>
    <row r="1703" spans="1:10" s="190" customFormat="1" ht="12.75" hidden="1" customHeight="1" x14ac:dyDescent="0.25">
      <c r="A1703" s="381"/>
      <c r="B1703" s="381" t="s">
        <v>6068</v>
      </c>
      <c r="C1703" s="381"/>
      <c r="D1703" s="381"/>
      <c r="E1703" s="381"/>
      <c r="F1703" s="381"/>
      <c r="G1703" s="381"/>
      <c r="H1703" s="381"/>
      <c r="I1703" s="381"/>
      <c r="J1703" s="381"/>
    </row>
    <row r="1704" spans="1:10" s="190" customFormat="1" ht="12.75" hidden="1" customHeight="1" x14ac:dyDescent="0.25">
      <c r="A1704" s="381"/>
      <c r="B1704" s="381" t="s">
        <v>6069</v>
      </c>
      <c r="C1704" s="381"/>
      <c r="D1704" s="381"/>
      <c r="E1704" s="381"/>
      <c r="F1704" s="381"/>
      <c r="G1704" s="381"/>
      <c r="H1704" s="381"/>
      <c r="I1704" s="381"/>
      <c r="J1704" s="381"/>
    </row>
    <row r="1705" spans="1:10" s="190" customFormat="1" ht="12.75" hidden="1" customHeight="1" x14ac:dyDescent="0.25">
      <c r="A1705" s="381"/>
      <c r="B1705" s="381" t="s">
        <v>6070</v>
      </c>
      <c r="C1705" s="381"/>
      <c r="D1705" s="381"/>
      <c r="E1705" s="381"/>
      <c r="F1705" s="381"/>
      <c r="G1705" s="381"/>
      <c r="H1705" s="381"/>
      <c r="I1705" s="381"/>
      <c r="J1705" s="381"/>
    </row>
    <row r="1706" spans="1:10" s="190" customFormat="1" ht="12.75" hidden="1" customHeight="1" x14ac:dyDescent="0.25">
      <c r="A1706" s="381"/>
      <c r="B1706" s="381" t="s">
        <v>6071</v>
      </c>
      <c r="C1706" s="381"/>
      <c r="D1706" s="381"/>
      <c r="E1706" s="381"/>
      <c r="F1706" s="381"/>
      <c r="G1706" s="381"/>
      <c r="H1706" s="381"/>
      <c r="I1706" s="381"/>
      <c r="J1706" s="381"/>
    </row>
    <row r="1707" spans="1:10" s="190" customFormat="1" ht="12.75" hidden="1" customHeight="1" x14ac:dyDescent="0.25">
      <c r="A1707" s="381"/>
      <c r="B1707" s="381" t="s">
        <v>6072</v>
      </c>
      <c r="C1707" s="381"/>
      <c r="D1707" s="381"/>
      <c r="E1707" s="381"/>
      <c r="F1707" s="381"/>
      <c r="G1707" s="381"/>
      <c r="H1707" s="381"/>
      <c r="I1707" s="381"/>
      <c r="J1707" s="381"/>
    </row>
    <row r="1708" spans="1:10" s="190" customFormat="1" ht="12.75" hidden="1" customHeight="1" x14ac:dyDescent="0.25">
      <c r="A1708" s="381"/>
      <c r="B1708" s="381" t="s">
        <v>6073</v>
      </c>
      <c r="C1708" s="381"/>
      <c r="D1708" s="381"/>
      <c r="E1708" s="381"/>
      <c r="F1708" s="381"/>
      <c r="G1708" s="381"/>
      <c r="H1708" s="381"/>
      <c r="I1708" s="381"/>
      <c r="J1708" s="381"/>
    </row>
    <row r="1709" spans="1:10" s="190" customFormat="1" ht="12.75" hidden="1" customHeight="1" x14ac:dyDescent="0.25">
      <c r="A1709" s="381"/>
      <c r="B1709" s="381" t="s">
        <v>6074</v>
      </c>
      <c r="C1709" s="381"/>
      <c r="D1709" s="381"/>
      <c r="E1709" s="381"/>
      <c r="F1709" s="381"/>
      <c r="G1709" s="381"/>
      <c r="H1709" s="381"/>
      <c r="I1709" s="381"/>
      <c r="J1709" s="381"/>
    </row>
    <row r="1710" spans="1:10" s="190" customFormat="1" ht="12.75" hidden="1" customHeight="1" x14ac:dyDescent="0.25">
      <c r="A1710" s="381"/>
      <c r="B1710" s="381" t="s">
        <v>6075</v>
      </c>
      <c r="C1710" s="381"/>
      <c r="D1710" s="381"/>
      <c r="E1710" s="381"/>
      <c r="F1710" s="381"/>
      <c r="G1710" s="381"/>
      <c r="H1710" s="381"/>
      <c r="I1710" s="381"/>
      <c r="J1710" s="381"/>
    </row>
    <row r="1711" spans="1:10" s="190" customFormat="1" ht="12.75" hidden="1" customHeight="1" x14ac:dyDescent="0.25">
      <c r="A1711" s="381"/>
      <c r="B1711" s="381" t="s">
        <v>6076</v>
      </c>
      <c r="C1711" s="381"/>
      <c r="D1711" s="381"/>
      <c r="E1711" s="381"/>
      <c r="F1711" s="381"/>
      <c r="G1711" s="381"/>
      <c r="H1711" s="381"/>
      <c r="I1711" s="381"/>
      <c r="J1711" s="381"/>
    </row>
    <row r="1712" spans="1:10" s="190" customFormat="1" ht="12.75" hidden="1" customHeight="1" x14ac:dyDescent="0.25">
      <c r="A1712" s="381"/>
      <c r="B1712" s="381" t="s">
        <v>6077</v>
      </c>
      <c r="C1712" s="381"/>
      <c r="D1712" s="381"/>
      <c r="E1712" s="381"/>
      <c r="F1712" s="381"/>
      <c r="G1712" s="381"/>
      <c r="H1712" s="381"/>
      <c r="I1712" s="381"/>
      <c r="J1712" s="381"/>
    </row>
    <row r="1713" spans="1:10" s="190" customFormat="1" ht="12.75" hidden="1" customHeight="1" x14ac:dyDescent="0.25">
      <c r="A1713" s="381"/>
      <c r="B1713" s="381" t="s">
        <v>6078</v>
      </c>
      <c r="C1713" s="381"/>
      <c r="D1713" s="381"/>
      <c r="E1713" s="381"/>
      <c r="F1713" s="381"/>
      <c r="G1713" s="381"/>
      <c r="H1713" s="381"/>
      <c r="I1713" s="381"/>
      <c r="J1713" s="381"/>
    </row>
    <row r="1714" spans="1:10" s="190" customFormat="1" ht="12.75" hidden="1" customHeight="1" x14ac:dyDescent="0.25">
      <c r="A1714" s="381"/>
      <c r="B1714" s="381" t="s">
        <v>6079</v>
      </c>
      <c r="C1714" s="381"/>
      <c r="D1714" s="381"/>
      <c r="E1714" s="381"/>
      <c r="F1714" s="381"/>
      <c r="G1714" s="381"/>
      <c r="H1714" s="381"/>
      <c r="I1714" s="381"/>
      <c r="J1714" s="381"/>
    </row>
    <row r="1715" spans="1:10" s="190" customFormat="1" ht="12.75" hidden="1" customHeight="1" x14ac:dyDescent="0.25">
      <c r="A1715" s="381"/>
      <c r="B1715" s="381" t="s">
        <v>6080</v>
      </c>
      <c r="C1715" s="381"/>
      <c r="D1715" s="381"/>
      <c r="E1715" s="381"/>
      <c r="F1715" s="381"/>
      <c r="G1715" s="381"/>
      <c r="H1715" s="381"/>
      <c r="I1715" s="381"/>
      <c r="J1715" s="381"/>
    </row>
    <row r="1716" spans="1:10" s="190" customFormat="1" ht="12.75" hidden="1" customHeight="1" x14ac:dyDescent="0.25">
      <c r="A1716" s="381"/>
      <c r="B1716" s="381" t="s">
        <v>6081</v>
      </c>
      <c r="C1716" s="381"/>
      <c r="D1716" s="381"/>
      <c r="E1716" s="381"/>
      <c r="F1716" s="381"/>
      <c r="G1716" s="381"/>
      <c r="H1716" s="381"/>
      <c r="I1716" s="381"/>
      <c r="J1716" s="381"/>
    </row>
    <row r="1717" spans="1:10" s="190" customFormat="1" ht="12.75" hidden="1" customHeight="1" x14ac:dyDescent="0.25">
      <c r="A1717" s="381"/>
      <c r="B1717" s="381" t="s">
        <v>6082</v>
      </c>
      <c r="C1717" s="381"/>
      <c r="D1717" s="381"/>
      <c r="E1717" s="381"/>
      <c r="F1717" s="381"/>
      <c r="G1717" s="381"/>
      <c r="H1717" s="381"/>
      <c r="I1717" s="381"/>
      <c r="J1717" s="381"/>
    </row>
    <row r="1718" spans="1:10" s="190" customFormat="1" ht="12.75" hidden="1" customHeight="1" x14ac:dyDescent="0.25">
      <c r="A1718" s="381"/>
      <c r="B1718" s="381" t="s">
        <v>6083</v>
      </c>
      <c r="C1718" s="381"/>
      <c r="D1718" s="381"/>
      <c r="E1718" s="381"/>
      <c r="F1718" s="381"/>
      <c r="G1718" s="381"/>
      <c r="H1718" s="381"/>
      <c r="I1718" s="381"/>
      <c r="J1718" s="381"/>
    </row>
    <row r="1719" spans="1:10" s="190" customFormat="1" ht="12.75" hidden="1" customHeight="1" x14ac:dyDescent="0.25">
      <c r="A1719" s="381"/>
      <c r="B1719" s="381" t="s">
        <v>6084</v>
      </c>
      <c r="C1719" s="381"/>
      <c r="D1719" s="381"/>
      <c r="E1719" s="381"/>
      <c r="F1719" s="381"/>
      <c r="G1719" s="381"/>
      <c r="H1719" s="381"/>
      <c r="I1719" s="381"/>
      <c r="J1719" s="381"/>
    </row>
    <row r="1720" spans="1:10" s="190" customFormat="1" ht="12.75" hidden="1" customHeight="1" x14ac:dyDescent="0.25">
      <c r="A1720" s="381"/>
      <c r="B1720" s="381" t="s">
        <v>6085</v>
      </c>
      <c r="C1720" s="381"/>
      <c r="D1720" s="381"/>
      <c r="E1720" s="381"/>
      <c r="F1720" s="381"/>
      <c r="G1720" s="381"/>
      <c r="H1720" s="381"/>
      <c r="I1720" s="381"/>
      <c r="J1720" s="381"/>
    </row>
    <row r="1721" spans="1:10" s="190" customFormat="1" ht="12.75" hidden="1" customHeight="1" x14ac:dyDescent="0.25">
      <c r="A1721" s="381"/>
      <c r="B1721" s="381" t="s">
        <v>6086</v>
      </c>
      <c r="C1721" s="381"/>
      <c r="D1721" s="381"/>
      <c r="E1721" s="381"/>
      <c r="F1721" s="381"/>
      <c r="G1721" s="381"/>
      <c r="H1721" s="381"/>
      <c r="I1721" s="381"/>
      <c r="J1721" s="381"/>
    </row>
    <row r="1722" spans="1:10" s="190" customFormat="1" ht="12.75" hidden="1" customHeight="1" x14ac:dyDescent="0.25">
      <c r="A1722" s="381"/>
      <c r="B1722" s="381" t="s">
        <v>6087</v>
      </c>
      <c r="C1722" s="381"/>
      <c r="D1722" s="381"/>
      <c r="E1722" s="381"/>
      <c r="F1722" s="381"/>
      <c r="G1722" s="381"/>
      <c r="H1722" s="381"/>
      <c r="I1722" s="381"/>
      <c r="J1722" s="381"/>
    </row>
    <row r="1723" spans="1:10" s="190" customFormat="1" ht="12.75" hidden="1" customHeight="1" x14ac:dyDescent="0.25">
      <c r="A1723" s="381"/>
      <c r="B1723" s="381" t="s">
        <v>6088</v>
      </c>
      <c r="C1723" s="381"/>
      <c r="D1723" s="381"/>
      <c r="E1723" s="381"/>
      <c r="F1723" s="381"/>
      <c r="G1723" s="381"/>
      <c r="H1723" s="381"/>
      <c r="I1723" s="381"/>
      <c r="J1723" s="381"/>
    </row>
    <row r="1724" spans="1:10" s="190" customFormat="1" ht="12.75" hidden="1" customHeight="1" x14ac:dyDescent="0.25">
      <c r="A1724" s="381"/>
      <c r="B1724" s="381" t="s">
        <v>6089</v>
      </c>
      <c r="C1724" s="381"/>
      <c r="D1724" s="381"/>
      <c r="E1724" s="381"/>
      <c r="F1724" s="381"/>
      <c r="G1724" s="381"/>
      <c r="H1724" s="381"/>
      <c r="I1724" s="381"/>
      <c r="J1724" s="381"/>
    </row>
    <row r="1725" spans="1:10" s="190" customFormat="1" ht="12.75" hidden="1" customHeight="1" x14ac:dyDescent="0.25">
      <c r="A1725" s="381"/>
      <c r="B1725" s="381" t="s">
        <v>6090</v>
      </c>
      <c r="C1725" s="381"/>
      <c r="D1725" s="381"/>
      <c r="E1725" s="381"/>
      <c r="F1725" s="381"/>
      <c r="G1725" s="381"/>
      <c r="H1725" s="381"/>
      <c r="I1725" s="381"/>
      <c r="J1725" s="381"/>
    </row>
    <row r="1726" spans="1:10" s="190" customFormat="1" ht="12.75" hidden="1" customHeight="1" x14ac:dyDescent="0.25">
      <c r="A1726" s="381"/>
      <c r="B1726" s="381" t="s">
        <v>6091</v>
      </c>
      <c r="C1726" s="381"/>
      <c r="D1726" s="381"/>
      <c r="E1726" s="381"/>
      <c r="F1726" s="381"/>
      <c r="G1726" s="381"/>
      <c r="H1726" s="381"/>
      <c r="I1726" s="381"/>
      <c r="J1726" s="381"/>
    </row>
    <row r="1727" spans="1:10" s="190" customFormat="1" ht="12.75" hidden="1" customHeight="1" x14ac:dyDescent="0.25">
      <c r="A1727" s="381"/>
      <c r="B1727" s="381" t="s">
        <v>6092</v>
      </c>
      <c r="C1727" s="381"/>
      <c r="D1727" s="381"/>
      <c r="E1727" s="381"/>
      <c r="F1727" s="381"/>
      <c r="G1727" s="381"/>
      <c r="H1727" s="381"/>
      <c r="I1727" s="381"/>
      <c r="J1727" s="381"/>
    </row>
    <row r="1728" spans="1:10" s="190" customFormat="1" ht="12.75" hidden="1" customHeight="1" x14ac:dyDescent="0.25">
      <c r="A1728" s="381"/>
      <c r="B1728" s="381" t="s">
        <v>6093</v>
      </c>
      <c r="C1728" s="381"/>
      <c r="D1728" s="381"/>
      <c r="E1728" s="381"/>
      <c r="F1728" s="381"/>
      <c r="G1728" s="381"/>
      <c r="H1728" s="381"/>
      <c r="I1728" s="381"/>
      <c r="J1728" s="381"/>
    </row>
    <row r="1729" spans="1:10" s="190" customFormat="1" ht="12.75" hidden="1" customHeight="1" x14ac:dyDescent="0.25">
      <c r="A1729" s="381"/>
      <c r="B1729" s="381" t="s">
        <v>6094</v>
      </c>
      <c r="C1729" s="381"/>
      <c r="D1729" s="381"/>
      <c r="E1729" s="381"/>
      <c r="F1729" s="381"/>
      <c r="G1729" s="381"/>
      <c r="H1729" s="381"/>
      <c r="I1729" s="381"/>
      <c r="J1729" s="381"/>
    </row>
    <row r="1730" spans="1:10" s="190" customFormat="1" ht="12.75" hidden="1" customHeight="1" x14ac:dyDescent="0.25">
      <c r="A1730" s="381"/>
      <c r="B1730" s="381" t="s">
        <v>6095</v>
      </c>
      <c r="C1730" s="381"/>
      <c r="D1730" s="381"/>
      <c r="E1730" s="381"/>
      <c r="F1730" s="381"/>
      <c r="G1730" s="381"/>
      <c r="H1730" s="381"/>
      <c r="I1730" s="381"/>
      <c r="J1730" s="381"/>
    </row>
    <row r="1731" spans="1:10" s="190" customFormat="1" ht="12.75" hidden="1" customHeight="1" x14ac:dyDescent="0.25">
      <c r="A1731" s="381"/>
      <c r="B1731" s="381" t="s">
        <v>6096</v>
      </c>
      <c r="C1731" s="381"/>
      <c r="D1731" s="381"/>
      <c r="E1731" s="381"/>
      <c r="F1731" s="381"/>
      <c r="G1731" s="381"/>
      <c r="H1731" s="381"/>
      <c r="I1731" s="381"/>
      <c r="J1731" s="381"/>
    </row>
    <row r="1732" spans="1:10" s="190" customFormat="1" ht="12.75" hidden="1" customHeight="1" x14ac:dyDescent="0.25">
      <c r="A1732" s="381"/>
      <c r="B1732" s="381" t="s">
        <v>6097</v>
      </c>
      <c r="C1732" s="381"/>
      <c r="D1732" s="381"/>
      <c r="E1732" s="381"/>
      <c r="F1732" s="381"/>
      <c r="G1732" s="381"/>
      <c r="H1732" s="381"/>
      <c r="I1732" s="381"/>
      <c r="J1732" s="381"/>
    </row>
    <row r="1733" spans="1:10" s="190" customFormat="1" ht="12.75" hidden="1" customHeight="1" x14ac:dyDescent="0.25">
      <c r="A1733" s="381"/>
      <c r="B1733" s="381" t="s">
        <v>6098</v>
      </c>
      <c r="C1733" s="381"/>
      <c r="D1733" s="381"/>
      <c r="E1733" s="381"/>
      <c r="F1733" s="381"/>
      <c r="G1733" s="381"/>
      <c r="H1733" s="381"/>
      <c r="I1733" s="381"/>
      <c r="J1733" s="381"/>
    </row>
    <row r="1734" spans="1:10" s="190" customFormat="1" ht="12.75" hidden="1" customHeight="1" x14ac:dyDescent="0.25">
      <c r="A1734" s="381"/>
      <c r="B1734" s="381" t="s">
        <v>6099</v>
      </c>
      <c r="C1734" s="381"/>
      <c r="D1734" s="381"/>
      <c r="E1734" s="381"/>
      <c r="F1734" s="381"/>
      <c r="G1734" s="381"/>
      <c r="H1734" s="381"/>
      <c r="I1734" s="381"/>
      <c r="J1734" s="381"/>
    </row>
    <row r="1735" spans="1:10" s="190" customFormat="1" ht="12.75" hidden="1" customHeight="1" x14ac:dyDescent="0.25">
      <c r="A1735" s="381"/>
      <c r="B1735" s="381" t="s">
        <v>6100</v>
      </c>
      <c r="C1735" s="381"/>
      <c r="D1735" s="381"/>
      <c r="E1735" s="381"/>
      <c r="F1735" s="381"/>
      <c r="G1735" s="381"/>
      <c r="H1735" s="381"/>
      <c r="I1735" s="381"/>
      <c r="J1735" s="381"/>
    </row>
    <row r="1736" spans="1:10" s="190" customFormat="1" ht="12.75" hidden="1" customHeight="1" x14ac:dyDescent="0.25">
      <c r="A1736" s="381"/>
      <c r="B1736" s="381" t="s">
        <v>6101</v>
      </c>
      <c r="C1736" s="381"/>
      <c r="D1736" s="381"/>
      <c r="E1736" s="381"/>
      <c r="F1736" s="381"/>
      <c r="G1736" s="381"/>
      <c r="H1736" s="381"/>
      <c r="I1736" s="381"/>
      <c r="J1736" s="381"/>
    </row>
    <row r="1737" spans="1:10" s="190" customFormat="1" ht="12.75" hidden="1" customHeight="1" x14ac:dyDescent="0.25">
      <c r="A1737" s="381"/>
      <c r="B1737" s="381" t="s">
        <v>6102</v>
      </c>
      <c r="C1737" s="381"/>
      <c r="D1737" s="381"/>
      <c r="E1737" s="381"/>
      <c r="F1737" s="381"/>
      <c r="G1737" s="381"/>
      <c r="H1737" s="381"/>
      <c r="I1737" s="381"/>
      <c r="J1737" s="381"/>
    </row>
    <row r="1738" spans="1:10" s="190" customFormat="1" ht="12.75" hidden="1" customHeight="1" x14ac:dyDescent="0.25">
      <c r="A1738" s="381"/>
      <c r="B1738" s="381" t="s">
        <v>6103</v>
      </c>
      <c r="C1738" s="381"/>
      <c r="D1738" s="381"/>
      <c r="E1738" s="381"/>
      <c r="F1738" s="381"/>
      <c r="G1738" s="381"/>
      <c r="H1738" s="381"/>
      <c r="I1738" s="381"/>
      <c r="J1738" s="381"/>
    </row>
    <row r="1739" spans="1:10" s="190" customFormat="1" ht="12.75" hidden="1" customHeight="1" x14ac:dyDescent="0.25">
      <c r="A1739" s="381"/>
      <c r="B1739" s="381" t="s">
        <v>6104</v>
      </c>
      <c r="C1739" s="381"/>
      <c r="D1739" s="381"/>
      <c r="E1739" s="381"/>
      <c r="F1739" s="381"/>
      <c r="G1739" s="381"/>
      <c r="H1739" s="381"/>
      <c r="I1739" s="381"/>
      <c r="J1739" s="381"/>
    </row>
    <row r="1740" spans="1:10" s="190" customFormat="1" ht="12.75" hidden="1" customHeight="1" x14ac:dyDescent="0.25">
      <c r="A1740" s="381"/>
      <c r="B1740" s="381" t="s">
        <v>6105</v>
      </c>
      <c r="C1740" s="381"/>
      <c r="D1740" s="381"/>
      <c r="E1740" s="381"/>
      <c r="F1740" s="381"/>
      <c r="G1740" s="381"/>
      <c r="H1740" s="381"/>
      <c r="I1740" s="381"/>
      <c r="J1740" s="381"/>
    </row>
    <row r="1741" spans="1:10" s="190" customFormat="1" ht="12.75" hidden="1" customHeight="1" x14ac:dyDescent="0.25">
      <c r="A1741" s="381"/>
      <c r="B1741" s="381" t="s">
        <v>6106</v>
      </c>
      <c r="C1741" s="381"/>
      <c r="D1741" s="381"/>
      <c r="E1741" s="381"/>
      <c r="F1741" s="381"/>
      <c r="G1741" s="381"/>
      <c r="H1741" s="381"/>
      <c r="I1741" s="381"/>
      <c r="J1741" s="381"/>
    </row>
    <row r="1742" spans="1:10" s="190" customFormat="1" ht="12.75" hidden="1" customHeight="1" x14ac:dyDescent="0.25">
      <c r="A1742" s="381"/>
      <c r="B1742" s="381" t="s">
        <v>6107</v>
      </c>
      <c r="C1742" s="381"/>
      <c r="D1742" s="381"/>
      <c r="E1742" s="381"/>
      <c r="F1742" s="381"/>
      <c r="G1742" s="381"/>
      <c r="H1742" s="381"/>
      <c r="I1742" s="381"/>
      <c r="J1742" s="381"/>
    </row>
    <row r="1743" spans="1:10" s="190" customFormat="1" ht="12.75" hidden="1" customHeight="1" x14ac:dyDescent="0.25">
      <c r="A1743" s="381"/>
      <c r="B1743" s="381" t="s">
        <v>6108</v>
      </c>
      <c r="C1743" s="381"/>
      <c r="D1743" s="381"/>
      <c r="E1743" s="381"/>
      <c r="F1743" s="381"/>
      <c r="G1743" s="381"/>
      <c r="H1743" s="381"/>
      <c r="I1743" s="381"/>
      <c r="J1743" s="381"/>
    </row>
    <row r="1744" spans="1:10" s="190" customFormat="1" ht="12.75" hidden="1" customHeight="1" x14ac:dyDescent="0.25">
      <c r="A1744" s="381"/>
      <c r="B1744" s="381" t="s">
        <v>6109</v>
      </c>
      <c r="C1744" s="381"/>
      <c r="D1744" s="381"/>
      <c r="E1744" s="381"/>
      <c r="F1744" s="381"/>
      <c r="G1744" s="381"/>
      <c r="H1744" s="381"/>
      <c r="I1744" s="381"/>
      <c r="J1744" s="381"/>
    </row>
    <row r="1745" spans="1:10" s="190" customFormat="1" ht="12.75" hidden="1" customHeight="1" x14ac:dyDescent="0.25">
      <c r="A1745" s="381"/>
      <c r="B1745" s="381" t="s">
        <v>6110</v>
      </c>
      <c r="C1745" s="381"/>
      <c r="D1745" s="381"/>
      <c r="E1745" s="381"/>
      <c r="F1745" s="381"/>
      <c r="G1745" s="381"/>
      <c r="H1745" s="381"/>
      <c r="I1745" s="381"/>
      <c r="J1745" s="381"/>
    </row>
    <row r="1746" spans="1:10" s="190" customFormat="1" ht="12.75" hidden="1" customHeight="1" x14ac:dyDescent="0.25">
      <c r="A1746" s="381"/>
      <c r="B1746" s="381" t="s">
        <v>6111</v>
      </c>
      <c r="C1746" s="381"/>
      <c r="D1746" s="381"/>
      <c r="E1746" s="381"/>
      <c r="F1746" s="381"/>
      <c r="G1746" s="381"/>
      <c r="H1746" s="381"/>
      <c r="I1746" s="381"/>
      <c r="J1746" s="381"/>
    </row>
    <row r="1747" spans="1:10" s="190" customFormat="1" ht="12.75" hidden="1" customHeight="1" x14ac:dyDescent="0.25">
      <c r="A1747" s="381"/>
      <c r="B1747" s="381" t="s">
        <v>6112</v>
      </c>
      <c r="C1747" s="381"/>
      <c r="D1747" s="381"/>
      <c r="E1747" s="381"/>
      <c r="F1747" s="381"/>
      <c r="G1747" s="381"/>
      <c r="H1747" s="381"/>
      <c r="I1747" s="381"/>
      <c r="J1747" s="381"/>
    </row>
    <row r="1748" spans="1:10" s="190" customFormat="1" ht="12.75" hidden="1" customHeight="1" x14ac:dyDescent="0.25">
      <c r="A1748" s="381"/>
      <c r="B1748" s="381" t="s">
        <v>6113</v>
      </c>
      <c r="C1748" s="381"/>
      <c r="D1748" s="381"/>
      <c r="E1748" s="381"/>
      <c r="F1748" s="381"/>
      <c r="G1748" s="381"/>
      <c r="H1748" s="381"/>
      <c r="I1748" s="381"/>
      <c r="J1748" s="381"/>
    </row>
    <row r="1749" spans="1:10" s="190" customFormat="1" ht="12.75" hidden="1" customHeight="1" x14ac:dyDescent="0.25">
      <c r="A1749" s="381"/>
      <c r="B1749" s="381" t="s">
        <v>6114</v>
      </c>
      <c r="C1749" s="381"/>
      <c r="D1749" s="381"/>
      <c r="E1749" s="381"/>
      <c r="F1749" s="381"/>
      <c r="G1749" s="381"/>
      <c r="H1749" s="381"/>
      <c r="I1749" s="381"/>
      <c r="J1749" s="381"/>
    </row>
    <row r="1750" spans="1:10" s="190" customFormat="1" ht="12.75" hidden="1" customHeight="1" x14ac:dyDescent="0.25">
      <c r="A1750" s="381"/>
      <c r="B1750" s="381" t="s">
        <v>6115</v>
      </c>
      <c r="C1750" s="381"/>
      <c r="D1750" s="381"/>
      <c r="E1750" s="381"/>
      <c r="F1750" s="381"/>
      <c r="G1750" s="381"/>
      <c r="H1750" s="381"/>
      <c r="I1750" s="381"/>
      <c r="J1750" s="381"/>
    </row>
    <row r="1751" spans="1:10" s="190" customFormat="1" ht="12.75" hidden="1" customHeight="1" x14ac:dyDescent="0.25">
      <c r="A1751" s="381"/>
      <c r="B1751" s="381" t="s">
        <v>6116</v>
      </c>
      <c r="C1751" s="381"/>
      <c r="D1751" s="381"/>
      <c r="E1751" s="381"/>
      <c r="F1751" s="381"/>
      <c r="G1751" s="381"/>
      <c r="H1751" s="381"/>
      <c r="I1751" s="381"/>
      <c r="J1751" s="381"/>
    </row>
    <row r="1752" spans="1:10" s="190" customFormat="1" ht="12.75" hidden="1" customHeight="1" x14ac:dyDescent="0.25">
      <c r="A1752" s="381"/>
      <c r="B1752" s="381" t="s">
        <v>6117</v>
      </c>
      <c r="C1752" s="381"/>
      <c r="D1752" s="381"/>
      <c r="E1752" s="381"/>
      <c r="F1752" s="381"/>
      <c r="G1752" s="381"/>
      <c r="H1752" s="381"/>
      <c r="I1752" s="381"/>
      <c r="J1752" s="381"/>
    </row>
    <row r="1753" spans="1:10" s="190" customFormat="1" ht="12.75" hidden="1" customHeight="1" x14ac:dyDescent="0.25">
      <c r="A1753" s="381"/>
      <c r="B1753" s="381" t="s">
        <v>6118</v>
      </c>
      <c r="C1753" s="381"/>
      <c r="D1753" s="381"/>
      <c r="E1753" s="381"/>
      <c r="F1753" s="381"/>
      <c r="G1753" s="381"/>
      <c r="H1753" s="381"/>
      <c r="I1753" s="381"/>
      <c r="J1753" s="381"/>
    </row>
    <row r="1754" spans="1:10" s="190" customFormat="1" ht="12.75" hidden="1" customHeight="1" x14ac:dyDescent="0.25">
      <c r="A1754" s="381"/>
      <c r="B1754" s="381" t="s">
        <v>6119</v>
      </c>
      <c r="C1754" s="381"/>
      <c r="D1754" s="381"/>
      <c r="E1754" s="381"/>
      <c r="F1754" s="381"/>
      <c r="G1754" s="381"/>
      <c r="H1754" s="381"/>
      <c r="I1754" s="381"/>
      <c r="J1754" s="381"/>
    </row>
    <row r="1755" spans="1:10" s="190" customFormat="1" ht="12.75" hidden="1" customHeight="1" x14ac:dyDescent="0.25">
      <c r="A1755" s="381"/>
      <c r="B1755" s="381" t="s">
        <v>6120</v>
      </c>
      <c r="C1755" s="381"/>
      <c r="D1755" s="381"/>
      <c r="E1755" s="381"/>
      <c r="F1755" s="381"/>
      <c r="G1755" s="381"/>
      <c r="H1755" s="381"/>
      <c r="I1755" s="381"/>
      <c r="J1755" s="381"/>
    </row>
    <row r="1756" spans="1:10" s="190" customFormat="1" ht="12.75" hidden="1" customHeight="1" x14ac:dyDescent="0.25">
      <c r="A1756" s="381"/>
      <c r="B1756" s="381" t="s">
        <v>6121</v>
      </c>
      <c r="C1756" s="381"/>
      <c r="D1756" s="381"/>
      <c r="E1756" s="381"/>
      <c r="F1756" s="381"/>
      <c r="G1756" s="381"/>
      <c r="H1756" s="381"/>
      <c r="I1756" s="381"/>
      <c r="J1756" s="381"/>
    </row>
    <row r="1757" spans="1:10" s="190" customFormat="1" ht="12.75" hidden="1" customHeight="1" x14ac:dyDescent="0.25">
      <c r="A1757" s="381"/>
      <c r="B1757" s="381" t="s">
        <v>6122</v>
      </c>
      <c r="C1757" s="381"/>
      <c r="D1757" s="381"/>
      <c r="E1757" s="381"/>
      <c r="F1757" s="381"/>
      <c r="G1757" s="381"/>
      <c r="H1757" s="381"/>
      <c r="I1757" s="381"/>
      <c r="J1757" s="381"/>
    </row>
    <row r="1758" spans="1:10" s="190" customFormat="1" ht="12.75" hidden="1" customHeight="1" x14ac:dyDescent="0.25">
      <c r="A1758" s="381"/>
      <c r="B1758" s="381" t="s">
        <v>6123</v>
      </c>
      <c r="C1758" s="381"/>
      <c r="D1758" s="381"/>
      <c r="E1758" s="381"/>
      <c r="F1758" s="381"/>
      <c r="G1758" s="381"/>
      <c r="H1758" s="381"/>
      <c r="I1758" s="381"/>
      <c r="J1758" s="381"/>
    </row>
    <row r="1759" spans="1:10" s="190" customFormat="1" ht="12.75" hidden="1" customHeight="1" x14ac:dyDescent="0.25">
      <c r="A1759" s="381"/>
      <c r="B1759" s="381" t="s">
        <v>6124</v>
      </c>
      <c r="C1759" s="381"/>
      <c r="D1759" s="381"/>
      <c r="E1759" s="381"/>
      <c r="F1759" s="381"/>
      <c r="G1759" s="381"/>
      <c r="H1759" s="381"/>
      <c r="I1759" s="381"/>
      <c r="J1759" s="381"/>
    </row>
    <row r="1760" spans="1:10" s="190" customFormat="1" ht="12.75" hidden="1" customHeight="1" x14ac:dyDescent="0.25">
      <c r="A1760" s="381"/>
      <c r="B1760" s="381" t="s">
        <v>6125</v>
      </c>
      <c r="C1760" s="381"/>
      <c r="D1760" s="381"/>
      <c r="E1760" s="381"/>
      <c r="F1760" s="381"/>
      <c r="G1760" s="381"/>
      <c r="H1760" s="381"/>
      <c r="I1760" s="381"/>
      <c r="J1760" s="381"/>
    </row>
    <row r="1761" spans="1:10" s="190" customFormat="1" ht="12.75" hidden="1" customHeight="1" x14ac:dyDescent="0.25">
      <c r="A1761" s="381"/>
      <c r="B1761" s="381" t="s">
        <v>6126</v>
      </c>
      <c r="C1761" s="381"/>
      <c r="D1761" s="381"/>
      <c r="E1761" s="381"/>
      <c r="F1761" s="381"/>
      <c r="G1761" s="381"/>
      <c r="H1761" s="381"/>
      <c r="I1761" s="381"/>
      <c r="J1761" s="381"/>
    </row>
    <row r="1762" spans="1:10" s="190" customFormat="1" ht="12.75" hidden="1" customHeight="1" x14ac:dyDescent="0.25">
      <c r="A1762" s="381"/>
      <c r="B1762" s="381" t="s">
        <v>6127</v>
      </c>
      <c r="C1762" s="381"/>
      <c r="D1762" s="381"/>
      <c r="E1762" s="381"/>
      <c r="F1762" s="381"/>
      <c r="G1762" s="381"/>
      <c r="H1762" s="381"/>
      <c r="I1762" s="381"/>
      <c r="J1762" s="381"/>
    </row>
    <row r="1763" spans="1:10" s="190" customFormat="1" ht="12.75" hidden="1" customHeight="1" x14ac:dyDescent="0.25">
      <c r="A1763" s="381"/>
      <c r="B1763" s="381" t="s">
        <v>6128</v>
      </c>
      <c r="C1763" s="381"/>
      <c r="D1763" s="381"/>
      <c r="E1763" s="381"/>
      <c r="F1763" s="381"/>
      <c r="G1763" s="381"/>
      <c r="H1763" s="381"/>
      <c r="I1763" s="381"/>
      <c r="J1763" s="381"/>
    </row>
    <row r="1764" spans="1:10" s="190" customFormat="1" ht="12.75" hidden="1" customHeight="1" x14ac:dyDescent="0.25">
      <c r="A1764" s="381"/>
      <c r="B1764" s="381" t="s">
        <v>6129</v>
      </c>
      <c r="C1764" s="381"/>
      <c r="D1764" s="381"/>
      <c r="E1764" s="381"/>
      <c r="F1764" s="381"/>
      <c r="G1764" s="381"/>
      <c r="H1764" s="381"/>
      <c r="I1764" s="381"/>
      <c r="J1764" s="381"/>
    </row>
    <row r="1765" spans="1:10" s="190" customFormat="1" ht="12.75" hidden="1" customHeight="1" x14ac:dyDescent="0.25">
      <c r="A1765" s="381"/>
      <c r="B1765" s="381" t="s">
        <v>6130</v>
      </c>
      <c r="C1765" s="381"/>
      <c r="D1765" s="381"/>
      <c r="E1765" s="381"/>
      <c r="F1765" s="381"/>
      <c r="G1765" s="381"/>
      <c r="H1765" s="381"/>
      <c r="I1765" s="381"/>
      <c r="J1765" s="381"/>
    </row>
    <row r="1766" spans="1:10" s="190" customFormat="1" ht="12.75" hidden="1" customHeight="1" x14ac:dyDescent="0.25">
      <c r="A1766" s="381"/>
      <c r="B1766" s="381" t="s">
        <v>6131</v>
      </c>
      <c r="C1766" s="381"/>
      <c r="D1766" s="381"/>
      <c r="E1766" s="381"/>
      <c r="F1766" s="381"/>
      <c r="G1766" s="381"/>
      <c r="H1766" s="381"/>
      <c r="I1766" s="381"/>
      <c r="J1766" s="381"/>
    </row>
    <row r="1767" spans="1:10" s="190" customFormat="1" ht="12.75" hidden="1" customHeight="1" x14ac:dyDescent="0.25">
      <c r="A1767" s="381"/>
      <c r="B1767" s="381" t="s">
        <v>6132</v>
      </c>
      <c r="C1767" s="381"/>
      <c r="D1767" s="381"/>
      <c r="E1767" s="381"/>
      <c r="F1767" s="381"/>
      <c r="G1767" s="381"/>
      <c r="H1767" s="381"/>
      <c r="I1767" s="381"/>
      <c r="J1767" s="381"/>
    </row>
    <row r="1768" spans="1:10" s="190" customFormat="1" ht="12.75" hidden="1" customHeight="1" x14ac:dyDescent="0.25">
      <c r="A1768" s="381"/>
      <c r="B1768" s="381" t="s">
        <v>6133</v>
      </c>
      <c r="C1768" s="381"/>
      <c r="D1768" s="381"/>
      <c r="E1768" s="381"/>
      <c r="F1768" s="381"/>
      <c r="G1768" s="381"/>
      <c r="H1768" s="381"/>
      <c r="I1768" s="381"/>
      <c r="J1768" s="381"/>
    </row>
    <row r="1769" spans="1:10" s="190" customFormat="1" ht="12.75" hidden="1" customHeight="1" x14ac:dyDescent="0.25">
      <c r="A1769" s="381"/>
      <c r="B1769" s="381" t="s">
        <v>6134</v>
      </c>
      <c r="C1769" s="381"/>
      <c r="D1769" s="381"/>
      <c r="E1769" s="381"/>
      <c r="F1769" s="381"/>
      <c r="G1769" s="381"/>
      <c r="H1769" s="381"/>
      <c r="I1769" s="381"/>
      <c r="J1769" s="381"/>
    </row>
    <row r="1770" spans="1:10" s="190" customFormat="1" ht="12.75" hidden="1" customHeight="1" x14ac:dyDescent="0.25">
      <c r="A1770" s="381"/>
      <c r="B1770" s="381" t="s">
        <v>6135</v>
      </c>
      <c r="C1770" s="381"/>
      <c r="D1770" s="381"/>
      <c r="E1770" s="381"/>
      <c r="F1770" s="381"/>
      <c r="G1770" s="381"/>
      <c r="H1770" s="381"/>
      <c r="I1770" s="381"/>
      <c r="J1770" s="381"/>
    </row>
    <row r="1771" spans="1:10" s="190" customFormat="1" ht="12.75" hidden="1" customHeight="1" x14ac:dyDescent="0.25">
      <c r="A1771" s="381"/>
      <c r="B1771" s="381" t="s">
        <v>6136</v>
      </c>
      <c r="C1771" s="381"/>
      <c r="D1771" s="381"/>
      <c r="E1771" s="381"/>
      <c r="F1771" s="381"/>
      <c r="G1771" s="381"/>
      <c r="H1771" s="381"/>
      <c r="I1771" s="381"/>
      <c r="J1771" s="381"/>
    </row>
    <row r="1772" spans="1:10" s="190" customFormat="1" ht="12.75" hidden="1" customHeight="1" x14ac:dyDescent="0.25">
      <c r="A1772" s="381"/>
      <c r="B1772" s="381" t="s">
        <v>6137</v>
      </c>
      <c r="C1772" s="381"/>
      <c r="D1772" s="381"/>
      <c r="E1772" s="381"/>
      <c r="F1772" s="381"/>
      <c r="G1772" s="381"/>
      <c r="H1772" s="381"/>
      <c r="I1772" s="381"/>
      <c r="J1772" s="381"/>
    </row>
    <row r="1773" spans="1:10" s="190" customFormat="1" ht="12.75" hidden="1" customHeight="1" x14ac:dyDescent="0.25">
      <c r="A1773" s="381"/>
      <c r="B1773" s="381" t="s">
        <v>6138</v>
      </c>
      <c r="C1773" s="381"/>
      <c r="D1773" s="381"/>
      <c r="E1773" s="381"/>
      <c r="F1773" s="381"/>
      <c r="G1773" s="381"/>
      <c r="H1773" s="381"/>
      <c r="I1773" s="381"/>
      <c r="J1773" s="381"/>
    </row>
    <row r="1774" spans="1:10" s="190" customFormat="1" ht="12.75" hidden="1" customHeight="1" x14ac:dyDescent="0.25">
      <c r="A1774" s="381"/>
      <c r="B1774" s="381" t="s">
        <v>6139</v>
      </c>
      <c r="C1774" s="381"/>
      <c r="D1774" s="381"/>
      <c r="E1774" s="381"/>
      <c r="F1774" s="381"/>
      <c r="G1774" s="381"/>
      <c r="H1774" s="381"/>
      <c r="I1774" s="381"/>
      <c r="J1774" s="381"/>
    </row>
    <row r="1775" spans="1:10" s="190" customFormat="1" ht="12.75" hidden="1" customHeight="1" x14ac:dyDescent="0.25">
      <c r="A1775" s="381"/>
      <c r="B1775" s="381" t="s">
        <v>6140</v>
      </c>
      <c r="C1775" s="381"/>
      <c r="D1775" s="381"/>
      <c r="E1775" s="381"/>
      <c r="F1775" s="381"/>
      <c r="G1775" s="381"/>
      <c r="H1775" s="381"/>
      <c r="I1775" s="381"/>
      <c r="J1775" s="381"/>
    </row>
    <row r="1776" spans="1:10" s="190" customFormat="1" ht="12.75" hidden="1" customHeight="1" x14ac:dyDescent="0.25">
      <c r="A1776" s="381"/>
      <c r="B1776" s="381" t="s">
        <v>6141</v>
      </c>
      <c r="C1776" s="381"/>
      <c r="D1776" s="381"/>
      <c r="E1776" s="381"/>
      <c r="F1776" s="381"/>
      <c r="G1776" s="381"/>
      <c r="H1776" s="381"/>
      <c r="I1776" s="381"/>
      <c r="J1776" s="381"/>
    </row>
    <row r="1777" spans="1:10" s="190" customFormat="1" ht="12.75" hidden="1" customHeight="1" x14ac:dyDescent="0.25">
      <c r="A1777" s="381"/>
      <c r="B1777" s="381" t="s">
        <v>6142</v>
      </c>
      <c r="C1777" s="381"/>
      <c r="D1777" s="381"/>
      <c r="E1777" s="381"/>
      <c r="F1777" s="381"/>
      <c r="G1777" s="381"/>
      <c r="H1777" s="381"/>
      <c r="I1777" s="381"/>
      <c r="J1777" s="381"/>
    </row>
    <row r="1778" spans="1:10" s="190" customFormat="1" ht="12.75" hidden="1" customHeight="1" x14ac:dyDescent="0.25">
      <c r="A1778" s="381"/>
      <c r="B1778" s="381" t="s">
        <v>6143</v>
      </c>
      <c r="C1778" s="381"/>
      <c r="D1778" s="381"/>
      <c r="E1778" s="381"/>
      <c r="F1778" s="381"/>
      <c r="G1778" s="381"/>
      <c r="H1778" s="381"/>
      <c r="I1778" s="381"/>
      <c r="J1778" s="381"/>
    </row>
    <row r="1779" spans="1:10" s="190" customFormat="1" ht="12.75" hidden="1" customHeight="1" x14ac:dyDescent="0.25">
      <c r="A1779" s="381"/>
      <c r="B1779" s="381" t="s">
        <v>6144</v>
      </c>
      <c r="C1779" s="381"/>
      <c r="D1779" s="381"/>
      <c r="E1779" s="381"/>
      <c r="F1779" s="381"/>
      <c r="G1779" s="381"/>
      <c r="H1779" s="381"/>
      <c r="I1779" s="381"/>
      <c r="J1779" s="381"/>
    </row>
    <row r="1780" spans="1:10" s="190" customFormat="1" ht="12.75" hidden="1" customHeight="1" x14ac:dyDescent="0.25">
      <c r="A1780" s="381"/>
      <c r="B1780" s="381" t="s">
        <v>6145</v>
      </c>
      <c r="C1780" s="381"/>
      <c r="D1780" s="381"/>
      <c r="E1780" s="381"/>
      <c r="F1780" s="381"/>
      <c r="G1780" s="381"/>
      <c r="H1780" s="381"/>
      <c r="I1780" s="381"/>
      <c r="J1780" s="381"/>
    </row>
    <row r="1781" spans="1:10" s="190" customFormat="1" ht="12.75" hidden="1" customHeight="1" x14ac:dyDescent="0.25">
      <c r="A1781" s="381"/>
      <c r="B1781" s="381" t="s">
        <v>6146</v>
      </c>
      <c r="C1781" s="381"/>
      <c r="D1781" s="381"/>
      <c r="E1781" s="381"/>
      <c r="F1781" s="381"/>
      <c r="G1781" s="381"/>
      <c r="H1781" s="381"/>
      <c r="I1781" s="381"/>
      <c r="J1781" s="381"/>
    </row>
    <row r="1782" spans="1:10" s="190" customFormat="1" ht="12.75" hidden="1" customHeight="1" x14ac:dyDescent="0.25">
      <c r="A1782" s="381"/>
      <c r="B1782" s="381" t="s">
        <v>6147</v>
      </c>
      <c r="C1782" s="381"/>
      <c r="D1782" s="381"/>
      <c r="E1782" s="381"/>
      <c r="F1782" s="381"/>
      <c r="G1782" s="381"/>
      <c r="H1782" s="381"/>
      <c r="I1782" s="381"/>
      <c r="J1782" s="381"/>
    </row>
    <row r="1783" spans="1:10" s="190" customFormat="1" ht="12.75" hidden="1" customHeight="1" x14ac:dyDescent="0.25">
      <c r="A1783" s="381"/>
      <c r="B1783" s="381" t="s">
        <v>6148</v>
      </c>
      <c r="C1783" s="381"/>
      <c r="D1783" s="381"/>
      <c r="E1783" s="381"/>
      <c r="F1783" s="381"/>
      <c r="G1783" s="381"/>
      <c r="H1783" s="381"/>
      <c r="I1783" s="381"/>
      <c r="J1783" s="381"/>
    </row>
    <row r="1784" spans="1:10" s="190" customFormat="1" ht="12.75" hidden="1" customHeight="1" x14ac:dyDescent="0.25">
      <c r="A1784" s="381"/>
      <c r="B1784" s="381" t="s">
        <v>6149</v>
      </c>
      <c r="C1784" s="381"/>
      <c r="D1784" s="381"/>
      <c r="E1784" s="381"/>
      <c r="F1784" s="381"/>
      <c r="G1784" s="381"/>
      <c r="H1784" s="381"/>
      <c r="I1784" s="381"/>
      <c r="J1784" s="381"/>
    </row>
    <row r="1785" spans="1:10" s="190" customFormat="1" ht="12.75" hidden="1" customHeight="1" x14ac:dyDescent="0.25">
      <c r="A1785" s="381"/>
      <c r="B1785" s="381" t="s">
        <v>6150</v>
      </c>
      <c r="C1785" s="381"/>
      <c r="D1785" s="381"/>
      <c r="E1785" s="381"/>
      <c r="F1785" s="381"/>
      <c r="G1785" s="381"/>
      <c r="H1785" s="381"/>
      <c r="I1785" s="381"/>
      <c r="J1785" s="381"/>
    </row>
    <row r="1786" spans="1:10" s="190" customFormat="1" ht="12.75" hidden="1" customHeight="1" x14ac:dyDescent="0.25">
      <c r="A1786" s="381"/>
      <c r="B1786" s="381" t="s">
        <v>6151</v>
      </c>
      <c r="C1786" s="381"/>
      <c r="D1786" s="381"/>
      <c r="E1786" s="381"/>
      <c r="F1786" s="381"/>
      <c r="G1786" s="381"/>
      <c r="H1786" s="381"/>
      <c r="I1786" s="381"/>
      <c r="J1786" s="381"/>
    </row>
    <row r="1787" spans="1:10" s="190" customFormat="1" ht="12.75" hidden="1" customHeight="1" x14ac:dyDescent="0.25">
      <c r="A1787" s="381"/>
      <c r="B1787" s="381" t="s">
        <v>6152</v>
      </c>
      <c r="C1787" s="381"/>
      <c r="D1787" s="381"/>
      <c r="E1787" s="381"/>
      <c r="F1787" s="381"/>
      <c r="G1787" s="381"/>
      <c r="H1787" s="381"/>
      <c r="I1787" s="381"/>
      <c r="J1787" s="381"/>
    </row>
    <row r="1788" spans="1:10" s="190" customFormat="1" ht="12.75" hidden="1" customHeight="1" x14ac:dyDescent="0.25">
      <c r="A1788" s="381"/>
      <c r="B1788" s="381" t="s">
        <v>6153</v>
      </c>
      <c r="C1788" s="381"/>
      <c r="D1788" s="381"/>
      <c r="E1788" s="381"/>
      <c r="F1788" s="381"/>
      <c r="G1788" s="381"/>
      <c r="H1788" s="381"/>
      <c r="I1788" s="381"/>
      <c r="J1788" s="381"/>
    </row>
    <row r="1789" spans="1:10" s="190" customFormat="1" ht="12.75" hidden="1" customHeight="1" x14ac:dyDescent="0.25">
      <c r="A1789" s="381"/>
      <c r="B1789" s="381" t="s">
        <v>6154</v>
      </c>
      <c r="C1789" s="381"/>
      <c r="D1789" s="381"/>
      <c r="E1789" s="381"/>
      <c r="F1789" s="381"/>
      <c r="G1789" s="381"/>
      <c r="H1789" s="381"/>
      <c r="I1789" s="381"/>
      <c r="J1789" s="381"/>
    </row>
    <row r="1790" spans="1:10" s="190" customFormat="1" ht="12.75" hidden="1" customHeight="1" x14ac:dyDescent="0.25">
      <c r="A1790" s="381"/>
      <c r="B1790" s="381" t="s">
        <v>6155</v>
      </c>
      <c r="C1790" s="381"/>
      <c r="D1790" s="381"/>
      <c r="E1790" s="381"/>
      <c r="F1790" s="381"/>
      <c r="G1790" s="381"/>
      <c r="H1790" s="381"/>
      <c r="I1790" s="381"/>
      <c r="J1790" s="381"/>
    </row>
    <row r="1791" spans="1:10" s="190" customFormat="1" ht="12.75" hidden="1" customHeight="1" x14ac:dyDescent="0.25">
      <c r="A1791" s="381"/>
      <c r="B1791" s="381" t="s">
        <v>6156</v>
      </c>
      <c r="C1791" s="381"/>
      <c r="D1791" s="381"/>
      <c r="E1791" s="381"/>
      <c r="F1791" s="381"/>
      <c r="G1791" s="381"/>
      <c r="H1791" s="381"/>
      <c r="I1791" s="381"/>
      <c r="J1791" s="381"/>
    </row>
    <row r="1792" spans="1:10" s="190" customFormat="1" ht="12.75" hidden="1" customHeight="1" x14ac:dyDescent="0.25">
      <c r="A1792" s="381"/>
      <c r="B1792" s="381" t="s">
        <v>6157</v>
      </c>
      <c r="C1792" s="381"/>
      <c r="D1792" s="381"/>
      <c r="E1792" s="381"/>
      <c r="F1792" s="381"/>
      <c r="G1792" s="381"/>
      <c r="H1792" s="381"/>
      <c r="I1792" s="381"/>
      <c r="J1792" s="381"/>
    </row>
    <row r="1793" spans="1:10" s="190" customFormat="1" ht="12.75" hidden="1" customHeight="1" x14ac:dyDescent="0.25">
      <c r="A1793" s="381"/>
      <c r="B1793" s="381" t="s">
        <v>6158</v>
      </c>
      <c r="C1793" s="381"/>
      <c r="D1793" s="381"/>
      <c r="E1793" s="381"/>
      <c r="F1793" s="381"/>
      <c r="G1793" s="381"/>
      <c r="H1793" s="381"/>
      <c r="I1793" s="381"/>
      <c r="J1793" s="381"/>
    </row>
    <row r="1794" spans="1:10" s="190" customFormat="1" ht="12.75" hidden="1" customHeight="1" x14ac:dyDescent="0.25">
      <c r="A1794" s="381"/>
      <c r="B1794" s="381" t="s">
        <v>6159</v>
      </c>
      <c r="C1794" s="381"/>
      <c r="D1794" s="381"/>
      <c r="E1794" s="381"/>
      <c r="F1794" s="381"/>
      <c r="G1794" s="381"/>
      <c r="H1794" s="381"/>
      <c r="I1794" s="381"/>
      <c r="J1794" s="381"/>
    </row>
    <row r="1795" spans="1:10" s="190" customFormat="1" ht="12.75" hidden="1" customHeight="1" x14ac:dyDescent="0.25">
      <c r="A1795" s="381"/>
      <c r="B1795" s="381" t="s">
        <v>6160</v>
      </c>
      <c r="C1795" s="381"/>
      <c r="D1795" s="381"/>
      <c r="E1795" s="381"/>
      <c r="F1795" s="381"/>
      <c r="G1795" s="381"/>
      <c r="H1795" s="381"/>
      <c r="I1795" s="381"/>
      <c r="J1795" s="381"/>
    </row>
    <row r="1796" spans="1:10" s="190" customFormat="1" ht="12.75" hidden="1" customHeight="1" x14ac:dyDescent="0.25">
      <c r="A1796" s="381"/>
      <c r="B1796" s="381" t="s">
        <v>6161</v>
      </c>
      <c r="C1796" s="381"/>
      <c r="D1796" s="381"/>
      <c r="E1796" s="381"/>
      <c r="F1796" s="381"/>
      <c r="G1796" s="381"/>
      <c r="H1796" s="381"/>
      <c r="I1796" s="381"/>
      <c r="J1796" s="381"/>
    </row>
    <row r="1797" spans="1:10" s="190" customFormat="1" ht="12.75" hidden="1" customHeight="1" x14ac:dyDescent="0.25">
      <c r="A1797" s="381"/>
      <c r="B1797" s="381" t="s">
        <v>6162</v>
      </c>
      <c r="C1797" s="381"/>
      <c r="D1797" s="381"/>
      <c r="E1797" s="381"/>
      <c r="F1797" s="381"/>
      <c r="G1797" s="381"/>
      <c r="H1797" s="381"/>
      <c r="I1797" s="381"/>
      <c r="J1797" s="381"/>
    </row>
    <row r="1798" spans="1:10" s="190" customFormat="1" ht="12.75" hidden="1" customHeight="1" x14ac:dyDescent="0.25">
      <c r="A1798" s="381"/>
      <c r="B1798" s="381" t="s">
        <v>6163</v>
      </c>
      <c r="C1798" s="381"/>
      <c r="D1798" s="381"/>
      <c r="E1798" s="381"/>
      <c r="F1798" s="381"/>
      <c r="G1798" s="381"/>
      <c r="H1798" s="381"/>
      <c r="I1798" s="381"/>
      <c r="J1798" s="381"/>
    </row>
    <row r="1799" spans="1:10" s="190" customFormat="1" ht="12.75" hidden="1" customHeight="1" x14ac:dyDescent="0.25">
      <c r="A1799" s="381"/>
      <c r="B1799" s="381" t="s">
        <v>6164</v>
      </c>
      <c r="C1799" s="381"/>
      <c r="D1799" s="381"/>
      <c r="E1799" s="381"/>
      <c r="F1799" s="381"/>
      <c r="G1799" s="381"/>
      <c r="H1799" s="381"/>
      <c r="I1799" s="381"/>
      <c r="J1799" s="381"/>
    </row>
    <row r="1800" spans="1:10" s="190" customFormat="1" ht="12.75" hidden="1" customHeight="1" x14ac:dyDescent="0.25">
      <c r="A1800" s="381"/>
      <c r="B1800" s="381" t="s">
        <v>6165</v>
      </c>
      <c r="C1800" s="381"/>
      <c r="D1800" s="381"/>
      <c r="E1800" s="381"/>
      <c r="F1800" s="381"/>
      <c r="G1800" s="381"/>
      <c r="H1800" s="381"/>
      <c r="I1800" s="381"/>
      <c r="J1800" s="381"/>
    </row>
    <row r="1801" spans="1:10" s="190" customFormat="1" ht="12.75" hidden="1" customHeight="1" x14ac:dyDescent="0.25">
      <c r="A1801" s="381"/>
      <c r="B1801" s="381" t="s">
        <v>6166</v>
      </c>
      <c r="C1801" s="381"/>
      <c r="D1801" s="381"/>
      <c r="E1801" s="381"/>
      <c r="F1801" s="381"/>
      <c r="G1801" s="381"/>
      <c r="H1801" s="381"/>
      <c r="I1801" s="381"/>
      <c r="J1801" s="381"/>
    </row>
    <row r="1802" spans="1:10" s="190" customFormat="1" ht="12.75" hidden="1" customHeight="1" x14ac:dyDescent="0.25">
      <c r="A1802" s="381"/>
      <c r="B1802" s="381" t="s">
        <v>6167</v>
      </c>
      <c r="C1802" s="381"/>
      <c r="D1802" s="381"/>
      <c r="E1802" s="381"/>
      <c r="F1802" s="381"/>
      <c r="G1802" s="381"/>
      <c r="H1802" s="381"/>
      <c r="I1802" s="381"/>
      <c r="J1802" s="381"/>
    </row>
    <row r="1803" spans="1:10" s="190" customFormat="1" ht="12.75" hidden="1" customHeight="1" x14ac:dyDescent="0.25">
      <c r="A1803" s="381"/>
      <c r="B1803" s="381" t="s">
        <v>6168</v>
      </c>
      <c r="C1803" s="381"/>
      <c r="D1803" s="381"/>
      <c r="E1803" s="381"/>
      <c r="F1803" s="381"/>
      <c r="G1803" s="381"/>
      <c r="H1803" s="381"/>
      <c r="I1803" s="381"/>
      <c r="J1803" s="381"/>
    </row>
    <row r="1804" spans="1:10" s="190" customFormat="1" ht="12.75" hidden="1" customHeight="1" x14ac:dyDescent="0.25">
      <c r="A1804" s="381"/>
      <c r="B1804" s="381" t="s">
        <v>6169</v>
      </c>
      <c r="C1804" s="381"/>
      <c r="D1804" s="381"/>
      <c r="E1804" s="381"/>
      <c r="F1804" s="381"/>
      <c r="G1804" s="381"/>
      <c r="H1804" s="381"/>
      <c r="I1804" s="381"/>
      <c r="J1804" s="381"/>
    </row>
    <row r="1805" spans="1:10" s="190" customFormat="1" ht="12.75" hidden="1" customHeight="1" x14ac:dyDescent="0.25">
      <c r="A1805" s="381"/>
      <c r="B1805" s="381" t="s">
        <v>6170</v>
      </c>
      <c r="C1805" s="381"/>
      <c r="D1805" s="381"/>
      <c r="E1805" s="381"/>
      <c r="F1805" s="381"/>
      <c r="G1805" s="381"/>
      <c r="H1805" s="381"/>
      <c r="I1805" s="381"/>
      <c r="J1805" s="381"/>
    </row>
    <row r="1806" spans="1:10" s="190" customFormat="1" ht="12.75" hidden="1" customHeight="1" x14ac:dyDescent="0.25">
      <c r="A1806" s="381"/>
      <c r="B1806" s="381" t="s">
        <v>6171</v>
      </c>
      <c r="C1806" s="381"/>
      <c r="D1806" s="381"/>
      <c r="E1806" s="381"/>
      <c r="F1806" s="381"/>
      <c r="G1806" s="381"/>
      <c r="H1806" s="381"/>
      <c r="I1806" s="381"/>
      <c r="J1806" s="381"/>
    </row>
    <row r="1807" spans="1:10" s="190" customFormat="1" ht="12.75" hidden="1" customHeight="1" x14ac:dyDescent="0.25">
      <c r="A1807" s="381"/>
      <c r="B1807" s="381" t="s">
        <v>6172</v>
      </c>
      <c r="C1807" s="381"/>
      <c r="D1807" s="381"/>
      <c r="E1807" s="381"/>
      <c r="F1807" s="381"/>
      <c r="G1807" s="381"/>
      <c r="H1807" s="381"/>
      <c r="I1807" s="381"/>
      <c r="J1807" s="381"/>
    </row>
    <row r="1808" spans="1:10" s="190" customFormat="1" ht="12.75" hidden="1" customHeight="1" x14ac:dyDescent="0.25">
      <c r="A1808" s="381"/>
      <c r="B1808" s="381" t="s">
        <v>6173</v>
      </c>
      <c r="C1808" s="381"/>
      <c r="D1808" s="381"/>
      <c r="E1808" s="381"/>
      <c r="F1808" s="381"/>
      <c r="G1808" s="381"/>
      <c r="H1808" s="381"/>
      <c r="I1808" s="381"/>
      <c r="J1808" s="381"/>
    </row>
    <row r="1809" spans="1:10" s="190" customFormat="1" ht="12.75" hidden="1" customHeight="1" x14ac:dyDescent="0.25">
      <c r="A1809" s="381"/>
      <c r="B1809" s="381" t="s">
        <v>6174</v>
      </c>
      <c r="C1809" s="381"/>
      <c r="D1809" s="381"/>
      <c r="E1809" s="381"/>
      <c r="F1809" s="381"/>
      <c r="G1809" s="381"/>
      <c r="H1809" s="381"/>
      <c r="I1809" s="381"/>
      <c r="J1809" s="381"/>
    </row>
    <row r="1810" spans="1:10" s="190" customFormat="1" ht="12.75" hidden="1" customHeight="1" x14ac:dyDescent="0.25">
      <c r="A1810" s="381"/>
      <c r="B1810" s="381" t="s">
        <v>6175</v>
      </c>
      <c r="C1810" s="381"/>
      <c r="D1810" s="381"/>
      <c r="E1810" s="381"/>
      <c r="F1810" s="381"/>
      <c r="G1810" s="381"/>
      <c r="H1810" s="381"/>
      <c r="I1810" s="381"/>
      <c r="J1810" s="381"/>
    </row>
    <row r="1811" spans="1:10" s="190" customFormat="1" ht="12.75" hidden="1" customHeight="1" x14ac:dyDescent="0.25">
      <c r="A1811" s="381"/>
      <c r="B1811" s="381" t="s">
        <v>6176</v>
      </c>
      <c r="C1811" s="381"/>
      <c r="D1811" s="381"/>
      <c r="E1811" s="381"/>
      <c r="F1811" s="381"/>
      <c r="G1811" s="381"/>
      <c r="H1811" s="381"/>
      <c r="I1811" s="381"/>
      <c r="J1811" s="381"/>
    </row>
    <row r="1812" spans="1:10" s="190" customFormat="1" ht="12.75" hidden="1" customHeight="1" x14ac:dyDescent="0.25">
      <c r="A1812" s="381"/>
      <c r="B1812" s="381" t="s">
        <v>6177</v>
      </c>
      <c r="C1812" s="381"/>
      <c r="D1812" s="381"/>
      <c r="E1812" s="381"/>
      <c r="F1812" s="381"/>
      <c r="G1812" s="381"/>
      <c r="H1812" s="381"/>
      <c r="I1812" s="381"/>
      <c r="J1812" s="381"/>
    </row>
    <row r="1813" spans="1:10" s="190" customFormat="1" ht="12.75" hidden="1" customHeight="1" x14ac:dyDescent="0.25">
      <c r="A1813" s="381"/>
      <c r="B1813" s="381" t="s">
        <v>6178</v>
      </c>
      <c r="C1813" s="381"/>
      <c r="D1813" s="381"/>
      <c r="E1813" s="381"/>
      <c r="F1813" s="381"/>
      <c r="G1813" s="381"/>
      <c r="H1813" s="381"/>
      <c r="I1813" s="381"/>
      <c r="J1813" s="381"/>
    </row>
    <row r="1814" spans="1:10" s="190" customFormat="1" ht="12.75" hidden="1" customHeight="1" x14ac:dyDescent="0.25">
      <c r="A1814" s="381"/>
      <c r="B1814" s="381" t="s">
        <v>6179</v>
      </c>
      <c r="C1814" s="381"/>
      <c r="D1814" s="381"/>
      <c r="E1814" s="381"/>
      <c r="F1814" s="381"/>
      <c r="G1814" s="381"/>
      <c r="H1814" s="381"/>
      <c r="I1814" s="381"/>
      <c r="J1814" s="381"/>
    </row>
    <row r="1815" spans="1:10" s="190" customFormat="1" ht="12.75" hidden="1" customHeight="1" x14ac:dyDescent="0.25">
      <c r="A1815" s="381"/>
      <c r="B1815" s="381" t="s">
        <v>6180</v>
      </c>
      <c r="C1815" s="381"/>
      <c r="D1815" s="381"/>
      <c r="E1815" s="381"/>
      <c r="F1815" s="381"/>
      <c r="G1815" s="381"/>
      <c r="H1815" s="381"/>
      <c r="I1815" s="381"/>
      <c r="J1815" s="381"/>
    </row>
    <row r="1816" spans="1:10" s="190" customFormat="1" ht="12.75" hidden="1" customHeight="1" x14ac:dyDescent="0.25">
      <c r="A1816" s="381"/>
      <c r="B1816" s="381" t="s">
        <v>6181</v>
      </c>
      <c r="C1816" s="381"/>
      <c r="D1816" s="381"/>
      <c r="E1816" s="381"/>
      <c r="F1816" s="381"/>
      <c r="G1816" s="381"/>
      <c r="H1816" s="381"/>
      <c r="I1816" s="381"/>
      <c r="J1816" s="381"/>
    </row>
    <row r="1817" spans="1:10" s="190" customFormat="1" ht="12.75" hidden="1" customHeight="1" x14ac:dyDescent="0.25">
      <c r="A1817" s="381"/>
      <c r="B1817" s="381" t="s">
        <v>6182</v>
      </c>
      <c r="C1817" s="381"/>
      <c r="D1817" s="381"/>
      <c r="E1817" s="381"/>
      <c r="F1817" s="381"/>
      <c r="G1817" s="381"/>
      <c r="H1817" s="381"/>
      <c r="I1817" s="381"/>
      <c r="J1817" s="381"/>
    </row>
    <row r="1818" spans="1:10" s="190" customFormat="1" ht="12.75" hidden="1" customHeight="1" x14ac:dyDescent="0.25">
      <c r="A1818" s="381"/>
      <c r="B1818" s="381" t="s">
        <v>6183</v>
      </c>
      <c r="C1818" s="381"/>
      <c r="D1818" s="381"/>
      <c r="E1818" s="381"/>
      <c r="F1818" s="381"/>
      <c r="G1818" s="381"/>
      <c r="H1818" s="381"/>
      <c r="I1818" s="381"/>
      <c r="J1818" s="381"/>
    </row>
    <row r="1819" spans="1:10" s="190" customFormat="1" ht="12.75" hidden="1" customHeight="1" x14ac:dyDescent="0.25">
      <c r="A1819" s="381"/>
      <c r="B1819" s="381" t="s">
        <v>6184</v>
      </c>
      <c r="C1819" s="381"/>
      <c r="D1819" s="381"/>
      <c r="E1819" s="381"/>
      <c r="F1819" s="381"/>
      <c r="G1819" s="381"/>
      <c r="H1819" s="381"/>
      <c r="I1819" s="381"/>
      <c r="J1819" s="381"/>
    </row>
    <row r="1820" spans="1:10" s="190" customFormat="1" ht="12.75" hidden="1" customHeight="1" x14ac:dyDescent="0.25">
      <c r="A1820" s="381"/>
      <c r="B1820" s="381" t="s">
        <v>6185</v>
      </c>
      <c r="C1820" s="381"/>
      <c r="D1820" s="381"/>
      <c r="E1820" s="381"/>
      <c r="F1820" s="381"/>
      <c r="G1820" s="381"/>
      <c r="H1820" s="381"/>
      <c r="I1820" s="381"/>
      <c r="J1820" s="381"/>
    </row>
    <row r="1821" spans="1:10" s="190" customFormat="1" ht="12.75" hidden="1" customHeight="1" x14ac:dyDescent="0.25">
      <c r="A1821" s="381"/>
      <c r="B1821" s="381" t="s">
        <v>6186</v>
      </c>
      <c r="C1821" s="381"/>
      <c r="D1821" s="381"/>
      <c r="E1821" s="381"/>
      <c r="F1821" s="381"/>
      <c r="G1821" s="381"/>
      <c r="H1821" s="381"/>
      <c r="I1821" s="381"/>
      <c r="J1821" s="381"/>
    </row>
    <row r="1822" spans="1:10" s="190" customFormat="1" ht="12.75" hidden="1" customHeight="1" x14ac:dyDescent="0.25">
      <c r="A1822" s="381"/>
      <c r="B1822" s="381" t="s">
        <v>6187</v>
      </c>
      <c r="C1822" s="381"/>
      <c r="D1822" s="381"/>
      <c r="E1822" s="381"/>
      <c r="F1822" s="381"/>
      <c r="G1822" s="381"/>
      <c r="H1822" s="381"/>
      <c r="I1822" s="381"/>
      <c r="J1822" s="381"/>
    </row>
    <row r="1823" spans="1:10" s="190" customFormat="1" ht="12.75" hidden="1" customHeight="1" x14ac:dyDescent="0.25">
      <c r="A1823" s="381"/>
      <c r="B1823" s="381" t="s">
        <v>6188</v>
      </c>
      <c r="C1823" s="381"/>
      <c r="D1823" s="381"/>
      <c r="E1823" s="381"/>
      <c r="F1823" s="381"/>
      <c r="G1823" s="381"/>
      <c r="H1823" s="381"/>
      <c r="I1823" s="381"/>
      <c r="J1823" s="381"/>
    </row>
    <row r="1824" spans="1:10" s="190" customFormat="1" ht="12.75" hidden="1" customHeight="1" x14ac:dyDescent="0.25">
      <c r="A1824" s="381"/>
      <c r="B1824" s="381" t="s">
        <v>6189</v>
      </c>
      <c r="C1824" s="381"/>
      <c r="D1824" s="381"/>
      <c r="E1824" s="381"/>
      <c r="F1824" s="381"/>
      <c r="G1824" s="381"/>
      <c r="H1824" s="381"/>
      <c r="I1824" s="381"/>
      <c r="J1824" s="381"/>
    </row>
    <row r="1825" spans="1:10" s="190" customFormat="1" ht="12.75" hidden="1" customHeight="1" x14ac:dyDescent="0.25">
      <c r="A1825" s="381"/>
      <c r="B1825" s="381" t="s">
        <v>6190</v>
      </c>
      <c r="C1825" s="381"/>
      <c r="D1825" s="381"/>
      <c r="E1825" s="381"/>
      <c r="F1825" s="381"/>
      <c r="G1825" s="381"/>
      <c r="H1825" s="381"/>
      <c r="I1825" s="381"/>
      <c r="J1825" s="381"/>
    </row>
    <row r="1826" spans="1:10" s="190" customFormat="1" ht="12.75" hidden="1" customHeight="1" x14ac:dyDescent="0.25">
      <c r="A1826" s="381"/>
      <c r="B1826" s="381" t="s">
        <v>6191</v>
      </c>
      <c r="C1826" s="381"/>
      <c r="D1826" s="381"/>
      <c r="E1826" s="381"/>
      <c r="F1826" s="381"/>
      <c r="G1826" s="381"/>
      <c r="H1826" s="381"/>
      <c r="I1826" s="381"/>
      <c r="J1826" s="381"/>
    </row>
    <row r="1827" spans="1:10" s="190" customFormat="1" ht="12.75" hidden="1" customHeight="1" x14ac:dyDescent="0.25">
      <c r="A1827" s="381"/>
      <c r="B1827" s="381" t="s">
        <v>6192</v>
      </c>
      <c r="C1827" s="381"/>
      <c r="D1827" s="381"/>
      <c r="E1827" s="381"/>
      <c r="F1827" s="381"/>
      <c r="G1827" s="381"/>
      <c r="H1827" s="381"/>
      <c r="I1827" s="381"/>
      <c r="J1827" s="381"/>
    </row>
    <row r="1828" spans="1:10" s="190" customFormat="1" ht="12.75" hidden="1" customHeight="1" x14ac:dyDescent="0.25">
      <c r="A1828" s="381"/>
      <c r="B1828" s="381" t="s">
        <v>6193</v>
      </c>
      <c r="C1828" s="381"/>
      <c r="D1828" s="381"/>
      <c r="E1828" s="381"/>
      <c r="F1828" s="381"/>
      <c r="G1828" s="381"/>
      <c r="H1828" s="381"/>
      <c r="I1828" s="381"/>
      <c r="J1828" s="381"/>
    </row>
    <row r="1829" spans="1:10" s="190" customFormat="1" ht="12.75" hidden="1" customHeight="1" x14ac:dyDescent="0.25">
      <c r="A1829" s="381"/>
      <c r="B1829" s="381" t="s">
        <v>6194</v>
      </c>
      <c r="C1829" s="381"/>
      <c r="D1829" s="381"/>
      <c r="E1829" s="381"/>
      <c r="F1829" s="381"/>
      <c r="G1829" s="381"/>
      <c r="H1829" s="381"/>
      <c r="I1829" s="381"/>
      <c r="J1829" s="381"/>
    </row>
    <row r="1830" spans="1:10" s="190" customFormat="1" ht="12.75" hidden="1" customHeight="1" x14ac:dyDescent="0.25">
      <c r="A1830" s="381"/>
      <c r="B1830" s="381" t="s">
        <v>6195</v>
      </c>
      <c r="C1830" s="381"/>
      <c r="D1830" s="381"/>
      <c r="E1830" s="381"/>
      <c r="F1830" s="381"/>
      <c r="G1830" s="381"/>
      <c r="H1830" s="381"/>
      <c r="I1830" s="381"/>
      <c r="J1830" s="381"/>
    </row>
    <row r="1831" spans="1:10" s="190" customFormat="1" ht="12.75" hidden="1" customHeight="1" x14ac:dyDescent="0.25">
      <c r="A1831" s="381"/>
      <c r="B1831" s="381" t="s">
        <v>6196</v>
      </c>
      <c r="C1831" s="381"/>
      <c r="D1831" s="381"/>
      <c r="E1831" s="381"/>
      <c r="F1831" s="381"/>
      <c r="G1831" s="381"/>
      <c r="H1831" s="381"/>
      <c r="I1831" s="381"/>
      <c r="J1831" s="381"/>
    </row>
    <row r="1832" spans="1:10" s="190" customFormat="1" ht="12.75" hidden="1" customHeight="1" x14ac:dyDescent="0.25">
      <c r="A1832" s="381"/>
      <c r="B1832" s="381" t="s">
        <v>6197</v>
      </c>
      <c r="C1832" s="381"/>
      <c r="D1832" s="381"/>
      <c r="E1832" s="381"/>
      <c r="F1832" s="381"/>
      <c r="G1832" s="381"/>
      <c r="H1832" s="381"/>
      <c r="I1832" s="381"/>
      <c r="J1832" s="381"/>
    </row>
    <row r="1833" spans="1:10" s="190" customFormat="1" ht="12.75" hidden="1" customHeight="1" x14ac:dyDescent="0.25">
      <c r="A1833" s="381"/>
      <c r="B1833" s="381" t="s">
        <v>6198</v>
      </c>
      <c r="C1833" s="381"/>
      <c r="D1833" s="381"/>
      <c r="E1833" s="381"/>
      <c r="F1833" s="381"/>
      <c r="G1833" s="381"/>
      <c r="H1833" s="381"/>
      <c r="I1833" s="381"/>
      <c r="J1833" s="381"/>
    </row>
    <row r="1834" spans="1:10" s="190" customFormat="1" ht="12.75" hidden="1" customHeight="1" x14ac:dyDescent="0.25">
      <c r="A1834" s="381"/>
      <c r="B1834" s="381" t="s">
        <v>6199</v>
      </c>
      <c r="C1834" s="381"/>
      <c r="D1834" s="381"/>
      <c r="E1834" s="381"/>
      <c r="F1834" s="381"/>
      <c r="G1834" s="381"/>
      <c r="H1834" s="381"/>
      <c r="I1834" s="381"/>
      <c r="J1834" s="381"/>
    </row>
    <row r="1835" spans="1:10" s="190" customFormat="1" ht="12.75" hidden="1" customHeight="1" x14ac:dyDescent="0.25">
      <c r="A1835" s="381"/>
      <c r="B1835" s="381" t="s">
        <v>6200</v>
      </c>
      <c r="C1835" s="381"/>
      <c r="D1835" s="381"/>
      <c r="E1835" s="381"/>
      <c r="F1835" s="381"/>
      <c r="G1835" s="381"/>
      <c r="H1835" s="381"/>
      <c r="I1835" s="381"/>
      <c r="J1835" s="381"/>
    </row>
    <row r="1836" spans="1:10" s="190" customFormat="1" ht="12.75" hidden="1" customHeight="1" x14ac:dyDescent="0.25">
      <c r="A1836" s="381"/>
      <c r="B1836" s="381" t="s">
        <v>6201</v>
      </c>
      <c r="C1836" s="381"/>
      <c r="D1836" s="381"/>
      <c r="E1836" s="381"/>
      <c r="F1836" s="381"/>
      <c r="G1836" s="381"/>
      <c r="H1836" s="381"/>
      <c r="I1836" s="381"/>
      <c r="J1836" s="381"/>
    </row>
    <row r="1837" spans="1:10" s="190" customFormat="1" ht="12.75" hidden="1" customHeight="1" x14ac:dyDescent="0.25">
      <c r="A1837" s="381"/>
      <c r="B1837" s="381" t="s">
        <v>6202</v>
      </c>
      <c r="C1837" s="381"/>
      <c r="D1837" s="381"/>
      <c r="E1837" s="381"/>
      <c r="F1837" s="381"/>
      <c r="G1837" s="381"/>
      <c r="H1837" s="381"/>
      <c r="I1837" s="381"/>
      <c r="J1837" s="381"/>
    </row>
    <row r="1838" spans="1:10" s="190" customFormat="1" ht="12.75" hidden="1" customHeight="1" x14ac:dyDescent="0.25">
      <c r="A1838" s="381"/>
      <c r="B1838" s="381" t="s">
        <v>6203</v>
      </c>
      <c r="C1838" s="381"/>
      <c r="D1838" s="381"/>
      <c r="E1838" s="381"/>
      <c r="F1838" s="381"/>
      <c r="G1838" s="381"/>
      <c r="H1838" s="381"/>
      <c r="I1838" s="381"/>
      <c r="J1838" s="381"/>
    </row>
    <row r="1839" spans="1:10" s="190" customFormat="1" ht="12.75" hidden="1" customHeight="1" x14ac:dyDescent="0.25">
      <c r="A1839" s="381"/>
      <c r="B1839" s="381" t="s">
        <v>6204</v>
      </c>
      <c r="C1839" s="381"/>
      <c r="D1839" s="381"/>
      <c r="E1839" s="381"/>
      <c r="F1839" s="381"/>
      <c r="G1839" s="381"/>
      <c r="H1839" s="381"/>
      <c r="I1839" s="381"/>
      <c r="J1839" s="381"/>
    </row>
    <row r="1840" spans="1:10" s="190" customFormat="1" ht="12.75" hidden="1" customHeight="1" x14ac:dyDescent="0.25">
      <c r="A1840" s="381"/>
      <c r="B1840" s="381" t="s">
        <v>6205</v>
      </c>
      <c r="C1840" s="381"/>
      <c r="D1840" s="381"/>
      <c r="E1840" s="381"/>
      <c r="F1840" s="381"/>
      <c r="G1840" s="381"/>
      <c r="H1840" s="381"/>
      <c r="I1840" s="381"/>
      <c r="J1840" s="381"/>
    </row>
    <row r="1841" spans="1:10" s="190" customFormat="1" ht="12.75" hidden="1" customHeight="1" x14ac:dyDescent="0.25">
      <c r="A1841" s="381"/>
      <c r="B1841" s="381" t="s">
        <v>6206</v>
      </c>
      <c r="C1841" s="381"/>
      <c r="D1841" s="381"/>
      <c r="E1841" s="381"/>
      <c r="F1841" s="381"/>
      <c r="G1841" s="381"/>
      <c r="H1841" s="381"/>
      <c r="I1841" s="381"/>
      <c r="J1841" s="381"/>
    </row>
    <row r="1842" spans="1:10" s="190" customFormat="1" ht="12.75" hidden="1" customHeight="1" x14ac:dyDescent="0.25">
      <c r="A1842" s="381"/>
      <c r="B1842" s="381" t="s">
        <v>6207</v>
      </c>
      <c r="C1842" s="381"/>
      <c r="D1842" s="381"/>
      <c r="E1842" s="381"/>
      <c r="F1842" s="381"/>
      <c r="G1842" s="381"/>
      <c r="H1842" s="381"/>
      <c r="I1842" s="381"/>
      <c r="J1842" s="381"/>
    </row>
    <row r="1843" spans="1:10" s="190" customFormat="1" ht="12.75" hidden="1" customHeight="1" x14ac:dyDescent="0.25">
      <c r="A1843" s="381"/>
      <c r="B1843" s="381" t="s">
        <v>6208</v>
      </c>
      <c r="C1843" s="381"/>
      <c r="D1843" s="381"/>
      <c r="E1843" s="381"/>
      <c r="F1843" s="381"/>
      <c r="G1843" s="381"/>
      <c r="H1843" s="381"/>
      <c r="I1843" s="381"/>
      <c r="J1843" s="381"/>
    </row>
    <row r="1844" spans="1:10" s="190" customFormat="1" ht="12.75" hidden="1" customHeight="1" x14ac:dyDescent="0.25">
      <c r="A1844" s="381"/>
      <c r="B1844" s="381" t="s">
        <v>6209</v>
      </c>
      <c r="C1844" s="381"/>
      <c r="D1844" s="381"/>
      <c r="E1844" s="381"/>
      <c r="F1844" s="381"/>
      <c r="G1844" s="381"/>
      <c r="H1844" s="381"/>
      <c r="I1844" s="381"/>
      <c r="J1844" s="381"/>
    </row>
    <row r="1845" spans="1:10" s="190" customFormat="1" ht="12.75" hidden="1" customHeight="1" x14ac:dyDescent="0.25">
      <c r="A1845" s="381"/>
      <c r="B1845" s="381" t="s">
        <v>6210</v>
      </c>
      <c r="C1845" s="381"/>
      <c r="D1845" s="381"/>
      <c r="E1845" s="381"/>
      <c r="F1845" s="381"/>
      <c r="G1845" s="381"/>
      <c r="H1845" s="381"/>
      <c r="I1845" s="381"/>
      <c r="J1845" s="381"/>
    </row>
    <row r="1846" spans="1:10" s="190" customFormat="1" ht="12.75" hidden="1" customHeight="1" x14ac:dyDescent="0.25">
      <c r="A1846" s="381"/>
      <c r="B1846" s="381" t="s">
        <v>6211</v>
      </c>
      <c r="C1846" s="381"/>
      <c r="D1846" s="381"/>
      <c r="E1846" s="381"/>
      <c r="F1846" s="381"/>
      <c r="G1846" s="381"/>
      <c r="H1846" s="381"/>
      <c r="I1846" s="381"/>
      <c r="J1846" s="381"/>
    </row>
    <row r="1847" spans="1:10" s="190" customFormat="1" ht="12.75" hidden="1" customHeight="1" x14ac:dyDescent="0.25">
      <c r="A1847" s="381"/>
      <c r="B1847" s="381" t="s">
        <v>6212</v>
      </c>
      <c r="C1847" s="381"/>
      <c r="D1847" s="381"/>
      <c r="E1847" s="381"/>
      <c r="F1847" s="381"/>
      <c r="G1847" s="381"/>
      <c r="H1847" s="381"/>
      <c r="I1847" s="381"/>
      <c r="J1847" s="381"/>
    </row>
    <row r="1848" spans="1:10" s="190" customFormat="1" ht="12.75" hidden="1" customHeight="1" x14ac:dyDescent="0.25">
      <c r="A1848" s="381"/>
      <c r="B1848" s="381" t="s">
        <v>6213</v>
      </c>
      <c r="C1848" s="381"/>
      <c r="D1848" s="381"/>
      <c r="E1848" s="381"/>
      <c r="F1848" s="381"/>
      <c r="G1848" s="381"/>
      <c r="H1848" s="381"/>
      <c r="I1848" s="381"/>
      <c r="J1848" s="381"/>
    </row>
    <row r="1849" spans="1:10" s="190" customFormat="1" ht="12.75" hidden="1" customHeight="1" x14ac:dyDescent="0.25">
      <c r="A1849" s="381"/>
      <c r="B1849" s="381" t="s">
        <v>6214</v>
      </c>
      <c r="C1849" s="381"/>
      <c r="D1849" s="381"/>
      <c r="E1849" s="381"/>
      <c r="F1849" s="381"/>
      <c r="G1849" s="381"/>
      <c r="H1849" s="381"/>
      <c r="I1849" s="381"/>
      <c r="J1849" s="381"/>
    </row>
    <row r="1850" spans="1:10" s="190" customFormat="1" ht="12.75" hidden="1" customHeight="1" x14ac:dyDescent="0.25">
      <c r="A1850" s="381"/>
      <c r="B1850" s="381" t="s">
        <v>6215</v>
      </c>
      <c r="C1850" s="381"/>
      <c r="D1850" s="381"/>
      <c r="E1850" s="381"/>
      <c r="F1850" s="381"/>
      <c r="G1850" s="381"/>
      <c r="H1850" s="381"/>
      <c r="I1850" s="381"/>
      <c r="J1850" s="381"/>
    </row>
    <row r="1851" spans="1:10" s="190" customFormat="1" ht="12.75" hidden="1" customHeight="1" x14ac:dyDescent="0.25">
      <c r="A1851" s="381"/>
      <c r="B1851" s="381" t="s">
        <v>6216</v>
      </c>
      <c r="C1851" s="381"/>
      <c r="D1851" s="381"/>
      <c r="E1851" s="381"/>
      <c r="F1851" s="381"/>
      <c r="G1851" s="381"/>
      <c r="H1851" s="381"/>
      <c r="I1851" s="381"/>
      <c r="J1851" s="381"/>
    </row>
    <row r="1852" spans="1:10" s="190" customFormat="1" ht="12.75" hidden="1" customHeight="1" x14ac:dyDescent="0.25">
      <c r="A1852" s="381"/>
      <c r="B1852" s="381" t="s">
        <v>6217</v>
      </c>
      <c r="C1852" s="381"/>
      <c r="D1852" s="381"/>
      <c r="E1852" s="381"/>
      <c r="F1852" s="381"/>
      <c r="G1852" s="381"/>
      <c r="H1852" s="381"/>
      <c r="I1852" s="381"/>
      <c r="J1852" s="381"/>
    </row>
    <row r="1853" spans="1:10" s="190" customFormat="1" ht="12.75" hidden="1" customHeight="1" x14ac:dyDescent="0.25">
      <c r="A1853" s="381"/>
      <c r="B1853" s="381" t="s">
        <v>6218</v>
      </c>
      <c r="C1853" s="381"/>
      <c r="D1853" s="381"/>
      <c r="E1853" s="381"/>
      <c r="F1853" s="381"/>
      <c r="G1853" s="381"/>
      <c r="H1853" s="381"/>
      <c r="I1853" s="381"/>
      <c r="J1853" s="381"/>
    </row>
    <row r="1854" spans="1:10" s="190" customFormat="1" ht="12.75" hidden="1" customHeight="1" x14ac:dyDescent="0.25">
      <c r="A1854" s="381"/>
      <c r="B1854" s="381" t="s">
        <v>6219</v>
      </c>
      <c r="C1854" s="381"/>
      <c r="D1854" s="381"/>
      <c r="E1854" s="381"/>
      <c r="F1854" s="381"/>
      <c r="G1854" s="381"/>
      <c r="H1854" s="381"/>
      <c r="I1854" s="381"/>
      <c r="J1854" s="381"/>
    </row>
    <row r="1855" spans="1:10" s="190" customFormat="1" ht="12.75" hidden="1" customHeight="1" x14ac:dyDescent="0.25">
      <c r="A1855" s="381"/>
      <c r="B1855" s="381" t="s">
        <v>6220</v>
      </c>
      <c r="C1855" s="381"/>
      <c r="D1855" s="381"/>
      <c r="E1855" s="381"/>
      <c r="F1855" s="381"/>
      <c r="G1855" s="381"/>
      <c r="H1855" s="381"/>
      <c r="I1855" s="381"/>
      <c r="J1855" s="381"/>
    </row>
    <row r="1856" spans="1:10" s="190" customFormat="1" ht="12.75" hidden="1" customHeight="1" x14ac:dyDescent="0.25">
      <c r="A1856" s="381"/>
      <c r="B1856" s="381" t="s">
        <v>6221</v>
      </c>
      <c r="C1856" s="381"/>
      <c r="D1856" s="381"/>
      <c r="E1856" s="381"/>
      <c r="F1856" s="381"/>
      <c r="G1856" s="381"/>
      <c r="H1856" s="381"/>
      <c r="I1856" s="381"/>
      <c r="J1856" s="381"/>
    </row>
    <row r="1857" spans="1:10" s="190" customFormat="1" ht="12.75" hidden="1" customHeight="1" x14ac:dyDescent="0.25">
      <c r="A1857" s="381"/>
      <c r="B1857" s="381" t="s">
        <v>6222</v>
      </c>
      <c r="C1857" s="381"/>
      <c r="D1857" s="381"/>
      <c r="E1857" s="381"/>
      <c r="F1857" s="381"/>
      <c r="G1857" s="381"/>
      <c r="H1857" s="381"/>
      <c r="I1857" s="381"/>
      <c r="J1857" s="381"/>
    </row>
    <row r="1858" spans="1:10" s="190" customFormat="1" ht="12.75" hidden="1" customHeight="1" x14ac:dyDescent="0.25">
      <c r="A1858" s="381"/>
      <c r="B1858" s="381" t="s">
        <v>6223</v>
      </c>
      <c r="C1858" s="381"/>
      <c r="D1858" s="381"/>
      <c r="E1858" s="381"/>
      <c r="F1858" s="381"/>
      <c r="G1858" s="381"/>
      <c r="H1858" s="381"/>
      <c r="I1858" s="381"/>
      <c r="J1858" s="381"/>
    </row>
    <row r="1859" spans="1:10" s="190" customFormat="1" ht="12.75" hidden="1" customHeight="1" x14ac:dyDescent="0.25">
      <c r="A1859" s="381"/>
      <c r="B1859" s="381" t="s">
        <v>6224</v>
      </c>
      <c r="C1859" s="381"/>
      <c r="D1859" s="381"/>
      <c r="E1859" s="381"/>
      <c r="F1859" s="381"/>
      <c r="G1859" s="381"/>
      <c r="H1859" s="381"/>
      <c r="I1859" s="381"/>
      <c r="J1859" s="381"/>
    </row>
    <row r="1860" spans="1:10" s="190" customFormat="1" ht="12.75" hidden="1" customHeight="1" x14ac:dyDescent="0.25">
      <c r="A1860" s="381"/>
      <c r="B1860" s="381" t="s">
        <v>6225</v>
      </c>
      <c r="C1860" s="381"/>
      <c r="D1860" s="381"/>
      <c r="E1860" s="381"/>
      <c r="F1860" s="381"/>
      <c r="G1860" s="381"/>
      <c r="H1860" s="381"/>
      <c r="I1860" s="381"/>
      <c r="J1860" s="381"/>
    </row>
    <row r="1861" spans="1:10" s="190" customFormat="1" ht="12.75" hidden="1" customHeight="1" x14ac:dyDescent="0.25">
      <c r="A1861" s="381"/>
      <c r="B1861" s="381" t="s">
        <v>6226</v>
      </c>
      <c r="C1861" s="381"/>
      <c r="D1861" s="381"/>
      <c r="E1861" s="381"/>
      <c r="F1861" s="381"/>
      <c r="G1861" s="381"/>
      <c r="H1861" s="381"/>
      <c r="I1861" s="381"/>
      <c r="J1861" s="381"/>
    </row>
    <row r="1862" spans="1:10" s="190" customFormat="1" ht="12.75" hidden="1" customHeight="1" x14ac:dyDescent="0.25">
      <c r="A1862" s="381"/>
      <c r="B1862" s="381" t="s">
        <v>6227</v>
      </c>
      <c r="C1862" s="381"/>
      <c r="D1862" s="381"/>
      <c r="E1862" s="381"/>
      <c r="F1862" s="381"/>
      <c r="G1862" s="381"/>
      <c r="H1862" s="381"/>
      <c r="I1862" s="381"/>
      <c r="J1862" s="381"/>
    </row>
    <row r="1863" spans="1:10" s="190" customFormat="1" ht="12.75" hidden="1" customHeight="1" x14ac:dyDescent="0.25">
      <c r="A1863" s="381"/>
      <c r="B1863" s="381" t="s">
        <v>6228</v>
      </c>
      <c r="C1863" s="381"/>
      <c r="D1863" s="381"/>
      <c r="E1863" s="381"/>
      <c r="F1863" s="381"/>
      <c r="G1863" s="381"/>
      <c r="H1863" s="381"/>
      <c r="I1863" s="381"/>
      <c r="J1863" s="381"/>
    </row>
    <row r="1864" spans="1:10" s="190" customFormat="1" ht="12.75" hidden="1" customHeight="1" x14ac:dyDescent="0.25">
      <c r="A1864" s="381"/>
      <c r="B1864" s="381" t="s">
        <v>6229</v>
      </c>
      <c r="C1864" s="381"/>
      <c r="D1864" s="381"/>
      <c r="E1864" s="381"/>
      <c r="F1864" s="381"/>
      <c r="G1864" s="381"/>
      <c r="H1864" s="381"/>
      <c r="I1864" s="381"/>
      <c r="J1864" s="381"/>
    </row>
    <row r="1865" spans="1:10" s="190" customFormat="1" ht="12.75" hidden="1" customHeight="1" x14ac:dyDescent="0.25">
      <c r="A1865" s="381"/>
      <c r="B1865" s="381" t="s">
        <v>6230</v>
      </c>
      <c r="C1865" s="381"/>
      <c r="D1865" s="381"/>
      <c r="E1865" s="381"/>
      <c r="F1865" s="381"/>
      <c r="G1865" s="381"/>
      <c r="H1865" s="381"/>
      <c r="I1865" s="381"/>
      <c r="J1865" s="381"/>
    </row>
    <row r="1866" spans="1:10" s="190" customFormat="1" ht="12.75" hidden="1" customHeight="1" x14ac:dyDescent="0.25">
      <c r="A1866" s="381"/>
      <c r="B1866" s="381" t="s">
        <v>6231</v>
      </c>
      <c r="C1866" s="381"/>
      <c r="D1866" s="381"/>
      <c r="E1866" s="381"/>
      <c r="F1866" s="381"/>
      <c r="G1866" s="381"/>
      <c r="H1866" s="381"/>
      <c r="I1866" s="381"/>
      <c r="J1866" s="381"/>
    </row>
    <row r="1867" spans="1:10" s="190" customFormat="1" ht="12.75" hidden="1" customHeight="1" x14ac:dyDescent="0.25">
      <c r="A1867" s="381"/>
      <c r="B1867" s="381" t="s">
        <v>6232</v>
      </c>
      <c r="C1867" s="381"/>
      <c r="D1867" s="381"/>
      <c r="E1867" s="381"/>
      <c r="F1867" s="381"/>
      <c r="G1867" s="381"/>
      <c r="H1867" s="381"/>
      <c r="I1867" s="381"/>
      <c r="J1867" s="381"/>
    </row>
    <row r="1868" spans="1:10" s="190" customFormat="1" ht="12.75" hidden="1" customHeight="1" x14ac:dyDescent="0.25">
      <c r="A1868" s="381"/>
      <c r="B1868" s="381" t="s">
        <v>6233</v>
      </c>
      <c r="C1868" s="381"/>
      <c r="D1868" s="381"/>
      <c r="E1868" s="381"/>
      <c r="F1868" s="381"/>
      <c r="G1868" s="381"/>
      <c r="H1868" s="381"/>
      <c r="I1868" s="381"/>
      <c r="J1868" s="381"/>
    </row>
    <row r="1869" spans="1:10" s="190" customFormat="1" ht="12.75" hidden="1" customHeight="1" x14ac:dyDescent="0.25">
      <c r="A1869" s="381"/>
      <c r="B1869" s="381" t="s">
        <v>6234</v>
      </c>
      <c r="C1869" s="381"/>
      <c r="D1869" s="381"/>
      <c r="E1869" s="381"/>
      <c r="F1869" s="381"/>
      <c r="G1869" s="381"/>
      <c r="H1869" s="381"/>
      <c r="I1869" s="381"/>
      <c r="J1869" s="381"/>
    </row>
    <row r="1870" spans="1:10" s="190" customFormat="1" ht="12.75" hidden="1" customHeight="1" x14ac:dyDescent="0.25">
      <c r="A1870" s="381"/>
      <c r="B1870" s="381" t="s">
        <v>6235</v>
      </c>
      <c r="C1870" s="381"/>
      <c r="D1870" s="381"/>
      <c r="E1870" s="381"/>
      <c r="F1870" s="381"/>
      <c r="G1870" s="381"/>
      <c r="H1870" s="381"/>
      <c r="I1870" s="381"/>
      <c r="J1870" s="381"/>
    </row>
    <row r="1871" spans="1:10" s="190" customFormat="1" ht="12.75" hidden="1" customHeight="1" x14ac:dyDescent="0.25">
      <c r="A1871" s="381"/>
      <c r="B1871" s="381" t="s">
        <v>6236</v>
      </c>
      <c r="C1871" s="381"/>
      <c r="D1871" s="381"/>
      <c r="E1871" s="381"/>
      <c r="F1871" s="381"/>
      <c r="G1871" s="381"/>
      <c r="H1871" s="381"/>
      <c r="I1871" s="381"/>
      <c r="J1871" s="381"/>
    </row>
    <row r="1872" spans="1:10" s="190" customFormat="1" ht="12.75" hidden="1" customHeight="1" x14ac:dyDescent="0.25">
      <c r="A1872" s="381"/>
      <c r="B1872" s="381" t="s">
        <v>6237</v>
      </c>
      <c r="C1872" s="381"/>
      <c r="D1872" s="381"/>
      <c r="E1872" s="381"/>
      <c r="F1872" s="381"/>
      <c r="G1872" s="381"/>
      <c r="H1872" s="381"/>
      <c r="I1872" s="381"/>
      <c r="J1872" s="381"/>
    </row>
    <row r="1873" spans="1:10" s="190" customFormat="1" ht="12.75" hidden="1" customHeight="1" x14ac:dyDescent="0.25">
      <c r="A1873" s="381"/>
      <c r="B1873" s="381" t="s">
        <v>6238</v>
      </c>
      <c r="C1873" s="381"/>
      <c r="D1873" s="381"/>
      <c r="E1873" s="381"/>
      <c r="F1873" s="381"/>
      <c r="G1873" s="381"/>
      <c r="H1873" s="381"/>
      <c r="I1873" s="381"/>
      <c r="J1873" s="381"/>
    </row>
    <row r="1874" spans="1:10" s="190" customFormat="1" ht="12.75" hidden="1" customHeight="1" x14ac:dyDescent="0.25">
      <c r="A1874" s="381"/>
      <c r="B1874" s="381" t="s">
        <v>6239</v>
      </c>
      <c r="C1874" s="381"/>
      <c r="D1874" s="381"/>
      <c r="E1874" s="381"/>
      <c r="F1874" s="381"/>
      <c r="G1874" s="381"/>
      <c r="H1874" s="381"/>
      <c r="I1874" s="381"/>
      <c r="J1874" s="381"/>
    </row>
    <row r="1875" spans="1:10" s="190" customFormat="1" ht="12.75" hidden="1" customHeight="1" x14ac:dyDescent="0.25">
      <c r="A1875" s="381"/>
      <c r="B1875" s="381" t="s">
        <v>6240</v>
      </c>
      <c r="C1875" s="381"/>
      <c r="D1875" s="381"/>
      <c r="E1875" s="381"/>
      <c r="F1875" s="381"/>
      <c r="G1875" s="381"/>
      <c r="H1875" s="381"/>
      <c r="I1875" s="381"/>
      <c r="J1875" s="381"/>
    </row>
    <row r="1876" spans="1:10" s="190" customFormat="1" ht="12.75" hidden="1" customHeight="1" x14ac:dyDescent="0.25">
      <c r="A1876" s="381"/>
      <c r="B1876" s="381" t="s">
        <v>6241</v>
      </c>
      <c r="C1876" s="381"/>
      <c r="D1876" s="381"/>
      <c r="E1876" s="381"/>
      <c r="F1876" s="381"/>
      <c r="G1876" s="381"/>
      <c r="H1876" s="381"/>
      <c r="I1876" s="381"/>
      <c r="J1876" s="381"/>
    </row>
    <row r="1877" spans="1:10" s="190" customFormat="1" ht="12.75" hidden="1" customHeight="1" x14ac:dyDescent="0.25">
      <c r="A1877" s="381"/>
      <c r="B1877" s="381" t="s">
        <v>6242</v>
      </c>
      <c r="C1877" s="381"/>
      <c r="D1877" s="381"/>
      <c r="E1877" s="381"/>
      <c r="F1877" s="381"/>
      <c r="G1877" s="381"/>
      <c r="H1877" s="381"/>
      <c r="I1877" s="381"/>
      <c r="J1877" s="381"/>
    </row>
    <row r="1878" spans="1:10" s="190" customFormat="1" ht="12.75" hidden="1" customHeight="1" x14ac:dyDescent="0.25">
      <c r="A1878" s="381"/>
      <c r="B1878" s="381" t="s">
        <v>6243</v>
      </c>
      <c r="C1878" s="381"/>
      <c r="D1878" s="381"/>
      <c r="E1878" s="381"/>
      <c r="F1878" s="381"/>
      <c r="G1878" s="381"/>
      <c r="H1878" s="381"/>
      <c r="I1878" s="381"/>
      <c r="J1878" s="381"/>
    </row>
    <row r="1879" spans="1:10" s="190" customFormat="1" ht="12.75" hidden="1" customHeight="1" x14ac:dyDescent="0.25">
      <c r="A1879" s="381"/>
      <c r="B1879" s="381" t="s">
        <v>6244</v>
      </c>
      <c r="C1879" s="381"/>
      <c r="D1879" s="381"/>
      <c r="E1879" s="381"/>
      <c r="F1879" s="381"/>
      <c r="G1879" s="381"/>
      <c r="H1879" s="381"/>
      <c r="I1879" s="381"/>
      <c r="J1879" s="381"/>
    </row>
    <row r="1880" spans="1:10" s="190" customFormat="1" ht="12.75" hidden="1" customHeight="1" x14ac:dyDescent="0.25">
      <c r="A1880" s="381"/>
      <c r="B1880" s="381" t="s">
        <v>6245</v>
      </c>
      <c r="C1880" s="381"/>
      <c r="D1880" s="381"/>
      <c r="E1880" s="381"/>
      <c r="F1880" s="381"/>
      <c r="G1880" s="381"/>
      <c r="H1880" s="381"/>
      <c r="I1880" s="381"/>
      <c r="J1880" s="381"/>
    </row>
    <row r="1881" spans="1:10" s="190" customFormat="1" ht="12.75" hidden="1" customHeight="1" x14ac:dyDescent="0.25">
      <c r="A1881" s="381"/>
      <c r="B1881" s="381" t="s">
        <v>6246</v>
      </c>
      <c r="C1881" s="381"/>
      <c r="D1881" s="381"/>
      <c r="E1881" s="381"/>
      <c r="F1881" s="381"/>
      <c r="G1881" s="381"/>
      <c r="H1881" s="381"/>
      <c r="I1881" s="381"/>
      <c r="J1881" s="381"/>
    </row>
    <row r="1882" spans="1:10" s="190" customFormat="1" ht="12.75" hidden="1" customHeight="1" x14ac:dyDescent="0.25">
      <c r="A1882" s="381"/>
      <c r="B1882" s="381" t="s">
        <v>6247</v>
      </c>
      <c r="C1882" s="381"/>
      <c r="D1882" s="381"/>
      <c r="E1882" s="381"/>
      <c r="F1882" s="381"/>
      <c r="G1882" s="381"/>
      <c r="H1882" s="381"/>
      <c r="I1882" s="381"/>
      <c r="J1882" s="381"/>
    </row>
    <row r="1883" spans="1:10" s="190" customFormat="1" ht="12.75" hidden="1" customHeight="1" x14ac:dyDescent="0.25">
      <c r="A1883" s="381"/>
      <c r="B1883" s="381" t="s">
        <v>6248</v>
      </c>
      <c r="C1883" s="381"/>
      <c r="D1883" s="381"/>
      <c r="E1883" s="381"/>
      <c r="F1883" s="381"/>
      <c r="G1883" s="381"/>
      <c r="H1883" s="381"/>
      <c r="I1883" s="381"/>
      <c r="J1883" s="381"/>
    </row>
    <row r="1884" spans="1:10" s="190" customFormat="1" ht="12.75" hidden="1" customHeight="1" x14ac:dyDescent="0.25">
      <c r="A1884" s="381"/>
      <c r="B1884" s="381" t="s">
        <v>6249</v>
      </c>
      <c r="C1884" s="381"/>
      <c r="D1884" s="381"/>
      <c r="E1884" s="381"/>
      <c r="F1884" s="381"/>
      <c r="G1884" s="381"/>
      <c r="H1884" s="381"/>
      <c r="I1884" s="381"/>
      <c r="J1884" s="381"/>
    </row>
    <row r="1885" spans="1:10" s="190" customFormat="1" ht="12.75" hidden="1" customHeight="1" x14ac:dyDescent="0.25">
      <c r="A1885" s="381"/>
      <c r="B1885" s="381" t="s">
        <v>6250</v>
      </c>
      <c r="C1885" s="381"/>
      <c r="D1885" s="381"/>
      <c r="E1885" s="381"/>
      <c r="F1885" s="381"/>
      <c r="G1885" s="381"/>
      <c r="H1885" s="381"/>
      <c r="I1885" s="381"/>
      <c r="J1885" s="381"/>
    </row>
    <row r="1886" spans="1:10" s="190" customFormat="1" ht="12.75" hidden="1" customHeight="1" x14ac:dyDescent="0.25">
      <c r="A1886" s="381"/>
      <c r="B1886" s="381" t="s">
        <v>6251</v>
      </c>
      <c r="C1886" s="381"/>
      <c r="D1886" s="381"/>
      <c r="E1886" s="381"/>
      <c r="F1886" s="381"/>
      <c r="G1886" s="381"/>
      <c r="H1886" s="381"/>
      <c r="I1886" s="381"/>
      <c r="J1886" s="381"/>
    </row>
    <row r="1887" spans="1:10" s="190" customFormat="1" ht="12.75" hidden="1" customHeight="1" x14ac:dyDescent="0.25">
      <c r="A1887" s="381"/>
      <c r="B1887" s="381" t="s">
        <v>6252</v>
      </c>
      <c r="C1887" s="381"/>
      <c r="D1887" s="381"/>
      <c r="E1887" s="381"/>
      <c r="F1887" s="381"/>
      <c r="G1887" s="381"/>
      <c r="H1887" s="381"/>
      <c r="I1887" s="381"/>
      <c r="J1887" s="381"/>
    </row>
    <row r="1888" spans="1:10" s="190" customFormat="1" ht="12.75" hidden="1" customHeight="1" x14ac:dyDescent="0.25">
      <c r="A1888" s="381"/>
      <c r="B1888" s="381" t="s">
        <v>6253</v>
      </c>
      <c r="C1888" s="381"/>
      <c r="D1888" s="381"/>
      <c r="E1888" s="381"/>
      <c r="F1888" s="381"/>
      <c r="G1888" s="381"/>
      <c r="H1888" s="381"/>
      <c r="I1888" s="381"/>
      <c r="J1888" s="381"/>
    </row>
    <row r="1889" spans="1:10" s="190" customFormat="1" ht="12.75" hidden="1" customHeight="1" x14ac:dyDescent="0.25">
      <c r="A1889" s="381"/>
      <c r="B1889" s="381" t="s">
        <v>6254</v>
      </c>
      <c r="C1889" s="381"/>
      <c r="D1889" s="381"/>
      <c r="E1889" s="381"/>
      <c r="F1889" s="381"/>
      <c r="G1889" s="381"/>
      <c r="H1889" s="381"/>
      <c r="I1889" s="381"/>
      <c r="J1889" s="381"/>
    </row>
    <row r="1890" spans="1:10" s="190" customFormat="1" ht="12.75" hidden="1" customHeight="1" x14ac:dyDescent="0.25">
      <c r="A1890" s="381"/>
      <c r="B1890" s="381" t="s">
        <v>6255</v>
      </c>
      <c r="C1890" s="381"/>
      <c r="D1890" s="381"/>
      <c r="E1890" s="381"/>
      <c r="F1890" s="381"/>
      <c r="G1890" s="381"/>
      <c r="H1890" s="381"/>
      <c r="I1890" s="381"/>
      <c r="J1890" s="381"/>
    </row>
    <row r="1891" spans="1:10" s="190" customFormat="1" ht="12.75" hidden="1" customHeight="1" x14ac:dyDescent="0.25">
      <c r="A1891" s="381"/>
      <c r="B1891" s="381" t="s">
        <v>6256</v>
      </c>
      <c r="C1891" s="381"/>
      <c r="D1891" s="381"/>
      <c r="E1891" s="381"/>
      <c r="F1891" s="381"/>
      <c r="G1891" s="381"/>
      <c r="H1891" s="381"/>
      <c r="I1891" s="381"/>
      <c r="J1891" s="381"/>
    </row>
    <row r="1892" spans="1:10" s="190" customFormat="1" ht="12.75" hidden="1" customHeight="1" x14ac:dyDescent="0.25">
      <c r="A1892" s="381"/>
      <c r="B1892" s="381" t="s">
        <v>6257</v>
      </c>
      <c r="C1892" s="381"/>
      <c r="D1892" s="381"/>
      <c r="E1892" s="381"/>
      <c r="F1892" s="381"/>
      <c r="G1892" s="381"/>
      <c r="H1892" s="381"/>
      <c r="I1892" s="381"/>
      <c r="J1892" s="381"/>
    </row>
    <row r="1893" spans="1:10" s="190" customFormat="1" ht="12.75" hidden="1" customHeight="1" x14ac:dyDescent="0.25">
      <c r="A1893" s="381"/>
      <c r="B1893" s="381" t="s">
        <v>6258</v>
      </c>
      <c r="C1893" s="381"/>
      <c r="D1893" s="381"/>
      <c r="E1893" s="381"/>
      <c r="F1893" s="381"/>
      <c r="G1893" s="381"/>
      <c r="H1893" s="381"/>
      <c r="I1893" s="381"/>
      <c r="J1893" s="381"/>
    </row>
    <row r="1894" spans="1:10" s="190" customFormat="1" ht="12.75" hidden="1" customHeight="1" x14ac:dyDescent="0.25">
      <c r="A1894" s="381"/>
      <c r="B1894" s="381" t="s">
        <v>6259</v>
      </c>
      <c r="C1894" s="381"/>
      <c r="D1894" s="381"/>
      <c r="E1894" s="381"/>
      <c r="F1894" s="381"/>
      <c r="G1894" s="381"/>
      <c r="H1894" s="381"/>
      <c r="I1894" s="381"/>
      <c r="J1894" s="381"/>
    </row>
    <row r="1895" spans="1:10" s="190" customFormat="1" ht="12.75" hidden="1" customHeight="1" x14ac:dyDescent="0.25">
      <c r="A1895" s="381"/>
      <c r="B1895" s="381" t="s">
        <v>6260</v>
      </c>
      <c r="C1895" s="381"/>
      <c r="D1895" s="381"/>
      <c r="E1895" s="381"/>
      <c r="F1895" s="381"/>
      <c r="G1895" s="381"/>
      <c r="H1895" s="381"/>
      <c r="I1895" s="381"/>
      <c r="J1895" s="381"/>
    </row>
    <row r="1896" spans="1:10" s="190" customFormat="1" ht="12.75" hidden="1" customHeight="1" x14ac:dyDescent="0.25">
      <c r="A1896" s="381"/>
      <c r="B1896" s="381" t="s">
        <v>6261</v>
      </c>
      <c r="C1896" s="381"/>
      <c r="D1896" s="381"/>
      <c r="E1896" s="381"/>
      <c r="F1896" s="381"/>
      <c r="G1896" s="381"/>
      <c r="H1896" s="381"/>
      <c r="I1896" s="381"/>
      <c r="J1896" s="381"/>
    </row>
    <row r="1897" spans="1:10" s="190" customFormat="1" ht="12.75" hidden="1" customHeight="1" x14ac:dyDescent="0.25">
      <c r="A1897" s="381"/>
      <c r="B1897" s="381" t="s">
        <v>6262</v>
      </c>
      <c r="C1897" s="381"/>
      <c r="D1897" s="381"/>
      <c r="E1897" s="381"/>
      <c r="F1897" s="381"/>
      <c r="G1897" s="381"/>
      <c r="H1897" s="381"/>
      <c r="I1897" s="381"/>
      <c r="J1897" s="381"/>
    </row>
    <row r="1898" spans="1:10" s="190" customFormat="1" ht="12.75" hidden="1" customHeight="1" x14ac:dyDescent="0.25">
      <c r="A1898" s="381"/>
      <c r="B1898" s="381" t="s">
        <v>6263</v>
      </c>
      <c r="C1898" s="381"/>
      <c r="D1898" s="381"/>
      <c r="E1898" s="381"/>
      <c r="F1898" s="381"/>
      <c r="G1898" s="381"/>
      <c r="H1898" s="381"/>
      <c r="I1898" s="381"/>
      <c r="J1898" s="381"/>
    </row>
    <row r="1899" spans="1:10" s="190" customFormat="1" ht="12.75" hidden="1" customHeight="1" x14ac:dyDescent="0.25">
      <c r="A1899" s="381"/>
      <c r="B1899" s="381" t="s">
        <v>6264</v>
      </c>
      <c r="C1899" s="381"/>
      <c r="D1899" s="381"/>
      <c r="E1899" s="381"/>
      <c r="F1899" s="381"/>
      <c r="G1899" s="381"/>
      <c r="H1899" s="381"/>
      <c r="I1899" s="381"/>
      <c r="J1899" s="381"/>
    </row>
    <row r="1900" spans="1:10" s="190" customFormat="1" ht="12.75" hidden="1" customHeight="1" x14ac:dyDescent="0.25">
      <c r="A1900" s="381"/>
      <c r="B1900" s="381" t="s">
        <v>6265</v>
      </c>
      <c r="C1900" s="381"/>
      <c r="D1900" s="381"/>
      <c r="E1900" s="381"/>
      <c r="F1900" s="381"/>
      <c r="G1900" s="381"/>
      <c r="H1900" s="381"/>
      <c r="I1900" s="381"/>
      <c r="J1900" s="381"/>
    </row>
    <row r="1901" spans="1:10" s="190" customFormat="1" ht="12.75" hidden="1" customHeight="1" x14ac:dyDescent="0.25">
      <c r="A1901" s="381"/>
      <c r="B1901" s="381" t="s">
        <v>6266</v>
      </c>
      <c r="C1901" s="381"/>
      <c r="D1901" s="381"/>
      <c r="E1901" s="381"/>
      <c r="F1901" s="381"/>
      <c r="G1901" s="381"/>
      <c r="H1901" s="381"/>
      <c r="I1901" s="381"/>
      <c r="J1901" s="381"/>
    </row>
    <row r="1902" spans="1:10" s="190" customFormat="1" ht="12.75" hidden="1" customHeight="1" x14ac:dyDescent="0.25">
      <c r="A1902" s="381"/>
      <c r="B1902" s="381" t="s">
        <v>6267</v>
      </c>
      <c r="C1902" s="381"/>
      <c r="D1902" s="381"/>
      <c r="E1902" s="381"/>
      <c r="F1902" s="381"/>
      <c r="G1902" s="381"/>
      <c r="H1902" s="381"/>
      <c r="I1902" s="381"/>
      <c r="J1902" s="381"/>
    </row>
    <row r="1903" spans="1:10" s="190" customFormat="1" ht="12.75" hidden="1" customHeight="1" x14ac:dyDescent="0.25">
      <c r="A1903" s="381"/>
      <c r="B1903" s="381" t="s">
        <v>6268</v>
      </c>
      <c r="C1903" s="381"/>
      <c r="D1903" s="381"/>
      <c r="E1903" s="381"/>
      <c r="F1903" s="381"/>
      <c r="G1903" s="381"/>
      <c r="H1903" s="381"/>
      <c r="I1903" s="381"/>
      <c r="J1903" s="381"/>
    </row>
    <row r="1904" spans="1:10" s="190" customFormat="1" ht="12.75" hidden="1" customHeight="1" x14ac:dyDescent="0.25">
      <c r="A1904" s="381"/>
      <c r="B1904" s="381" t="s">
        <v>6269</v>
      </c>
      <c r="C1904" s="381"/>
      <c r="D1904" s="381"/>
      <c r="E1904" s="381"/>
      <c r="F1904" s="381"/>
      <c r="G1904" s="381"/>
      <c r="H1904" s="381"/>
      <c r="I1904" s="381"/>
      <c r="J1904" s="381"/>
    </row>
    <row r="1905" spans="1:10" s="190" customFormat="1" ht="12.75" hidden="1" customHeight="1" x14ac:dyDescent="0.25">
      <c r="A1905" s="381"/>
      <c r="B1905" s="381" t="s">
        <v>6270</v>
      </c>
      <c r="C1905" s="381"/>
      <c r="D1905" s="381"/>
      <c r="E1905" s="381"/>
      <c r="F1905" s="381"/>
      <c r="G1905" s="381"/>
      <c r="H1905" s="381"/>
      <c r="I1905" s="381"/>
      <c r="J1905" s="381"/>
    </row>
    <row r="1906" spans="1:10" s="190" customFormat="1" ht="12.75" hidden="1" customHeight="1" x14ac:dyDescent="0.25">
      <c r="A1906" s="381"/>
      <c r="B1906" s="381" t="s">
        <v>6271</v>
      </c>
      <c r="C1906" s="381"/>
      <c r="D1906" s="381"/>
      <c r="E1906" s="381"/>
      <c r="F1906" s="381"/>
      <c r="G1906" s="381"/>
      <c r="H1906" s="381"/>
      <c r="I1906" s="381"/>
      <c r="J1906" s="381"/>
    </row>
    <row r="1907" spans="1:10" s="190" customFormat="1" ht="12.75" hidden="1" customHeight="1" x14ac:dyDescent="0.25">
      <c r="A1907" s="381"/>
      <c r="B1907" s="381" t="s">
        <v>6272</v>
      </c>
      <c r="C1907" s="381"/>
      <c r="D1907" s="381"/>
      <c r="E1907" s="381"/>
      <c r="F1907" s="381"/>
      <c r="G1907" s="381"/>
      <c r="H1907" s="381"/>
      <c r="I1907" s="381"/>
      <c r="J1907" s="381"/>
    </row>
    <row r="1908" spans="1:10" s="190" customFormat="1" ht="12.75" hidden="1" customHeight="1" x14ac:dyDescent="0.25">
      <c r="A1908" s="381"/>
      <c r="B1908" s="381" t="s">
        <v>6273</v>
      </c>
      <c r="C1908" s="381"/>
      <c r="D1908" s="381"/>
      <c r="E1908" s="381"/>
      <c r="F1908" s="381"/>
      <c r="G1908" s="381"/>
      <c r="H1908" s="381"/>
      <c r="I1908" s="381"/>
      <c r="J1908" s="381"/>
    </row>
    <row r="1909" spans="1:10" s="190" customFormat="1" ht="12.75" hidden="1" customHeight="1" x14ac:dyDescent="0.25">
      <c r="A1909" s="381"/>
      <c r="B1909" s="381" t="s">
        <v>6274</v>
      </c>
      <c r="C1909" s="381"/>
      <c r="D1909" s="381"/>
      <c r="E1909" s="381"/>
      <c r="F1909" s="381"/>
      <c r="G1909" s="381"/>
      <c r="H1909" s="381"/>
      <c r="I1909" s="381"/>
      <c r="J1909" s="381"/>
    </row>
    <row r="1910" spans="1:10" s="190" customFormat="1" ht="12.75" hidden="1" customHeight="1" x14ac:dyDescent="0.25">
      <c r="A1910" s="381"/>
      <c r="B1910" s="381" t="s">
        <v>6275</v>
      </c>
      <c r="C1910" s="381"/>
      <c r="D1910" s="381"/>
      <c r="E1910" s="381"/>
      <c r="F1910" s="381"/>
      <c r="G1910" s="381"/>
      <c r="H1910" s="381"/>
      <c r="I1910" s="381"/>
      <c r="J1910" s="381"/>
    </row>
    <row r="1911" spans="1:10" s="190" customFormat="1" ht="12.75" hidden="1" customHeight="1" x14ac:dyDescent="0.25">
      <c r="A1911" s="381"/>
      <c r="B1911" s="381" t="s">
        <v>6276</v>
      </c>
      <c r="C1911" s="381"/>
      <c r="D1911" s="381"/>
      <c r="E1911" s="381"/>
      <c r="F1911" s="381"/>
      <c r="G1911" s="381"/>
      <c r="H1911" s="381"/>
      <c r="I1911" s="381"/>
      <c r="J1911" s="381"/>
    </row>
    <row r="1912" spans="1:10" s="190" customFormat="1" ht="12.75" hidden="1" customHeight="1" x14ac:dyDescent="0.25">
      <c r="A1912" s="381"/>
      <c r="B1912" s="381" t="s">
        <v>6277</v>
      </c>
      <c r="C1912" s="381"/>
      <c r="D1912" s="381"/>
      <c r="E1912" s="381"/>
      <c r="F1912" s="381"/>
      <c r="G1912" s="381"/>
      <c r="H1912" s="381"/>
      <c r="I1912" s="381"/>
      <c r="J1912" s="381"/>
    </row>
    <row r="1913" spans="1:10" s="190" customFormat="1" ht="12.75" hidden="1" customHeight="1" x14ac:dyDescent="0.25">
      <c r="A1913" s="381"/>
      <c r="B1913" s="381" t="s">
        <v>6278</v>
      </c>
      <c r="C1913" s="381"/>
      <c r="D1913" s="381"/>
      <c r="E1913" s="381"/>
      <c r="F1913" s="381"/>
      <c r="G1913" s="381"/>
      <c r="H1913" s="381"/>
      <c r="I1913" s="381"/>
      <c r="J1913" s="381"/>
    </row>
    <row r="1914" spans="1:10" s="190" customFormat="1" ht="12.75" hidden="1" customHeight="1" x14ac:dyDescent="0.25">
      <c r="A1914" s="381"/>
      <c r="B1914" s="381" t="s">
        <v>6279</v>
      </c>
      <c r="C1914" s="381"/>
      <c r="D1914" s="381"/>
      <c r="E1914" s="381"/>
      <c r="F1914" s="381"/>
      <c r="G1914" s="381"/>
      <c r="H1914" s="381"/>
      <c r="I1914" s="381"/>
      <c r="J1914" s="381"/>
    </row>
    <row r="1915" spans="1:10" s="190" customFormat="1" ht="12.75" hidden="1" customHeight="1" x14ac:dyDescent="0.25">
      <c r="A1915" s="381"/>
      <c r="B1915" s="381" t="s">
        <v>6280</v>
      </c>
      <c r="C1915" s="381"/>
      <c r="D1915" s="381"/>
      <c r="E1915" s="381"/>
      <c r="F1915" s="381"/>
      <c r="G1915" s="381"/>
      <c r="H1915" s="381"/>
      <c r="I1915" s="381"/>
      <c r="J1915" s="381"/>
    </row>
    <row r="1916" spans="1:10" s="190" customFormat="1" ht="12.75" hidden="1" customHeight="1" x14ac:dyDescent="0.25">
      <c r="A1916" s="381"/>
      <c r="B1916" s="381" t="s">
        <v>6281</v>
      </c>
      <c r="C1916" s="381"/>
      <c r="D1916" s="381"/>
      <c r="E1916" s="381"/>
      <c r="F1916" s="381"/>
      <c r="G1916" s="381"/>
      <c r="H1916" s="381"/>
      <c r="I1916" s="381"/>
      <c r="J1916" s="381"/>
    </row>
    <row r="1917" spans="1:10" s="190" customFormat="1" ht="12.75" hidden="1" customHeight="1" x14ac:dyDescent="0.25">
      <c r="A1917" s="381"/>
      <c r="B1917" s="381" t="s">
        <v>6282</v>
      </c>
      <c r="C1917" s="381"/>
      <c r="D1917" s="381"/>
      <c r="E1917" s="381"/>
      <c r="F1917" s="381"/>
      <c r="G1917" s="381"/>
      <c r="H1917" s="381"/>
      <c r="I1917" s="381"/>
      <c r="J1917" s="381"/>
    </row>
    <row r="1918" spans="1:10" s="190" customFormat="1" ht="12.75" hidden="1" customHeight="1" x14ac:dyDescent="0.25">
      <c r="A1918" s="381"/>
      <c r="B1918" s="381" t="s">
        <v>6283</v>
      </c>
      <c r="C1918" s="381"/>
      <c r="D1918" s="381"/>
      <c r="E1918" s="381"/>
      <c r="F1918" s="381"/>
      <c r="G1918" s="381"/>
      <c r="H1918" s="381"/>
      <c r="I1918" s="381"/>
      <c r="J1918" s="381"/>
    </row>
    <row r="1919" spans="1:10" s="190" customFormat="1" ht="12.75" hidden="1" customHeight="1" x14ac:dyDescent="0.25">
      <c r="A1919" s="381"/>
      <c r="B1919" s="381" t="s">
        <v>6284</v>
      </c>
      <c r="C1919" s="381"/>
      <c r="D1919" s="381"/>
      <c r="E1919" s="381"/>
      <c r="F1919" s="381"/>
      <c r="G1919" s="381"/>
      <c r="H1919" s="381"/>
      <c r="I1919" s="381"/>
      <c r="J1919" s="381"/>
    </row>
    <row r="1920" spans="1:10" s="190" customFormat="1" ht="12.75" hidden="1" customHeight="1" x14ac:dyDescent="0.25">
      <c r="A1920" s="381"/>
      <c r="B1920" s="381" t="s">
        <v>6285</v>
      </c>
      <c r="C1920" s="381"/>
      <c r="D1920" s="381"/>
      <c r="E1920" s="381"/>
      <c r="F1920" s="381"/>
      <c r="G1920" s="381"/>
      <c r="H1920" s="381"/>
      <c r="I1920" s="381"/>
      <c r="J1920" s="381"/>
    </row>
    <row r="1921" spans="1:10" s="190" customFormat="1" ht="12.75" hidden="1" customHeight="1" x14ac:dyDescent="0.25">
      <c r="A1921" s="381"/>
      <c r="B1921" s="381" t="s">
        <v>6286</v>
      </c>
      <c r="C1921" s="381"/>
      <c r="D1921" s="381"/>
      <c r="E1921" s="381"/>
      <c r="F1921" s="381"/>
      <c r="G1921" s="381"/>
      <c r="H1921" s="381"/>
      <c r="I1921" s="381"/>
      <c r="J1921" s="381"/>
    </row>
    <row r="1922" spans="1:10" s="190" customFormat="1" ht="12.75" hidden="1" customHeight="1" x14ac:dyDescent="0.25">
      <c r="A1922" s="381"/>
      <c r="B1922" s="381" t="s">
        <v>6287</v>
      </c>
      <c r="C1922" s="381"/>
      <c r="D1922" s="381"/>
      <c r="E1922" s="381"/>
      <c r="F1922" s="381"/>
      <c r="G1922" s="381"/>
      <c r="H1922" s="381"/>
      <c r="I1922" s="381"/>
      <c r="J1922" s="381"/>
    </row>
    <row r="1923" spans="1:10" s="190" customFormat="1" ht="12.75" hidden="1" customHeight="1" x14ac:dyDescent="0.25">
      <c r="A1923" s="381"/>
      <c r="B1923" s="381" t="s">
        <v>6288</v>
      </c>
      <c r="C1923" s="381"/>
      <c r="D1923" s="381"/>
      <c r="E1923" s="381"/>
      <c r="F1923" s="381"/>
      <c r="G1923" s="381"/>
      <c r="H1923" s="381"/>
      <c r="I1923" s="381"/>
      <c r="J1923" s="381"/>
    </row>
    <row r="1924" spans="1:10" s="190" customFormat="1" ht="12.75" hidden="1" customHeight="1" x14ac:dyDescent="0.25">
      <c r="A1924" s="381"/>
      <c r="B1924" s="381" t="s">
        <v>6289</v>
      </c>
      <c r="C1924" s="381"/>
      <c r="D1924" s="381"/>
      <c r="E1924" s="381"/>
      <c r="F1924" s="381"/>
      <c r="G1924" s="381"/>
      <c r="H1924" s="381"/>
      <c r="I1924" s="381"/>
      <c r="J1924" s="381"/>
    </row>
    <row r="1925" spans="1:10" s="190" customFormat="1" ht="12.75" hidden="1" customHeight="1" x14ac:dyDescent="0.25">
      <c r="A1925" s="381"/>
      <c r="B1925" s="381" t="s">
        <v>6290</v>
      </c>
      <c r="C1925" s="381"/>
      <c r="D1925" s="381"/>
      <c r="E1925" s="381"/>
      <c r="F1925" s="381"/>
      <c r="G1925" s="381"/>
      <c r="H1925" s="381"/>
      <c r="I1925" s="381"/>
      <c r="J1925" s="381"/>
    </row>
    <row r="1926" spans="1:10" s="190" customFormat="1" ht="12.75" hidden="1" customHeight="1" x14ac:dyDescent="0.25">
      <c r="A1926" s="381"/>
      <c r="B1926" s="381" t="s">
        <v>6291</v>
      </c>
      <c r="C1926" s="381"/>
      <c r="D1926" s="381"/>
      <c r="E1926" s="381"/>
      <c r="F1926" s="381"/>
      <c r="G1926" s="381"/>
      <c r="H1926" s="381"/>
      <c r="I1926" s="381"/>
      <c r="J1926" s="381"/>
    </row>
    <row r="1927" spans="1:10" s="190" customFormat="1" ht="12.75" hidden="1" customHeight="1" x14ac:dyDescent="0.25">
      <c r="A1927" s="381"/>
      <c r="B1927" s="381" t="s">
        <v>6292</v>
      </c>
      <c r="C1927" s="381"/>
      <c r="D1927" s="381"/>
      <c r="E1927" s="381"/>
      <c r="F1927" s="381"/>
      <c r="G1927" s="381"/>
      <c r="H1927" s="381"/>
      <c r="I1927" s="381"/>
      <c r="J1927" s="381"/>
    </row>
    <row r="1928" spans="1:10" s="190" customFormat="1" ht="12.75" hidden="1" customHeight="1" x14ac:dyDescent="0.25">
      <c r="A1928" s="381"/>
      <c r="B1928" s="381" t="s">
        <v>6293</v>
      </c>
      <c r="C1928" s="381"/>
      <c r="D1928" s="381"/>
      <c r="E1928" s="381"/>
      <c r="F1928" s="381"/>
      <c r="G1928" s="381"/>
      <c r="H1928" s="381"/>
      <c r="I1928" s="381"/>
      <c r="J1928" s="381"/>
    </row>
    <row r="1929" spans="1:10" s="190" customFormat="1" ht="12.75" hidden="1" customHeight="1" x14ac:dyDescent="0.25">
      <c r="A1929" s="381"/>
      <c r="B1929" s="381" t="s">
        <v>6294</v>
      </c>
      <c r="C1929" s="381"/>
      <c r="D1929" s="381"/>
      <c r="E1929" s="381"/>
      <c r="F1929" s="381"/>
      <c r="G1929" s="381"/>
      <c r="H1929" s="381"/>
      <c r="I1929" s="381"/>
      <c r="J1929" s="381"/>
    </row>
    <row r="1930" spans="1:10" s="190" customFormat="1" ht="12.75" hidden="1" customHeight="1" x14ac:dyDescent="0.25">
      <c r="A1930" s="381"/>
      <c r="B1930" s="381" t="s">
        <v>6295</v>
      </c>
      <c r="C1930" s="381"/>
      <c r="D1930" s="381"/>
      <c r="E1930" s="381"/>
      <c r="F1930" s="381"/>
      <c r="G1930" s="381"/>
      <c r="H1930" s="381"/>
      <c r="I1930" s="381"/>
      <c r="J1930" s="381"/>
    </row>
    <row r="1931" spans="1:10" s="190" customFormat="1" ht="12.75" hidden="1" customHeight="1" x14ac:dyDescent="0.25">
      <c r="A1931" s="381"/>
      <c r="B1931" s="381" t="s">
        <v>6296</v>
      </c>
      <c r="C1931" s="381"/>
      <c r="D1931" s="381"/>
      <c r="E1931" s="381"/>
      <c r="F1931" s="381"/>
      <c r="G1931" s="381"/>
      <c r="H1931" s="381"/>
      <c r="I1931" s="381"/>
      <c r="J1931" s="381"/>
    </row>
    <row r="1932" spans="1:10" s="190" customFormat="1" ht="12.75" hidden="1" customHeight="1" x14ac:dyDescent="0.25">
      <c r="A1932" s="381"/>
      <c r="B1932" s="381" t="s">
        <v>6297</v>
      </c>
      <c r="C1932" s="381"/>
      <c r="D1932" s="381"/>
      <c r="E1932" s="381"/>
      <c r="F1932" s="381"/>
      <c r="G1932" s="381"/>
      <c r="H1932" s="381"/>
      <c r="I1932" s="381"/>
      <c r="J1932" s="381"/>
    </row>
    <row r="1933" spans="1:10" s="190" customFormat="1" ht="12.75" hidden="1" customHeight="1" x14ac:dyDescent="0.25">
      <c r="A1933" s="381"/>
      <c r="B1933" s="381" t="s">
        <v>6298</v>
      </c>
      <c r="C1933" s="381"/>
      <c r="D1933" s="381"/>
      <c r="E1933" s="381"/>
      <c r="F1933" s="381"/>
      <c r="G1933" s="381"/>
      <c r="H1933" s="381"/>
      <c r="I1933" s="381"/>
      <c r="J1933" s="381"/>
    </row>
    <row r="1934" spans="1:10" s="190" customFormat="1" ht="12.75" hidden="1" customHeight="1" x14ac:dyDescent="0.25">
      <c r="A1934" s="381"/>
      <c r="B1934" s="381" t="s">
        <v>6299</v>
      </c>
      <c r="C1934" s="381"/>
      <c r="D1934" s="381"/>
      <c r="E1934" s="381"/>
      <c r="F1934" s="381"/>
      <c r="G1934" s="381"/>
      <c r="H1934" s="381"/>
      <c r="I1934" s="381"/>
      <c r="J1934" s="381"/>
    </row>
    <row r="1935" spans="1:10" s="190" customFormat="1" ht="12.75" hidden="1" customHeight="1" x14ac:dyDescent="0.25">
      <c r="A1935" s="381"/>
      <c r="B1935" s="381" t="s">
        <v>6300</v>
      </c>
      <c r="C1935" s="381"/>
      <c r="D1935" s="381"/>
      <c r="E1935" s="381"/>
      <c r="F1935" s="381"/>
      <c r="G1935" s="381"/>
      <c r="H1935" s="381"/>
      <c r="I1935" s="381"/>
      <c r="J1935" s="381"/>
    </row>
    <row r="1936" spans="1:10" s="190" customFormat="1" ht="12.75" hidden="1" customHeight="1" x14ac:dyDescent="0.25">
      <c r="A1936" s="381"/>
      <c r="B1936" s="381" t="s">
        <v>6301</v>
      </c>
      <c r="C1936" s="381"/>
      <c r="D1936" s="381"/>
      <c r="E1936" s="381"/>
      <c r="F1936" s="381"/>
      <c r="G1936" s="381"/>
      <c r="H1936" s="381"/>
      <c r="I1936" s="381"/>
      <c r="J1936" s="381"/>
    </row>
    <row r="1937" spans="1:10" s="190" customFormat="1" ht="12.75" hidden="1" customHeight="1" x14ac:dyDescent="0.25">
      <c r="A1937" s="381"/>
      <c r="B1937" s="381" t="s">
        <v>6302</v>
      </c>
      <c r="C1937" s="381"/>
      <c r="D1937" s="381"/>
      <c r="E1937" s="381"/>
      <c r="F1937" s="381"/>
      <c r="G1937" s="381"/>
      <c r="H1937" s="381"/>
      <c r="I1937" s="381"/>
      <c r="J1937" s="381"/>
    </row>
    <row r="1938" spans="1:10" s="190" customFormat="1" ht="12.75" hidden="1" customHeight="1" x14ac:dyDescent="0.25">
      <c r="A1938" s="381"/>
      <c r="B1938" s="381" t="s">
        <v>6303</v>
      </c>
      <c r="C1938" s="381"/>
      <c r="D1938" s="381"/>
      <c r="E1938" s="381"/>
      <c r="F1938" s="381"/>
      <c r="G1938" s="381"/>
      <c r="H1938" s="381"/>
      <c r="I1938" s="381"/>
      <c r="J1938" s="381"/>
    </row>
    <row r="1939" spans="1:10" s="190" customFormat="1" ht="12.75" hidden="1" customHeight="1" x14ac:dyDescent="0.25">
      <c r="A1939" s="381"/>
      <c r="B1939" s="381" t="s">
        <v>6304</v>
      </c>
      <c r="C1939" s="381"/>
      <c r="D1939" s="381"/>
      <c r="E1939" s="381"/>
      <c r="F1939" s="381"/>
      <c r="G1939" s="381"/>
      <c r="H1939" s="381"/>
      <c r="I1939" s="381"/>
      <c r="J1939" s="381"/>
    </row>
    <row r="1940" spans="1:10" s="190" customFormat="1" ht="12.75" hidden="1" customHeight="1" x14ac:dyDescent="0.25">
      <c r="A1940" s="381"/>
      <c r="B1940" s="381" t="s">
        <v>6305</v>
      </c>
      <c r="C1940" s="381"/>
      <c r="D1940" s="381"/>
      <c r="E1940" s="381"/>
      <c r="F1940" s="381"/>
      <c r="G1940" s="381"/>
      <c r="H1940" s="381"/>
      <c r="I1940" s="381"/>
      <c r="J1940" s="381"/>
    </row>
    <row r="1941" spans="1:10" s="190" customFormat="1" ht="12.75" hidden="1" customHeight="1" x14ac:dyDescent="0.25">
      <c r="A1941" s="381"/>
      <c r="B1941" s="381" t="s">
        <v>6306</v>
      </c>
      <c r="C1941" s="381"/>
      <c r="D1941" s="381"/>
      <c r="E1941" s="381"/>
      <c r="F1941" s="381"/>
      <c r="G1941" s="381"/>
      <c r="H1941" s="381"/>
      <c r="I1941" s="381"/>
      <c r="J1941" s="381"/>
    </row>
    <row r="1942" spans="1:10" s="190" customFormat="1" ht="12.75" hidden="1" customHeight="1" x14ac:dyDescent="0.25">
      <c r="A1942" s="381"/>
      <c r="B1942" s="381" t="s">
        <v>6307</v>
      </c>
      <c r="C1942" s="381"/>
      <c r="D1942" s="381"/>
      <c r="E1942" s="381"/>
      <c r="F1942" s="381"/>
      <c r="G1942" s="381"/>
      <c r="H1942" s="381"/>
      <c r="I1942" s="381"/>
      <c r="J1942" s="381"/>
    </row>
    <row r="1943" spans="1:10" s="190" customFormat="1" ht="12.75" hidden="1" customHeight="1" x14ac:dyDescent="0.25">
      <c r="A1943" s="381"/>
      <c r="B1943" s="381" t="s">
        <v>6308</v>
      </c>
      <c r="C1943" s="381"/>
      <c r="D1943" s="381"/>
      <c r="E1943" s="381"/>
      <c r="F1943" s="381"/>
      <c r="G1943" s="381"/>
      <c r="H1943" s="381"/>
      <c r="I1943" s="381"/>
      <c r="J1943" s="381"/>
    </row>
    <row r="1944" spans="1:10" s="190" customFormat="1" ht="12.75" hidden="1" customHeight="1" x14ac:dyDescent="0.25">
      <c r="A1944" s="381"/>
      <c r="B1944" s="381" t="s">
        <v>6309</v>
      </c>
      <c r="C1944" s="381"/>
      <c r="D1944" s="381"/>
      <c r="E1944" s="381"/>
      <c r="F1944" s="381"/>
      <c r="G1944" s="381"/>
      <c r="H1944" s="381"/>
      <c r="I1944" s="381"/>
      <c r="J1944" s="381"/>
    </row>
    <row r="1945" spans="1:10" s="190" customFormat="1" ht="12.75" hidden="1" customHeight="1" x14ac:dyDescent="0.25">
      <c r="A1945" s="381"/>
      <c r="B1945" s="381" t="s">
        <v>6310</v>
      </c>
      <c r="C1945" s="381"/>
      <c r="D1945" s="381"/>
      <c r="E1945" s="381"/>
      <c r="F1945" s="381"/>
      <c r="G1945" s="381"/>
      <c r="H1945" s="381"/>
      <c r="I1945" s="381"/>
      <c r="J1945" s="381"/>
    </row>
    <row r="1946" spans="1:10" s="190" customFormat="1" ht="12.75" hidden="1" customHeight="1" x14ac:dyDescent="0.25">
      <c r="A1946" s="381"/>
      <c r="B1946" s="381" t="s">
        <v>6311</v>
      </c>
      <c r="C1946" s="381"/>
      <c r="D1946" s="381"/>
      <c r="E1946" s="381"/>
      <c r="F1946" s="381"/>
      <c r="G1946" s="381"/>
      <c r="H1946" s="381"/>
      <c r="I1946" s="381"/>
      <c r="J1946" s="381"/>
    </row>
    <row r="1947" spans="1:10" s="190" customFormat="1" ht="12.75" hidden="1" customHeight="1" x14ac:dyDescent="0.25">
      <c r="A1947" s="381"/>
      <c r="B1947" s="381" t="s">
        <v>6312</v>
      </c>
      <c r="C1947" s="381"/>
      <c r="D1947" s="381"/>
      <c r="E1947" s="381"/>
      <c r="F1947" s="381"/>
      <c r="G1947" s="381"/>
      <c r="H1947" s="381"/>
      <c r="I1947" s="381"/>
      <c r="J1947" s="381"/>
    </row>
    <row r="1948" spans="1:10" s="190" customFormat="1" ht="12.75" hidden="1" customHeight="1" x14ac:dyDescent="0.25">
      <c r="A1948" s="381"/>
      <c r="B1948" s="381" t="s">
        <v>6313</v>
      </c>
      <c r="C1948" s="381"/>
      <c r="D1948" s="381"/>
      <c r="E1948" s="381"/>
      <c r="F1948" s="381"/>
      <c r="G1948" s="381"/>
      <c r="H1948" s="381"/>
      <c r="I1948" s="381"/>
      <c r="J1948" s="381"/>
    </row>
    <row r="1949" spans="1:10" s="190" customFormat="1" ht="12.75" hidden="1" customHeight="1" x14ac:dyDescent="0.25">
      <c r="A1949" s="381"/>
      <c r="B1949" s="381" t="s">
        <v>6314</v>
      </c>
      <c r="C1949" s="381"/>
      <c r="D1949" s="381"/>
      <c r="E1949" s="381"/>
      <c r="F1949" s="381"/>
      <c r="G1949" s="381"/>
      <c r="H1949" s="381"/>
      <c r="I1949" s="381"/>
      <c r="J1949" s="381"/>
    </row>
    <row r="1950" spans="1:10" s="190" customFormat="1" ht="12.75" hidden="1" customHeight="1" x14ac:dyDescent="0.25">
      <c r="A1950" s="381"/>
      <c r="B1950" s="381" t="s">
        <v>6315</v>
      </c>
      <c r="C1950" s="381"/>
      <c r="D1950" s="381"/>
      <c r="E1950" s="381"/>
      <c r="F1950" s="381"/>
      <c r="G1950" s="381"/>
      <c r="H1950" s="381"/>
      <c r="I1950" s="381"/>
      <c r="J1950" s="381"/>
    </row>
    <row r="1951" spans="1:10" s="190" customFormat="1" ht="12.75" hidden="1" customHeight="1" x14ac:dyDescent="0.25">
      <c r="A1951" s="381"/>
      <c r="B1951" s="381" t="s">
        <v>6316</v>
      </c>
      <c r="C1951" s="381"/>
      <c r="D1951" s="381"/>
      <c r="E1951" s="381"/>
      <c r="F1951" s="381"/>
      <c r="G1951" s="381"/>
      <c r="H1951" s="381"/>
      <c r="I1951" s="381"/>
      <c r="J1951" s="381"/>
    </row>
    <row r="1952" spans="1:10" s="190" customFormat="1" ht="12.75" hidden="1" customHeight="1" x14ac:dyDescent="0.25">
      <c r="A1952" s="381"/>
      <c r="B1952" s="381" t="s">
        <v>6317</v>
      </c>
      <c r="C1952" s="381"/>
      <c r="D1952" s="381"/>
      <c r="E1952" s="381"/>
      <c r="F1952" s="381"/>
      <c r="G1952" s="381"/>
      <c r="H1952" s="381"/>
      <c r="I1952" s="381"/>
      <c r="J1952" s="381"/>
    </row>
    <row r="1953" spans="1:10" s="190" customFormat="1" ht="12.75" hidden="1" customHeight="1" x14ac:dyDescent="0.25">
      <c r="A1953" s="381"/>
      <c r="B1953" s="381" t="s">
        <v>6318</v>
      </c>
      <c r="C1953" s="381"/>
      <c r="D1953" s="381"/>
      <c r="E1953" s="381"/>
      <c r="F1953" s="381"/>
      <c r="G1953" s="381"/>
      <c r="H1953" s="381"/>
      <c r="I1953" s="381"/>
      <c r="J1953" s="381"/>
    </row>
    <row r="1954" spans="1:10" s="190" customFormat="1" ht="12.75" hidden="1" customHeight="1" x14ac:dyDescent="0.25">
      <c r="A1954" s="381"/>
      <c r="B1954" s="381" t="s">
        <v>6319</v>
      </c>
      <c r="C1954" s="381"/>
      <c r="D1954" s="381"/>
      <c r="E1954" s="381"/>
      <c r="F1954" s="381"/>
      <c r="G1954" s="381"/>
      <c r="H1954" s="381"/>
      <c r="I1954" s="381"/>
      <c r="J1954" s="381"/>
    </row>
    <row r="1955" spans="1:10" s="190" customFormat="1" ht="12.75" hidden="1" customHeight="1" x14ac:dyDescent="0.25">
      <c r="A1955" s="381"/>
      <c r="B1955" s="381" t="s">
        <v>6320</v>
      </c>
      <c r="C1955" s="381"/>
      <c r="D1955" s="381"/>
      <c r="E1955" s="381"/>
      <c r="F1955" s="381"/>
      <c r="G1955" s="381"/>
      <c r="H1955" s="381"/>
      <c r="I1955" s="381"/>
      <c r="J1955" s="381"/>
    </row>
    <row r="1956" spans="1:10" s="190" customFormat="1" ht="12.75" hidden="1" customHeight="1" x14ac:dyDescent="0.25">
      <c r="A1956" s="381"/>
      <c r="B1956" s="381" t="s">
        <v>6321</v>
      </c>
      <c r="C1956" s="381"/>
      <c r="D1956" s="381"/>
      <c r="E1956" s="381"/>
      <c r="F1956" s="381"/>
      <c r="G1956" s="381"/>
      <c r="H1956" s="381"/>
      <c r="I1956" s="381"/>
      <c r="J1956" s="381"/>
    </row>
    <row r="1957" spans="1:10" s="190" customFormat="1" ht="12.75" hidden="1" customHeight="1" x14ac:dyDescent="0.25">
      <c r="A1957" s="381"/>
      <c r="B1957" s="381" t="s">
        <v>6322</v>
      </c>
      <c r="C1957" s="381"/>
      <c r="D1957" s="381"/>
      <c r="E1957" s="381"/>
      <c r="F1957" s="381"/>
      <c r="G1957" s="381"/>
      <c r="H1957" s="381"/>
      <c r="I1957" s="381"/>
      <c r="J1957" s="381"/>
    </row>
    <row r="1958" spans="1:10" s="190" customFormat="1" ht="12.75" hidden="1" customHeight="1" x14ac:dyDescent="0.25">
      <c r="A1958" s="381"/>
      <c r="B1958" s="381" t="s">
        <v>6323</v>
      </c>
      <c r="C1958" s="381"/>
      <c r="D1958" s="381"/>
      <c r="E1958" s="381"/>
      <c r="F1958" s="381"/>
      <c r="G1958" s="381"/>
      <c r="H1958" s="381"/>
      <c r="I1958" s="381"/>
      <c r="J1958" s="381"/>
    </row>
    <row r="1959" spans="1:10" s="190" customFormat="1" ht="12.75" hidden="1" customHeight="1" x14ac:dyDescent="0.25">
      <c r="A1959" s="381"/>
      <c r="B1959" s="381" t="s">
        <v>6324</v>
      </c>
      <c r="C1959" s="381"/>
      <c r="D1959" s="381"/>
      <c r="E1959" s="381"/>
      <c r="F1959" s="381"/>
      <c r="G1959" s="381"/>
      <c r="H1959" s="381"/>
      <c r="I1959" s="381"/>
      <c r="J1959" s="381"/>
    </row>
    <row r="1960" spans="1:10" s="190" customFormat="1" ht="12.75" hidden="1" customHeight="1" x14ac:dyDescent="0.25">
      <c r="A1960" s="381"/>
      <c r="B1960" s="381" t="s">
        <v>6325</v>
      </c>
      <c r="C1960" s="381"/>
      <c r="D1960" s="381"/>
      <c r="E1960" s="381"/>
      <c r="F1960" s="381"/>
      <c r="G1960" s="381"/>
      <c r="H1960" s="381"/>
      <c r="I1960" s="381"/>
      <c r="J1960" s="381"/>
    </row>
    <row r="1961" spans="1:10" s="190" customFormat="1" ht="12.75" hidden="1" customHeight="1" x14ac:dyDescent="0.25">
      <c r="A1961" s="381"/>
      <c r="B1961" s="381" t="s">
        <v>6326</v>
      </c>
      <c r="C1961" s="381"/>
      <c r="D1961" s="381"/>
      <c r="E1961" s="381"/>
      <c r="F1961" s="381"/>
      <c r="G1961" s="381"/>
      <c r="H1961" s="381"/>
      <c r="I1961" s="381"/>
      <c r="J1961" s="381"/>
    </row>
    <row r="1962" spans="1:10" s="190" customFormat="1" ht="12.75" hidden="1" customHeight="1" x14ac:dyDescent="0.25">
      <c r="A1962" s="381"/>
      <c r="B1962" s="381" t="s">
        <v>6327</v>
      </c>
      <c r="C1962" s="381"/>
      <c r="D1962" s="381"/>
      <c r="E1962" s="381"/>
      <c r="F1962" s="381"/>
      <c r="G1962" s="381"/>
      <c r="H1962" s="381"/>
      <c r="I1962" s="381"/>
      <c r="J1962" s="381"/>
    </row>
    <row r="1963" spans="1:10" s="190" customFormat="1" ht="12.75" hidden="1" customHeight="1" x14ac:dyDescent="0.25">
      <c r="A1963" s="381"/>
      <c r="B1963" s="381" t="s">
        <v>6328</v>
      </c>
      <c r="C1963" s="381"/>
      <c r="D1963" s="381"/>
      <c r="E1963" s="381"/>
      <c r="F1963" s="381"/>
      <c r="G1963" s="381"/>
      <c r="H1963" s="381"/>
      <c r="I1963" s="381"/>
      <c r="J1963" s="381"/>
    </row>
    <row r="1964" spans="1:10" s="190" customFormat="1" ht="12.75" hidden="1" customHeight="1" x14ac:dyDescent="0.25">
      <c r="A1964" s="381"/>
      <c r="B1964" s="381" t="s">
        <v>6329</v>
      </c>
      <c r="C1964" s="381"/>
      <c r="D1964" s="381"/>
      <c r="E1964" s="381"/>
      <c r="F1964" s="381"/>
      <c r="G1964" s="381"/>
      <c r="H1964" s="381"/>
      <c r="I1964" s="381"/>
      <c r="J1964" s="381"/>
    </row>
    <row r="1965" spans="1:10" s="190" customFormat="1" ht="12.75" hidden="1" customHeight="1" x14ac:dyDescent="0.25">
      <c r="A1965" s="381"/>
      <c r="B1965" s="381" t="s">
        <v>6330</v>
      </c>
      <c r="C1965" s="381"/>
      <c r="D1965" s="381"/>
      <c r="E1965" s="381"/>
      <c r="F1965" s="381"/>
      <c r="G1965" s="381"/>
      <c r="H1965" s="381"/>
      <c r="I1965" s="381"/>
      <c r="J1965" s="381"/>
    </row>
    <row r="1966" spans="1:10" s="190" customFormat="1" ht="12.75" hidden="1" customHeight="1" x14ac:dyDescent="0.25">
      <c r="A1966" s="381"/>
      <c r="B1966" s="381" t="s">
        <v>6331</v>
      </c>
      <c r="C1966" s="381"/>
      <c r="D1966" s="381"/>
      <c r="E1966" s="381"/>
      <c r="F1966" s="381"/>
      <c r="G1966" s="381"/>
      <c r="H1966" s="381"/>
      <c r="I1966" s="381"/>
      <c r="J1966" s="381"/>
    </row>
    <row r="1967" spans="1:10" s="190" customFormat="1" ht="12.75" hidden="1" customHeight="1" x14ac:dyDescent="0.25">
      <c r="A1967" s="381"/>
      <c r="B1967" s="381" t="s">
        <v>6332</v>
      </c>
      <c r="C1967" s="381"/>
      <c r="D1967" s="381"/>
      <c r="E1967" s="381"/>
      <c r="F1967" s="381"/>
      <c r="G1967" s="381"/>
      <c r="H1967" s="381"/>
      <c r="I1967" s="381"/>
      <c r="J1967" s="381"/>
    </row>
    <row r="1968" spans="1:10" s="190" customFormat="1" ht="12.75" hidden="1" customHeight="1" x14ac:dyDescent="0.25">
      <c r="A1968" s="381"/>
      <c r="B1968" s="381" t="s">
        <v>6333</v>
      </c>
      <c r="C1968" s="381"/>
      <c r="D1968" s="381"/>
      <c r="E1968" s="381"/>
      <c r="F1968" s="381"/>
      <c r="G1968" s="381"/>
      <c r="H1968" s="381"/>
      <c r="I1968" s="381"/>
      <c r="J1968" s="381"/>
    </row>
    <row r="1969" spans="1:10" s="190" customFormat="1" ht="12.75" hidden="1" customHeight="1" x14ac:dyDescent="0.25">
      <c r="A1969" s="381"/>
      <c r="B1969" s="381" t="s">
        <v>6334</v>
      </c>
      <c r="C1969" s="381"/>
      <c r="D1969" s="381"/>
      <c r="E1969" s="381"/>
      <c r="F1969" s="381"/>
      <c r="G1969" s="381"/>
      <c r="H1969" s="381"/>
      <c r="I1969" s="381"/>
      <c r="J1969" s="381"/>
    </row>
    <row r="1970" spans="1:10" s="190" customFormat="1" ht="12.75" hidden="1" customHeight="1" x14ac:dyDescent="0.25">
      <c r="A1970" s="381"/>
      <c r="B1970" s="381" t="s">
        <v>6335</v>
      </c>
      <c r="C1970" s="381"/>
      <c r="D1970" s="381"/>
      <c r="E1970" s="381"/>
      <c r="F1970" s="381"/>
      <c r="G1970" s="381"/>
      <c r="H1970" s="381"/>
      <c r="I1970" s="381"/>
      <c r="J1970" s="381"/>
    </row>
    <row r="1971" spans="1:10" s="190" customFormat="1" ht="12.75" hidden="1" customHeight="1" x14ac:dyDescent="0.25">
      <c r="A1971" s="381"/>
      <c r="B1971" s="381" t="s">
        <v>6336</v>
      </c>
      <c r="C1971" s="381"/>
      <c r="D1971" s="381"/>
      <c r="E1971" s="381"/>
      <c r="F1971" s="381"/>
      <c r="G1971" s="381"/>
      <c r="H1971" s="381"/>
      <c r="I1971" s="381"/>
      <c r="J1971" s="381"/>
    </row>
    <row r="1972" spans="1:10" s="190" customFormat="1" ht="12.75" hidden="1" customHeight="1" x14ac:dyDescent="0.25">
      <c r="A1972" s="381"/>
      <c r="B1972" s="381" t="s">
        <v>6337</v>
      </c>
      <c r="C1972" s="381"/>
      <c r="D1972" s="381"/>
      <c r="E1972" s="381"/>
      <c r="F1972" s="381"/>
      <c r="G1972" s="381"/>
      <c r="H1972" s="381"/>
      <c r="I1972" s="381"/>
      <c r="J1972" s="381"/>
    </row>
    <row r="1973" spans="1:10" s="190" customFormat="1" ht="12.75" hidden="1" customHeight="1" x14ac:dyDescent="0.25">
      <c r="A1973" s="381"/>
      <c r="B1973" s="381" t="s">
        <v>6338</v>
      </c>
      <c r="C1973" s="381"/>
      <c r="D1973" s="381"/>
      <c r="E1973" s="381"/>
      <c r="F1973" s="381"/>
      <c r="G1973" s="381"/>
      <c r="H1973" s="381"/>
      <c r="I1973" s="381"/>
      <c r="J1973" s="381"/>
    </row>
    <row r="1974" spans="1:10" s="190" customFormat="1" ht="12.75" hidden="1" customHeight="1" x14ac:dyDescent="0.25">
      <c r="A1974" s="381"/>
      <c r="B1974" s="381" t="s">
        <v>6339</v>
      </c>
      <c r="C1974" s="381"/>
      <c r="D1974" s="381"/>
      <c r="E1974" s="381"/>
      <c r="F1974" s="381"/>
      <c r="G1974" s="381"/>
      <c r="H1974" s="381"/>
      <c r="I1974" s="381"/>
      <c r="J1974" s="381"/>
    </row>
    <row r="1975" spans="1:10" s="190" customFormat="1" ht="12.75" hidden="1" customHeight="1" x14ac:dyDescent="0.25">
      <c r="A1975" s="381"/>
      <c r="B1975" s="381" t="s">
        <v>6340</v>
      </c>
      <c r="C1975" s="381"/>
      <c r="D1975" s="381"/>
      <c r="E1975" s="381"/>
      <c r="F1975" s="381"/>
      <c r="G1975" s="381"/>
      <c r="H1975" s="381"/>
      <c r="I1975" s="381"/>
      <c r="J1975" s="381"/>
    </row>
    <row r="1976" spans="1:10" s="190" customFormat="1" ht="12.75" hidden="1" customHeight="1" x14ac:dyDescent="0.25">
      <c r="A1976" s="381"/>
      <c r="B1976" s="381" t="s">
        <v>6341</v>
      </c>
      <c r="C1976" s="381"/>
      <c r="D1976" s="381"/>
      <c r="E1976" s="381"/>
      <c r="F1976" s="381"/>
      <c r="G1976" s="381"/>
      <c r="H1976" s="381"/>
      <c r="I1976" s="381"/>
      <c r="J1976" s="381"/>
    </row>
    <row r="1977" spans="1:10" s="190" customFormat="1" ht="12.75" hidden="1" customHeight="1" x14ac:dyDescent="0.25">
      <c r="A1977" s="381"/>
      <c r="B1977" s="381" t="s">
        <v>6342</v>
      </c>
      <c r="C1977" s="381"/>
      <c r="D1977" s="381"/>
      <c r="E1977" s="381"/>
      <c r="F1977" s="381"/>
      <c r="G1977" s="381"/>
      <c r="H1977" s="381"/>
      <c r="I1977" s="381"/>
      <c r="J1977" s="381"/>
    </row>
    <row r="1978" spans="1:10" s="190" customFormat="1" ht="12.75" hidden="1" customHeight="1" x14ac:dyDescent="0.25">
      <c r="A1978" s="381"/>
      <c r="B1978" s="381" t="s">
        <v>6342</v>
      </c>
      <c r="C1978" s="381"/>
      <c r="D1978" s="381"/>
      <c r="E1978" s="381"/>
      <c r="F1978" s="381"/>
      <c r="G1978" s="381"/>
      <c r="H1978" s="381"/>
      <c r="I1978" s="381"/>
      <c r="J1978" s="381"/>
    </row>
    <row r="1979" spans="1:10" s="190" customFormat="1" ht="12.75" hidden="1" customHeight="1" x14ac:dyDescent="0.25">
      <c r="A1979" s="381"/>
      <c r="B1979" s="381" t="s">
        <v>6343</v>
      </c>
      <c r="C1979" s="381"/>
      <c r="D1979" s="381"/>
      <c r="E1979" s="381"/>
      <c r="F1979" s="381"/>
      <c r="G1979" s="381"/>
      <c r="H1979" s="381"/>
      <c r="I1979" s="381"/>
      <c r="J1979" s="381"/>
    </row>
    <row r="1980" spans="1:10" s="190" customFormat="1" ht="12.75" hidden="1" customHeight="1" x14ac:dyDescent="0.25">
      <c r="A1980" s="381"/>
      <c r="B1980" s="381" t="s">
        <v>6344</v>
      </c>
      <c r="C1980" s="381"/>
      <c r="D1980" s="381"/>
      <c r="E1980" s="381"/>
      <c r="F1980" s="381"/>
      <c r="G1980" s="381"/>
      <c r="H1980" s="381"/>
      <c r="I1980" s="381"/>
      <c r="J1980" s="381"/>
    </row>
    <row r="1981" spans="1:10" s="190" customFormat="1" ht="12.75" hidden="1" customHeight="1" x14ac:dyDescent="0.25">
      <c r="A1981" s="381"/>
      <c r="B1981" s="381" t="s">
        <v>6345</v>
      </c>
      <c r="C1981" s="381"/>
      <c r="D1981" s="381"/>
      <c r="E1981" s="381"/>
      <c r="F1981" s="381"/>
      <c r="G1981" s="381"/>
      <c r="H1981" s="381"/>
      <c r="I1981" s="381"/>
      <c r="J1981" s="381"/>
    </row>
    <row r="1982" spans="1:10" s="190" customFormat="1" ht="12.75" hidden="1" customHeight="1" x14ac:dyDescent="0.25">
      <c r="A1982" s="381"/>
      <c r="B1982" s="381" t="s">
        <v>6346</v>
      </c>
      <c r="C1982" s="381"/>
      <c r="D1982" s="381"/>
      <c r="E1982" s="381"/>
      <c r="F1982" s="381"/>
      <c r="G1982" s="381"/>
      <c r="H1982" s="381"/>
      <c r="I1982" s="381"/>
      <c r="J1982" s="381"/>
    </row>
    <row r="1983" spans="1:10" s="190" customFormat="1" ht="12.75" hidden="1" customHeight="1" x14ac:dyDescent="0.25">
      <c r="A1983" s="381"/>
      <c r="B1983" s="381" t="s">
        <v>6347</v>
      </c>
      <c r="C1983" s="381"/>
      <c r="D1983" s="381"/>
      <c r="E1983" s="381"/>
      <c r="F1983" s="381"/>
      <c r="G1983" s="381"/>
      <c r="H1983" s="381"/>
      <c r="I1983" s="381"/>
      <c r="J1983" s="381"/>
    </row>
    <row r="1984" spans="1:10" s="190" customFormat="1" ht="12.75" hidden="1" customHeight="1" x14ac:dyDescent="0.25">
      <c r="A1984" s="381"/>
      <c r="B1984" s="381" t="s">
        <v>6348</v>
      </c>
      <c r="C1984" s="381"/>
      <c r="D1984" s="381"/>
      <c r="E1984" s="381"/>
      <c r="F1984" s="381"/>
      <c r="G1984" s="381"/>
      <c r="H1984" s="381"/>
      <c r="I1984" s="381"/>
      <c r="J1984" s="381"/>
    </row>
    <row r="1985" spans="1:10" s="190" customFormat="1" ht="12.75" hidden="1" customHeight="1" x14ac:dyDescent="0.25">
      <c r="A1985" s="381"/>
      <c r="B1985" s="381" t="s">
        <v>6349</v>
      </c>
      <c r="C1985" s="381"/>
      <c r="D1985" s="381"/>
      <c r="E1985" s="381"/>
      <c r="F1985" s="381"/>
      <c r="G1985" s="381"/>
      <c r="H1985" s="381"/>
      <c r="I1985" s="381"/>
      <c r="J1985" s="381"/>
    </row>
    <row r="1986" spans="1:10" s="190" customFormat="1" ht="12.75" hidden="1" customHeight="1" x14ac:dyDescent="0.25">
      <c r="A1986" s="381"/>
      <c r="B1986" s="381" t="s">
        <v>6350</v>
      </c>
      <c r="C1986" s="381"/>
      <c r="D1986" s="381"/>
      <c r="E1986" s="381"/>
      <c r="F1986" s="381"/>
      <c r="G1986" s="381"/>
      <c r="H1986" s="381"/>
      <c r="I1986" s="381"/>
      <c r="J1986" s="381"/>
    </row>
    <row r="1987" spans="1:10" s="190" customFormat="1" ht="12.75" hidden="1" customHeight="1" x14ac:dyDescent="0.25">
      <c r="A1987" s="381"/>
      <c r="B1987" s="381" t="s">
        <v>6351</v>
      </c>
      <c r="C1987" s="381"/>
      <c r="D1987" s="381"/>
      <c r="E1987" s="381"/>
      <c r="F1987" s="381"/>
      <c r="G1987" s="381"/>
      <c r="H1987" s="381"/>
      <c r="I1987" s="381"/>
      <c r="J1987" s="381"/>
    </row>
    <row r="1988" spans="1:10" s="190" customFormat="1" ht="12.75" hidden="1" customHeight="1" x14ac:dyDescent="0.25">
      <c r="A1988" s="381"/>
      <c r="B1988" s="381" t="s">
        <v>6352</v>
      </c>
      <c r="C1988" s="381"/>
      <c r="D1988" s="381"/>
      <c r="E1988" s="381"/>
      <c r="F1988" s="381"/>
      <c r="G1988" s="381"/>
      <c r="H1988" s="381"/>
      <c r="I1988" s="381"/>
      <c r="J1988" s="381"/>
    </row>
    <row r="1989" spans="1:10" s="190" customFormat="1" ht="12.75" hidden="1" customHeight="1" x14ac:dyDescent="0.25">
      <c r="A1989" s="381"/>
      <c r="B1989" s="381" t="s">
        <v>6353</v>
      </c>
      <c r="C1989" s="381"/>
      <c r="D1989" s="381"/>
      <c r="E1989" s="381"/>
      <c r="F1989" s="381"/>
      <c r="G1989" s="381"/>
      <c r="H1989" s="381"/>
      <c r="I1989" s="381"/>
      <c r="J1989" s="381"/>
    </row>
    <row r="1990" spans="1:10" s="190" customFormat="1" ht="12.75" hidden="1" customHeight="1" x14ac:dyDescent="0.25">
      <c r="A1990" s="381"/>
      <c r="B1990" s="381" t="s">
        <v>6354</v>
      </c>
      <c r="C1990" s="381"/>
      <c r="D1990" s="381"/>
      <c r="E1990" s="381"/>
      <c r="F1990" s="381"/>
      <c r="G1990" s="381"/>
      <c r="H1990" s="381"/>
      <c r="I1990" s="381"/>
      <c r="J1990" s="381"/>
    </row>
    <row r="1991" spans="1:10" s="190" customFormat="1" ht="12.75" hidden="1" customHeight="1" x14ac:dyDescent="0.25">
      <c r="A1991" s="381"/>
      <c r="B1991" s="381" t="s">
        <v>6355</v>
      </c>
      <c r="C1991" s="381"/>
      <c r="D1991" s="381"/>
      <c r="E1991" s="381"/>
      <c r="F1991" s="381"/>
      <c r="G1991" s="381"/>
      <c r="H1991" s="381"/>
      <c r="I1991" s="381"/>
      <c r="J1991" s="381"/>
    </row>
    <row r="1992" spans="1:10" s="190" customFormat="1" ht="12.75" hidden="1" customHeight="1" x14ac:dyDescent="0.25">
      <c r="A1992" s="381"/>
      <c r="B1992" s="381" t="s">
        <v>6356</v>
      </c>
      <c r="C1992" s="381"/>
      <c r="D1992" s="381"/>
      <c r="E1992" s="381"/>
      <c r="F1992" s="381"/>
      <c r="G1992" s="381"/>
      <c r="H1992" s="381"/>
      <c r="I1992" s="381"/>
      <c r="J1992" s="381"/>
    </row>
    <row r="1993" spans="1:10" s="190" customFormat="1" ht="12.75" hidden="1" customHeight="1" x14ac:dyDescent="0.25">
      <c r="A1993" s="381"/>
      <c r="B1993" s="381" t="s">
        <v>6357</v>
      </c>
      <c r="C1993" s="381"/>
      <c r="D1993" s="381"/>
      <c r="E1993" s="381"/>
      <c r="F1993" s="381"/>
      <c r="G1993" s="381"/>
      <c r="H1993" s="381"/>
      <c r="I1993" s="381"/>
      <c r="J1993" s="381"/>
    </row>
    <row r="1994" spans="1:10" s="190" customFormat="1" ht="12.75" hidden="1" customHeight="1" x14ac:dyDescent="0.25">
      <c r="A1994" s="381"/>
      <c r="B1994" s="381" t="s">
        <v>6358</v>
      </c>
      <c r="C1994" s="381"/>
      <c r="D1994" s="381"/>
      <c r="E1994" s="381"/>
      <c r="F1994" s="381"/>
      <c r="G1994" s="381"/>
      <c r="H1994" s="381"/>
      <c r="I1994" s="381"/>
      <c r="J1994" s="381"/>
    </row>
    <row r="1995" spans="1:10" s="190" customFormat="1" ht="12.75" hidden="1" customHeight="1" x14ac:dyDescent="0.25">
      <c r="A1995" s="381"/>
      <c r="B1995" s="381" t="s">
        <v>6359</v>
      </c>
      <c r="C1995" s="381"/>
      <c r="D1995" s="381"/>
      <c r="E1995" s="381"/>
      <c r="F1995" s="381"/>
      <c r="G1995" s="381"/>
      <c r="H1995" s="381"/>
      <c r="I1995" s="381"/>
      <c r="J1995" s="381"/>
    </row>
    <row r="1996" spans="1:10" s="190" customFormat="1" ht="12.75" hidden="1" customHeight="1" x14ac:dyDescent="0.25">
      <c r="A1996" s="381"/>
      <c r="B1996" s="381" t="s">
        <v>6360</v>
      </c>
      <c r="C1996" s="381"/>
      <c r="D1996" s="381"/>
      <c r="E1996" s="381"/>
      <c r="F1996" s="381"/>
      <c r="G1996" s="381"/>
      <c r="H1996" s="381"/>
      <c r="I1996" s="381"/>
      <c r="J1996" s="381"/>
    </row>
    <row r="1997" spans="1:10" s="190" customFormat="1" ht="12.75" hidden="1" customHeight="1" x14ac:dyDescent="0.25">
      <c r="A1997" s="381"/>
      <c r="B1997" s="381" t="s">
        <v>6361</v>
      </c>
      <c r="C1997" s="381"/>
      <c r="D1997" s="381"/>
      <c r="E1997" s="381"/>
      <c r="F1997" s="381"/>
      <c r="G1997" s="381"/>
      <c r="H1997" s="381"/>
      <c r="I1997" s="381"/>
      <c r="J1997" s="381"/>
    </row>
    <row r="1998" spans="1:10" s="190" customFormat="1" ht="12.75" hidden="1" customHeight="1" x14ac:dyDescent="0.25">
      <c r="A1998" s="381"/>
      <c r="B1998" s="381" t="s">
        <v>6362</v>
      </c>
      <c r="C1998" s="381"/>
      <c r="D1998" s="381"/>
      <c r="E1998" s="381"/>
      <c r="F1998" s="381"/>
      <c r="G1998" s="381"/>
      <c r="H1998" s="381"/>
      <c r="I1998" s="381"/>
      <c r="J1998" s="381"/>
    </row>
    <row r="1999" spans="1:10" s="190" customFormat="1" ht="12.75" hidden="1" customHeight="1" x14ac:dyDescent="0.25">
      <c r="A1999" s="381"/>
      <c r="B1999" s="381" t="s">
        <v>6363</v>
      </c>
      <c r="C1999" s="381"/>
      <c r="D1999" s="381"/>
      <c r="E1999" s="381"/>
      <c r="F1999" s="381"/>
      <c r="G1999" s="381"/>
      <c r="H1999" s="381"/>
      <c r="I1999" s="381"/>
      <c r="J1999" s="381"/>
    </row>
    <row r="2000" spans="1:10" s="190" customFormat="1" ht="12.75" hidden="1" customHeight="1" x14ac:dyDescent="0.25">
      <c r="A2000" s="381"/>
      <c r="B2000" s="381" t="s">
        <v>6364</v>
      </c>
      <c r="C2000" s="381"/>
      <c r="D2000" s="381"/>
      <c r="E2000" s="381"/>
      <c r="F2000" s="381"/>
      <c r="G2000" s="381"/>
      <c r="H2000" s="381"/>
      <c r="I2000" s="381"/>
      <c r="J2000" s="381"/>
    </row>
    <row r="2001" spans="1:10" s="190" customFormat="1" ht="12.75" hidden="1" customHeight="1" x14ac:dyDescent="0.25">
      <c r="A2001" s="381"/>
      <c r="B2001" s="381" t="s">
        <v>6365</v>
      </c>
      <c r="C2001" s="381"/>
      <c r="D2001" s="381"/>
      <c r="E2001" s="381"/>
      <c r="F2001" s="381"/>
      <c r="G2001" s="381"/>
      <c r="H2001" s="381"/>
      <c r="I2001" s="381"/>
      <c r="J2001" s="381"/>
    </row>
    <row r="2002" spans="1:10" s="190" customFormat="1" ht="12.75" hidden="1" customHeight="1" x14ac:dyDescent="0.25">
      <c r="A2002" s="381"/>
      <c r="B2002" s="381" t="s">
        <v>6366</v>
      </c>
      <c r="C2002" s="381"/>
      <c r="D2002" s="381"/>
      <c r="E2002" s="381"/>
      <c r="F2002" s="381"/>
      <c r="G2002" s="381"/>
      <c r="H2002" s="381"/>
      <c r="I2002" s="381"/>
      <c r="J2002" s="381"/>
    </row>
    <row r="2003" spans="1:10" s="190" customFormat="1" ht="12.75" hidden="1" customHeight="1" x14ac:dyDescent="0.25">
      <c r="A2003" s="381"/>
      <c r="B2003" s="381" t="s">
        <v>6367</v>
      </c>
      <c r="C2003" s="381"/>
      <c r="D2003" s="381"/>
      <c r="E2003" s="381"/>
      <c r="F2003" s="381"/>
      <c r="G2003" s="381"/>
      <c r="H2003" s="381"/>
      <c r="I2003" s="381"/>
      <c r="J2003" s="381"/>
    </row>
    <row r="2004" spans="1:10" s="190" customFormat="1" ht="12.75" hidden="1" customHeight="1" x14ac:dyDescent="0.25">
      <c r="A2004" s="381"/>
      <c r="B2004" s="381" t="s">
        <v>6368</v>
      </c>
      <c r="C2004" s="381"/>
      <c r="D2004" s="381"/>
      <c r="E2004" s="381"/>
      <c r="F2004" s="381"/>
      <c r="G2004" s="381"/>
      <c r="H2004" s="381"/>
      <c r="I2004" s="381"/>
      <c r="J2004" s="381"/>
    </row>
    <row r="2005" spans="1:10" s="190" customFormat="1" ht="12.75" hidden="1" customHeight="1" x14ac:dyDescent="0.25">
      <c r="A2005" s="381"/>
      <c r="B2005" s="381" t="s">
        <v>6369</v>
      </c>
      <c r="C2005" s="381"/>
      <c r="D2005" s="381"/>
      <c r="E2005" s="381"/>
      <c r="F2005" s="381"/>
      <c r="G2005" s="381"/>
      <c r="H2005" s="381"/>
      <c r="I2005" s="381"/>
      <c r="J2005" s="381"/>
    </row>
    <row r="2006" spans="1:10" s="190" customFormat="1" ht="12.75" hidden="1" customHeight="1" x14ac:dyDescent="0.25">
      <c r="A2006" s="381"/>
      <c r="B2006" s="381" t="s">
        <v>6370</v>
      </c>
      <c r="C2006" s="381"/>
      <c r="D2006" s="381"/>
      <c r="E2006" s="381"/>
      <c r="F2006" s="381"/>
      <c r="G2006" s="381"/>
      <c r="H2006" s="381"/>
      <c r="I2006" s="381"/>
      <c r="J2006" s="381"/>
    </row>
    <row r="2007" spans="1:10" s="190" customFormat="1" ht="12.75" hidden="1" customHeight="1" x14ac:dyDescent="0.25">
      <c r="A2007" s="381"/>
      <c r="B2007" s="381" t="s">
        <v>6371</v>
      </c>
      <c r="C2007" s="381"/>
      <c r="D2007" s="381"/>
      <c r="E2007" s="381"/>
      <c r="F2007" s="381"/>
      <c r="G2007" s="381"/>
      <c r="H2007" s="381"/>
      <c r="I2007" s="381"/>
      <c r="J2007" s="381"/>
    </row>
    <row r="2008" spans="1:10" s="190" customFormat="1" ht="12.75" hidden="1" customHeight="1" x14ac:dyDescent="0.25">
      <c r="A2008" s="381"/>
      <c r="B2008" s="381" t="s">
        <v>6372</v>
      </c>
      <c r="C2008" s="381"/>
      <c r="D2008" s="381"/>
      <c r="E2008" s="381"/>
      <c r="F2008" s="381"/>
      <c r="G2008" s="381"/>
      <c r="H2008" s="381"/>
      <c r="I2008" s="381"/>
      <c r="J2008" s="381"/>
    </row>
    <row r="2009" spans="1:10" s="190" customFormat="1" ht="12.75" hidden="1" customHeight="1" x14ac:dyDescent="0.25">
      <c r="A2009" s="381"/>
      <c r="B2009" s="381" t="s">
        <v>6373</v>
      </c>
      <c r="C2009" s="381"/>
      <c r="D2009" s="381"/>
      <c r="E2009" s="381"/>
      <c r="F2009" s="381"/>
      <c r="G2009" s="381"/>
      <c r="H2009" s="381"/>
      <c r="I2009" s="381"/>
      <c r="J2009" s="381"/>
    </row>
    <row r="2010" spans="1:10" s="190" customFormat="1" ht="12.75" hidden="1" customHeight="1" x14ac:dyDescent="0.25">
      <c r="A2010" s="381"/>
      <c r="B2010" s="381" t="s">
        <v>6374</v>
      </c>
      <c r="C2010" s="381"/>
      <c r="D2010" s="381"/>
      <c r="E2010" s="381"/>
      <c r="F2010" s="381"/>
      <c r="G2010" s="381"/>
      <c r="H2010" s="381"/>
      <c r="I2010" s="381"/>
      <c r="J2010" s="381"/>
    </row>
    <row r="2011" spans="1:10" s="190" customFormat="1" ht="12.75" hidden="1" customHeight="1" x14ac:dyDescent="0.25">
      <c r="A2011" s="381"/>
      <c r="B2011" s="381" t="s">
        <v>6375</v>
      </c>
      <c r="C2011" s="381"/>
      <c r="D2011" s="381"/>
      <c r="E2011" s="381"/>
      <c r="F2011" s="381"/>
      <c r="G2011" s="381"/>
      <c r="H2011" s="381"/>
      <c r="I2011" s="381"/>
      <c r="J2011" s="381"/>
    </row>
    <row r="2012" spans="1:10" s="190" customFormat="1" ht="12.75" hidden="1" customHeight="1" x14ac:dyDescent="0.25">
      <c r="A2012" s="381"/>
      <c r="B2012" s="381" t="s">
        <v>6376</v>
      </c>
      <c r="C2012" s="381"/>
      <c r="D2012" s="381"/>
      <c r="E2012" s="381"/>
      <c r="F2012" s="381"/>
      <c r="G2012" s="381"/>
      <c r="H2012" s="381"/>
      <c r="I2012" s="381"/>
      <c r="J2012" s="381"/>
    </row>
    <row r="2013" spans="1:10" s="190" customFormat="1" ht="12.75" hidden="1" customHeight="1" x14ac:dyDescent="0.25">
      <c r="A2013" s="381"/>
      <c r="B2013" s="381" t="s">
        <v>6377</v>
      </c>
      <c r="C2013" s="381"/>
      <c r="D2013" s="381"/>
      <c r="E2013" s="381"/>
      <c r="F2013" s="381"/>
      <c r="G2013" s="381"/>
      <c r="H2013" s="381"/>
      <c r="I2013" s="381"/>
      <c r="J2013" s="381"/>
    </row>
    <row r="2014" spans="1:10" s="190" customFormat="1" ht="12.75" hidden="1" customHeight="1" x14ac:dyDescent="0.25">
      <c r="A2014" s="381"/>
      <c r="B2014" s="381" t="s">
        <v>6378</v>
      </c>
      <c r="C2014" s="381"/>
      <c r="D2014" s="381"/>
      <c r="E2014" s="381"/>
      <c r="F2014" s="381"/>
      <c r="G2014" s="381"/>
      <c r="H2014" s="381"/>
      <c r="I2014" s="381"/>
      <c r="J2014" s="381"/>
    </row>
    <row r="2015" spans="1:10" s="190" customFormat="1" ht="12.75" hidden="1" customHeight="1" x14ac:dyDescent="0.25">
      <c r="A2015" s="381"/>
      <c r="B2015" s="381" t="s">
        <v>6379</v>
      </c>
      <c r="C2015" s="381"/>
      <c r="D2015" s="381"/>
      <c r="E2015" s="381"/>
      <c r="F2015" s="381"/>
      <c r="G2015" s="381"/>
      <c r="H2015" s="381"/>
      <c r="I2015" s="381"/>
      <c r="J2015" s="381"/>
    </row>
    <row r="2016" spans="1:10" s="190" customFormat="1" ht="12.75" hidden="1" customHeight="1" x14ac:dyDescent="0.25">
      <c r="A2016" s="381"/>
      <c r="B2016" s="381" t="s">
        <v>6380</v>
      </c>
      <c r="C2016" s="381"/>
      <c r="D2016" s="381"/>
      <c r="E2016" s="381"/>
      <c r="F2016" s="381"/>
      <c r="G2016" s="381"/>
      <c r="H2016" s="381"/>
      <c r="I2016" s="381"/>
      <c r="J2016" s="381"/>
    </row>
    <row r="2017" spans="1:10" s="190" customFormat="1" ht="12.75" hidden="1" customHeight="1" x14ac:dyDescent="0.25">
      <c r="A2017" s="381"/>
      <c r="B2017" s="381" t="s">
        <v>6381</v>
      </c>
      <c r="C2017" s="381"/>
      <c r="D2017" s="381"/>
      <c r="E2017" s="381"/>
      <c r="F2017" s="381"/>
      <c r="G2017" s="381"/>
      <c r="H2017" s="381"/>
      <c r="I2017" s="381"/>
      <c r="J2017" s="381"/>
    </row>
    <row r="2018" spans="1:10" s="190" customFormat="1" ht="12.75" hidden="1" customHeight="1" x14ac:dyDescent="0.25">
      <c r="A2018" s="381"/>
      <c r="B2018" s="381" t="s">
        <v>6382</v>
      </c>
      <c r="C2018" s="381"/>
      <c r="D2018" s="381"/>
      <c r="E2018" s="381"/>
      <c r="F2018" s="381"/>
      <c r="G2018" s="381"/>
      <c r="H2018" s="381"/>
      <c r="I2018" s="381"/>
      <c r="J2018" s="381"/>
    </row>
    <row r="2019" spans="1:10" s="190" customFormat="1" ht="12.75" hidden="1" customHeight="1" x14ac:dyDescent="0.25">
      <c r="A2019" s="381"/>
      <c r="B2019" s="381" t="s">
        <v>6383</v>
      </c>
      <c r="C2019" s="381"/>
      <c r="D2019" s="381"/>
      <c r="E2019" s="381"/>
      <c r="F2019" s="381"/>
      <c r="G2019" s="381"/>
      <c r="H2019" s="381"/>
      <c r="I2019" s="381"/>
      <c r="J2019" s="381"/>
    </row>
    <row r="2020" spans="1:10" s="190" customFormat="1" ht="12.75" hidden="1" customHeight="1" x14ac:dyDescent="0.25">
      <c r="A2020" s="381"/>
      <c r="B2020" s="381" t="s">
        <v>6384</v>
      </c>
      <c r="C2020" s="381"/>
      <c r="D2020" s="381"/>
      <c r="E2020" s="381"/>
      <c r="F2020" s="381"/>
      <c r="G2020" s="381"/>
      <c r="H2020" s="381"/>
      <c r="I2020" s="381"/>
      <c r="J2020" s="381"/>
    </row>
    <row r="2021" spans="1:10" s="190" customFormat="1" ht="12.75" hidden="1" customHeight="1" x14ac:dyDescent="0.25">
      <c r="A2021" s="381"/>
      <c r="B2021" s="381" t="s">
        <v>6385</v>
      </c>
      <c r="C2021" s="381"/>
      <c r="D2021" s="381"/>
      <c r="E2021" s="381"/>
      <c r="F2021" s="381"/>
      <c r="G2021" s="381"/>
      <c r="H2021" s="381"/>
      <c r="I2021" s="381"/>
      <c r="J2021" s="381"/>
    </row>
    <row r="2022" spans="1:10" s="190" customFormat="1" ht="12.75" hidden="1" customHeight="1" x14ac:dyDescent="0.25">
      <c r="A2022" s="381"/>
      <c r="B2022" s="381" t="s">
        <v>6386</v>
      </c>
      <c r="C2022" s="381"/>
      <c r="D2022" s="381"/>
      <c r="E2022" s="381"/>
      <c r="F2022" s="381"/>
      <c r="G2022" s="381"/>
      <c r="H2022" s="381"/>
      <c r="I2022" s="381"/>
      <c r="J2022" s="381"/>
    </row>
    <row r="2023" spans="1:10" s="190" customFormat="1" ht="12.75" hidden="1" customHeight="1" x14ac:dyDescent="0.25">
      <c r="A2023" s="381"/>
      <c r="B2023" s="381" t="s">
        <v>6387</v>
      </c>
      <c r="C2023" s="381"/>
      <c r="D2023" s="381"/>
      <c r="E2023" s="381"/>
      <c r="F2023" s="381"/>
      <c r="G2023" s="381"/>
      <c r="H2023" s="381"/>
      <c r="I2023" s="381"/>
      <c r="J2023" s="381"/>
    </row>
    <row r="2024" spans="1:10" s="190" customFormat="1" ht="12.75" hidden="1" customHeight="1" x14ac:dyDescent="0.25">
      <c r="A2024" s="381"/>
      <c r="B2024" s="381" t="s">
        <v>6388</v>
      </c>
      <c r="C2024" s="381"/>
      <c r="D2024" s="381"/>
      <c r="E2024" s="381"/>
      <c r="F2024" s="381"/>
      <c r="G2024" s="381"/>
      <c r="H2024" s="381"/>
      <c r="I2024" s="381"/>
      <c r="J2024" s="381"/>
    </row>
    <row r="2025" spans="1:10" s="190" customFormat="1" ht="12.75" hidden="1" customHeight="1" x14ac:dyDescent="0.25">
      <c r="A2025" s="381"/>
      <c r="B2025" s="381" t="s">
        <v>6389</v>
      </c>
      <c r="C2025" s="381"/>
      <c r="D2025" s="381"/>
      <c r="E2025" s="381"/>
      <c r="F2025" s="381"/>
      <c r="G2025" s="381"/>
      <c r="H2025" s="381"/>
      <c r="I2025" s="381"/>
      <c r="J2025" s="381"/>
    </row>
    <row r="2026" spans="1:10" s="190" customFormat="1" ht="12.75" hidden="1" customHeight="1" x14ac:dyDescent="0.25">
      <c r="A2026" s="381"/>
      <c r="B2026" s="381" t="s">
        <v>6390</v>
      </c>
      <c r="C2026" s="381"/>
      <c r="D2026" s="381"/>
      <c r="E2026" s="381"/>
      <c r="F2026" s="381"/>
      <c r="G2026" s="381"/>
      <c r="H2026" s="381"/>
      <c r="I2026" s="381"/>
      <c r="J2026" s="381"/>
    </row>
    <row r="2027" spans="1:10" s="190" customFormat="1" ht="12.75" hidden="1" customHeight="1" x14ac:dyDescent="0.25">
      <c r="A2027" s="381"/>
      <c r="B2027" s="381" t="s">
        <v>6391</v>
      </c>
      <c r="C2027" s="381"/>
      <c r="D2027" s="381"/>
      <c r="E2027" s="381"/>
      <c r="F2027" s="381"/>
      <c r="G2027" s="381"/>
      <c r="H2027" s="381"/>
      <c r="I2027" s="381"/>
      <c r="J2027" s="381"/>
    </row>
    <row r="2028" spans="1:10" s="190" customFormat="1" ht="12.75" hidden="1" customHeight="1" x14ac:dyDescent="0.25">
      <c r="A2028" s="381"/>
      <c r="B2028" s="381" t="s">
        <v>6392</v>
      </c>
      <c r="C2028" s="381"/>
      <c r="D2028" s="381"/>
      <c r="E2028" s="381"/>
      <c r="F2028" s="381"/>
      <c r="G2028" s="381"/>
      <c r="H2028" s="381"/>
      <c r="I2028" s="381"/>
      <c r="J2028" s="381"/>
    </row>
    <row r="2029" spans="1:10" s="190" customFormat="1" ht="12.75" hidden="1" customHeight="1" x14ac:dyDescent="0.25">
      <c r="A2029" s="381"/>
      <c r="B2029" s="381" t="s">
        <v>6393</v>
      </c>
      <c r="C2029" s="381"/>
      <c r="D2029" s="381"/>
      <c r="E2029" s="381"/>
      <c r="F2029" s="381"/>
      <c r="G2029" s="381"/>
      <c r="H2029" s="381"/>
      <c r="I2029" s="381"/>
      <c r="J2029" s="381"/>
    </row>
    <row r="2030" spans="1:10" s="190" customFormat="1" ht="12.75" hidden="1" customHeight="1" x14ac:dyDescent="0.25">
      <c r="A2030" s="381"/>
      <c r="B2030" s="381" t="s">
        <v>6394</v>
      </c>
      <c r="C2030" s="381"/>
      <c r="D2030" s="381"/>
      <c r="E2030" s="381"/>
      <c r="F2030" s="381"/>
      <c r="G2030" s="381"/>
      <c r="H2030" s="381"/>
      <c r="I2030" s="381"/>
      <c r="J2030" s="381"/>
    </row>
    <row r="2031" spans="1:10" s="190" customFormat="1" ht="12.75" hidden="1" customHeight="1" x14ac:dyDescent="0.25">
      <c r="A2031" s="381"/>
      <c r="B2031" s="381" t="s">
        <v>6395</v>
      </c>
      <c r="C2031" s="381"/>
      <c r="D2031" s="381"/>
      <c r="E2031" s="381"/>
      <c r="F2031" s="381"/>
      <c r="G2031" s="381"/>
      <c r="H2031" s="381"/>
      <c r="I2031" s="381"/>
      <c r="J2031" s="381"/>
    </row>
    <row r="2032" spans="1:10" s="190" customFormat="1" ht="12.75" hidden="1" customHeight="1" x14ac:dyDescent="0.25">
      <c r="A2032" s="381"/>
      <c r="B2032" s="381" t="s">
        <v>6396</v>
      </c>
      <c r="C2032" s="381"/>
      <c r="D2032" s="381"/>
      <c r="E2032" s="381"/>
      <c r="F2032" s="381"/>
      <c r="G2032" s="381"/>
      <c r="H2032" s="381"/>
      <c r="I2032" s="381"/>
      <c r="J2032" s="381"/>
    </row>
    <row r="2033" spans="1:10" s="190" customFormat="1" ht="12.75" hidden="1" customHeight="1" x14ac:dyDescent="0.25">
      <c r="A2033" s="381"/>
      <c r="B2033" s="381" t="s">
        <v>6397</v>
      </c>
      <c r="C2033" s="381"/>
      <c r="D2033" s="381"/>
      <c r="E2033" s="381"/>
      <c r="F2033" s="381"/>
      <c r="G2033" s="381"/>
      <c r="H2033" s="381"/>
      <c r="I2033" s="381"/>
      <c r="J2033" s="381"/>
    </row>
    <row r="2034" spans="1:10" s="190" customFormat="1" ht="12.75" hidden="1" customHeight="1" x14ac:dyDescent="0.25">
      <c r="A2034" s="381"/>
      <c r="B2034" s="381" t="s">
        <v>6398</v>
      </c>
      <c r="C2034" s="381"/>
      <c r="D2034" s="381"/>
      <c r="E2034" s="381"/>
      <c r="F2034" s="381"/>
      <c r="G2034" s="381"/>
      <c r="H2034" s="381"/>
      <c r="I2034" s="381"/>
      <c r="J2034" s="381"/>
    </row>
    <row r="2035" spans="1:10" s="190" customFormat="1" ht="12.75" hidden="1" customHeight="1" x14ac:dyDescent="0.25">
      <c r="A2035" s="381"/>
      <c r="B2035" s="381" t="s">
        <v>6399</v>
      </c>
      <c r="C2035" s="381"/>
      <c r="D2035" s="381"/>
      <c r="E2035" s="381"/>
      <c r="F2035" s="381"/>
      <c r="G2035" s="381"/>
      <c r="H2035" s="381"/>
      <c r="I2035" s="381"/>
      <c r="J2035" s="381"/>
    </row>
    <row r="2036" spans="1:10" s="190" customFormat="1" ht="12.75" hidden="1" customHeight="1" x14ac:dyDescent="0.25">
      <c r="A2036" s="381"/>
      <c r="B2036" s="381" t="s">
        <v>6400</v>
      </c>
      <c r="C2036" s="381"/>
      <c r="D2036" s="381"/>
      <c r="E2036" s="381"/>
      <c r="F2036" s="381"/>
      <c r="G2036" s="381"/>
      <c r="H2036" s="381"/>
      <c r="I2036" s="381"/>
      <c r="J2036" s="381"/>
    </row>
    <row r="2037" spans="1:10" s="190" customFormat="1" ht="12.75" hidden="1" customHeight="1" x14ac:dyDescent="0.25">
      <c r="A2037" s="381"/>
      <c r="B2037" s="381" t="s">
        <v>6401</v>
      </c>
      <c r="C2037" s="381"/>
      <c r="D2037" s="381"/>
      <c r="E2037" s="381"/>
      <c r="F2037" s="381"/>
      <c r="G2037" s="381"/>
      <c r="H2037" s="381"/>
      <c r="I2037" s="381"/>
      <c r="J2037" s="381"/>
    </row>
    <row r="2038" spans="1:10" s="190" customFormat="1" ht="12.75" hidden="1" customHeight="1" x14ac:dyDescent="0.25">
      <c r="A2038" s="381"/>
      <c r="B2038" s="381" t="s">
        <v>6402</v>
      </c>
      <c r="C2038" s="381"/>
      <c r="D2038" s="381"/>
      <c r="E2038" s="381"/>
      <c r="F2038" s="381"/>
      <c r="G2038" s="381"/>
      <c r="H2038" s="381"/>
      <c r="I2038" s="381"/>
      <c r="J2038" s="381"/>
    </row>
    <row r="2039" spans="1:10" s="190" customFormat="1" ht="12.75" hidden="1" customHeight="1" x14ac:dyDescent="0.25">
      <c r="A2039" s="381"/>
      <c r="B2039" s="381" t="s">
        <v>6403</v>
      </c>
      <c r="C2039" s="381"/>
      <c r="D2039" s="381"/>
      <c r="E2039" s="381"/>
      <c r="F2039" s="381"/>
      <c r="G2039" s="381"/>
      <c r="H2039" s="381"/>
      <c r="I2039" s="381"/>
      <c r="J2039" s="381"/>
    </row>
    <row r="2040" spans="1:10" s="190" customFormat="1" ht="12.75" hidden="1" customHeight="1" x14ac:dyDescent="0.25">
      <c r="A2040" s="381"/>
      <c r="B2040" s="381" t="s">
        <v>6404</v>
      </c>
      <c r="C2040" s="381"/>
      <c r="D2040" s="381"/>
      <c r="E2040" s="381"/>
      <c r="F2040" s="381"/>
      <c r="G2040" s="381"/>
      <c r="H2040" s="381"/>
      <c r="I2040" s="381"/>
      <c r="J2040" s="381"/>
    </row>
    <row r="2041" spans="1:10" s="190" customFormat="1" ht="12.75" hidden="1" customHeight="1" x14ac:dyDescent="0.25">
      <c r="A2041" s="381"/>
      <c r="B2041" s="381" t="s">
        <v>6405</v>
      </c>
      <c r="C2041" s="381"/>
      <c r="D2041" s="381"/>
      <c r="E2041" s="381"/>
      <c r="F2041" s="381"/>
      <c r="G2041" s="381"/>
      <c r="H2041" s="381"/>
      <c r="I2041" s="381"/>
      <c r="J2041" s="381"/>
    </row>
    <row r="2042" spans="1:10" s="190" customFormat="1" ht="12.75" hidden="1" customHeight="1" x14ac:dyDescent="0.25">
      <c r="A2042" s="381"/>
      <c r="B2042" s="381" t="s">
        <v>6406</v>
      </c>
      <c r="C2042" s="381"/>
      <c r="D2042" s="381"/>
      <c r="E2042" s="381"/>
      <c r="F2042" s="381"/>
      <c r="G2042" s="381"/>
      <c r="H2042" s="381"/>
      <c r="I2042" s="381"/>
      <c r="J2042" s="381"/>
    </row>
    <row r="2043" spans="1:10" s="190" customFormat="1" ht="12.75" hidden="1" customHeight="1" x14ac:dyDescent="0.25">
      <c r="A2043" s="381"/>
      <c r="B2043" s="381" t="s">
        <v>6407</v>
      </c>
      <c r="C2043" s="381"/>
      <c r="D2043" s="381"/>
      <c r="E2043" s="381"/>
      <c r="F2043" s="381"/>
      <c r="G2043" s="381"/>
      <c r="H2043" s="381"/>
      <c r="I2043" s="381"/>
      <c r="J2043" s="381"/>
    </row>
    <row r="2044" spans="1:10" s="190" customFormat="1" ht="12.75" hidden="1" customHeight="1" x14ac:dyDescent="0.25">
      <c r="A2044" s="381"/>
      <c r="B2044" s="381" t="s">
        <v>6408</v>
      </c>
      <c r="C2044" s="381"/>
      <c r="D2044" s="381"/>
      <c r="E2044" s="381"/>
      <c r="F2044" s="381"/>
      <c r="G2044" s="381"/>
      <c r="H2044" s="381"/>
      <c r="I2044" s="381"/>
      <c r="J2044" s="381"/>
    </row>
    <row r="2045" spans="1:10" s="190" customFormat="1" ht="12.75" hidden="1" customHeight="1" x14ac:dyDescent="0.25">
      <c r="A2045" s="381"/>
      <c r="B2045" s="381" t="s">
        <v>6409</v>
      </c>
      <c r="C2045" s="381"/>
      <c r="D2045" s="381"/>
      <c r="E2045" s="381"/>
      <c r="F2045" s="381"/>
      <c r="G2045" s="381"/>
      <c r="H2045" s="381"/>
      <c r="I2045" s="381"/>
      <c r="J2045" s="381"/>
    </row>
    <row r="2046" spans="1:10" s="190" customFormat="1" ht="12.75" hidden="1" customHeight="1" x14ac:dyDescent="0.25">
      <c r="A2046" s="381"/>
      <c r="B2046" s="381" t="s">
        <v>6410</v>
      </c>
      <c r="C2046" s="381"/>
      <c r="D2046" s="381"/>
      <c r="E2046" s="381"/>
      <c r="F2046" s="381"/>
      <c r="G2046" s="381"/>
      <c r="H2046" s="381"/>
      <c r="I2046" s="381"/>
      <c r="J2046" s="381"/>
    </row>
    <row r="2047" spans="1:10" s="190" customFormat="1" ht="12.75" hidden="1" customHeight="1" x14ac:dyDescent="0.25">
      <c r="A2047" s="381"/>
      <c r="B2047" s="381" t="s">
        <v>6411</v>
      </c>
      <c r="C2047" s="381"/>
      <c r="D2047" s="381"/>
      <c r="E2047" s="381"/>
      <c r="F2047" s="381"/>
      <c r="G2047" s="381"/>
      <c r="H2047" s="381"/>
      <c r="I2047" s="381"/>
      <c r="J2047" s="381"/>
    </row>
    <row r="2048" spans="1:10" s="190" customFormat="1" ht="12.75" hidden="1" customHeight="1" x14ac:dyDescent="0.25">
      <c r="A2048" s="381"/>
      <c r="B2048" s="381" t="s">
        <v>6412</v>
      </c>
      <c r="C2048" s="381"/>
      <c r="D2048" s="381"/>
      <c r="E2048" s="381"/>
      <c r="F2048" s="381"/>
      <c r="G2048" s="381"/>
      <c r="H2048" s="381"/>
      <c r="I2048" s="381"/>
      <c r="J2048" s="381"/>
    </row>
    <row r="2049" spans="1:10" s="190" customFormat="1" ht="12.75" hidden="1" customHeight="1" x14ac:dyDescent="0.25">
      <c r="A2049" s="381"/>
      <c r="B2049" s="381" t="s">
        <v>6413</v>
      </c>
      <c r="C2049" s="381"/>
      <c r="D2049" s="381"/>
      <c r="E2049" s="381"/>
      <c r="F2049" s="381"/>
      <c r="G2049" s="381"/>
      <c r="H2049" s="381"/>
      <c r="I2049" s="381"/>
      <c r="J2049" s="381"/>
    </row>
    <row r="2050" spans="1:10" s="190" customFormat="1" ht="12.75" hidden="1" customHeight="1" x14ac:dyDescent="0.25">
      <c r="A2050" s="381"/>
      <c r="B2050" s="381" t="s">
        <v>6414</v>
      </c>
      <c r="C2050" s="381"/>
      <c r="D2050" s="381"/>
      <c r="E2050" s="381"/>
      <c r="F2050" s="381"/>
      <c r="G2050" s="381"/>
      <c r="H2050" s="381"/>
      <c r="I2050" s="381"/>
      <c r="J2050" s="381"/>
    </row>
    <row r="2051" spans="1:10" s="190" customFormat="1" ht="12.75" hidden="1" customHeight="1" x14ac:dyDescent="0.25">
      <c r="A2051" s="381"/>
      <c r="B2051" s="381" t="s">
        <v>6415</v>
      </c>
      <c r="C2051" s="381"/>
      <c r="D2051" s="381"/>
      <c r="E2051" s="381"/>
      <c r="F2051" s="381"/>
      <c r="G2051" s="381"/>
      <c r="H2051" s="381"/>
      <c r="I2051" s="381"/>
      <c r="J2051" s="381"/>
    </row>
    <row r="2052" spans="1:10" s="190" customFormat="1" ht="12.75" hidden="1" customHeight="1" x14ac:dyDescent="0.25">
      <c r="A2052" s="381"/>
      <c r="B2052" s="381" t="s">
        <v>6416</v>
      </c>
      <c r="C2052" s="381"/>
      <c r="D2052" s="381"/>
      <c r="E2052" s="381"/>
      <c r="F2052" s="381"/>
      <c r="G2052" s="381"/>
      <c r="H2052" s="381"/>
      <c r="I2052" s="381"/>
      <c r="J2052" s="381"/>
    </row>
    <row r="2053" spans="1:10" s="190" customFormat="1" ht="12.75" hidden="1" customHeight="1" x14ac:dyDescent="0.25">
      <c r="A2053" s="381"/>
      <c r="B2053" s="381" t="s">
        <v>6417</v>
      </c>
      <c r="C2053" s="381"/>
      <c r="D2053" s="381"/>
      <c r="E2053" s="381"/>
      <c r="F2053" s="381"/>
      <c r="G2053" s="381"/>
      <c r="H2053" s="381"/>
      <c r="I2053" s="381"/>
      <c r="J2053" s="381"/>
    </row>
    <row r="2054" spans="1:10" s="190" customFormat="1" ht="12.75" hidden="1" customHeight="1" x14ac:dyDescent="0.25">
      <c r="A2054" s="381"/>
      <c r="B2054" s="381" t="s">
        <v>6418</v>
      </c>
      <c r="C2054" s="381"/>
      <c r="D2054" s="381"/>
      <c r="E2054" s="381"/>
      <c r="F2054" s="381"/>
      <c r="G2054" s="381"/>
      <c r="H2054" s="381"/>
      <c r="I2054" s="381"/>
      <c r="J2054" s="381"/>
    </row>
    <row r="2055" spans="1:10" s="190" customFormat="1" ht="12.75" hidden="1" customHeight="1" x14ac:dyDescent="0.25">
      <c r="A2055" s="381"/>
      <c r="B2055" s="381" t="s">
        <v>6419</v>
      </c>
      <c r="C2055" s="381"/>
      <c r="D2055" s="381"/>
      <c r="E2055" s="381"/>
      <c r="F2055" s="381"/>
      <c r="G2055" s="381"/>
      <c r="H2055" s="381"/>
      <c r="I2055" s="381"/>
      <c r="J2055" s="381"/>
    </row>
    <row r="2056" spans="1:10" s="190" customFormat="1" ht="12.75" hidden="1" customHeight="1" x14ac:dyDescent="0.25">
      <c r="A2056" s="381"/>
      <c r="B2056" s="381" t="s">
        <v>6420</v>
      </c>
      <c r="C2056" s="381"/>
      <c r="D2056" s="381"/>
      <c r="E2056" s="381"/>
      <c r="F2056" s="381"/>
      <c r="G2056" s="381"/>
      <c r="H2056" s="381"/>
      <c r="I2056" s="381"/>
      <c r="J2056" s="381"/>
    </row>
    <row r="2057" spans="1:10" s="190" customFormat="1" ht="12.75" hidden="1" customHeight="1" x14ac:dyDescent="0.25">
      <c r="A2057" s="381"/>
      <c r="B2057" s="381" t="s">
        <v>6421</v>
      </c>
      <c r="C2057" s="381"/>
      <c r="D2057" s="381"/>
      <c r="E2057" s="381"/>
      <c r="F2057" s="381"/>
      <c r="G2057" s="381"/>
      <c r="H2057" s="381"/>
      <c r="I2057" s="381"/>
      <c r="J2057" s="381"/>
    </row>
    <row r="2058" spans="1:10" s="190" customFormat="1" ht="12.75" hidden="1" customHeight="1" x14ac:dyDescent="0.25">
      <c r="A2058" s="381"/>
      <c r="B2058" s="381" t="s">
        <v>6422</v>
      </c>
      <c r="C2058" s="381"/>
      <c r="D2058" s="381"/>
      <c r="E2058" s="381"/>
      <c r="F2058" s="381"/>
      <c r="G2058" s="381"/>
      <c r="H2058" s="381"/>
      <c r="I2058" s="381"/>
      <c r="J2058" s="381"/>
    </row>
    <row r="2059" spans="1:10" s="190" customFormat="1" ht="12.75" hidden="1" customHeight="1" x14ac:dyDescent="0.25">
      <c r="A2059" s="381"/>
      <c r="B2059" s="381" t="s">
        <v>6423</v>
      </c>
      <c r="C2059" s="381"/>
      <c r="D2059" s="381"/>
      <c r="E2059" s="381"/>
      <c r="F2059" s="381"/>
      <c r="G2059" s="381"/>
      <c r="H2059" s="381"/>
      <c r="I2059" s="381"/>
      <c r="J2059" s="381"/>
    </row>
    <row r="2060" spans="1:10" s="190" customFormat="1" ht="12.75" hidden="1" customHeight="1" x14ac:dyDescent="0.25">
      <c r="A2060" s="381"/>
      <c r="B2060" s="381" t="s">
        <v>6424</v>
      </c>
      <c r="C2060" s="381"/>
      <c r="D2060" s="381"/>
      <c r="E2060" s="381"/>
      <c r="F2060" s="381"/>
      <c r="G2060" s="381"/>
      <c r="H2060" s="381"/>
      <c r="I2060" s="381"/>
      <c r="J2060" s="381"/>
    </row>
    <row r="2061" spans="1:10" s="190" customFormat="1" ht="12.75" hidden="1" customHeight="1" x14ac:dyDescent="0.25">
      <c r="A2061" s="381"/>
      <c r="B2061" s="381" t="s">
        <v>6425</v>
      </c>
      <c r="C2061" s="381"/>
      <c r="D2061" s="381"/>
      <c r="E2061" s="381"/>
      <c r="F2061" s="381"/>
      <c r="G2061" s="381"/>
      <c r="H2061" s="381"/>
      <c r="I2061" s="381"/>
      <c r="J2061" s="381"/>
    </row>
    <row r="2062" spans="1:10" s="190" customFormat="1" ht="12.75" hidden="1" customHeight="1" x14ac:dyDescent="0.25">
      <c r="A2062" s="381"/>
      <c r="B2062" s="381" t="s">
        <v>6426</v>
      </c>
      <c r="C2062" s="381"/>
      <c r="D2062" s="381"/>
      <c r="E2062" s="381"/>
      <c r="F2062" s="381"/>
      <c r="G2062" s="381"/>
      <c r="H2062" s="381"/>
      <c r="I2062" s="381"/>
      <c r="J2062" s="381"/>
    </row>
    <row r="2063" spans="1:10" s="190" customFormat="1" ht="12.75" hidden="1" customHeight="1" x14ac:dyDescent="0.25">
      <c r="A2063" s="381"/>
      <c r="B2063" s="381" t="s">
        <v>6427</v>
      </c>
      <c r="C2063" s="381"/>
      <c r="D2063" s="381"/>
      <c r="E2063" s="381"/>
      <c r="F2063" s="381"/>
      <c r="G2063" s="381"/>
      <c r="H2063" s="381"/>
      <c r="I2063" s="381"/>
      <c r="J2063" s="381"/>
    </row>
    <row r="2064" spans="1:10" s="190" customFormat="1" ht="12.75" hidden="1" customHeight="1" x14ac:dyDescent="0.25">
      <c r="A2064" s="381"/>
      <c r="B2064" s="381" t="s">
        <v>6428</v>
      </c>
      <c r="C2064" s="381"/>
      <c r="D2064" s="381"/>
      <c r="E2064" s="381"/>
      <c r="F2064" s="381"/>
      <c r="G2064" s="381"/>
      <c r="H2064" s="381"/>
      <c r="I2064" s="381"/>
      <c r="J2064" s="381"/>
    </row>
    <row r="2065" spans="1:10" s="190" customFormat="1" ht="12.75" hidden="1" customHeight="1" x14ac:dyDescent="0.25">
      <c r="A2065" s="381"/>
      <c r="B2065" s="381" t="s">
        <v>6429</v>
      </c>
      <c r="C2065" s="381"/>
      <c r="D2065" s="381"/>
      <c r="E2065" s="381"/>
      <c r="F2065" s="381"/>
      <c r="G2065" s="381"/>
      <c r="H2065" s="381"/>
      <c r="I2065" s="381"/>
      <c r="J2065" s="381"/>
    </row>
    <row r="2066" spans="1:10" s="190" customFormat="1" ht="12.75" hidden="1" customHeight="1" x14ac:dyDescent="0.25">
      <c r="A2066" s="381"/>
      <c r="B2066" s="381" t="s">
        <v>6430</v>
      </c>
      <c r="C2066" s="381"/>
      <c r="D2066" s="381"/>
      <c r="E2066" s="381"/>
      <c r="F2066" s="381"/>
      <c r="G2066" s="381"/>
      <c r="H2066" s="381"/>
      <c r="I2066" s="381"/>
      <c r="J2066" s="381"/>
    </row>
    <row r="2067" spans="1:10" s="190" customFormat="1" ht="12.75" hidden="1" customHeight="1" x14ac:dyDescent="0.25">
      <c r="A2067" s="381"/>
      <c r="B2067" s="381" t="s">
        <v>6431</v>
      </c>
      <c r="C2067" s="381"/>
      <c r="D2067" s="381"/>
      <c r="E2067" s="381"/>
      <c r="F2067" s="381"/>
      <c r="G2067" s="381"/>
      <c r="H2067" s="381"/>
      <c r="I2067" s="381"/>
      <c r="J2067" s="381"/>
    </row>
    <row r="2068" spans="1:10" s="190" customFormat="1" ht="12.75" hidden="1" customHeight="1" x14ac:dyDescent="0.25">
      <c r="A2068" s="381"/>
      <c r="B2068" s="381" t="s">
        <v>6432</v>
      </c>
      <c r="C2068" s="381"/>
      <c r="D2068" s="381"/>
      <c r="E2068" s="381"/>
      <c r="F2068" s="381"/>
      <c r="G2068" s="381"/>
      <c r="H2068" s="381"/>
      <c r="I2068" s="381"/>
      <c r="J2068" s="381"/>
    </row>
    <row r="2069" spans="1:10" s="190" customFormat="1" ht="12.75" hidden="1" customHeight="1" x14ac:dyDescent="0.25">
      <c r="A2069" s="381"/>
      <c r="B2069" s="381" t="s">
        <v>6433</v>
      </c>
      <c r="C2069" s="381"/>
      <c r="D2069" s="381"/>
      <c r="E2069" s="381"/>
      <c r="F2069" s="381"/>
      <c r="G2069" s="381"/>
      <c r="H2069" s="381"/>
      <c r="I2069" s="381"/>
      <c r="J2069" s="381"/>
    </row>
    <row r="2070" spans="1:10" s="190" customFormat="1" ht="12.75" hidden="1" customHeight="1" x14ac:dyDescent="0.25">
      <c r="A2070" s="381"/>
      <c r="B2070" s="381" t="s">
        <v>6434</v>
      </c>
      <c r="C2070" s="381"/>
      <c r="D2070" s="381"/>
      <c r="E2070" s="381"/>
      <c r="F2070" s="381"/>
      <c r="G2070" s="381"/>
      <c r="H2070" s="381"/>
      <c r="I2070" s="381"/>
      <c r="J2070" s="381"/>
    </row>
    <row r="2071" spans="1:10" s="190" customFormat="1" ht="12.75" hidden="1" customHeight="1" x14ac:dyDescent="0.25">
      <c r="A2071" s="381"/>
      <c r="B2071" s="381" t="s">
        <v>6435</v>
      </c>
      <c r="C2071" s="381"/>
      <c r="D2071" s="381"/>
      <c r="E2071" s="381"/>
      <c r="F2071" s="381"/>
      <c r="G2071" s="381"/>
      <c r="H2071" s="381"/>
      <c r="I2071" s="381"/>
      <c r="J2071" s="381"/>
    </row>
    <row r="2072" spans="1:10" s="190" customFormat="1" ht="12.75" hidden="1" customHeight="1" x14ac:dyDescent="0.25">
      <c r="A2072" s="381"/>
      <c r="B2072" s="381" t="s">
        <v>6436</v>
      </c>
      <c r="C2072" s="381"/>
      <c r="D2072" s="381"/>
      <c r="E2072" s="381"/>
      <c r="F2072" s="381"/>
      <c r="G2072" s="381"/>
      <c r="H2072" s="381"/>
      <c r="I2072" s="381"/>
      <c r="J2072" s="381"/>
    </row>
    <row r="2073" spans="1:10" s="190" customFormat="1" ht="12.75" hidden="1" customHeight="1" x14ac:dyDescent="0.25">
      <c r="A2073" s="381"/>
      <c r="B2073" s="381" t="s">
        <v>6437</v>
      </c>
      <c r="C2073" s="381"/>
      <c r="D2073" s="381"/>
      <c r="E2073" s="381"/>
      <c r="F2073" s="381"/>
      <c r="G2073" s="381"/>
      <c r="H2073" s="381"/>
      <c r="I2073" s="381"/>
      <c r="J2073" s="381"/>
    </row>
    <row r="2074" spans="1:10" s="190" customFormat="1" ht="12.75" hidden="1" customHeight="1" x14ac:dyDescent="0.25">
      <c r="A2074" s="381"/>
      <c r="B2074" s="381" t="s">
        <v>6438</v>
      </c>
      <c r="C2074" s="381"/>
      <c r="D2074" s="381"/>
      <c r="E2074" s="381"/>
      <c r="F2074" s="381"/>
      <c r="G2074" s="381"/>
      <c r="H2074" s="381"/>
      <c r="I2074" s="381"/>
      <c r="J2074" s="381"/>
    </row>
    <row r="2075" spans="1:10" s="190" customFormat="1" ht="12.75" hidden="1" customHeight="1" x14ac:dyDescent="0.25">
      <c r="A2075" s="381"/>
      <c r="B2075" s="381" t="s">
        <v>6439</v>
      </c>
      <c r="C2075" s="381"/>
      <c r="D2075" s="381"/>
      <c r="E2075" s="381"/>
      <c r="F2075" s="381"/>
      <c r="G2075" s="381"/>
      <c r="H2075" s="381"/>
      <c r="I2075" s="381"/>
      <c r="J2075" s="381"/>
    </row>
    <row r="2076" spans="1:10" s="190" customFormat="1" ht="12.75" hidden="1" customHeight="1" x14ac:dyDescent="0.25">
      <c r="A2076" s="381"/>
      <c r="B2076" s="381" t="s">
        <v>6440</v>
      </c>
      <c r="C2076" s="381"/>
      <c r="D2076" s="381"/>
      <c r="E2076" s="381"/>
      <c r="F2076" s="381"/>
      <c r="G2076" s="381"/>
      <c r="H2076" s="381"/>
      <c r="I2076" s="381"/>
      <c r="J2076" s="381"/>
    </row>
    <row r="2077" spans="1:10" s="190" customFormat="1" ht="12.75" hidden="1" customHeight="1" x14ac:dyDescent="0.25">
      <c r="A2077" s="381"/>
      <c r="B2077" s="381" t="s">
        <v>6441</v>
      </c>
      <c r="C2077" s="381"/>
      <c r="D2077" s="381"/>
      <c r="E2077" s="381"/>
      <c r="F2077" s="381"/>
      <c r="G2077" s="381"/>
      <c r="H2077" s="381"/>
      <c r="I2077" s="381"/>
      <c r="J2077" s="381"/>
    </row>
    <row r="2078" spans="1:10" s="190" customFormat="1" ht="12.75" hidden="1" customHeight="1" x14ac:dyDescent="0.25">
      <c r="A2078" s="381"/>
      <c r="B2078" s="381" t="s">
        <v>6442</v>
      </c>
      <c r="C2078" s="381"/>
      <c r="D2078" s="381"/>
      <c r="E2078" s="381"/>
      <c r="F2078" s="381"/>
      <c r="G2078" s="381"/>
      <c r="H2078" s="381"/>
      <c r="I2078" s="381"/>
      <c r="J2078" s="381"/>
    </row>
    <row r="2079" spans="1:10" s="190" customFormat="1" ht="12.75" hidden="1" customHeight="1" x14ac:dyDescent="0.25">
      <c r="A2079" s="381"/>
      <c r="B2079" s="381" t="s">
        <v>6443</v>
      </c>
      <c r="C2079" s="381"/>
      <c r="D2079" s="381"/>
      <c r="E2079" s="381"/>
      <c r="F2079" s="381"/>
      <c r="G2079" s="381"/>
      <c r="H2079" s="381"/>
      <c r="I2079" s="381"/>
      <c r="J2079" s="381"/>
    </row>
    <row r="2080" spans="1:10" s="190" customFormat="1" ht="12.75" hidden="1" customHeight="1" x14ac:dyDescent="0.25">
      <c r="A2080" s="381"/>
      <c r="B2080" s="381" t="s">
        <v>6444</v>
      </c>
      <c r="C2080" s="381"/>
      <c r="D2080" s="381"/>
      <c r="E2080" s="381"/>
      <c r="F2080" s="381"/>
      <c r="G2080" s="381"/>
      <c r="H2080" s="381"/>
      <c r="I2080" s="381"/>
      <c r="J2080" s="381"/>
    </row>
    <row r="2081" spans="1:10" s="190" customFormat="1" ht="12.75" hidden="1" customHeight="1" x14ac:dyDescent="0.25">
      <c r="A2081" s="381"/>
      <c r="B2081" s="381" t="s">
        <v>6445</v>
      </c>
      <c r="C2081" s="381"/>
      <c r="D2081" s="381"/>
      <c r="E2081" s="381"/>
      <c r="F2081" s="381"/>
      <c r="G2081" s="381"/>
      <c r="H2081" s="381"/>
      <c r="I2081" s="381"/>
      <c r="J2081" s="381"/>
    </row>
    <row r="2082" spans="1:10" s="190" customFormat="1" ht="12.75" hidden="1" customHeight="1" x14ac:dyDescent="0.25">
      <c r="A2082" s="381"/>
      <c r="B2082" s="381" t="s">
        <v>6446</v>
      </c>
      <c r="C2082" s="381"/>
      <c r="D2082" s="381"/>
      <c r="E2082" s="381"/>
      <c r="F2082" s="381"/>
      <c r="G2082" s="381"/>
      <c r="H2082" s="381"/>
      <c r="I2082" s="381"/>
      <c r="J2082" s="381"/>
    </row>
    <row r="2083" spans="1:10" s="190" customFormat="1" ht="12.75" hidden="1" customHeight="1" x14ac:dyDescent="0.25">
      <c r="A2083" s="381"/>
      <c r="B2083" s="381" t="s">
        <v>6447</v>
      </c>
      <c r="C2083" s="381"/>
      <c r="D2083" s="381"/>
      <c r="E2083" s="381"/>
      <c r="F2083" s="381"/>
      <c r="G2083" s="381"/>
      <c r="H2083" s="381"/>
      <c r="I2083" s="381"/>
      <c r="J2083" s="381"/>
    </row>
    <row r="2084" spans="1:10" s="190" customFormat="1" ht="12.75" hidden="1" customHeight="1" x14ac:dyDescent="0.25">
      <c r="A2084" s="381"/>
      <c r="B2084" s="381" t="s">
        <v>6448</v>
      </c>
      <c r="C2084" s="381"/>
      <c r="D2084" s="381"/>
      <c r="E2084" s="381"/>
      <c r="F2084" s="381"/>
      <c r="G2084" s="381"/>
      <c r="H2084" s="381"/>
      <c r="I2084" s="381"/>
      <c r="J2084" s="381"/>
    </row>
    <row r="2085" spans="1:10" s="190" customFormat="1" ht="12.75" hidden="1" customHeight="1" x14ac:dyDescent="0.25">
      <c r="A2085" s="381"/>
      <c r="B2085" s="381" t="s">
        <v>6449</v>
      </c>
      <c r="C2085" s="381"/>
      <c r="D2085" s="381"/>
      <c r="E2085" s="381"/>
      <c r="F2085" s="381"/>
      <c r="G2085" s="381"/>
      <c r="H2085" s="381"/>
      <c r="I2085" s="381"/>
      <c r="J2085" s="381"/>
    </row>
    <row r="2086" spans="1:10" s="190" customFormat="1" ht="12.75" hidden="1" customHeight="1" x14ac:dyDescent="0.25">
      <c r="A2086" s="381"/>
      <c r="B2086" s="381" t="s">
        <v>6450</v>
      </c>
      <c r="C2086" s="381"/>
      <c r="D2086" s="381"/>
      <c r="E2086" s="381"/>
      <c r="F2086" s="381"/>
      <c r="G2086" s="381"/>
      <c r="H2086" s="381"/>
      <c r="I2086" s="381"/>
      <c r="J2086" s="381"/>
    </row>
    <row r="2087" spans="1:10" s="190" customFormat="1" ht="12.75" hidden="1" customHeight="1" x14ac:dyDescent="0.25">
      <c r="A2087" s="381"/>
      <c r="B2087" s="381" t="s">
        <v>6451</v>
      </c>
      <c r="C2087" s="381"/>
      <c r="D2087" s="381"/>
      <c r="E2087" s="381"/>
      <c r="F2087" s="381"/>
      <c r="G2087" s="381"/>
      <c r="H2087" s="381"/>
      <c r="I2087" s="381"/>
      <c r="J2087" s="381"/>
    </row>
    <row r="2088" spans="1:10" s="190" customFormat="1" ht="12.75" hidden="1" customHeight="1" x14ac:dyDescent="0.25">
      <c r="A2088" s="381"/>
      <c r="B2088" s="381" t="s">
        <v>6452</v>
      </c>
      <c r="C2088" s="381"/>
      <c r="D2088" s="381"/>
      <c r="E2088" s="381"/>
      <c r="F2088" s="381"/>
      <c r="G2088" s="381"/>
      <c r="H2088" s="381"/>
      <c r="I2088" s="381"/>
      <c r="J2088" s="381"/>
    </row>
    <row r="2089" spans="1:10" s="190" customFormat="1" ht="12.75" hidden="1" customHeight="1" x14ac:dyDescent="0.25">
      <c r="A2089" s="381"/>
      <c r="B2089" s="381" t="s">
        <v>6453</v>
      </c>
      <c r="C2089" s="381"/>
      <c r="D2089" s="381"/>
      <c r="E2089" s="381"/>
      <c r="F2089" s="381"/>
      <c r="G2089" s="381"/>
      <c r="H2089" s="381"/>
      <c r="I2089" s="381"/>
      <c r="J2089" s="381"/>
    </row>
    <row r="2090" spans="1:10" s="190" customFormat="1" ht="12.75" hidden="1" customHeight="1" x14ac:dyDescent="0.25">
      <c r="A2090" s="381"/>
      <c r="B2090" s="381" t="s">
        <v>6454</v>
      </c>
      <c r="C2090" s="381"/>
      <c r="D2090" s="381"/>
      <c r="E2090" s="381"/>
      <c r="F2090" s="381"/>
      <c r="G2090" s="381"/>
      <c r="H2090" s="381"/>
      <c r="I2090" s="381"/>
      <c r="J2090" s="381"/>
    </row>
    <row r="2091" spans="1:10" s="190" customFormat="1" ht="12.75" hidden="1" customHeight="1" x14ac:dyDescent="0.25">
      <c r="A2091" s="381"/>
      <c r="B2091" s="381" t="s">
        <v>6455</v>
      </c>
      <c r="C2091" s="381"/>
      <c r="D2091" s="381"/>
      <c r="E2091" s="381"/>
      <c r="F2091" s="381"/>
      <c r="G2091" s="381"/>
      <c r="H2091" s="381"/>
      <c r="I2091" s="381"/>
      <c r="J2091" s="381"/>
    </row>
    <row r="2092" spans="1:10" s="190" customFormat="1" ht="12.75" hidden="1" customHeight="1" x14ac:dyDescent="0.25">
      <c r="A2092" s="381"/>
      <c r="B2092" s="381" t="s">
        <v>6456</v>
      </c>
      <c r="C2092" s="381"/>
      <c r="D2092" s="381"/>
      <c r="E2092" s="381"/>
      <c r="F2092" s="381"/>
      <c r="G2092" s="381"/>
      <c r="H2092" s="381"/>
      <c r="I2092" s="381"/>
      <c r="J2092" s="381"/>
    </row>
    <row r="2093" spans="1:10" s="190" customFormat="1" ht="12.75" hidden="1" customHeight="1" x14ac:dyDescent="0.25">
      <c r="A2093" s="381"/>
      <c r="B2093" s="381" t="s">
        <v>6457</v>
      </c>
      <c r="C2093" s="381"/>
      <c r="D2093" s="381"/>
      <c r="E2093" s="381"/>
      <c r="F2093" s="381"/>
      <c r="G2093" s="381"/>
      <c r="H2093" s="381"/>
      <c r="I2093" s="381"/>
      <c r="J2093" s="381"/>
    </row>
    <row r="2094" spans="1:10" s="190" customFormat="1" ht="12.75" hidden="1" customHeight="1" x14ac:dyDescent="0.25">
      <c r="A2094" s="381"/>
      <c r="B2094" s="381" t="s">
        <v>6458</v>
      </c>
      <c r="C2094" s="381"/>
      <c r="D2094" s="381"/>
      <c r="E2094" s="381"/>
      <c r="F2094" s="381"/>
      <c r="G2094" s="381"/>
      <c r="H2094" s="381"/>
      <c r="I2094" s="381"/>
      <c r="J2094" s="381"/>
    </row>
    <row r="2095" spans="1:10" s="190" customFormat="1" ht="12.75" hidden="1" customHeight="1" x14ac:dyDescent="0.25">
      <c r="A2095" s="381"/>
      <c r="B2095" s="381" t="s">
        <v>6459</v>
      </c>
      <c r="C2095" s="381"/>
      <c r="D2095" s="381"/>
      <c r="E2095" s="381"/>
      <c r="F2095" s="381"/>
      <c r="G2095" s="381"/>
      <c r="H2095" s="381"/>
      <c r="I2095" s="381"/>
      <c r="J2095" s="381"/>
    </row>
    <row r="2096" spans="1:10" s="190" customFormat="1" ht="12.75" hidden="1" customHeight="1" x14ac:dyDescent="0.25">
      <c r="A2096" s="381"/>
      <c r="B2096" s="381" t="s">
        <v>6460</v>
      </c>
      <c r="C2096" s="381"/>
      <c r="D2096" s="381"/>
      <c r="E2096" s="381"/>
      <c r="F2096" s="381"/>
      <c r="G2096" s="381"/>
      <c r="H2096" s="381"/>
      <c r="I2096" s="381"/>
      <c r="J2096" s="381"/>
    </row>
    <row r="2097" spans="1:10" s="190" customFormat="1" ht="12.75" hidden="1" customHeight="1" x14ac:dyDescent="0.25">
      <c r="A2097" s="381"/>
      <c r="B2097" s="381" t="s">
        <v>6461</v>
      </c>
      <c r="C2097" s="381"/>
      <c r="D2097" s="381"/>
      <c r="E2097" s="381"/>
      <c r="F2097" s="381"/>
      <c r="G2097" s="381"/>
      <c r="H2097" s="381"/>
      <c r="I2097" s="381"/>
      <c r="J2097" s="381"/>
    </row>
    <row r="2098" spans="1:10" s="190" customFormat="1" ht="12.75" hidden="1" customHeight="1" x14ac:dyDescent="0.25">
      <c r="A2098" s="381"/>
      <c r="B2098" s="381" t="s">
        <v>6462</v>
      </c>
      <c r="C2098" s="381"/>
      <c r="D2098" s="381"/>
      <c r="E2098" s="381"/>
      <c r="F2098" s="381"/>
      <c r="G2098" s="381"/>
      <c r="H2098" s="381"/>
      <c r="I2098" s="381"/>
      <c r="J2098" s="381"/>
    </row>
    <row r="2099" spans="1:10" s="190" customFormat="1" ht="12.75" hidden="1" customHeight="1" x14ac:dyDescent="0.25">
      <c r="A2099" s="381"/>
      <c r="B2099" s="381" t="s">
        <v>6463</v>
      </c>
      <c r="C2099" s="381"/>
      <c r="D2099" s="381"/>
      <c r="E2099" s="381"/>
      <c r="F2099" s="381"/>
      <c r="G2099" s="381"/>
      <c r="H2099" s="381"/>
      <c r="I2099" s="381"/>
      <c r="J2099" s="381"/>
    </row>
    <row r="2100" spans="1:10" s="190" customFormat="1" ht="12.75" hidden="1" customHeight="1" x14ac:dyDescent="0.25">
      <c r="A2100" s="381"/>
      <c r="B2100" s="381" t="s">
        <v>6464</v>
      </c>
      <c r="C2100" s="381"/>
      <c r="D2100" s="381"/>
      <c r="E2100" s="381"/>
      <c r="F2100" s="381"/>
      <c r="G2100" s="381"/>
      <c r="H2100" s="381"/>
      <c r="I2100" s="381"/>
      <c r="J2100" s="381"/>
    </row>
    <row r="2101" spans="1:10" s="190" customFormat="1" ht="12.75" hidden="1" customHeight="1" x14ac:dyDescent="0.25">
      <c r="A2101" s="381"/>
      <c r="B2101" s="381" t="s">
        <v>6465</v>
      </c>
      <c r="C2101" s="381"/>
      <c r="D2101" s="381"/>
      <c r="E2101" s="381"/>
      <c r="F2101" s="381"/>
      <c r="G2101" s="381"/>
      <c r="H2101" s="381"/>
      <c r="I2101" s="381"/>
      <c r="J2101" s="381"/>
    </row>
    <row r="2102" spans="1:10" s="190" customFormat="1" ht="12.75" hidden="1" customHeight="1" x14ac:dyDescent="0.25">
      <c r="A2102" s="381"/>
      <c r="B2102" s="381" t="s">
        <v>6466</v>
      </c>
      <c r="C2102" s="381"/>
      <c r="D2102" s="381"/>
      <c r="E2102" s="381"/>
      <c r="F2102" s="381"/>
      <c r="G2102" s="381"/>
      <c r="H2102" s="381"/>
      <c r="I2102" s="381"/>
      <c r="J2102" s="381"/>
    </row>
    <row r="2103" spans="1:10" s="190" customFormat="1" ht="12.75" hidden="1" customHeight="1" x14ac:dyDescent="0.25">
      <c r="A2103" s="381"/>
      <c r="B2103" s="381" t="s">
        <v>6467</v>
      </c>
      <c r="C2103" s="381"/>
      <c r="D2103" s="381"/>
      <c r="E2103" s="381"/>
      <c r="F2103" s="381"/>
      <c r="G2103" s="381"/>
      <c r="H2103" s="381"/>
      <c r="I2103" s="381"/>
      <c r="J2103" s="381"/>
    </row>
    <row r="2104" spans="1:10" s="190" customFormat="1" ht="12.75" hidden="1" customHeight="1" x14ac:dyDescent="0.25">
      <c r="A2104" s="381"/>
      <c r="B2104" s="381" t="s">
        <v>6468</v>
      </c>
      <c r="C2104" s="381"/>
      <c r="D2104" s="381"/>
      <c r="E2104" s="381"/>
      <c r="F2104" s="381"/>
      <c r="G2104" s="381"/>
      <c r="H2104" s="381"/>
      <c r="I2104" s="381"/>
      <c r="J2104" s="381"/>
    </row>
    <row r="2105" spans="1:10" s="190" customFormat="1" ht="12.75" hidden="1" customHeight="1" x14ac:dyDescent="0.25">
      <c r="A2105" s="381"/>
      <c r="B2105" s="381" t="s">
        <v>6469</v>
      </c>
      <c r="C2105" s="381"/>
      <c r="D2105" s="381"/>
      <c r="E2105" s="381"/>
      <c r="F2105" s="381"/>
      <c r="G2105" s="381"/>
      <c r="H2105" s="381"/>
      <c r="I2105" s="381"/>
      <c r="J2105" s="381"/>
    </row>
    <row r="2106" spans="1:10" s="190" customFormat="1" ht="12.75" hidden="1" customHeight="1" x14ac:dyDescent="0.25">
      <c r="A2106" s="381"/>
      <c r="B2106" s="381" t="s">
        <v>6470</v>
      </c>
      <c r="C2106" s="381"/>
      <c r="D2106" s="381"/>
      <c r="E2106" s="381"/>
      <c r="F2106" s="381"/>
      <c r="G2106" s="381"/>
      <c r="H2106" s="381"/>
      <c r="I2106" s="381"/>
      <c r="J2106" s="381"/>
    </row>
    <row r="2107" spans="1:10" s="190" customFormat="1" ht="12.75" hidden="1" customHeight="1" x14ac:dyDescent="0.25">
      <c r="A2107" s="381"/>
      <c r="B2107" s="381" t="s">
        <v>6471</v>
      </c>
      <c r="C2107" s="381"/>
      <c r="D2107" s="381"/>
      <c r="E2107" s="381"/>
      <c r="F2107" s="381"/>
      <c r="G2107" s="381"/>
      <c r="H2107" s="381"/>
      <c r="I2107" s="381"/>
      <c r="J2107" s="381"/>
    </row>
    <row r="2108" spans="1:10" s="190" customFormat="1" ht="12.75" hidden="1" customHeight="1" x14ac:dyDescent="0.25">
      <c r="A2108" s="381"/>
      <c r="B2108" s="381" t="s">
        <v>6472</v>
      </c>
      <c r="C2108" s="381"/>
      <c r="D2108" s="381"/>
      <c r="E2108" s="381"/>
      <c r="F2108" s="381"/>
      <c r="G2108" s="381"/>
      <c r="H2108" s="381"/>
      <c r="I2108" s="381"/>
      <c r="J2108" s="381"/>
    </row>
    <row r="2109" spans="1:10" s="190" customFormat="1" ht="12.75" hidden="1" customHeight="1" x14ac:dyDescent="0.25">
      <c r="A2109" s="381"/>
      <c r="B2109" s="381" t="s">
        <v>6473</v>
      </c>
      <c r="C2109" s="381"/>
      <c r="D2109" s="381"/>
      <c r="E2109" s="381"/>
      <c r="F2109" s="381"/>
      <c r="G2109" s="381"/>
      <c r="H2109" s="381"/>
      <c r="I2109" s="381"/>
      <c r="J2109" s="381"/>
    </row>
    <row r="2110" spans="1:10" s="190" customFormat="1" ht="12.75" hidden="1" customHeight="1" x14ac:dyDescent="0.25">
      <c r="A2110" s="381"/>
      <c r="B2110" s="381" t="s">
        <v>6474</v>
      </c>
      <c r="C2110" s="381"/>
      <c r="D2110" s="381"/>
      <c r="E2110" s="381"/>
      <c r="F2110" s="381"/>
      <c r="G2110" s="381"/>
      <c r="H2110" s="381"/>
      <c r="I2110" s="381"/>
      <c r="J2110" s="381"/>
    </row>
    <row r="2111" spans="1:10" s="190" customFormat="1" ht="12.75" hidden="1" customHeight="1" x14ac:dyDescent="0.25">
      <c r="A2111" s="381"/>
      <c r="B2111" s="381" t="s">
        <v>6475</v>
      </c>
      <c r="C2111" s="381"/>
      <c r="D2111" s="381"/>
      <c r="E2111" s="381"/>
      <c r="F2111" s="381"/>
      <c r="G2111" s="381"/>
      <c r="H2111" s="381"/>
      <c r="I2111" s="381"/>
      <c r="J2111" s="381"/>
    </row>
    <row r="2112" spans="1:10" s="190" customFormat="1" ht="12.75" hidden="1" customHeight="1" x14ac:dyDescent="0.25">
      <c r="A2112" s="381"/>
      <c r="B2112" s="381" t="s">
        <v>6476</v>
      </c>
      <c r="C2112" s="381"/>
      <c r="D2112" s="381"/>
      <c r="E2112" s="381"/>
      <c r="F2112" s="381"/>
      <c r="G2112" s="381"/>
      <c r="H2112" s="381"/>
      <c r="I2112" s="381"/>
      <c r="J2112" s="381"/>
    </row>
    <row r="2113" spans="1:10" s="190" customFormat="1" ht="12.75" hidden="1" customHeight="1" x14ac:dyDescent="0.25">
      <c r="A2113" s="381"/>
      <c r="B2113" s="381" t="s">
        <v>6477</v>
      </c>
      <c r="C2113" s="381"/>
      <c r="D2113" s="381"/>
      <c r="E2113" s="381"/>
      <c r="F2113" s="381"/>
      <c r="G2113" s="381"/>
      <c r="H2113" s="381"/>
      <c r="I2113" s="381"/>
      <c r="J2113" s="381"/>
    </row>
    <row r="2114" spans="1:10" s="190" customFormat="1" ht="12.75" hidden="1" customHeight="1" x14ac:dyDescent="0.25">
      <c r="A2114" s="381"/>
      <c r="B2114" s="381" t="s">
        <v>6478</v>
      </c>
      <c r="C2114" s="381"/>
      <c r="D2114" s="381"/>
      <c r="E2114" s="381"/>
      <c r="F2114" s="381"/>
      <c r="G2114" s="381"/>
      <c r="H2114" s="381"/>
      <c r="I2114" s="381"/>
      <c r="J2114" s="381"/>
    </row>
    <row r="2115" spans="1:10" s="190" customFormat="1" ht="12.75" hidden="1" customHeight="1" x14ac:dyDescent="0.25">
      <c r="A2115" s="381"/>
      <c r="B2115" s="381" t="s">
        <v>6479</v>
      </c>
      <c r="C2115" s="381"/>
      <c r="D2115" s="381"/>
      <c r="E2115" s="381"/>
      <c r="F2115" s="381"/>
      <c r="G2115" s="381"/>
      <c r="H2115" s="381"/>
      <c r="I2115" s="381"/>
      <c r="J2115" s="381"/>
    </row>
    <row r="2116" spans="1:10" s="190" customFormat="1" ht="12.75" hidden="1" customHeight="1" x14ac:dyDescent="0.25">
      <c r="A2116" s="381"/>
      <c r="B2116" s="381" t="s">
        <v>6480</v>
      </c>
      <c r="C2116" s="381"/>
      <c r="D2116" s="381"/>
      <c r="E2116" s="381"/>
      <c r="F2116" s="381"/>
      <c r="G2116" s="381"/>
      <c r="H2116" s="381"/>
      <c r="I2116" s="381"/>
      <c r="J2116" s="381"/>
    </row>
    <row r="2117" spans="1:10" s="190" customFormat="1" ht="12.75" hidden="1" customHeight="1" x14ac:dyDescent="0.25">
      <c r="A2117" s="381"/>
      <c r="B2117" s="381" t="s">
        <v>6481</v>
      </c>
      <c r="C2117" s="381"/>
      <c r="D2117" s="381"/>
      <c r="E2117" s="381"/>
      <c r="F2117" s="381"/>
      <c r="G2117" s="381"/>
      <c r="H2117" s="381"/>
      <c r="I2117" s="381"/>
      <c r="J2117" s="381"/>
    </row>
    <row r="2118" spans="1:10" s="190" customFormat="1" ht="12.75" hidden="1" customHeight="1" x14ac:dyDescent="0.25">
      <c r="A2118" s="381"/>
      <c r="B2118" s="381" t="s">
        <v>6482</v>
      </c>
      <c r="C2118" s="381"/>
      <c r="D2118" s="381"/>
      <c r="E2118" s="381"/>
      <c r="F2118" s="381"/>
      <c r="G2118" s="381"/>
      <c r="H2118" s="381"/>
      <c r="I2118" s="381"/>
      <c r="J2118" s="381"/>
    </row>
    <row r="2119" spans="1:10" s="190" customFormat="1" ht="12.75" hidden="1" customHeight="1" x14ac:dyDescent="0.25">
      <c r="A2119" s="381"/>
      <c r="B2119" s="381" t="s">
        <v>6483</v>
      </c>
      <c r="C2119" s="381"/>
      <c r="D2119" s="381"/>
      <c r="E2119" s="381"/>
      <c r="F2119" s="381"/>
      <c r="G2119" s="381"/>
      <c r="H2119" s="381"/>
      <c r="I2119" s="381"/>
      <c r="J2119" s="381"/>
    </row>
    <row r="2120" spans="1:10" s="190" customFormat="1" ht="12.75" hidden="1" customHeight="1" x14ac:dyDescent="0.25">
      <c r="A2120" s="381"/>
      <c r="B2120" s="381" t="s">
        <v>6484</v>
      </c>
      <c r="C2120" s="381"/>
      <c r="D2120" s="381"/>
      <c r="E2120" s="381"/>
      <c r="F2120" s="381"/>
      <c r="G2120" s="381"/>
      <c r="H2120" s="381"/>
      <c r="I2120" s="381"/>
      <c r="J2120" s="381"/>
    </row>
    <row r="2121" spans="1:10" s="190" customFormat="1" ht="12.75" hidden="1" customHeight="1" x14ac:dyDescent="0.25">
      <c r="A2121" s="381"/>
      <c r="B2121" s="381" t="s">
        <v>6485</v>
      </c>
      <c r="C2121" s="381"/>
      <c r="D2121" s="381"/>
      <c r="E2121" s="381"/>
      <c r="F2121" s="381"/>
      <c r="G2121" s="381"/>
      <c r="H2121" s="381"/>
      <c r="I2121" s="381"/>
      <c r="J2121" s="381"/>
    </row>
    <row r="2122" spans="1:10" s="190" customFormat="1" ht="12.75" hidden="1" customHeight="1" x14ac:dyDescent="0.25">
      <c r="A2122" s="381"/>
      <c r="B2122" s="381" t="s">
        <v>6486</v>
      </c>
      <c r="C2122" s="381"/>
      <c r="D2122" s="381"/>
      <c r="E2122" s="381"/>
      <c r="F2122" s="381"/>
      <c r="G2122" s="381"/>
      <c r="H2122" s="381"/>
      <c r="I2122" s="381"/>
      <c r="J2122" s="381"/>
    </row>
    <row r="2123" spans="1:10" s="190" customFormat="1" ht="12.75" hidden="1" customHeight="1" x14ac:dyDescent="0.25">
      <c r="A2123" s="381"/>
      <c r="B2123" s="381" t="s">
        <v>6487</v>
      </c>
      <c r="C2123" s="381"/>
      <c r="D2123" s="381"/>
      <c r="E2123" s="381"/>
      <c r="F2123" s="381"/>
      <c r="G2123" s="381"/>
      <c r="H2123" s="381"/>
      <c r="I2123" s="381"/>
      <c r="J2123" s="381"/>
    </row>
    <row r="2124" spans="1:10" s="190" customFormat="1" ht="12.75" hidden="1" customHeight="1" x14ac:dyDescent="0.25">
      <c r="A2124" s="381"/>
      <c r="B2124" s="381" t="s">
        <v>6488</v>
      </c>
      <c r="C2124" s="381"/>
      <c r="D2124" s="381"/>
      <c r="E2124" s="381"/>
      <c r="F2124" s="381"/>
      <c r="G2124" s="381"/>
      <c r="H2124" s="381"/>
      <c r="I2124" s="381"/>
      <c r="J2124" s="381"/>
    </row>
    <row r="2125" spans="1:10" s="190" customFormat="1" ht="12.75" hidden="1" customHeight="1" x14ac:dyDescent="0.25">
      <c r="A2125" s="381"/>
      <c r="B2125" s="381" t="s">
        <v>6489</v>
      </c>
      <c r="C2125" s="381"/>
      <c r="D2125" s="381"/>
      <c r="E2125" s="381"/>
      <c r="F2125" s="381"/>
      <c r="G2125" s="381"/>
      <c r="H2125" s="381"/>
      <c r="I2125" s="381"/>
      <c r="J2125" s="381"/>
    </row>
    <row r="2126" spans="1:10" s="190" customFormat="1" ht="12.75" hidden="1" customHeight="1" x14ac:dyDescent="0.25">
      <c r="A2126" s="381"/>
      <c r="B2126" s="381" t="s">
        <v>6490</v>
      </c>
      <c r="C2126" s="381"/>
      <c r="D2126" s="381"/>
      <c r="E2126" s="381"/>
      <c r="F2126" s="381"/>
      <c r="G2126" s="381"/>
      <c r="H2126" s="381"/>
      <c r="I2126" s="381"/>
      <c r="J2126" s="381"/>
    </row>
    <row r="2127" spans="1:10" s="190" customFormat="1" ht="12.75" hidden="1" customHeight="1" x14ac:dyDescent="0.25">
      <c r="A2127" s="381"/>
      <c r="B2127" s="381" t="s">
        <v>6491</v>
      </c>
      <c r="C2127" s="381"/>
      <c r="D2127" s="381"/>
      <c r="E2127" s="381"/>
      <c r="F2127" s="381"/>
      <c r="G2127" s="381"/>
      <c r="H2127" s="381"/>
      <c r="I2127" s="381"/>
      <c r="J2127" s="381"/>
    </row>
    <row r="2128" spans="1:10" s="190" customFormat="1" ht="12.75" hidden="1" customHeight="1" x14ac:dyDescent="0.25">
      <c r="A2128" s="381"/>
      <c r="B2128" s="381" t="s">
        <v>6492</v>
      </c>
      <c r="C2128" s="381"/>
      <c r="D2128" s="381"/>
      <c r="E2128" s="381"/>
      <c r="F2128" s="381"/>
      <c r="G2128" s="381"/>
      <c r="H2128" s="381"/>
      <c r="I2128" s="381"/>
      <c r="J2128" s="381"/>
    </row>
    <row r="2129" spans="1:10" s="190" customFormat="1" ht="12.75" hidden="1" customHeight="1" x14ac:dyDescent="0.25">
      <c r="A2129" s="381"/>
      <c r="B2129" s="381" t="s">
        <v>6493</v>
      </c>
      <c r="C2129" s="381"/>
      <c r="D2129" s="381"/>
      <c r="E2129" s="381"/>
      <c r="F2129" s="381"/>
      <c r="G2129" s="381"/>
      <c r="H2129" s="381"/>
      <c r="I2129" s="381"/>
      <c r="J2129" s="381"/>
    </row>
    <row r="2130" spans="1:10" s="190" customFormat="1" ht="12.75" hidden="1" customHeight="1" x14ac:dyDescent="0.25">
      <c r="A2130" s="381"/>
      <c r="B2130" s="381" t="s">
        <v>6494</v>
      </c>
      <c r="C2130" s="381"/>
      <c r="D2130" s="381"/>
      <c r="E2130" s="381"/>
      <c r="F2130" s="381"/>
      <c r="G2130" s="381"/>
      <c r="H2130" s="381"/>
      <c r="I2130" s="381"/>
      <c r="J2130" s="381"/>
    </row>
    <row r="2131" spans="1:10" s="190" customFormat="1" ht="12.75" hidden="1" customHeight="1" x14ac:dyDescent="0.25">
      <c r="A2131" s="381"/>
      <c r="B2131" s="381" t="s">
        <v>6495</v>
      </c>
      <c r="C2131" s="381"/>
      <c r="D2131" s="381"/>
      <c r="E2131" s="381"/>
      <c r="F2131" s="381"/>
      <c r="G2131" s="381"/>
      <c r="H2131" s="381"/>
      <c r="I2131" s="381"/>
      <c r="J2131" s="381"/>
    </row>
    <row r="2132" spans="1:10" s="190" customFormat="1" ht="12.75" hidden="1" customHeight="1" x14ac:dyDescent="0.25">
      <c r="A2132" s="381"/>
      <c r="B2132" s="381" t="s">
        <v>6496</v>
      </c>
      <c r="C2132" s="381"/>
      <c r="D2132" s="381"/>
      <c r="E2132" s="381"/>
      <c r="F2132" s="381"/>
      <c r="G2132" s="381"/>
      <c r="H2132" s="381"/>
      <c r="I2132" s="381"/>
      <c r="J2132" s="381"/>
    </row>
    <row r="2133" spans="1:10" s="190" customFormat="1" ht="12.75" hidden="1" customHeight="1" x14ac:dyDescent="0.25">
      <c r="A2133" s="381"/>
      <c r="B2133" s="381" t="s">
        <v>6497</v>
      </c>
      <c r="C2133" s="381"/>
      <c r="D2133" s="381"/>
      <c r="E2133" s="381"/>
      <c r="F2133" s="381"/>
      <c r="G2133" s="381"/>
      <c r="H2133" s="381"/>
      <c r="I2133" s="381"/>
      <c r="J2133" s="381"/>
    </row>
    <row r="2134" spans="1:10" s="190" customFormat="1" ht="12.75" hidden="1" customHeight="1" x14ac:dyDescent="0.25">
      <c r="A2134" s="381"/>
      <c r="B2134" s="381" t="s">
        <v>6498</v>
      </c>
      <c r="C2134" s="381"/>
      <c r="D2134" s="381"/>
      <c r="E2134" s="381"/>
      <c r="F2134" s="381"/>
      <c r="G2134" s="381"/>
      <c r="H2134" s="381"/>
      <c r="I2134" s="381"/>
      <c r="J2134" s="381"/>
    </row>
    <row r="2135" spans="1:10" s="190" customFormat="1" ht="12.75" hidden="1" customHeight="1" x14ac:dyDescent="0.25">
      <c r="A2135" s="381"/>
      <c r="B2135" s="381" t="s">
        <v>6499</v>
      </c>
      <c r="C2135" s="381"/>
      <c r="D2135" s="381"/>
      <c r="E2135" s="381"/>
      <c r="F2135" s="381"/>
      <c r="G2135" s="381"/>
      <c r="H2135" s="381"/>
      <c r="I2135" s="381"/>
      <c r="J2135" s="381"/>
    </row>
    <row r="2136" spans="1:10" s="190" customFormat="1" ht="12.75" hidden="1" customHeight="1" x14ac:dyDescent="0.25">
      <c r="A2136" s="381"/>
      <c r="B2136" s="381" t="s">
        <v>6500</v>
      </c>
      <c r="C2136" s="381"/>
      <c r="D2136" s="381"/>
      <c r="E2136" s="381"/>
      <c r="F2136" s="381"/>
      <c r="G2136" s="381"/>
      <c r="H2136" s="381"/>
      <c r="I2136" s="381"/>
      <c r="J2136" s="381"/>
    </row>
    <row r="2137" spans="1:10" s="190" customFormat="1" ht="12.75" hidden="1" customHeight="1" x14ac:dyDescent="0.25">
      <c r="A2137" s="381"/>
      <c r="B2137" s="381" t="s">
        <v>6501</v>
      </c>
      <c r="C2137" s="381"/>
      <c r="D2137" s="381"/>
      <c r="E2137" s="381"/>
      <c r="F2137" s="381"/>
      <c r="G2137" s="381"/>
      <c r="H2137" s="381"/>
      <c r="I2137" s="381"/>
      <c r="J2137" s="381"/>
    </row>
    <row r="2138" spans="1:10" s="190" customFormat="1" ht="12.75" hidden="1" customHeight="1" x14ac:dyDescent="0.25">
      <c r="A2138" s="381"/>
      <c r="B2138" s="381" t="s">
        <v>6502</v>
      </c>
      <c r="C2138" s="381"/>
      <c r="D2138" s="381"/>
      <c r="E2138" s="381"/>
      <c r="F2138" s="381"/>
      <c r="G2138" s="381"/>
      <c r="H2138" s="381"/>
      <c r="I2138" s="381"/>
      <c r="J2138" s="381"/>
    </row>
    <row r="2139" spans="1:10" s="190" customFormat="1" ht="12.75" hidden="1" customHeight="1" x14ac:dyDescent="0.25">
      <c r="A2139" s="381"/>
      <c r="B2139" s="381" t="s">
        <v>6503</v>
      </c>
      <c r="C2139" s="381"/>
      <c r="D2139" s="381"/>
      <c r="E2139" s="381"/>
      <c r="F2139" s="381"/>
      <c r="G2139" s="381"/>
      <c r="H2139" s="381"/>
      <c r="I2139" s="381"/>
      <c r="J2139" s="381"/>
    </row>
    <row r="2140" spans="1:10" s="190" customFormat="1" ht="12.75" hidden="1" customHeight="1" x14ac:dyDescent="0.25">
      <c r="A2140" s="381"/>
      <c r="B2140" s="381" t="s">
        <v>6504</v>
      </c>
      <c r="C2140" s="381"/>
      <c r="D2140" s="381"/>
      <c r="E2140" s="381"/>
      <c r="F2140" s="381"/>
      <c r="G2140" s="381"/>
      <c r="H2140" s="381"/>
      <c r="I2140" s="381"/>
      <c r="J2140" s="381"/>
    </row>
    <row r="2141" spans="1:10" s="190" customFormat="1" ht="12.75" hidden="1" customHeight="1" x14ac:dyDescent="0.25">
      <c r="A2141" s="381"/>
      <c r="B2141" s="381" t="s">
        <v>6505</v>
      </c>
      <c r="C2141" s="381"/>
      <c r="D2141" s="381"/>
      <c r="E2141" s="381"/>
      <c r="F2141" s="381"/>
      <c r="G2141" s="381"/>
      <c r="H2141" s="381"/>
      <c r="I2141" s="381"/>
      <c r="J2141" s="381"/>
    </row>
    <row r="2142" spans="1:10" s="190" customFormat="1" ht="12.75" hidden="1" customHeight="1" x14ac:dyDescent="0.25">
      <c r="A2142" s="381"/>
      <c r="B2142" s="381" t="s">
        <v>6506</v>
      </c>
      <c r="C2142" s="381"/>
      <c r="D2142" s="381"/>
      <c r="E2142" s="381"/>
      <c r="F2142" s="381"/>
      <c r="G2142" s="381"/>
      <c r="H2142" s="381"/>
      <c r="I2142" s="381"/>
      <c r="J2142" s="381"/>
    </row>
    <row r="2143" spans="1:10" s="190" customFormat="1" ht="12.75" hidden="1" customHeight="1" x14ac:dyDescent="0.25">
      <c r="A2143" s="381"/>
      <c r="B2143" s="381" t="s">
        <v>6507</v>
      </c>
      <c r="C2143" s="381"/>
      <c r="D2143" s="381"/>
      <c r="E2143" s="381"/>
      <c r="F2143" s="381"/>
      <c r="G2143" s="381"/>
      <c r="H2143" s="381"/>
      <c r="I2143" s="381"/>
      <c r="J2143" s="381"/>
    </row>
    <row r="2144" spans="1:10" s="190" customFormat="1" ht="12.75" hidden="1" customHeight="1" x14ac:dyDescent="0.25">
      <c r="A2144" s="381"/>
      <c r="B2144" s="381" t="s">
        <v>6508</v>
      </c>
      <c r="C2144" s="381"/>
      <c r="D2144" s="381"/>
      <c r="E2144" s="381"/>
      <c r="F2144" s="381"/>
      <c r="G2144" s="381"/>
      <c r="H2144" s="381"/>
      <c r="I2144" s="381"/>
      <c r="J2144" s="381"/>
    </row>
    <row r="2145" spans="1:10" s="190" customFormat="1" ht="12.75" hidden="1" customHeight="1" x14ac:dyDescent="0.25">
      <c r="A2145" s="381"/>
      <c r="B2145" s="381" t="s">
        <v>6509</v>
      </c>
      <c r="C2145" s="381"/>
      <c r="D2145" s="381"/>
      <c r="E2145" s="381"/>
      <c r="F2145" s="381"/>
      <c r="G2145" s="381"/>
      <c r="H2145" s="381"/>
      <c r="I2145" s="381"/>
      <c r="J2145" s="381"/>
    </row>
    <row r="2146" spans="1:10" s="190" customFormat="1" ht="12.75" hidden="1" customHeight="1" x14ac:dyDescent="0.25">
      <c r="A2146" s="381"/>
      <c r="B2146" s="381" t="s">
        <v>6510</v>
      </c>
      <c r="C2146" s="381"/>
      <c r="D2146" s="381"/>
      <c r="E2146" s="381"/>
      <c r="F2146" s="381"/>
      <c r="G2146" s="381"/>
      <c r="H2146" s="381"/>
      <c r="I2146" s="381"/>
      <c r="J2146" s="381"/>
    </row>
    <row r="2147" spans="1:10" s="190" customFormat="1" ht="12.75" hidden="1" customHeight="1" x14ac:dyDescent="0.25">
      <c r="A2147" s="381"/>
      <c r="B2147" s="381" t="s">
        <v>6511</v>
      </c>
      <c r="C2147" s="381"/>
      <c r="D2147" s="381"/>
      <c r="E2147" s="381"/>
      <c r="F2147" s="381"/>
      <c r="G2147" s="381"/>
      <c r="H2147" s="381"/>
      <c r="I2147" s="381"/>
      <c r="J2147" s="381"/>
    </row>
    <row r="2148" spans="1:10" s="190" customFormat="1" ht="12.75" hidden="1" customHeight="1" x14ac:dyDescent="0.25">
      <c r="A2148" s="381"/>
      <c r="B2148" s="381" t="s">
        <v>6512</v>
      </c>
      <c r="C2148" s="381"/>
      <c r="D2148" s="381"/>
      <c r="E2148" s="381"/>
      <c r="F2148" s="381"/>
      <c r="G2148" s="381"/>
      <c r="H2148" s="381"/>
      <c r="I2148" s="381"/>
      <c r="J2148" s="381"/>
    </row>
    <row r="2149" spans="1:10" s="190" customFormat="1" ht="12.75" hidden="1" customHeight="1" x14ac:dyDescent="0.25">
      <c r="A2149" s="381"/>
      <c r="B2149" s="381" t="s">
        <v>6513</v>
      </c>
      <c r="C2149" s="381"/>
      <c r="D2149" s="381"/>
      <c r="E2149" s="381"/>
      <c r="F2149" s="381"/>
      <c r="G2149" s="381"/>
      <c r="H2149" s="381"/>
      <c r="I2149" s="381"/>
      <c r="J2149" s="381"/>
    </row>
    <row r="2150" spans="1:10" s="190" customFormat="1" ht="12.75" hidden="1" customHeight="1" x14ac:dyDescent="0.25">
      <c r="A2150" s="381"/>
      <c r="B2150" s="381" t="s">
        <v>6514</v>
      </c>
      <c r="C2150" s="381"/>
      <c r="D2150" s="381"/>
      <c r="E2150" s="381"/>
      <c r="F2150" s="381"/>
      <c r="G2150" s="381"/>
      <c r="H2150" s="381"/>
      <c r="I2150" s="381"/>
      <c r="J2150" s="381"/>
    </row>
    <row r="2151" spans="1:10" s="190" customFormat="1" ht="12.75" hidden="1" customHeight="1" x14ac:dyDescent="0.25">
      <c r="A2151" s="381"/>
      <c r="B2151" s="381" t="s">
        <v>6515</v>
      </c>
      <c r="C2151" s="381"/>
      <c r="D2151" s="381"/>
      <c r="E2151" s="381"/>
      <c r="F2151" s="381"/>
      <c r="G2151" s="381"/>
      <c r="H2151" s="381"/>
      <c r="I2151" s="381"/>
      <c r="J2151" s="381"/>
    </row>
    <row r="2152" spans="1:10" s="190" customFormat="1" ht="12.75" hidden="1" customHeight="1" x14ac:dyDescent="0.25">
      <c r="A2152" s="381"/>
      <c r="B2152" s="381" t="s">
        <v>6516</v>
      </c>
      <c r="C2152" s="381"/>
      <c r="D2152" s="381"/>
      <c r="E2152" s="381"/>
      <c r="F2152" s="381"/>
      <c r="G2152" s="381"/>
      <c r="H2152" s="381"/>
      <c r="I2152" s="381"/>
      <c r="J2152" s="381"/>
    </row>
    <row r="2153" spans="1:10" s="190" customFormat="1" ht="12.75" hidden="1" customHeight="1" x14ac:dyDescent="0.25">
      <c r="A2153" s="381"/>
      <c r="B2153" s="381" t="s">
        <v>6517</v>
      </c>
      <c r="C2153" s="381"/>
      <c r="D2153" s="381"/>
      <c r="E2153" s="381"/>
      <c r="F2153" s="381"/>
      <c r="G2153" s="381"/>
      <c r="H2153" s="381"/>
      <c r="I2153" s="381"/>
      <c r="J2153" s="381"/>
    </row>
    <row r="2154" spans="1:10" s="190" customFormat="1" ht="12.75" hidden="1" customHeight="1" x14ac:dyDescent="0.25">
      <c r="A2154" s="381"/>
      <c r="B2154" s="381" t="s">
        <v>6518</v>
      </c>
      <c r="C2154" s="381"/>
      <c r="D2154" s="381"/>
      <c r="E2154" s="381"/>
      <c r="F2154" s="381"/>
      <c r="G2154" s="381"/>
      <c r="H2154" s="381"/>
      <c r="I2154" s="381"/>
      <c r="J2154" s="381"/>
    </row>
    <row r="2155" spans="1:10" s="190" customFormat="1" ht="12.75" hidden="1" customHeight="1" x14ac:dyDescent="0.25">
      <c r="A2155" s="381"/>
      <c r="B2155" s="381" t="s">
        <v>6519</v>
      </c>
      <c r="C2155" s="381"/>
      <c r="D2155" s="381"/>
      <c r="E2155" s="381"/>
      <c r="F2155" s="381"/>
      <c r="G2155" s="381"/>
      <c r="H2155" s="381"/>
      <c r="I2155" s="381"/>
      <c r="J2155" s="381"/>
    </row>
    <row r="2156" spans="1:10" s="190" customFormat="1" ht="12.75" hidden="1" customHeight="1" x14ac:dyDescent="0.25">
      <c r="A2156" s="381"/>
      <c r="B2156" s="381" t="s">
        <v>6520</v>
      </c>
      <c r="C2156" s="381"/>
      <c r="D2156" s="381"/>
      <c r="E2156" s="381"/>
      <c r="F2156" s="381"/>
      <c r="G2156" s="381"/>
      <c r="H2156" s="381"/>
      <c r="I2156" s="381"/>
      <c r="J2156" s="381"/>
    </row>
    <row r="2157" spans="1:10" s="190" customFormat="1" ht="12.75" hidden="1" customHeight="1" x14ac:dyDescent="0.25">
      <c r="A2157" s="381"/>
      <c r="B2157" s="381" t="s">
        <v>6521</v>
      </c>
      <c r="C2157" s="381"/>
      <c r="D2157" s="381"/>
      <c r="E2157" s="381"/>
      <c r="F2157" s="381"/>
      <c r="G2157" s="381"/>
      <c r="H2157" s="381"/>
      <c r="I2157" s="381"/>
      <c r="J2157" s="381"/>
    </row>
    <row r="2158" spans="1:10" s="190" customFormat="1" ht="12.75" hidden="1" customHeight="1" x14ac:dyDescent="0.25">
      <c r="A2158" s="381"/>
      <c r="B2158" s="381" t="s">
        <v>6522</v>
      </c>
      <c r="C2158" s="381"/>
      <c r="D2158" s="381"/>
      <c r="E2158" s="381"/>
      <c r="F2158" s="381"/>
      <c r="G2158" s="381"/>
      <c r="H2158" s="381"/>
      <c r="I2158" s="381"/>
      <c r="J2158" s="381"/>
    </row>
    <row r="2159" spans="1:10" s="190" customFormat="1" ht="12.75" hidden="1" customHeight="1" x14ac:dyDescent="0.25">
      <c r="A2159" s="381"/>
      <c r="B2159" s="381" t="s">
        <v>6523</v>
      </c>
      <c r="C2159" s="381"/>
      <c r="D2159" s="381"/>
      <c r="E2159" s="381"/>
      <c r="F2159" s="381"/>
      <c r="G2159" s="381"/>
      <c r="H2159" s="381"/>
      <c r="I2159" s="381"/>
      <c r="J2159" s="381"/>
    </row>
    <row r="2160" spans="1:10" s="190" customFormat="1" ht="12.75" hidden="1" customHeight="1" x14ac:dyDescent="0.25">
      <c r="A2160" s="381"/>
      <c r="B2160" s="381" t="s">
        <v>6524</v>
      </c>
      <c r="C2160" s="381"/>
      <c r="D2160" s="381"/>
      <c r="E2160" s="381"/>
      <c r="F2160" s="381"/>
      <c r="G2160" s="381"/>
      <c r="H2160" s="381"/>
      <c r="I2160" s="381"/>
      <c r="J2160" s="381"/>
    </row>
    <row r="2161" spans="1:10" s="190" customFormat="1" ht="12.75" hidden="1" customHeight="1" x14ac:dyDescent="0.25">
      <c r="A2161" s="381"/>
      <c r="B2161" s="381" t="s">
        <v>6525</v>
      </c>
      <c r="C2161" s="381"/>
      <c r="D2161" s="381"/>
      <c r="E2161" s="381"/>
      <c r="F2161" s="381"/>
      <c r="G2161" s="381"/>
      <c r="H2161" s="381"/>
      <c r="I2161" s="381"/>
      <c r="J2161" s="381"/>
    </row>
    <row r="2162" spans="1:10" s="190" customFormat="1" ht="12.75" hidden="1" customHeight="1" x14ac:dyDescent="0.25">
      <c r="A2162" s="381"/>
      <c r="B2162" s="381" t="s">
        <v>6526</v>
      </c>
      <c r="C2162" s="381"/>
      <c r="D2162" s="381"/>
      <c r="E2162" s="381"/>
      <c r="F2162" s="381"/>
      <c r="G2162" s="381"/>
      <c r="H2162" s="381"/>
      <c r="I2162" s="381"/>
      <c r="J2162" s="381"/>
    </row>
    <row r="2163" spans="1:10" s="190" customFormat="1" ht="12.75" hidden="1" customHeight="1" x14ac:dyDescent="0.25">
      <c r="A2163" s="381"/>
      <c r="B2163" s="381" t="s">
        <v>6527</v>
      </c>
      <c r="C2163" s="381"/>
      <c r="D2163" s="381"/>
      <c r="E2163" s="381"/>
      <c r="F2163" s="381"/>
      <c r="G2163" s="381"/>
      <c r="H2163" s="381"/>
      <c r="I2163" s="381"/>
      <c r="J2163" s="381"/>
    </row>
    <row r="2164" spans="1:10" s="190" customFormat="1" ht="12.75" hidden="1" customHeight="1" x14ac:dyDescent="0.25">
      <c r="A2164" s="381"/>
      <c r="B2164" s="381" t="s">
        <v>6528</v>
      </c>
      <c r="C2164" s="381"/>
      <c r="D2164" s="381"/>
      <c r="E2164" s="381"/>
      <c r="F2164" s="381"/>
      <c r="G2164" s="381"/>
      <c r="H2164" s="381"/>
      <c r="I2164" s="381"/>
      <c r="J2164" s="381"/>
    </row>
    <row r="2165" spans="1:10" s="190" customFormat="1" ht="12.75" hidden="1" customHeight="1" x14ac:dyDescent="0.25">
      <c r="A2165" s="381"/>
      <c r="B2165" s="381" t="s">
        <v>6529</v>
      </c>
      <c r="C2165" s="381"/>
      <c r="D2165" s="381"/>
      <c r="E2165" s="381"/>
      <c r="F2165" s="381"/>
      <c r="G2165" s="381"/>
      <c r="H2165" s="381"/>
      <c r="I2165" s="381"/>
      <c r="J2165" s="381"/>
    </row>
    <row r="2166" spans="1:10" s="190" customFormat="1" ht="12.75" hidden="1" customHeight="1" x14ac:dyDescent="0.25">
      <c r="A2166" s="381"/>
      <c r="B2166" s="381" t="s">
        <v>6530</v>
      </c>
      <c r="C2166" s="381"/>
      <c r="D2166" s="381"/>
      <c r="E2166" s="381"/>
      <c r="F2166" s="381"/>
      <c r="G2166" s="381"/>
      <c r="H2166" s="381"/>
      <c r="I2166" s="381"/>
      <c r="J2166" s="381"/>
    </row>
    <row r="2167" spans="1:10" s="190" customFormat="1" ht="12.75" hidden="1" customHeight="1" x14ac:dyDescent="0.25">
      <c r="A2167" s="381"/>
      <c r="B2167" s="381" t="s">
        <v>6531</v>
      </c>
      <c r="C2167" s="381"/>
      <c r="D2167" s="381"/>
      <c r="E2167" s="381"/>
      <c r="F2167" s="381"/>
      <c r="G2167" s="381"/>
      <c r="H2167" s="381"/>
      <c r="I2167" s="381"/>
      <c r="J2167" s="381"/>
    </row>
    <row r="2168" spans="1:10" s="190" customFormat="1" ht="12.75" hidden="1" customHeight="1" x14ac:dyDescent="0.25">
      <c r="A2168" s="381"/>
      <c r="B2168" s="381" t="s">
        <v>6532</v>
      </c>
      <c r="C2168" s="381"/>
      <c r="D2168" s="381"/>
      <c r="E2168" s="381"/>
      <c r="F2168" s="381"/>
      <c r="G2168" s="381"/>
      <c r="H2168" s="381"/>
      <c r="I2168" s="381"/>
      <c r="J2168" s="381"/>
    </row>
    <row r="2169" spans="1:10" s="190" customFormat="1" ht="12.75" hidden="1" customHeight="1" x14ac:dyDescent="0.25">
      <c r="A2169" s="381"/>
      <c r="B2169" s="381" t="s">
        <v>6533</v>
      </c>
      <c r="C2169" s="381"/>
      <c r="D2169" s="381"/>
      <c r="E2169" s="381"/>
      <c r="F2169" s="381"/>
      <c r="G2169" s="381"/>
      <c r="H2169" s="381"/>
      <c r="I2169" s="381"/>
      <c r="J2169" s="381"/>
    </row>
    <row r="2170" spans="1:10" s="190" customFormat="1" ht="12.75" hidden="1" customHeight="1" x14ac:dyDescent="0.25">
      <c r="A2170" s="381"/>
      <c r="B2170" s="381" t="s">
        <v>6534</v>
      </c>
      <c r="C2170" s="381"/>
      <c r="D2170" s="381"/>
      <c r="E2170" s="381"/>
      <c r="F2170" s="381"/>
      <c r="G2170" s="381"/>
      <c r="H2170" s="381"/>
      <c r="I2170" s="381"/>
      <c r="J2170" s="381"/>
    </row>
    <row r="2171" spans="1:10" s="190" customFormat="1" ht="12.75" hidden="1" customHeight="1" x14ac:dyDescent="0.25">
      <c r="A2171" s="381"/>
      <c r="B2171" s="381" t="s">
        <v>6535</v>
      </c>
      <c r="C2171" s="381"/>
      <c r="D2171" s="381"/>
      <c r="E2171" s="381"/>
      <c r="F2171" s="381"/>
      <c r="G2171" s="381"/>
      <c r="H2171" s="381"/>
      <c r="I2171" s="381"/>
      <c r="J2171" s="381"/>
    </row>
    <row r="2172" spans="1:10" s="190" customFormat="1" ht="12.75" hidden="1" customHeight="1" x14ac:dyDescent="0.25">
      <c r="A2172" s="381"/>
      <c r="B2172" s="381" t="s">
        <v>6536</v>
      </c>
      <c r="C2172" s="381"/>
      <c r="D2172" s="381"/>
      <c r="E2172" s="381"/>
      <c r="F2172" s="381"/>
      <c r="G2172" s="381"/>
      <c r="H2172" s="381"/>
      <c r="I2172" s="381"/>
      <c r="J2172" s="381"/>
    </row>
    <row r="2173" spans="1:10" s="190" customFormat="1" ht="12.75" hidden="1" customHeight="1" x14ac:dyDescent="0.25">
      <c r="A2173" s="381"/>
      <c r="B2173" s="381" t="s">
        <v>6537</v>
      </c>
      <c r="C2173" s="381"/>
      <c r="D2173" s="381"/>
      <c r="E2173" s="381"/>
      <c r="F2173" s="381"/>
      <c r="G2173" s="381"/>
      <c r="H2173" s="381"/>
      <c r="I2173" s="381"/>
      <c r="J2173" s="381"/>
    </row>
    <row r="2174" spans="1:10" s="190" customFormat="1" ht="12.75" hidden="1" customHeight="1" x14ac:dyDescent="0.25">
      <c r="A2174" s="381"/>
      <c r="B2174" s="381" t="s">
        <v>6538</v>
      </c>
      <c r="C2174" s="381"/>
      <c r="D2174" s="381"/>
      <c r="E2174" s="381"/>
      <c r="F2174" s="381"/>
      <c r="G2174" s="381"/>
      <c r="H2174" s="381"/>
      <c r="I2174" s="381"/>
      <c r="J2174" s="381"/>
    </row>
    <row r="2175" spans="1:10" s="190" customFormat="1" ht="12.75" hidden="1" customHeight="1" x14ac:dyDescent="0.25">
      <c r="A2175" s="381"/>
      <c r="B2175" s="381" t="s">
        <v>6539</v>
      </c>
      <c r="C2175" s="381"/>
      <c r="D2175" s="381"/>
      <c r="E2175" s="381"/>
      <c r="F2175" s="381"/>
      <c r="G2175" s="381"/>
      <c r="H2175" s="381"/>
      <c r="I2175" s="381"/>
      <c r="J2175" s="381"/>
    </row>
    <row r="2176" spans="1:10" s="190" customFormat="1" ht="12.75" hidden="1" customHeight="1" x14ac:dyDescent="0.25">
      <c r="A2176" s="381"/>
      <c r="B2176" s="381" t="s">
        <v>6540</v>
      </c>
      <c r="C2176" s="381"/>
      <c r="D2176" s="381"/>
      <c r="E2176" s="381"/>
      <c r="F2176" s="381"/>
      <c r="G2176" s="381"/>
      <c r="H2176" s="381"/>
      <c r="I2176" s="381"/>
      <c r="J2176" s="381"/>
    </row>
    <row r="2177" spans="1:10" s="190" customFormat="1" ht="12.75" hidden="1" customHeight="1" x14ac:dyDescent="0.25">
      <c r="A2177" s="381"/>
      <c r="B2177" s="381" t="s">
        <v>6541</v>
      </c>
      <c r="C2177" s="381"/>
      <c r="D2177" s="381"/>
      <c r="E2177" s="381"/>
      <c r="F2177" s="381"/>
      <c r="G2177" s="381"/>
      <c r="H2177" s="381"/>
      <c r="I2177" s="381"/>
      <c r="J2177" s="381"/>
    </row>
    <row r="2178" spans="1:10" s="190" customFormat="1" ht="12.75" hidden="1" customHeight="1" x14ac:dyDescent="0.25">
      <c r="A2178" s="381"/>
      <c r="B2178" s="381" t="s">
        <v>6542</v>
      </c>
      <c r="C2178" s="381"/>
      <c r="D2178" s="381"/>
      <c r="E2178" s="381"/>
      <c r="F2178" s="381"/>
      <c r="G2178" s="381"/>
      <c r="H2178" s="381"/>
      <c r="I2178" s="381"/>
      <c r="J2178" s="381"/>
    </row>
    <row r="2179" spans="1:10" s="190" customFormat="1" ht="12.75" hidden="1" customHeight="1" x14ac:dyDescent="0.25">
      <c r="A2179" s="381"/>
      <c r="B2179" s="381" t="s">
        <v>6543</v>
      </c>
      <c r="C2179" s="381"/>
      <c r="D2179" s="381"/>
      <c r="E2179" s="381"/>
      <c r="F2179" s="381"/>
      <c r="G2179" s="381"/>
      <c r="H2179" s="381"/>
      <c r="I2179" s="381"/>
      <c r="J2179" s="381"/>
    </row>
    <row r="2180" spans="1:10" s="190" customFormat="1" ht="12.75" hidden="1" customHeight="1" x14ac:dyDescent="0.25">
      <c r="A2180" s="381"/>
      <c r="B2180" s="381" t="s">
        <v>6544</v>
      </c>
      <c r="C2180" s="381"/>
      <c r="D2180" s="381"/>
      <c r="E2180" s="381"/>
      <c r="F2180" s="381"/>
      <c r="G2180" s="381"/>
      <c r="H2180" s="381"/>
      <c r="I2180" s="381"/>
      <c r="J2180" s="381"/>
    </row>
    <row r="2181" spans="1:10" s="190" customFormat="1" ht="12.75" hidden="1" customHeight="1" x14ac:dyDescent="0.25">
      <c r="A2181" s="381"/>
      <c r="B2181" s="381" t="s">
        <v>6545</v>
      </c>
      <c r="C2181" s="381"/>
      <c r="D2181" s="381"/>
      <c r="E2181" s="381"/>
      <c r="F2181" s="381"/>
      <c r="G2181" s="381"/>
      <c r="H2181" s="381"/>
      <c r="I2181" s="381"/>
      <c r="J2181" s="381"/>
    </row>
    <row r="2182" spans="1:10" s="190" customFormat="1" ht="12.75" hidden="1" customHeight="1" x14ac:dyDescent="0.25">
      <c r="A2182" s="381"/>
      <c r="B2182" s="381" t="s">
        <v>6546</v>
      </c>
      <c r="C2182" s="381"/>
      <c r="D2182" s="381"/>
      <c r="E2182" s="381"/>
      <c r="F2182" s="381"/>
      <c r="G2182" s="381"/>
      <c r="H2182" s="381"/>
      <c r="I2182" s="381"/>
      <c r="J2182" s="381"/>
    </row>
    <row r="2183" spans="1:10" s="190" customFormat="1" ht="12.75" hidden="1" customHeight="1" x14ac:dyDescent="0.25">
      <c r="A2183" s="381"/>
      <c r="B2183" s="381" t="s">
        <v>6547</v>
      </c>
      <c r="C2183" s="381"/>
      <c r="D2183" s="381"/>
      <c r="E2183" s="381"/>
      <c r="F2183" s="381"/>
      <c r="G2183" s="381"/>
      <c r="H2183" s="381"/>
      <c r="I2183" s="381"/>
      <c r="J2183" s="381"/>
    </row>
    <row r="2184" spans="1:10" s="190" customFormat="1" ht="12.75" hidden="1" customHeight="1" x14ac:dyDescent="0.25">
      <c r="A2184" s="381"/>
      <c r="B2184" s="381" t="s">
        <v>6548</v>
      </c>
      <c r="C2184" s="381"/>
      <c r="D2184" s="381"/>
      <c r="E2184" s="381"/>
      <c r="F2184" s="381"/>
      <c r="G2184" s="381"/>
      <c r="H2184" s="381"/>
      <c r="I2184" s="381"/>
      <c r="J2184" s="381"/>
    </row>
    <row r="2185" spans="1:10" s="190" customFormat="1" ht="12.75" hidden="1" customHeight="1" x14ac:dyDescent="0.25">
      <c r="A2185" s="381"/>
      <c r="B2185" s="381" t="s">
        <v>6549</v>
      </c>
      <c r="C2185" s="381"/>
      <c r="D2185" s="381"/>
      <c r="E2185" s="381"/>
      <c r="F2185" s="381"/>
      <c r="G2185" s="381"/>
      <c r="H2185" s="381"/>
      <c r="I2185" s="381"/>
      <c r="J2185" s="381"/>
    </row>
    <row r="2186" spans="1:10" s="190" customFormat="1" ht="12.75" hidden="1" customHeight="1" x14ac:dyDescent="0.25">
      <c r="A2186" s="381"/>
      <c r="B2186" s="381" t="s">
        <v>6550</v>
      </c>
      <c r="C2186" s="381"/>
      <c r="D2186" s="381"/>
      <c r="E2186" s="381"/>
      <c r="F2186" s="381"/>
      <c r="G2186" s="381"/>
      <c r="H2186" s="381"/>
      <c r="I2186" s="381"/>
      <c r="J2186" s="381"/>
    </row>
    <row r="2187" spans="1:10" s="190" customFormat="1" ht="12.75" hidden="1" customHeight="1" x14ac:dyDescent="0.25">
      <c r="A2187" s="381"/>
      <c r="B2187" s="381" t="s">
        <v>6551</v>
      </c>
      <c r="C2187" s="381"/>
      <c r="D2187" s="381"/>
      <c r="E2187" s="381"/>
      <c r="F2187" s="381"/>
      <c r="G2187" s="381"/>
      <c r="H2187" s="381"/>
      <c r="I2187" s="381"/>
      <c r="J2187" s="381"/>
    </row>
    <row r="2188" spans="1:10" s="190" customFormat="1" ht="12.75" hidden="1" customHeight="1" x14ac:dyDescent="0.25">
      <c r="A2188" s="381"/>
      <c r="B2188" s="381" t="s">
        <v>6552</v>
      </c>
      <c r="C2188" s="381"/>
      <c r="D2188" s="381"/>
      <c r="E2188" s="381"/>
      <c r="F2188" s="381"/>
      <c r="G2188" s="381"/>
      <c r="H2188" s="381"/>
      <c r="I2188" s="381"/>
      <c r="J2188" s="381"/>
    </row>
    <row r="2189" spans="1:10" s="190" customFormat="1" ht="12.75" hidden="1" customHeight="1" x14ac:dyDescent="0.25">
      <c r="A2189" s="381"/>
      <c r="B2189" s="381" t="s">
        <v>6553</v>
      </c>
      <c r="C2189" s="381"/>
      <c r="D2189" s="381"/>
      <c r="E2189" s="381"/>
      <c r="F2189" s="381"/>
      <c r="G2189" s="381"/>
      <c r="H2189" s="381"/>
      <c r="I2189" s="381"/>
      <c r="J2189" s="381"/>
    </row>
    <row r="2190" spans="1:10" s="190" customFormat="1" ht="12.75" hidden="1" customHeight="1" x14ac:dyDescent="0.25">
      <c r="A2190" s="381"/>
      <c r="B2190" s="381" t="s">
        <v>6554</v>
      </c>
      <c r="C2190" s="381"/>
      <c r="D2190" s="381"/>
      <c r="E2190" s="381"/>
      <c r="F2190" s="381"/>
      <c r="G2190" s="381"/>
      <c r="H2190" s="381"/>
      <c r="I2190" s="381"/>
      <c r="J2190" s="381"/>
    </row>
    <row r="2191" spans="1:10" s="190" customFormat="1" ht="12.75" hidden="1" customHeight="1" x14ac:dyDescent="0.25">
      <c r="A2191" s="381"/>
      <c r="B2191" s="381" t="s">
        <v>6555</v>
      </c>
      <c r="C2191" s="381"/>
      <c r="D2191" s="381"/>
      <c r="E2191" s="381"/>
      <c r="F2191" s="381"/>
      <c r="G2191" s="381"/>
      <c r="H2191" s="381"/>
      <c r="I2191" s="381"/>
      <c r="J2191" s="381"/>
    </row>
    <row r="2192" spans="1:10" s="190" customFormat="1" ht="12.75" hidden="1" customHeight="1" x14ac:dyDescent="0.25">
      <c r="A2192" s="381"/>
      <c r="B2192" s="381" t="s">
        <v>6556</v>
      </c>
      <c r="C2192" s="381"/>
      <c r="D2192" s="381"/>
      <c r="E2192" s="381"/>
      <c r="F2192" s="381"/>
      <c r="G2192" s="381"/>
      <c r="H2192" s="381"/>
      <c r="I2192" s="381"/>
      <c r="J2192" s="381"/>
    </row>
    <row r="2193" spans="1:10" s="190" customFormat="1" ht="12.75" hidden="1" customHeight="1" x14ac:dyDescent="0.25">
      <c r="A2193" s="381"/>
      <c r="B2193" s="381" t="s">
        <v>6557</v>
      </c>
      <c r="C2193" s="381"/>
      <c r="D2193" s="381"/>
      <c r="E2193" s="381"/>
      <c r="F2193" s="381"/>
      <c r="G2193" s="381"/>
      <c r="H2193" s="381"/>
      <c r="I2193" s="381"/>
      <c r="J2193" s="381"/>
    </row>
    <row r="2194" spans="1:10" s="190" customFormat="1" ht="12.75" hidden="1" customHeight="1" x14ac:dyDescent="0.25">
      <c r="A2194" s="381"/>
      <c r="B2194" s="381" t="s">
        <v>6558</v>
      </c>
      <c r="C2194" s="381"/>
      <c r="D2194" s="381"/>
      <c r="E2194" s="381"/>
      <c r="F2194" s="381"/>
      <c r="G2194" s="381"/>
      <c r="H2194" s="381"/>
      <c r="I2194" s="381"/>
      <c r="J2194" s="381"/>
    </row>
    <row r="2195" spans="1:10" s="190" customFormat="1" ht="12.75" hidden="1" customHeight="1" x14ac:dyDescent="0.25">
      <c r="A2195" s="381"/>
      <c r="B2195" s="381" t="s">
        <v>6559</v>
      </c>
      <c r="C2195" s="381"/>
      <c r="D2195" s="381"/>
      <c r="E2195" s="381"/>
      <c r="F2195" s="381"/>
      <c r="G2195" s="381"/>
      <c r="H2195" s="381"/>
      <c r="I2195" s="381"/>
      <c r="J2195" s="381"/>
    </row>
    <row r="2196" spans="1:10" s="190" customFormat="1" ht="12.75" hidden="1" customHeight="1" x14ac:dyDescent="0.25">
      <c r="A2196" s="381"/>
      <c r="B2196" s="381" t="s">
        <v>6560</v>
      </c>
      <c r="C2196" s="381"/>
      <c r="D2196" s="381"/>
      <c r="E2196" s="381"/>
      <c r="F2196" s="381"/>
      <c r="G2196" s="381"/>
      <c r="H2196" s="381"/>
      <c r="I2196" s="381"/>
      <c r="J2196" s="381"/>
    </row>
    <row r="2197" spans="1:10" s="190" customFormat="1" ht="12.75" hidden="1" customHeight="1" x14ac:dyDescent="0.25">
      <c r="A2197" s="381"/>
      <c r="B2197" s="381" t="s">
        <v>6561</v>
      </c>
      <c r="C2197" s="381"/>
      <c r="D2197" s="381"/>
      <c r="E2197" s="381"/>
      <c r="F2197" s="381"/>
      <c r="G2197" s="381"/>
      <c r="H2197" s="381"/>
      <c r="I2197" s="381"/>
      <c r="J2197" s="381"/>
    </row>
    <row r="2198" spans="1:10" s="190" customFormat="1" ht="12.75" hidden="1" customHeight="1" x14ac:dyDescent="0.25">
      <c r="A2198" s="381"/>
      <c r="B2198" s="381" t="s">
        <v>6562</v>
      </c>
      <c r="C2198" s="381"/>
      <c r="D2198" s="381"/>
      <c r="E2198" s="381"/>
      <c r="F2198" s="381"/>
      <c r="G2198" s="381"/>
      <c r="H2198" s="381"/>
      <c r="I2198" s="381"/>
      <c r="J2198" s="381"/>
    </row>
    <row r="2199" spans="1:10" s="190" customFormat="1" ht="12.75" hidden="1" customHeight="1" x14ac:dyDescent="0.25">
      <c r="A2199" s="381"/>
      <c r="B2199" s="381" t="s">
        <v>6563</v>
      </c>
      <c r="C2199" s="381"/>
      <c r="D2199" s="381"/>
      <c r="E2199" s="381"/>
      <c r="F2199" s="381"/>
      <c r="G2199" s="381"/>
      <c r="H2199" s="381"/>
      <c r="I2199" s="381"/>
      <c r="J2199" s="381"/>
    </row>
    <row r="2200" spans="1:10" s="190" customFormat="1" ht="12.75" hidden="1" customHeight="1" x14ac:dyDescent="0.25">
      <c r="A2200" s="381"/>
      <c r="B2200" s="381" t="s">
        <v>6564</v>
      </c>
      <c r="C2200" s="381"/>
      <c r="D2200" s="381"/>
      <c r="E2200" s="381"/>
      <c r="F2200" s="381"/>
      <c r="G2200" s="381"/>
      <c r="H2200" s="381"/>
      <c r="I2200" s="381"/>
      <c r="J2200" s="381"/>
    </row>
    <row r="2201" spans="1:10" s="190" customFormat="1" ht="12.75" hidden="1" customHeight="1" x14ac:dyDescent="0.25">
      <c r="A2201" s="381"/>
      <c r="B2201" s="381" t="s">
        <v>6565</v>
      </c>
      <c r="C2201" s="381"/>
      <c r="D2201" s="381"/>
      <c r="E2201" s="381"/>
      <c r="F2201" s="381"/>
      <c r="G2201" s="381"/>
      <c r="H2201" s="381"/>
      <c r="I2201" s="381"/>
      <c r="J2201" s="381"/>
    </row>
    <row r="2202" spans="1:10" s="190" customFormat="1" ht="12.75" hidden="1" customHeight="1" x14ac:dyDescent="0.25">
      <c r="A2202" s="381"/>
      <c r="B2202" s="381" t="s">
        <v>6566</v>
      </c>
      <c r="C2202" s="381"/>
      <c r="D2202" s="381"/>
      <c r="E2202" s="381"/>
      <c r="F2202" s="381"/>
      <c r="G2202" s="381"/>
      <c r="H2202" s="381"/>
      <c r="I2202" s="381"/>
      <c r="J2202" s="381"/>
    </row>
    <row r="2203" spans="1:10" s="190" customFormat="1" ht="12.75" hidden="1" customHeight="1" x14ac:dyDescent="0.25">
      <c r="A2203" s="381"/>
      <c r="B2203" s="381" t="s">
        <v>6567</v>
      </c>
      <c r="C2203" s="381"/>
      <c r="D2203" s="381"/>
      <c r="E2203" s="381"/>
      <c r="F2203" s="381"/>
      <c r="G2203" s="381"/>
      <c r="H2203" s="381"/>
      <c r="I2203" s="381"/>
      <c r="J2203" s="381"/>
    </row>
    <row r="2204" spans="1:10" s="190" customFormat="1" ht="12.75" hidden="1" customHeight="1" x14ac:dyDescent="0.25">
      <c r="A2204" s="381"/>
      <c r="B2204" s="381" t="s">
        <v>6568</v>
      </c>
      <c r="C2204" s="381"/>
      <c r="D2204" s="381"/>
      <c r="E2204" s="381"/>
      <c r="F2204" s="381"/>
      <c r="G2204" s="381"/>
      <c r="H2204" s="381"/>
      <c r="I2204" s="381"/>
      <c r="J2204" s="381"/>
    </row>
    <row r="2205" spans="1:10" s="190" customFormat="1" ht="12.75" hidden="1" customHeight="1" x14ac:dyDescent="0.25">
      <c r="A2205" s="381"/>
      <c r="B2205" s="381" t="s">
        <v>6569</v>
      </c>
      <c r="C2205" s="381"/>
      <c r="D2205" s="381"/>
      <c r="E2205" s="381"/>
      <c r="F2205" s="381"/>
      <c r="G2205" s="381"/>
      <c r="H2205" s="381"/>
      <c r="I2205" s="381"/>
      <c r="J2205" s="381"/>
    </row>
    <row r="2206" spans="1:10" s="190" customFormat="1" ht="12.75" hidden="1" customHeight="1" x14ac:dyDescent="0.25">
      <c r="A2206" s="381"/>
      <c r="B2206" s="381" t="s">
        <v>6570</v>
      </c>
      <c r="C2206" s="381"/>
      <c r="D2206" s="381"/>
      <c r="E2206" s="381"/>
      <c r="F2206" s="381"/>
      <c r="G2206" s="381"/>
      <c r="H2206" s="381"/>
      <c r="I2206" s="381"/>
      <c r="J2206" s="381"/>
    </row>
    <row r="2207" spans="1:10" s="190" customFormat="1" ht="12.75" hidden="1" customHeight="1" x14ac:dyDescent="0.25">
      <c r="A2207" s="381"/>
      <c r="B2207" s="381" t="s">
        <v>6571</v>
      </c>
      <c r="C2207" s="381"/>
      <c r="D2207" s="381"/>
      <c r="E2207" s="381"/>
      <c r="F2207" s="381"/>
      <c r="G2207" s="381"/>
      <c r="H2207" s="381"/>
      <c r="I2207" s="381"/>
      <c r="J2207" s="381"/>
    </row>
    <row r="2208" spans="1:10" s="190" customFormat="1" ht="12.75" hidden="1" customHeight="1" x14ac:dyDescent="0.25">
      <c r="A2208" s="381"/>
      <c r="B2208" s="381" t="s">
        <v>6572</v>
      </c>
      <c r="C2208" s="381"/>
      <c r="D2208" s="381"/>
      <c r="E2208" s="381"/>
      <c r="F2208" s="381"/>
      <c r="G2208" s="381"/>
      <c r="H2208" s="381"/>
      <c r="I2208" s="381"/>
      <c r="J2208" s="381"/>
    </row>
    <row r="2209" spans="1:10" s="190" customFormat="1" ht="12.75" hidden="1" customHeight="1" x14ac:dyDescent="0.25">
      <c r="A2209" s="381"/>
      <c r="B2209" s="381" t="s">
        <v>6573</v>
      </c>
      <c r="C2209" s="381"/>
      <c r="D2209" s="381"/>
      <c r="E2209" s="381"/>
      <c r="F2209" s="381"/>
      <c r="G2209" s="381"/>
      <c r="H2209" s="381"/>
      <c r="I2209" s="381"/>
      <c r="J2209" s="381"/>
    </row>
    <row r="2210" spans="1:10" s="190" customFormat="1" ht="12.75" hidden="1" customHeight="1" x14ac:dyDescent="0.25">
      <c r="A2210" s="381"/>
      <c r="B2210" s="381" t="s">
        <v>6574</v>
      </c>
      <c r="C2210" s="381"/>
      <c r="D2210" s="381"/>
      <c r="E2210" s="381"/>
      <c r="F2210" s="381"/>
      <c r="G2210" s="381"/>
      <c r="H2210" s="381"/>
      <c r="I2210" s="381"/>
      <c r="J2210" s="381"/>
    </row>
    <row r="2211" spans="1:10" s="190" customFormat="1" ht="12.75" hidden="1" customHeight="1" x14ac:dyDescent="0.25">
      <c r="A2211" s="381"/>
      <c r="B2211" s="381" t="s">
        <v>6575</v>
      </c>
      <c r="C2211" s="381"/>
      <c r="D2211" s="381"/>
      <c r="E2211" s="381"/>
      <c r="F2211" s="381"/>
      <c r="G2211" s="381"/>
      <c r="H2211" s="381"/>
      <c r="I2211" s="381"/>
      <c r="J2211" s="381"/>
    </row>
    <row r="2212" spans="1:10" s="190" customFormat="1" ht="12.75" hidden="1" customHeight="1" x14ac:dyDescent="0.25">
      <c r="A2212" s="381"/>
      <c r="B2212" s="381" t="s">
        <v>6576</v>
      </c>
      <c r="C2212" s="381"/>
      <c r="D2212" s="381"/>
      <c r="E2212" s="381"/>
      <c r="F2212" s="381"/>
      <c r="G2212" s="381"/>
      <c r="H2212" s="381"/>
      <c r="I2212" s="381"/>
      <c r="J2212" s="381"/>
    </row>
    <row r="2213" spans="1:10" s="190" customFormat="1" ht="12.75" hidden="1" customHeight="1" x14ac:dyDescent="0.25">
      <c r="A2213" s="381"/>
      <c r="B2213" s="381" t="s">
        <v>6577</v>
      </c>
      <c r="C2213" s="381"/>
      <c r="D2213" s="381"/>
      <c r="E2213" s="381"/>
      <c r="F2213" s="381"/>
      <c r="G2213" s="381"/>
      <c r="H2213" s="381"/>
      <c r="I2213" s="381"/>
      <c r="J2213" s="381"/>
    </row>
    <row r="2214" spans="1:10" s="190" customFormat="1" ht="12.75" hidden="1" customHeight="1" x14ac:dyDescent="0.25">
      <c r="A2214" s="381"/>
      <c r="B2214" s="381" t="s">
        <v>6578</v>
      </c>
      <c r="C2214" s="381"/>
      <c r="D2214" s="381"/>
      <c r="E2214" s="381"/>
      <c r="F2214" s="381"/>
      <c r="G2214" s="381"/>
      <c r="H2214" s="381"/>
      <c r="I2214" s="381"/>
      <c r="J2214" s="381"/>
    </row>
    <row r="2215" spans="1:10" s="190" customFormat="1" ht="12.75" hidden="1" customHeight="1" x14ac:dyDescent="0.25">
      <c r="A2215" s="381"/>
      <c r="B2215" s="381" t="s">
        <v>6579</v>
      </c>
      <c r="C2215" s="381"/>
      <c r="D2215" s="381"/>
      <c r="E2215" s="381"/>
      <c r="F2215" s="381"/>
      <c r="G2215" s="381"/>
      <c r="H2215" s="381"/>
      <c r="I2215" s="381"/>
      <c r="J2215" s="381"/>
    </row>
    <row r="2216" spans="1:10" s="190" customFormat="1" ht="12.75" hidden="1" customHeight="1" x14ac:dyDescent="0.25">
      <c r="A2216" s="381"/>
      <c r="B2216" s="381" t="s">
        <v>6580</v>
      </c>
      <c r="C2216" s="381"/>
      <c r="D2216" s="381"/>
      <c r="E2216" s="381"/>
      <c r="F2216" s="381"/>
      <c r="G2216" s="381"/>
      <c r="H2216" s="381"/>
      <c r="I2216" s="381"/>
      <c r="J2216" s="381"/>
    </row>
    <row r="2217" spans="1:10" s="190" customFormat="1" ht="12.75" hidden="1" customHeight="1" x14ac:dyDescent="0.25">
      <c r="A2217" s="381"/>
      <c r="B2217" s="381" t="s">
        <v>6581</v>
      </c>
      <c r="C2217" s="381"/>
      <c r="D2217" s="381"/>
      <c r="E2217" s="381"/>
      <c r="F2217" s="381"/>
      <c r="G2217" s="381"/>
      <c r="H2217" s="381"/>
      <c r="I2217" s="381"/>
      <c r="J2217" s="381"/>
    </row>
    <row r="2218" spans="1:10" s="190" customFormat="1" ht="12.75" hidden="1" customHeight="1" x14ac:dyDescent="0.25">
      <c r="A2218" s="381"/>
      <c r="B2218" s="381" t="s">
        <v>6582</v>
      </c>
      <c r="C2218" s="381"/>
      <c r="D2218" s="381"/>
      <c r="E2218" s="381"/>
      <c r="F2218" s="381"/>
      <c r="G2218" s="381"/>
      <c r="H2218" s="381"/>
      <c r="I2218" s="381"/>
      <c r="J2218" s="381"/>
    </row>
    <row r="2219" spans="1:10" s="190" customFormat="1" ht="12.75" hidden="1" customHeight="1" x14ac:dyDescent="0.25">
      <c r="A2219" s="381"/>
      <c r="B2219" s="381" t="s">
        <v>6583</v>
      </c>
      <c r="C2219" s="381"/>
      <c r="D2219" s="381"/>
      <c r="E2219" s="381"/>
      <c r="F2219" s="381"/>
      <c r="G2219" s="381"/>
      <c r="H2219" s="381"/>
      <c r="I2219" s="381"/>
      <c r="J2219" s="381"/>
    </row>
    <row r="2220" spans="1:10" s="190" customFormat="1" ht="12.75" hidden="1" customHeight="1" x14ac:dyDescent="0.25">
      <c r="A2220" s="381"/>
      <c r="B2220" s="381" t="s">
        <v>6584</v>
      </c>
      <c r="C2220" s="381"/>
      <c r="D2220" s="381"/>
      <c r="E2220" s="381"/>
      <c r="F2220" s="381"/>
      <c r="G2220" s="381"/>
      <c r="H2220" s="381"/>
      <c r="I2220" s="381"/>
      <c r="J2220" s="381"/>
    </row>
    <row r="2221" spans="1:10" s="190" customFormat="1" ht="12.75" hidden="1" customHeight="1" x14ac:dyDescent="0.25">
      <c r="A2221" s="381"/>
      <c r="B2221" s="381" t="s">
        <v>6585</v>
      </c>
      <c r="C2221" s="381"/>
      <c r="D2221" s="381"/>
      <c r="E2221" s="381"/>
      <c r="F2221" s="381"/>
      <c r="G2221" s="381"/>
      <c r="H2221" s="381"/>
      <c r="I2221" s="381"/>
      <c r="J2221" s="381"/>
    </row>
    <row r="2222" spans="1:10" s="190" customFormat="1" ht="12.75" hidden="1" customHeight="1" x14ac:dyDescent="0.25">
      <c r="A2222" s="381"/>
      <c r="B2222" s="381" t="s">
        <v>6586</v>
      </c>
      <c r="C2222" s="381"/>
      <c r="D2222" s="381"/>
      <c r="E2222" s="381"/>
      <c r="F2222" s="381"/>
      <c r="G2222" s="381"/>
      <c r="H2222" s="381"/>
      <c r="I2222" s="381"/>
      <c r="J2222" s="381"/>
    </row>
    <row r="2223" spans="1:10" s="190" customFormat="1" ht="12.75" hidden="1" customHeight="1" x14ac:dyDescent="0.25">
      <c r="A2223" s="381"/>
      <c r="B2223" s="381" t="s">
        <v>6587</v>
      </c>
      <c r="C2223" s="381"/>
      <c r="D2223" s="381"/>
      <c r="E2223" s="381"/>
      <c r="F2223" s="381"/>
      <c r="G2223" s="381"/>
      <c r="H2223" s="381"/>
      <c r="I2223" s="381"/>
      <c r="J2223" s="381"/>
    </row>
    <row r="2224" spans="1:10" s="190" customFormat="1" ht="12.75" hidden="1" customHeight="1" x14ac:dyDescent="0.25">
      <c r="A2224" s="381"/>
      <c r="B2224" s="381" t="s">
        <v>6588</v>
      </c>
      <c r="C2224" s="381"/>
      <c r="D2224" s="381"/>
      <c r="E2224" s="381"/>
      <c r="F2224" s="381"/>
      <c r="G2224" s="381"/>
      <c r="H2224" s="381"/>
      <c r="I2224" s="381"/>
      <c r="J2224" s="381"/>
    </row>
    <row r="2225" spans="1:10" s="190" customFormat="1" ht="12.75" hidden="1" customHeight="1" x14ac:dyDescent="0.25">
      <c r="A2225" s="381"/>
      <c r="B2225" s="381" t="s">
        <v>6589</v>
      </c>
      <c r="C2225" s="381"/>
      <c r="D2225" s="381"/>
      <c r="E2225" s="381"/>
      <c r="F2225" s="381"/>
      <c r="G2225" s="381"/>
      <c r="H2225" s="381"/>
      <c r="I2225" s="381"/>
      <c r="J2225" s="381"/>
    </row>
    <row r="2226" spans="1:10" s="190" customFormat="1" ht="12.75" hidden="1" customHeight="1" x14ac:dyDescent="0.25">
      <c r="A2226" s="381"/>
      <c r="B2226" s="381" t="s">
        <v>6590</v>
      </c>
      <c r="C2226" s="381"/>
      <c r="D2226" s="381"/>
      <c r="E2226" s="381"/>
      <c r="F2226" s="381"/>
      <c r="G2226" s="381"/>
      <c r="H2226" s="381"/>
      <c r="I2226" s="381"/>
      <c r="J2226" s="381"/>
    </row>
    <row r="2227" spans="1:10" s="190" customFormat="1" ht="12.75" hidden="1" customHeight="1" x14ac:dyDescent="0.25">
      <c r="A2227" s="381"/>
      <c r="B2227" s="381" t="s">
        <v>6591</v>
      </c>
      <c r="C2227" s="381"/>
      <c r="D2227" s="381"/>
      <c r="E2227" s="381"/>
      <c r="F2227" s="381"/>
      <c r="G2227" s="381"/>
      <c r="H2227" s="381"/>
      <c r="I2227" s="381"/>
      <c r="J2227" s="381"/>
    </row>
    <row r="2228" spans="1:10" s="190" customFormat="1" ht="12.75" hidden="1" customHeight="1" x14ac:dyDescent="0.25">
      <c r="A2228" s="381"/>
      <c r="B2228" s="381" t="s">
        <v>6592</v>
      </c>
      <c r="C2228" s="381"/>
      <c r="D2228" s="381"/>
      <c r="E2228" s="381"/>
      <c r="F2228" s="381"/>
      <c r="G2228" s="381"/>
      <c r="H2228" s="381"/>
      <c r="I2228" s="381"/>
      <c r="J2228" s="381"/>
    </row>
    <row r="2229" spans="1:10" s="190" customFormat="1" ht="12.75" hidden="1" customHeight="1" x14ac:dyDescent="0.25">
      <c r="A2229" s="381"/>
      <c r="B2229" s="381" t="s">
        <v>6593</v>
      </c>
      <c r="C2229" s="381"/>
      <c r="D2229" s="381"/>
      <c r="E2229" s="381"/>
      <c r="F2229" s="381"/>
      <c r="G2229" s="381"/>
      <c r="H2229" s="381"/>
      <c r="I2229" s="381"/>
      <c r="J2229" s="381"/>
    </row>
    <row r="2230" spans="1:10" s="190" customFormat="1" ht="12.75" hidden="1" customHeight="1" x14ac:dyDescent="0.25">
      <c r="A2230" s="381"/>
      <c r="B2230" s="381" t="s">
        <v>6594</v>
      </c>
      <c r="C2230" s="381"/>
      <c r="D2230" s="381"/>
      <c r="E2230" s="381"/>
      <c r="F2230" s="381"/>
      <c r="G2230" s="381"/>
      <c r="H2230" s="381"/>
      <c r="I2230" s="381"/>
      <c r="J2230" s="381"/>
    </row>
    <row r="2231" spans="1:10" s="190" customFormat="1" ht="12.75" hidden="1" customHeight="1" x14ac:dyDescent="0.25">
      <c r="A2231" s="381"/>
      <c r="B2231" s="381" t="s">
        <v>6595</v>
      </c>
      <c r="C2231" s="381"/>
      <c r="D2231" s="381"/>
      <c r="E2231" s="381"/>
      <c r="F2231" s="381"/>
      <c r="G2231" s="381"/>
      <c r="H2231" s="381"/>
      <c r="I2231" s="381"/>
      <c r="J2231" s="381"/>
    </row>
    <row r="2232" spans="1:10" s="190" customFormat="1" ht="12.75" hidden="1" customHeight="1" x14ac:dyDescent="0.25">
      <c r="A2232" s="381"/>
      <c r="B2232" s="381" t="s">
        <v>6596</v>
      </c>
      <c r="C2232" s="381"/>
      <c r="D2232" s="381"/>
      <c r="E2232" s="381"/>
      <c r="F2232" s="381"/>
      <c r="G2232" s="381"/>
      <c r="H2232" s="381"/>
      <c r="I2232" s="381"/>
      <c r="J2232" s="381"/>
    </row>
    <row r="2233" spans="1:10" s="190" customFormat="1" ht="12.75" hidden="1" customHeight="1" x14ac:dyDescent="0.25">
      <c r="A2233" s="381"/>
      <c r="B2233" s="381" t="s">
        <v>6597</v>
      </c>
      <c r="C2233" s="381"/>
      <c r="D2233" s="381"/>
      <c r="E2233" s="381"/>
      <c r="F2233" s="381"/>
      <c r="G2233" s="381"/>
      <c r="H2233" s="381"/>
      <c r="I2233" s="381"/>
      <c r="J2233" s="381"/>
    </row>
    <row r="2234" spans="1:10" s="190" customFormat="1" ht="12.75" hidden="1" customHeight="1" x14ac:dyDescent="0.25">
      <c r="A2234" s="381"/>
      <c r="B2234" s="381" t="s">
        <v>6598</v>
      </c>
      <c r="C2234" s="381"/>
      <c r="D2234" s="381"/>
      <c r="E2234" s="381"/>
      <c r="F2234" s="381"/>
      <c r="G2234" s="381"/>
      <c r="H2234" s="381"/>
      <c r="I2234" s="381"/>
      <c r="J2234" s="381"/>
    </row>
    <row r="2235" spans="1:10" s="190" customFormat="1" ht="12.75" hidden="1" customHeight="1" x14ac:dyDescent="0.25">
      <c r="A2235" s="381"/>
      <c r="B2235" s="381" t="s">
        <v>6599</v>
      </c>
      <c r="C2235" s="381"/>
      <c r="D2235" s="381"/>
      <c r="E2235" s="381"/>
      <c r="F2235" s="381"/>
      <c r="G2235" s="381"/>
      <c r="H2235" s="381"/>
      <c r="I2235" s="381"/>
      <c r="J2235" s="381"/>
    </row>
    <row r="2236" spans="1:10" s="190" customFormat="1" ht="12.75" hidden="1" customHeight="1" x14ac:dyDescent="0.25">
      <c r="A2236" s="381"/>
      <c r="B2236" s="381" t="s">
        <v>6600</v>
      </c>
      <c r="C2236" s="381"/>
      <c r="D2236" s="381"/>
      <c r="E2236" s="381"/>
      <c r="F2236" s="381"/>
      <c r="G2236" s="381"/>
      <c r="H2236" s="381"/>
      <c r="I2236" s="381"/>
      <c r="J2236" s="381"/>
    </row>
    <row r="2237" spans="1:10" s="190" customFormat="1" ht="12.75" hidden="1" customHeight="1" x14ac:dyDescent="0.25">
      <c r="A2237" s="381"/>
      <c r="B2237" s="381" t="s">
        <v>6601</v>
      </c>
      <c r="C2237" s="381"/>
      <c r="D2237" s="381"/>
      <c r="E2237" s="381"/>
      <c r="F2237" s="381"/>
      <c r="G2237" s="381"/>
      <c r="H2237" s="381"/>
      <c r="I2237" s="381"/>
      <c r="J2237" s="381"/>
    </row>
    <row r="2238" spans="1:10" s="190" customFormat="1" ht="12.75" hidden="1" customHeight="1" x14ac:dyDescent="0.25">
      <c r="A2238" s="381"/>
      <c r="B2238" s="381" t="s">
        <v>6602</v>
      </c>
      <c r="C2238" s="381"/>
      <c r="D2238" s="381"/>
      <c r="E2238" s="381"/>
      <c r="F2238" s="381"/>
      <c r="G2238" s="381"/>
      <c r="H2238" s="381"/>
      <c r="I2238" s="381"/>
      <c r="J2238" s="381"/>
    </row>
    <row r="2239" spans="1:10" s="190" customFormat="1" ht="12.75" hidden="1" customHeight="1" x14ac:dyDescent="0.25">
      <c r="A2239" s="381"/>
      <c r="B2239" s="381" t="s">
        <v>6603</v>
      </c>
      <c r="C2239" s="381"/>
      <c r="D2239" s="381"/>
      <c r="E2239" s="381"/>
      <c r="F2239" s="381"/>
      <c r="G2239" s="381"/>
      <c r="H2239" s="381"/>
      <c r="I2239" s="381"/>
      <c r="J2239" s="381"/>
    </row>
    <row r="2240" spans="1:10" s="190" customFormat="1" ht="12.75" hidden="1" customHeight="1" x14ac:dyDescent="0.25">
      <c r="A2240" s="381"/>
      <c r="B2240" s="381" t="s">
        <v>6604</v>
      </c>
      <c r="C2240" s="381"/>
      <c r="D2240" s="381"/>
      <c r="E2240" s="381"/>
      <c r="F2240" s="381"/>
      <c r="G2240" s="381"/>
      <c r="H2240" s="381"/>
      <c r="I2240" s="381"/>
      <c r="J2240" s="381"/>
    </row>
    <row r="2241" spans="1:10" s="190" customFormat="1" ht="12.75" hidden="1" customHeight="1" x14ac:dyDescent="0.25">
      <c r="A2241" s="381"/>
      <c r="B2241" s="381" t="s">
        <v>6605</v>
      </c>
      <c r="C2241" s="381"/>
      <c r="D2241" s="381"/>
      <c r="E2241" s="381"/>
      <c r="F2241" s="381"/>
      <c r="G2241" s="381"/>
      <c r="H2241" s="381"/>
      <c r="I2241" s="381"/>
      <c r="J2241" s="381"/>
    </row>
    <row r="2242" spans="1:10" s="190" customFormat="1" ht="12.75" hidden="1" customHeight="1" x14ac:dyDescent="0.25">
      <c r="A2242" s="381"/>
      <c r="B2242" s="381" t="s">
        <v>6606</v>
      </c>
      <c r="C2242" s="381"/>
      <c r="D2242" s="381"/>
      <c r="E2242" s="381"/>
      <c r="F2242" s="381"/>
      <c r="G2242" s="381"/>
      <c r="H2242" s="381"/>
      <c r="I2242" s="381"/>
      <c r="J2242" s="381"/>
    </row>
    <row r="2243" spans="1:10" s="190" customFormat="1" ht="12.75" hidden="1" customHeight="1" x14ac:dyDescent="0.25">
      <c r="A2243" s="381"/>
      <c r="B2243" s="381" t="s">
        <v>6607</v>
      </c>
      <c r="C2243" s="381"/>
      <c r="D2243" s="381"/>
      <c r="E2243" s="381"/>
      <c r="F2243" s="381"/>
      <c r="G2243" s="381"/>
      <c r="H2243" s="381"/>
      <c r="I2243" s="381"/>
      <c r="J2243" s="381"/>
    </row>
    <row r="2244" spans="1:10" s="190" customFormat="1" ht="12.75" hidden="1" customHeight="1" x14ac:dyDescent="0.25">
      <c r="A2244" s="381"/>
      <c r="B2244" s="381" t="s">
        <v>6608</v>
      </c>
      <c r="C2244" s="381"/>
      <c r="D2244" s="381"/>
      <c r="E2244" s="381"/>
      <c r="F2244" s="381"/>
      <c r="G2244" s="381"/>
      <c r="H2244" s="381"/>
      <c r="I2244" s="381"/>
      <c r="J2244" s="381"/>
    </row>
    <row r="2245" spans="1:10" s="190" customFormat="1" ht="12.75" hidden="1" customHeight="1" x14ac:dyDescent="0.25">
      <c r="A2245" s="381"/>
      <c r="B2245" s="381" t="s">
        <v>6609</v>
      </c>
      <c r="C2245" s="381"/>
      <c r="D2245" s="381"/>
      <c r="E2245" s="381"/>
      <c r="F2245" s="381"/>
      <c r="G2245" s="381"/>
      <c r="H2245" s="381"/>
      <c r="I2245" s="381"/>
      <c r="J2245" s="381"/>
    </row>
    <row r="2246" spans="1:10" s="190" customFormat="1" ht="12.75" hidden="1" customHeight="1" x14ac:dyDescent="0.25">
      <c r="A2246" s="381"/>
      <c r="B2246" s="381" t="s">
        <v>6610</v>
      </c>
      <c r="C2246" s="381"/>
      <c r="D2246" s="381"/>
      <c r="E2246" s="381"/>
      <c r="F2246" s="381"/>
      <c r="G2246" s="381"/>
      <c r="H2246" s="381"/>
      <c r="I2246" s="381"/>
      <c r="J2246" s="381"/>
    </row>
    <row r="2247" spans="1:10" s="190" customFormat="1" ht="12.75" hidden="1" customHeight="1" x14ac:dyDescent="0.25">
      <c r="A2247" s="381"/>
      <c r="B2247" s="381" t="s">
        <v>6611</v>
      </c>
      <c r="C2247" s="381"/>
      <c r="D2247" s="381"/>
      <c r="E2247" s="381"/>
      <c r="F2247" s="381"/>
      <c r="G2247" s="381"/>
      <c r="H2247" s="381"/>
      <c r="I2247" s="381"/>
      <c r="J2247" s="381"/>
    </row>
    <row r="2248" spans="1:10" s="190" customFormat="1" ht="12.75" hidden="1" customHeight="1" x14ac:dyDescent="0.25">
      <c r="A2248" s="381"/>
      <c r="B2248" s="381" t="s">
        <v>6609</v>
      </c>
      <c r="C2248" s="381"/>
      <c r="D2248" s="381"/>
      <c r="E2248" s="381"/>
      <c r="F2248" s="381"/>
      <c r="G2248" s="381"/>
      <c r="H2248" s="381"/>
      <c r="I2248" s="381"/>
      <c r="J2248" s="381"/>
    </row>
    <row r="2249" spans="1:10" s="190" customFormat="1" ht="12.75" hidden="1" customHeight="1" x14ac:dyDescent="0.25">
      <c r="A2249" s="381"/>
      <c r="B2249" s="381" t="s">
        <v>6612</v>
      </c>
      <c r="C2249" s="381"/>
      <c r="D2249" s="381"/>
      <c r="E2249" s="381"/>
      <c r="F2249" s="381"/>
      <c r="G2249" s="381"/>
      <c r="H2249" s="381"/>
      <c r="I2249" s="381"/>
      <c r="J2249" s="381"/>
    </row>
    <row r="2250" spans="1:10" s="190" customFormat="1" ht="12.75" hidden="1" customHeight="1" x14ac:dyDescent="0.25">
      <c r="A2250" s="381"/>
      <c r="B2250" s="381" t="s">
        <v>6613</v>
      </c>
      <c r="C2250" s="381"/>
      <c r="D2250" s="381"/>
      <c r="E2250" s="381"/>
      <c r="F2250" s="381"/>
      <c r="G2250" s="381"/>
      <c r="H2250" s="381"/>
      <c r="I2250" s="381"/>
      <c r="J2250" s="381"/>
    </row>
    <row r="2251" spans="1:10" s="190" customFormat="1" ht="12.75" hidden="1" customHeight="1" x14ac:dyDescent="0.25">
      <c r="A2251" s="381"/>
      <c r="B2251" s="381" t="s">
        <v>6614</v>
      </c>
      <c r="C2251" s="381"/>
      <c r="D2251" s="381"/>
      <c r="E2251" s="381"/>
      <c r="F2251" s="381"/>
      <c r="G2251" s="381"/>
      <c r="H2251" s="381"/>
      <c r="I2251" s="381"/>
      <c r="J2251" s="381"/>
    </row>
    <row r="2252" spans="1:10" s="190" customFormat="1" ht="12.75" hidden="1" customHeight="1" x14ac:dyDescent="0.25">
      <c r="A2252" s="381"/>
      <c r="B2252" s="381" t="s">
        <v>6615</v>
      </c>
      <c r="C2252" s="381"/>
      <c r="D2252" s="381"/>
      <c r="E2252" s="381"/>
      <c r="F2252" s="381"/>
      <c r="G2252" s="381"/>
      <c r="H2252" s="381"/>
      <c r="I2252" s="381"/>
      <c r="J2252" s="381"/>
    </row>
    <row r="2253" spans="1:10" s="190" customFormat="1" ht="12.75" hidden="1" customHeight="1" x14ac:dyDescent="0.25">
      <c r="A2253" s="381"/>
      <c r="B2253" s="381" t="s">
        <v>6616</v>
      </c>
      <c r="C2253" s="381"/>
      <c r="D2253" s="381"/>
      <c r="E2253" s="381"/>
      <c r="F2253" s="381"/>
      <c r="G2253" s="381"/>
      <c r="H2253" s="381"/>
      <c r="I2253" s="381"/>
      <c r="J2253" s="381"/>
    </row>
    <row r="2254" spans="1:10" s="190" customFormat="1" ht="12.75" hidden="1" customHeight="1" x14ac:dyDescent="0.25">
      <c r="A2254" s="381"/>
      <c r="B2254" s="381" t="s">
        <v>6615</v>
      </c>
      <c r="C2254" s="381"/>
      <c r="D2254" s="381"/>
      <c r="E2254" s="381"/>
      <c r="F2254" s="381"/>
      <c r="G2254" s="381"/>
      <c r="H2254" s="381"/>
      <c r="I2254" s="381"/>
      <c r="J2254" s="381"/>
    </row>
    <row r="2255" spans="1:10" s="190" customFormat="1" ht="12.75" hidden="1" customHeight="1" x14ac:dyDescent="0.25">
      <c r="A2255" s="381"/>
      <c r="B2255" s="381" t="s">
        <v>6615</v>
      </c>
      <c r="C2255" s="381"/>
      <c r="D2255" s="381"/>
      <c r="E2255" s="381"/>
      <c r="F2255" s="381"/>
      <c r="G2255" s="381"/>
      <c r="H2255" s="381"/>
      <c r="I2255" s="381"/>
      <c r="J2255" s="381"/>
    </row>
    <row r="2256" spans="1:10" s="190" customFormat="1" ht="12.75" hidden="1" customHeight="1" x14ac:dyDescent="0.25">
      <c r="A2256" s="381"/>
      <c r="B2256" s="381" t="s">
        <v>6615</v>
      </c>
      <c r="C2256" s="381"/>
      <c r="D2256" s="381"/>
      <c r="E2256" s="381"/>
      <c r="F2256" s="381"/>
      <c r="G2256" s="381"/>
      <c r="H2256" s="381"/>
      <c r="I2256" s="381"/>
      <c r="J2256" s="381"/>
    </row>
    <row r="2257" spans="1:10" s="190" customFormat="1" ht="12.75" hidden="1" customHeight="1" x14ac:dyDescent="0.25">
      <c r="A2257" s="381"/>
      <c r="B2257" s="381" t="s">
        <v>6615</v>
      </c>
      <c r="C2257" s="381"/>
      <c r="D2257" s="381"/>
      <c r="E2257" s="381"/>
      <c r="F2257" s="381"/>
      <c r="G2257" s="381"/>
      <c r="H2257" s="381"/>
      <c r="I2257" s="381"/>
      <c r="J2257" s="381"/>
    </row>
    <row r="2258" spans="1:10" s="190" customFormat="1" ht="12.75" hidden="1" customHeight="1" x14ac:dyDescent="0.25">
      <c r="A2258" s="381"/>
      <c r="B2258" s="381" t="s">
        <v>6617</v>
      </c>
      <c r="C2258" s="381"/>
      <c r="D2258" s="381"/>
      <c r="E2258" s="381"/>
      <c r="F2258" s="381"/>
      <c r="G2258" s="381"/>
      <c r="H2258" s="381"/>
      <c r="I2258" s="381"/>
      <c r="J2258" s="381"/>
    </row>
    <row r="2259" spans="1:10" s="190" customFormat="1" ht="12.75" hidden="1" customHeight="1" x14ac:dyDescent="0.25">
      <c r="A2259" s="381"/>
      <c r="B2259" s="381" t="s">
        <v>6618</v>
      </c>
      <c r="C2259" s="381"/>
      <c r="D2259" s="381"/>
      <c r="E2259" s="381"/>
      <c r="F2259" s="381"/>
      <c r="G2259" s="381"/>
      <c r="H2259" s="381"/>
      <c r="I2259" s="381"/>
      <c r="J2259" s="381"/>
    </row>
    <row r="2260" spans="1:10" s="190" customFormat="1" ht="12.75" hidden="1" customHeight="1" x14ac:dyDescent="0.25">
      <c r="A2260" s="381"/>
      <c r="B2260" s="381" t="s">
        <v>6619</v>
      </c>
      <c r="C2260" s="381"/>
      <c r="D2260" s="381"/>
      <c r="E2260" s="381"/>
      <c r="F2260" s="381"/>
      <c r="G2260" s="381"/>
      <c r="H2260" s="381"/>
      <c r="I2260" s="381"/>
      <c r="J2260" s="381"/>
    </row>
    <row r="2261" spans="1:10" s="190" customFormat="1" ht="12.75" hidden="1" customHeight="1" x14ac:dyDescent="0.25">
      <c r="A2261" s="381"/>
      <c r="B2261" s="381" t="s">
        <v>6620</v>
      </c>
      <c r="C2261" s="381"/>
      <c r="D2261" s="381"/>
      <c r="E2261" s="381"/>
      <c r="F2261" s="381"/>
      <c r="G2261" s="381"/>
      <c r="H2261" s="381"/>
      <c r="I2261" s="381"/>
      <c r="J2261" s="381"/>
    </row>
    <row r="2262" spans="1:10" s="190" customFormat="1" ht="12.75" hidden="1" customHeight="1" x14ac:dyDescent="0.25">
      <c r="A2262" s="381"/>
      <c r="B2262" s="381" t="s">
        <v>6621</v>
      </c>
      <c r="C2262" s="381"/>
      <c r="D2262" s="381"/>
      <c r="E2262" s="381"/>
      <c r="F2262" s="381"/>
      <c r="G2262" s="381"/>
      <c r="H2262" s="381"/>
      <c r="I2262" s="381"/>
      <c r="J2262" s="381"/>
    </row>
    <row r="2263" spans="1:10" s="190" customFormat="1" ht="12.75" hidden="1" customHeight="1" x14ac:dyDescent="0.25">
      <c r="A2263" s="381"/>
      <c r="B2263" s="381" t="s">
        <v>6622</v>
      </c>
      <c r="C2263" s="381"/>
      <c r="D2263" s="381"/>
      <c r="E2263" s="381"/>
      <c r="F2263" s="381"/>
      <c r="G2263" s="381"/>
      <c r="H2263" s="381"/>
      <c r="I2263" s="381"/>
      <c r="J2263" s="381"/>
    </row>
    <row r="2264" spans="1:10" s="190" customFormat="1" ht="12.75" hidden="1" customHeight="1" x14ac:dyDescent="0.25">
      <c r="A2264" s="381"/>
      <c r="B2264" s="381" t="s">
        <v>6623</v>
      </c>
      <c r="C2264" s="381"/>
      <c r="D2264" s="381"/>
      <c r="E2264" s="381"/>
      <c r="F2264" s="381"/>
      <c r="G2264" s="381"/>
      <c r="H2264" s="381"/>
      <c r="I2264" s="381"/>
      <c r="J2264" s="381"/>
    </row>
    <row r="2265" spans="1:10" s="190" customFormat="1" ht="12.75" hidden="1" customHeight="1" x14ac:dyDescent="0.25">
      <c r="A2265" s="381"/>
      <c r="B2265" s="381" t="s">
        <v>6624</v>
      </c>
      <c r="C2265" s="381"/>
      <c r="D2265" s="381"/>
      <c r="E2265" s="381"/>
      <c r="F2265" s="381"/>
      <c r="G2265" s="381"/>
      <c r="H2265" s="381"/>
      <c r="I2265" s="381"/>
      <c r="J2265" s="381"/>
    </row>
    <row r="2266" spans="1:10" s="190" customFormat="1" ht="12.75" hidden="1" customHeight="1" x14ac:dyDescent="0.25">
      <c r="A2266" s="381"/>
      <c r="B2266" s="381" t="s">
        <v>6625</v>
      </c>
      <c r="C2266" s="381"/>
      <c r="D2266" s="381"/>
      <c r="E2266" s="381"/>
      <c r="F2266" s="381"/>
      <c r="G2266" s="381"/>
      <c r="H2266" s="381"/>
      <c r="I2266" s="381"/>
      <c r="J2266" s="381"/>
    </row>
    <row r="2267" spans="1:10" s="190" customFormat="1" ht="12.75" hidden="1" customHeight="1" x14ac:dyDescent="0.25">
      <c r="A2267" s="381"/>
      <c r="B2267" s="381" t="s">
        <v>6626</v>
      </c>
      <c r="C2267" s="381"/>
      <c r="D2267" s="381"/>
      <c r="E2267" s="381"/>
      <c r="F2267" s="381"/>
      <c r="G2267" s="381"/>
      <c r="H2267" s="381"/>
      <c r="I2267" s="381"/>
      <c r="J2267" s="381"/>
    </row>
    <row r="2268" spans="1:10" s="190" customFormat="1" ht="12.75" hidden="1" customHeight="1" x14ac:dyDescent="0.25">
      <c r="A2268" s="381"/>
      <c r="B2268" s="381" t="s">
        <v>6627</v>
      </c>
      <c r="C2268" s="381"/>
      <c r="D2268" s="381"/>
      <c r="E2268" s="381"/>
      <c r="F2268" s="381"/>
      <c r="G2268" s="381"/>
      <c r="H2268" s="381"/>
      <c r="I2268" s="381"/>
      <c r="J2268" s="381"/>
    </row>
    <row r="2269" spans="1:10" s="190" customFormat="1" ht="12.75" hidden="1" customHeight="1" x14ac:dyDescent="0.25">
      <c r="A2269" s="381"/>
      <c r="B2269" s="381" t="s">
        <v>6628</v>
      </c>
      <c r="C2269" s="381"/>
      <c r="D2269" s="381"/>
      <c r="E2269" s="381"/>
      <c r="F2269" s="381"/>
      <c r="G2269" s="381"/>
      <c r="H2269" s="381"/>
      <c r="I2269" s="381"/>
      <c r="J2269" s="381"/>
    </row>
    <row r="2270" spans="1:10" s="190" customFormat="1" ht="12.75" hidden="1" customHeight="1" x14ac:dyDescent="0.25">
      <c r="A2270" s="381"/>
      <c r="B2270" s="381" t="s">
        <v>6629</v>
      </c>
      <c r="C2270" s="381"/>
      <c r="D2270" s="381"/>
      <c r="E2270" s="381"/>
      <c r="F2270" s="381"/>
      <c r="G2270" s="381"/>
      <c r="H2270" s="381"/>
      <c r="I2270" s="381"/>
      <c r="J2270" s="381"/>
    </row>
    <row r="2271" spans="1:10" s="190" customFormat="1" ht="12.75" hidden="1" customHeight="1" x14ac:dyDescent="0.25">
      <c r="A2271" s="381"/>
      <c r="B2271" s="381" t="s">
        <v>6630</v>
      </c>
      <c r="C2271" s="381"/>
      <c r="D2271" s="381"/>
      <c r="E2271" s="381"/>
      <c r="F2271" s="381"/>
      <c r="G2271" s="381"/>
      <c r="H2271" s="381"/>
      <c r="I2271" s="381"/>
      <c r="J2271" s="381"/>
    </row>
    <row r="2272" spans="1:10" s="190" customFormat="1" ht="12.75" hidden="1" customHeight="1" x14ac:dyDescent="0.25">
      <c r="A2272" s="381"/>
      <c r="B2272" s="381" t="s">
        <v>6631</v>
      </c>
      <c r="C2272" s="381"/>
      <c r="D2272" s="381"/>
      <c r="E2272" s="381"/>
      <c r="F2272" s="381"/>
      <c r="G2272" s="381"/>
      <c r="H2272" s="381"/>
      <c r="I2272" s="381"/>
      <c r="J2272" s="381"/>
    </row>
    <row r="2273" spans="1:10" s="190" customFormat="1" ht="12.75" hidden="1" customHeight="1" x14ac:dyDescent="0.25">
      <c r="A2273" s="381"/>
      <c r="B2273" s="381" t="s">
        <v>6632</v>
      </c>
      <c r="C2273" s="381"/>
      <c r="D2273" s="381"/>
      <c r="E2273" s="381"/>
      <c r="F2273" s="381"/>
      <c r="G2273" s="381"/>
      <c r="H2273" s="381"/>
      <c r="I2273" s="381"/>
      <c r="J2273" s="381"/>
    </row>
    <row r="2274" spans="1:10" s="190" customFormat="1" ht="12.75" hidden="1" customHeight="1" x14ac:dyDescent="0.25">
      <c r="A2274" s="381"/>
      <c r="B2274" s="381" t="s">
        <v>6633</v>
      </c>
      <c r="C2274" s="381"/>
      <c r="D2274" s="381"/>
      <c r="E2274" s="381"/>
      <c r="F2274" s="381"/>
      <c r="G2274" s="381"/>
      <c r="H2274" s="381"/>
      <c r="I2274" s="381"/>
      <c r="J2274" s="381"/>
    </row>
    <row r="2275" spans="1:10" s="190" customFormat="1" ht="12.75" hidden="1" customHeight="1" x14ac:dyDescent="0.25">
      <c r="A2275" s="381"/>
      <c r="B2275" s="381" t="s">
        <v>6634</v>
      </c>
      <c r="C2275" s="381"/>
      <c r="D2275" s="381"/>
      <c r="E2275" s="381"/>
      <c r="F2275" s="381"/>
      <c r="G2275" s="381"/>
      <c r="H2275" s="381"/>
      <c r="I2275" s="381"/>
      <c r="J2275" s="381"/>
    </row>
    <row r="2276" spans="1:10" s="190" customFormat="1" ht="12.75" hidden="1" customHeight="1" x14ac:dyDescent="0.25">
      <c r="A2276" s="381"/>
      <c r="B2276" s="381" t="s">
        <v>6635</v>
      </c>
      <c r="C2276" s="381"/>
      <c r="D2276" s="381"/>
      <c r="E2276" s="381"/>
      <c r="F2276" s="381"/>
      <c r="G2276" s="381"/>
      <c r="H2276" s="381"/>
      <c r="I2276" s="381"/>
      <c r="J2276" s="381"/>
    </row>
    <row r="2277" spans="1:10" s="190" customFormat="1" ht="12.75" hidden="1" customHeight="1" x14ac:dyDescent="0.25">
      <c r="A2277" s="381"/>
      <c r="B2277" s="381" t="s">
        <v>6636</v>
      </c>
      <c r="C2277" s="381"/>
      <c r="D2277" s="381"/>
      <c r="E2277" s="381"/>
      <c r="F2277" s="381"/>
      <c r="G2277" s="381"/>
      <c r="H2277" s="381"/>
      <c r="I2277" s="381"/>
      <c r="J2277" s="381"/>
    </row>
    <row r="2278" spans="1:10" s="190" customFormat="1" ht="12.75" hidden="1" customHeight="1" x14ac:dyDescent="0.25">
      <c r="A2278" s="381"/>
      <c r="B2278" s="381" t="s">
        <v>6637</v>
      </c>
      <c r="C2278" s="381"/>
      <c r="D2278" s="381"/>
      <c r="E2278" s="381"/>
      <c r="F2278" s="381"/>
      <c r="G2278" s="381"/>
      <c r="H2278" s="381"/>
      <c r="I2278" s="381"/>
      <c r="J2278" s="381"/>
    </row>
    <row r="2279" spans="1:10" s="190" customFormat="1" ht="12.75" hidden="1" customHeight="1" x14ac:dyDescent="0.25">
      <c r="A2279" s="381"/>
      <c r="B2279" s="381" t="s">
        <v>6638</v>
      </c>
      <c r="C2279" s="381"/>
      <c r="D2279" s="381"/>
      <c r="E2279" s="381"/>
      <c r="F2279" s="381"/>
      <c r="G2279" s="381"/>
      <c r="H2279" s="381"/>
      <c r="I2279" s="381"/>
      <c r="J2279" s="381"/>
    </row>
    <row r="2280" spans="1:10" s="190" customFormat="1" ht="12.75" hidden="1" customHeight="1" x14ac:dyDescent="0.25">
      <c r="A2280" s="381"/>
      <c r="B2280" s="381" t="s">
        <v>6639</v>
      </c>
      <c r="C2280" s="381"/>
      <c r="D2280" s="381"/>
      <c r="E2280" s="381"/>
      <c r="F2280" s="381"/>
      <c r="G2280" s="381"/>
      <c r="H2280" s="381"/>
      <c r="I2280" s="381"/>
      <c r="J2280" s="381"/>
    </row>
    <row r="2281" spans="1:10" s="190" customFormat="1" ht="12.75" hidden="1" customHeight="1" x14ac:dyDescent="0.25">
      <c r="A2281" s="381"/>
      <c r="B2281" s="381" t="s">
        <v>6640</v>
      </c>
      <c r="C2281" s="381"/>
      <c r="D2281" s="381"/>
      <c r="E2281" s="381"/>
      <c r="F2281" s="381"/>
      <c r="G2281" s="381"/>
      <c r="H2281" s="381"/>
      <c r="I2281" s="381"/>
      <c r="J2281" s="381"/>
    </row>
    <row r="2282" spans="1:10" s="190" customFormat="1" ht="12.75" hidden="1" customHeight="1" x14ac:dyDescent="0.25">
      <c r="A2282" s="381"/>
      <c r="B2282" s="381" t="s">
        <v>6641</v>
      </c>
      <c r="C2282" s="381"/>
      <c r="D2282" s="381"/>
      <c r="E2282" s="381"/>
      <c r="F2282" s="381"/>
      <c r="G2282" s="381"/>
      <c r="H2282" s="381"/>
      <c r="I2282" s="381"/>
      <c r="J2282" s="381"/>
    </row>
    <row r="2283" spans="1:10" s="190" customFormat="1" ht="12.75" hidden="1" customHeight="1" x14ac:dyDescent="0.25">
      <c r="A2283" s="381"/>
      <c r="B2283" s="381" t="s">
        <v>6642</v>
      </c>
      <c r="C2283" s="381"/>
      <c r="D2283" s="381"/>
      <c r="E2283" s="381"/>
      <c r="F2283" s="381"/>
      <c r="G2283" s="381"/>
      <c r="H2283" s="381"/>
      <c r="I2283" s="381"/>
      <c r="J2283" s="381"/>
    </row>
    <row r="2284" spans="1:10" s="190" customFormat="1" ht="12.75" hidden="1" customHeight="1" x14ac:dyDescent="0.25">
      <c r="A2284" s="381"/>
      <c r="B2284" s="381" t="s">
        <v>6643</v>
      </c>
      <c r="C2284" s="381"/>
      <c r="D2284" s="381"/>
      <c r="E2284" s="381"/>
      <c r="F2284" s="381"/>
      <c r="G2284" s="381"/>
      <c r="H2284" s="381"/>
      <c r="I2284" s="381"/>
      <c r="J2284" s="381"/>
    </row>
    <row r="2285" spans="1:10" s="190" customFormat="1" ht="12.75" hidden="1" customHeight="1" x14ac:dyDescent="0.25">
      <c r="A2285" s="381"/>
      <c r="B2285" s="381" t="s">
        <v>6644</v>
      </c>
      <c r="C2285" s="381"/>
      <c r="D2285" s="381"/>
      <c r="E2285" s="381"/>
      <c r="F2285" s="381"/>
      <c r="G2285" s="381"/>
      <c r="H2285" s="381"/>
      <c r="I2285" s="381"/>
      <c r="J2285" s="381"/>
    </row>
    <row r="2286" spans="1:10" s="190" customFormat="1" ht="12.75" hidden="1" customHeight="1" x14ac:dyDescent="0.25">
      <c r="A2286" s="381"/>
      <c r="B2286" s="381" t="s">
        <v>6645</v>
      </c>
      <c r="C2286" s="381"/>
      <c r="D2286" s="381"/>
      <c r="E2286" s="381"/>
      <c r="F2286" s="381"/>
      <c r="G2286" s="381"/>
      <c r="H2286" s="381"/>
      <c r="I2286" s="381"/>
      <c r="J2286" s="381"/>
    </row>
    <row r="2287" spans="1:10" s="190" customFormat="1" ht="12.75" hidden="1" customHeight="1" x14ac:dyDescent="0.25">
      <c r="A2287" s="381"/>
      <c r="B2287" s="381" t="s">
        <v>6646</v>
      </c>
      <c r="C2287" s="381"/>
      <c r="D2287" s="381"/>
      <c r="E2287" s="381"/>
      <c r="F2287" s="381"/>
      <c r="G2287" s="381"/>
      <c r="H2287" s="381"/>
      <c r="I2287" s="381"/>
      <c r="J2287" s="381"/>
    </row>
    <row r="2288" spans="1:10" s="190" customFormat="1" ht="12.75" hidden="1" customHeight="1" x14ac:dyDescent="0.25">
      <c r="A2288" s="381"/>
      <c r="B2288" s="381" t="s">
        <v>6647</v>
      </c>
      <c r="C2288" s="381"/>
      <c r="D2288" s="381"/>
      <c r="E2288" s="381"/>
      <c r="F2288" s="381"/>
      <c r="G2288" s="381"/>
      <c r="H2288" s="381"/>
      <c r="I2288" s="381"/>
      <c r="J2288" s="381"/>
    </row>
    <row r="2289" spans="1:10" s="190" customFormat="1" ht="12.75" hidden="1" customHeight="1" x14ac:dyDescent="0.25">
      <c r="A2289" s="381"/>
      <c r="B2289" s="381" t="s">
        <v>6648</v>
      </c>
      <c r="C2289" s="381"/>
      <c r="D2289" s="381"/>
      <c r="E2289" s="381"/>
      <c r="F2289" s="381"/>
      <c r="G2289" s="381"/>
      <c r="H2289" s="381"/>
      <c r="I2289" s="381"/>
      <c r="J2289" s="381"/>
    </row>
    <row r="2290" spans="1:10" s="190" customFormat="1" ht="12.75" hidden="1" customHeight="1" x14ac:dyDescent="0.25">
      <c r="A2290" s="381"/>
      <c r="B2290" s="381" t="s">
        <v>6649</v>
      </c>
      <c r="C2290" s="381"/>
      <c r="D2290" s="381"/>
      <c r="E2290" s="381"/>
      <c r="F2290" s="381"/>
      <c r="G2290" s="381"/>
      <c r="H2290" s="381"/>
      <c r="I2290" s="381"/>
      <c r="J2290" s="381"/>
    </row>
    <row r="2291" spans="1:10" s="190" customFormat="1" ht="12.75" hidden="1" customHeight="1" x14ac:dyDescent="0.25">
      <c r="A2291" s="381"/>
      <c r="B2291" s="381" t="s">
        <v>6640</v>
      </c>
      <c r="C2291" s="381"/>
      <c r="D2291" s="381"/>
      <c r="E2291" s="381"/>
      <c r="F2291" s="381"/>
      <c r="G2291" s="381"/>
      <c r="H2291" s="381"/>
      <c r="I2291" s="381"/>
      <c r="J2291" s="381"/>
    </row>
    <row r="2292" spans="1:10" s="190" customFormat="1" ht="12.75" hidden="1" customHeight="1" x14ac:dyDescent="0.25">
      <c r="A2292" s="381"/>
      <c r="B2292" s="381" t="s">
        <v>6650</v>
      </c>
      <c r="C2292" s="381"/>
      <c r="D2292" s="381"/>
      <c r="E2292" s="381"/>
      <c r="F2292" s="381"/>
      <c r="G2292" s="381"/>
      <c r="H2292" s="381"/>
      <c r="I2292" s="381"/>
      <c r="J2292" s="381"/>
    </row>
    <row r="2293" spans="1:10" s="190" customFormat="1" ht="12.75" hidden="1" customHeight="1" x14ac:dyDescent="0.25">
      <c r="A2293" s="381"/>
      <c r="B2293" s="381" t="s">
        <v>6651</v>
      </c>
      <c r="C2293" s="381"/>
      <c r="D2293" s="381"/>
      <c r="E2293" s="381"/>
      <c r="F2293" s="381"/>
      <c r="G2293" s="381"/>
      <c r="H2293" s="381"/>
      <c r="I2293" s="381"/>
      <c r="J2293" s="381"/>
    </row>
    <row r="2294" spans="1:10" s="190" customFormat="1" ht="12.75" hidden="1" customHeight="1" x14ac:dyDescent="0.25">
      <c r="A2294" s="381"/>
      <c r="B2294" s="381" t="s">
        <v>6652</v>
      </c>
      <c r="C2294" s="381"/>
      <c r="D2294" s="381"/>
      <c r="E2294" s="381"/>
      <c r="F2294" s="381"/>
      <c r="G2294" s="381"/>
      <c r="H2294" s="381"/>
      <c r="I2294" s="381"/>
      <c r="J2294" s="381"/>
    </row>
    <row r="2295" spans="1:10" s="190" customFormat="1" ht="12.75" hidden="1" customHeight="1" x14ac:dyDescent="0.25">
      <c r="A2295" s="381"/>
      <c r="B2295" s="381" t="s">
        <v>6653</v>
      </c>
      <c r="C2295" s="381"/>
      <c r="D2295" s="381"/>
      <c r="E2295" s="381"/>
      <c r="F2295" s="381"/>
      <c r="G2295" s="381"/>
      <c r="H2295" s="381"/>
      <c r="I2295" s="381"/>
      <c r="J2295" s="381"/>
    </row>
    <row r="2296" spans="1:10" s="190" customFormat="1" ht="12.75" hidden="1" customHeight="1" x14ac:dyDescent="0.25">
      <c r="A2296" s="381"/>
      <c r="B2296" s="381" t="s">
        <v>6654</v>
      </c>
      <c r="C2296" s="381"/>
      <c r="D2296" s="381"/>
      <c r="E2296" s="381"/>
      <c r="F2296" s="381"/>
      <c r="G2296" s="381"/>
      <c r="H2296" s="381"/>
      <c r="I2296" s="381"/>
      <c r="J2296" s="381"/>
    </row>
    <row r="2297" spans="1:10" s="190" customFormat="1" ht="12.75" hidden="1" customHeight="1" x14ac:dyDescent="0.25">
      <c r="A2297" s="381"/>
      <c r="B2297" s="381" t="s">
        <v>6655</v>
      </c>
      <c r="C2297" s="381"/>
      <c r="D2297" s="381"/>
      <c r="E2297" s="381"/>
      <c r="F2297" s="381"/>
      <c r="G2297" s="381"/>
      <c r="H2297" s="381"/>
      <c r="I2297" s="381"/>
      <c r="J2297" s="381"/>
    </row>
    <row r="2298" spans="1:10" s="190" customFormat="1" ht="12.75" hidden="1" customHeight="1" x14ac:dyDescent="0.25">
      <c r="A2298" s="381"/>
      <c r="B2298" s="381" t="s">
        <v>6656</v>
      </c>
      <c r="C2298" s="381"/>
      <c r="D2298" s="381"/>
      <c r="E2298" s="381"/>
      <c r="F2298" s="381"/>
      <c r="G2298" s="381"/>
      <c r="H2298" s="381"/>
      <c r="I2298" s="381"/>
      <c r="J2298" s="381"/>
    </row>
    <row r="2299" spans="1:10" s="190" customFormat="1" ht="12.75" hidden="1" customHeight="1" x14ac:dyDescent="0.25">
      <c r="A2299" s="381"/>
      <c r="B2299" s="381" t="s">
        <v>6657</v>
      </c>
      <c r="C2299" s="381"/>
      <c r="D2299" s="381"/>
      <c r="E2299" s="381"/>
      <c r="F2299" s="381"/>
      <c r="G2299" s="381"/>
      <c r="H2299" s="381"/>
      <c r="I2299" s="381"/>
      <c r="J2299" s="381"/>
    </row>
    <row r="2300" spans="1:10" s="190" customFormat="1" ht="12.75" hidden="1" customHeight="1" x14ac:dyDescent="0.25">
      <c r="A2300" s="381"/>
      <c r="B2300" s="381" t="s">
        <v>6658</v>
      </c>
      <c r="C2300" s="381"/>
      <c r="D2300" s="381"/>
      <c r="E2300" s="381"/>
      <c r="F2300" s="381"/>
      <c r="G2300" s="381"/>
      <c r="H2300" s="381"/>
      <c r="I2300" s="381"/>
      <c r="J2300" s="381"/>
    </row>
    <row r="2301" spans="1:10" s="190" customFormat="1" ht="12.75" hidden="1" customHeight="1" x14ac:dyDescent="0.25">
      <c r="A2301" s="381"/>
      <c r="B2301" s="381" t="s">
        <v>6659</v>
      </c>
      <c r="C2301" s="381"/>
      <c r="D2301" s="381"/>
      <c r="E2301" s="381"/>
      <c r="F2301" s="381"/>
      <c r="G2301" s="381"/>
      <c r="H2301" s="381"/>
      <c r="I2301" s="381"/>
      <c r="J2301" s="381"/>
    </row>
    <row r="2302" spans="1:10" s="190" customFormat="1" ht="12.75" hidden="1" customHeight="1" x14ac:dyDescent="0.25">
      <c r="A2302" s="381"/>
      <c r="B2302" s="381" t="s">
        <v>6660</v>
      </c>
      <c r="C2302" s="381"/>
      <c r="D2302" s="381"/>
      <c r="E2302" s="381"/>
      <c r="F2302" s="381"/>
      <c r="G2302" s="381"/>
      <c r="H2302" s="381"/>
      <c r="I2302" s="381"/>
      <c r="J2302" s="381"/>
    </row>
    <row r="2303" spans="1:10" s="190" customFormat="1" ht="12.75" hidden="1" customHeight="1" x14ac:dyDescent="0.25">
      <c r="A2303" s="381"/>
      <c r="B2303" s="381" t="s">
        <v>6661</v>
      </c>
      <c r="C2303" s="381"/>
      <c r="D2303" s="381"/>
      <c r="E2303" s="381"/>
      <c r="F2303" s="381"/>
      <c r="G2303" s="381"/>
      <c r="H2303" s="381"/>
      <c r="I2303" s="381"/>
      <c r="J2303" s="381"/>
    </row>
    <row r="2304" spans="1:10" s="190" customFormat="1" ht="12.75" hidden="1" customHeight="1" x14ac:dyDescent="0.25">
      <c r="A2304" s="381"/>
      <c r="B2304" s="381" t="s">
        <v>6662</v>
      </c>
      <c r="C2304" s="381"/>
      <c r="D2304" s="381"/>
      <c r="E2304" s="381"/>
      <c r="F2304" s="381"/>
      <c r="G2304" s="381"/>
      <c r="H2304" s="381"/>
      <c r="I2304" s="381"/>
      <c r="J2304" s="381"/>
    </row>
    <row r="2305" spans="1:10" s="190" customFormat="1" ht="12.75" hidden="1" customHeight="1" x14ac:dyDescent="0.25">
      <c r="A2305" s="381"/>
      <c r="B2305" s="381" t="s">
        <v>6663</v>
      </c>
      <c r="C2305" s="381"/>
      <c r="D2305" s="381"/>
      <c r="E2305" s="381"/>
      <c r="F2305" s="381"/>
      <c r="G2305" s="381"/>
      <c r="H2305" s="381"/>
      <c r="I2305" s="381"/>
      <c r="J2305" s="381"/>
    </row>
    <row r="2306" spans="1:10" s="190" customFormat="1" ht="12.75" hidden="1" customHeight="1" x14ac:dyDescent="0.25">
      <c r="A2306" s="381"/>
      <c r="B2306" s="381" t="s">
        <v>6664</v>
      </c>
      <c r="C2306" s="381"/>
      <c r="D2306" s="381"/>
      <c r="E2306" s="381"/>
      <c r="F2306" s="381"/>
      <c r="G2306" s="381"/>
      <c r="H2306" s="381"/>
      <c r="I2306" s="381"/>
      <c r="J2306" s="381"/>
    </row>
    <row r="2307" spans="1:10" s="190" customFormat="1" ht="12.75" hidden="1" customHeight="1" x14ac:dyDescent="0.25">
      <c r="A2307" s="381"/>
      <c r="B2307" s="381" t="s">
        <v>6665</v>
      </c>
      <c r="C2307" s="381"/>
      <c r="D2307" s="381"/>
      <c r="E2307" s="381"/>
      <c r="F2307" s="381"/>
      <c r="G2307" s="381"/>
      <c r="H2307" s="381"/>
      <c r="I2307" s="381"/>
      <c r="J2307" s="381"/>
    </row>
    <row r="2308" spans="1:10" s="190" customFormat="1" ht="12.75" hidden="1" customHeight="1" x14ac:dyDescent="0.25">
      <c r="A2308" s="381"/>
      <c r="B2308" s="381" t="s">
        <v>6666</v>
      </c>
      <c r="C2308" s="381"/>
      <c r="D2308" s="381"/>
      <c r="E2308" s="381"/>
      <c r="F2308" s="381"/>
      <c r="G2308" s="381"/>
      <c r="H2308" s="381"/>
      <c r="I2308" s="381"/>
      <c r="J2308" s="381"/>
    </row>
    <row r="2309" spans="1:10" s="190" customFormat="1" ht="12.75" hidden="1" customHeight="1" x14ac:dyDescent="0.25">
      <c r="A2309" s="381"/>
      <c r="B2309" s="381" t="s">
        <v>6667</v>
      </c>
      <c r="C2309" s="381"/>
      <c r="D2309" s="381"/>
      <c r="E2309" s="381"/>
      <c r="F2309" s="381"/>
      <c r="G2309" s="381"/>
      <c r="H2309" s="381"/>
      <c r="I2309" s="381"/>
      <c r="J2309" s="381"/>
    </row>
    <row r="2310" spans="1:10" s="190" customFormat="1" ht="12.75" hidden="1" customHeight="1" x14ac:dyDescent="0.25">
      <c r="A2310" s="381"/>
      <c r="B2310" s="381" t="s">
        <v>6668</v>
      </c>
      <c r="C2310" s="381"/>
      <c r="D2310" s="381"/>
      <c r="E2310" s="381"/>
      <c r="F2310" s="381"/>
      <c r="G2310" s="381"/>
      <c r="H2310" s="381"/>
      <c r="I2310" s="381"/>
      <c r="J2310" s="381"/>
    </row>
    <row r="2311" spans="1:10" s="190" customFormat="1" ht="12.75" hidden="1" customHeight="1" x14ac:dyDescent="0.25">
      <c r="A2311" s="381"/>
      <c r="B2311" s="381" t="s">
        <v>6669</v>
      </c>
      <c r="C2311" s="381"/>
      <c r="D2311" s="381"/>
      <c r="E2311" s="381"/>
      <c r="F2311" s="381"/>
      <c r="G2311" s="381"/>
      <c r="H2311" s="381"/>
      <c r="I2311" s="381"/>
      <c r="J2311" s="381"/>
    </row>
    <row r="2312" spans="1:10" s="190" customFormat="1" ht="12.75" hidden="1" customHeight="1" x14ac:dyDescent="0.25">
      <c r="A2312" s="381"/>
      <c r="B2312" s="381" t="s">
        <v>6670</v>
      </c>
      <c r="C2312" s="381"/>
      <c r="D2312" s="381"/>
      <c r="E2312" s="381"/>
      <c r="F2312" s="381"/>
      <c r="G2312" s="381"/>
      <c r="H2312" s="381"/>
      <c r="I2312" s="381"/>
      <c r="J2312" s="381"/>
    </row>
    <row r="2313" spans="1:10" s="190" customFormat="1" ht="12.75" hidden="1" customHeight="1" x14ac:dyDescent="0.25">
      <c r="A2313" s="381"/>
      <c r="B2313" s="381" t="s">
        <v>6671</v>
      </c>
      <c r="C2313" s="381"/>
      <c r="D2313" s="381"/>
      <c r="E2313" s="381"/>
      <c r="F2313" s="381"/>
      <c r="G2313" s="381"/>
      <c r="H2313" s="381"/>
      <c r="I2313" s="381"/>
      <c r="J2313" s="381"/>
    </row>
    <row r="2314" spans="1:10" s="190" customFormat="1" ht="12.75" hidden="1" customHeight="1" x14ac:dyDescent="0.25">
      <c r="A2314" s="381"/>
      <c r="B2314" s="381" t="s">
        <v>6672</v>
      </c>
      <c r="C2314" s="381"/>
      <c r="D2314" s="381"/>
      <c r="E2314" s="381"/>
      <c r="F2314" s="381"/>
      <c r="G2314" s="381"/>
      <c r="H2314" s="381"/>
      <c r="I2314" s="381"/>
      <c r="J2314" s="381"/>
    </row>
    <row r="2315" spans="1:10" s="190" customFormat="1" ht="12.75" hidden="1" customHeight="1" x14ac:dyDescent="0.25">
      <c r="A2315" s="381"/>
      <c r="B2315" s="381" t="s">
        <v>6673</v>
      </c>
      <c r="C2315" s="381"/>
      <c r="D2315" s="381"/>
      <c r="E2315" s="381"/>
      <c r="F2315" s="381"/>
      <c r="G2315" s="381"/>
      <c r="H2315" s="381"/>
      <c r="I2315" s="381"/>
      <c r="J2315" s="381"/>
    </row>
    <row r="2316" spans="1:10" s="190" customFormat="1" ht="12.75" hidden="1" customHeight="1" x14ac:dyDescent="0.25">
      <c r="A2316" s="381"/>
      <c r="B2316" s="381" t="s">
        <v>6673</v>
      </c>
      <c r="C2316" s="381"/>
      <c r="D2316" s="381"/>
      <c r="E2316" s="381"/>
      <c r="F2316" s="381"/>
      <c r="G2316" s="381"/>
      <c r="H2316" s="381"/>
      <c r="I2316" s="381"/>
      <c r="J2316" s="381"/>
    </row>
    <row r="2317" spans="1:10" s="190" customFormat="1" ht="12.75" hidden="1" customHeight="1" x14ac:dyDescent="0.25">
      <c r="A2317" s="381"/>
      <c r="B2317" s="381" t="s">
        <v>6674</v>
      </c>
      <c r="C2317" s="381"/>
      <c r="D2317" s="381"/>
      <c r="E2317" s="381"/>
      <c r="F2317" s="381"/>
      <c r="G2317" s="381"/>
      <c r="H2317" s="381"/>
      <c r="I2317" s="381"/>
      <c r="J2317" s="381"/>
    </row>
    <row r="2318" spans="1:10" s="190" customFormat="1" ht="12.75" hidden="1" customHeight="1" x14ac:dyDescent="0.25">
      <c r="A2318" s="381"/>
      <c r="B2318" s="381" t="s">
        <v>6675</v>
      </c>
      <c r="C2318" s="381"/>
      <c r="D2318" s="381"/>
      <c r="E2318" s="381"/>
      <c r="F2318" s="381"/>
      <c r="G2318" s="381"/>
      <c r="H2318" s="381"/>
      <c r="I2318" s="381"/>
      <c r="J2318" s="381"/>
    </row>
    <row r="2319" spans="1:10" s="190" customFormat="1" ht="12.75" hidden="1" customHeight="1" x14ac:dyDescent="0.25">
      <c r="A2319" s="381"/>
      <c r="B2319" s="381" t="s">
        <v>6676</v>
      </c>
      <c r="C2319" s="381"/>
      <c r="D2319" s="381"/>
      <c r="E2319" s="381"/>
      <c r="F2319" s="381"/>
      <c r="G2319" s="381"/>
      <c r="H2319" s="381"/>
      <c r="I2319" s="381"/>
      <c r="J2319" s="381"/>
    </row>
    <row r="2320" spans="1:10" s="190" customFormat="1" ht="12.75" hidden="1" customHeight="1" x14ac:dyDescent="0.25">
      <c r="A2320" s="381"/>
      <c r="B2320" s="381" t="s">
        <v>6677</v>
      </c>
      <c r="C2320" s="381"/>
      <c r="D2320" s="381"/>
      <c r="E2320" s="381"/>
      <c r="F2320" s="381"/>
      <c r="G2320" s="381"/>
      <c r="H2320" s="381"/>
      <c r="I2320" s="381"/>
      <c r="J2320" s="381"/>
    </row>
    <row r="2321" spans="1:10" s="190" customFormat="1" ht="12.75" hidden="1" customHeight="1" x14ac:dyDescent="0.25">
      <c r="A2321" s="381"/>
      <c r="B2321" s="381" t="s">
        <v>6678</v>
      </c>
      <c r="C2321" s="381"/>
      <c r="D2321" s="381"/>
      <c r="E2321" s="381"/>
      <c r="F2321" s="381"/>
      <c r="G2321" s="381"/>
      <c r="H2321" s="381"/>
      <c r="I2321" s="381"/>
      <c r="J2321" s="381"/>
    </row>
    <row r="2322" spans="1:10" s="190" customFormat="1" ht="12.75" hidden="1" customHeight="1" x14ac:dyDescent="0.25">
      <c r="A2322" s="381"/>
      <c r="B2322" s="381" t="s">
        <v>6679</v>
      </c>
      <c r="C2322" s="381"/>
      <c r="D2322" s="381"/>
      <c r="E2322" s="381"/>
      <c r="F2322" s="381"/>
      <c r="G2322" s="381"/>
      <c r="H2322" s="381"/>
      <c r="I2322" s="381"/>
      <c r="J2322" s="381"/>
    </row>
    <row r="2323" spans="1:10" s="190" customFormat="1" ht="12.75" hidden="1" customHeight="1" x14ac:dyDescent="0.25">
      <c r="A2323" s="381"/>
      <c r="B2323" s="381" t="s">
        <v>6680</v>
      </c>
      <c r="C2323" s="381"/>
      <c r="D2323" s="381"/>
      <c r="E2323" s="381"/>
      <c r="F2323" s="381"/>
      <c r="G2323" s="381"/>
      <c r="H2323" s="381"/>
      <c r="I2323" s="381"/>
      <c r="J2323" s="381"/>
    </row>
    <row r="2324" spans="1:10" s="190" customFormat="1" ht="12.75" hidden="1" customHeight="1" x14ac:dyDescent="0.25">
      <c r="A2324" s="381"/>
      <c r="B2324" s="381" t="s">
        <v>6681</v>
      </c>
      <c r="C2324" s="381"/>
      <c r="D2324" s="381"/>
      <c r="E2324" s="381"/>
      <c r="F2324" s="381"/>
      <c r="G2324" s="381"/>
      <c r="H2324" s="381"/>
      <c r="I2324" s="381"/>
      <c r="J2324" s="381"/>
    </row>
    <row r="2325" spans="1:10" s="190" customFormat="1" ht="12.75" hidden="1" customHeight="1" x14ac:dyDescent="0.25">
      <c r="A2325" s="381"/>
      <c r="B2325" s="381" t="s">
        <v>6682</v>
      </c>
      <c r="C2325" s="381"/>
      <c r="D2325" s="381"/>
      <c r="E2325" s="381"/>
      <c r="F2325" s="381"/>
      <c r="G2325" s="381"/>
      <c r="H2325" s="381"/>
      <c r="I2325" s="381"/>
      <c r="J2325" s="381"/>
    </row>
    <row r="2326" spans="1:10" s="190" customFormat="1" ht="12.75" hidden="1" customHeight="1" x14ac:dyDescent="0.25">
      <c r="A2326" s="381"/>
      <c r="B2326" s="381" t="s">
        <v>6683</v>
      </c>
      <c r="C2326" s="381"/>
      <c r="D2326" s="381"/>
      <c r="E2326" s="381"/>
      <c r="F2326" s="381"/>
      <c r="G2326" s="381"/>
      <c r="H2326" s="381"/>
      <c r="I2326" s="381"/>
      <c r="J2326" s="381"/>
    </row>
    <row r="2327" spans="1:10" s="190" customFormat="1" ht="12.75" hidden="1" customHeight="1" x14ac:dyDescent="0.25">
      <c r="A2327" s="381"/>
      <c r="B2327" s="381" t="s">
        <v>6684</v>
      </c>
      <c r="C2327" s="381"/>
      <c r="D2327" s="381"/>
      <c r="E2327" s="381"/>
      <c r="F2327" s="381"/>
      <c r="G2327" s="381"/>
      <c r="H2327" s="381"/>
      <c r="I2327" s="381"/>
      <c r="J2327" s="381"/>
    </row>
    <row r="2328" spans="1:10" s="190" customFormat="1" ht="12.75" hidden="1" customHeight="1" x14ac:dyDescent="0.25">
      <c r="A2328" s="381"/>
      <c r="B2328" s="381" t="s">
        <v>6685</v>
      </c>
      <c r="C2328" s="381"/>
      <c r="D2328" s="381"/>
      <c r="E2328" s="381"/>
      <c r="F2328" s="381"/>
      <c r="G2328" s="381"/>
      <c r="H2328" s="381"/>
      <c r="I2328" s="381"/>
      <c r="J2328" s="381"/>
    </row>
    <row r="2329" spans="1:10" s="190" customFormat="1" ht="12.75" hidden="1" customHeight="1" x14ac:dyDescent="0.25">
      <c r="A2329" s="381"/>
      <c r="B2329" s="381" t="s">
        <v>6686</v>
      </c>
      <c r="C2329" s="381"/>
      <c r="D2329" s="381"/>
      <c r="E2329" s="381"/>
      <c r="F2329" s="381"/>
      <c r="G2329" s="381"/>
      <c r="H2329" s="381"/>
      <c r="I2329" s="381"/>
      <c r="J2329" s="381"/>
    </row>
    <row r="2330" spans="1:10" s="190" customFormat="1" ht="12.75" hidden="1" customHeight="1" x14ac:dyDescent="0.25">
      <c r="A2330" s="381"/>
      <c r="B2330" s="381" t="s">
        <v>6687</v>
      </c>
      <c r="C2330" s="381"/>
      <c r="D2330" s="381"/>
      <c r="E2330" s="381"/>
      <c r="F2330" s="381"/>
      <c r="G2330" s="381"/>
      <c r="H2330" s="381"/>
      <c r="I2330" s="381"/>
      <c r="J2330" s="381"/>
    </row>
    <row r="2331" spans="1:10" s="190" customFormat="1" ht="12.75" hidden="1" customHeight="1" x14ac:dyDescent="0.25">
      <c r="A2331" s="381"/>
      <c r="B2331" s="381" t="s">
        <v>6688</v>
      </c>
      <c r="C2331" s="381"/>
      <c r="D2331" s="381"/>
      <c r="E2331" s="381"/>
      <c r="F2331" s="381"/>
      <c r="G2331" s="381"/>
      <c r="H2331" s="381"/>
      <c r="I2331" s="381"/>
      <c r="J2331" s="381"/>
    </row>
    <row r="2332" spans="1:10" s="190" customFormat="1" ht="12.75" hidden="1" customHeight="1" x14ac:dyDescent="0.25">
      <c r="A2332" s="381"/>
      <c r="B2332" s="381" t="s">
        <v>6688</v>
      </c>
      <c r="C2332" s="381"/>
      <c r="D2332" s="381"/>
      <c r="E2332" s="381"/>
      <c r="F2332" s="381"/>
      <c r="G2332" s="381"/>
      <c r="H2332" s="381"/>
      <c r="I2332" s="381"/>
      <c r="J2332" s="381"/>
    </row>
    <row r="2333" spans="1:10" s="190" customFormat="1" ht="12.75" hidden="1" customHeight="1" x14ac:dyDescent="0.25">
      <c r="A2333" s="381"/>
      <c r="B2333" s="381" t="s">
        <v>6689</v>
      </c>
      <c r="C2333" s="381"/>
      <c r="D2333" s="381"/>
      <c r="E2333" s="381"/>
      <c r="F2333" s="381"/>
      <c r="G2333" s="381"/>
      <c r="H2333" s="381"/>
      <c r="I2333" s="381"/>
      <c r="J2333" s="381"/>
    </row>
    <row r="2334" spans="1:10" s="190" customFormat="1" ht="12.75" hidden="1" customHeight="1" x14ac:dyDescent="0.25">
      <c r="A2334" s="381"/>
      <c r="B2334" s="381" t="s">
        <v>6690</v>
      </c>
      <c r="C2334" s="381"/>
      <c r="D2334" s="381"/>
      <c r="E2334" s="381"/>
      <c r="F2334" s="381"/>
      <c r="G2334" s="381"/>
      <c r="H2334" s="381"/>
      <c r="I2334" s="381"/>
      <c r="J2334" s="381"/>
    </row>
    <row r="2335" spans="1:10" s="190" customFormat="1" ht="12.75" hidden="1" customHeight="1" x14ac:dyDescent="0.25">
      <c r="A2335" s="381"/>
      <c r="B2335" s="381" t="s">
        <v>6691</v>
      </c>
      <c r="C2335" s="381"/>
      <c r="D2335" s="381"/>
      <c r="E2335" s="381"/>
      <c r="F2335" s="381"/>
      <c r="G2335" s="381"/>
      <c r="H2335" s="381"/>
      <c r="I2335" s="381"/>
      <c r="J2335" s="381"/>
    </row>
    <row r="2336" spans="1:10" s="190" customFormat="1" ht="12.75" hidden="1" customHeight="1" x14ac:dyDescent="0.25">
      <c r="A2336" s="381"/>
      <c r="B2336" s="381" t="s">
        <v>6692</v>
      </c>
      <c r="C2336" s="381"/>
      <c r="D2336" s="381"/>
      <c r="E2336" s="381"/>
      <c r="F2336" s="381"/>
      <c r="G2336" s="381"/>
      <c r="H2336" s="381"/>
      <c r="I2336" s="381"/>
      <c r="J2336" s="381"/>
    </row>
    <row r="2337" spans="1:10" s="190" customFormat="1" ht="12.75" hidden="1" customHeight="1" x14ac:dyDescent="0.25">
      <c r="A2337" s="381"/>
      <c r="B2337" s="381" t="s">
        <v>6693</v>
      </c>
      <c r="C2337" s="381"/>
      <c r="D2337" s="381"/>
      <c r="E2337" s="381"/>
      <c r="F2337" s="381"/>
      <c r="G2337" s="381"/>
      <c r="H2337" s="381"/>
      <c r="I2337" s="381"/>
      <c r="J2337" s="381"/>
    </row>
    <row r="2338" spans="1:10" s="190" customFormat="1" ht="12.75" hidden="1" customHeight="1" x14ac:dyDescent="0.25">
      <c r="A2338" s="381"/>
      <c r="B2338" s="381" t="s">
        <v>6694</v>
      </c>
      <c r="C2338" s="381"/>
      <c r="D2338" s="381"/>
      <c r="E2338" s="381"/>
      <c r="F2338" s="381"/>
      <c r="G2338" s="381"/>
      <c r="H2338" s="381"/>
      <c r="I2338" s="381"/>
      <c r="J2338" s="381"/>
    </row>
    <row r="2339" spans="1:10" s="190" customFormat="1" ht="12.75" hidden="1" customHeight="1" x14ac:dyDescent="0.25">
      <c r="A2339" s="381"/>
      <c r="B2339" s="381" t="s">
        <v>6695</v>
      </c>
      <c r="C2339" s="381"/>
      <c r="D2339" s="381"/>
      <c r="E2339" s="381"/>
      <c r="F2339" s="381"/>
      <c r="G2339" s="381"/>
      <c r="H2339" s="381"/>
      <c r="I2339" s="381"/>
      <c r="J2339" s="381"/>
    </row>
    <row r="2340" spans="1:10" s="190" customFormat="1" ht="12.75" hidden="1" customHeight="1" x14ac:dyDescent="0.25">
      <c r="A2340" s="381"/>
      <c r="B2340" s="381" t="s">
        <v>6695</v>
      </c>
      <c r="C2340" s="381"/>
      <c r="D2340" s="381"/>
      <c r="E2340" s="381"/>
      <c r="F2340" s="381"/>
      <c r="G2340" s="381"/>
      <c r="H2340" s="381"/>
      <c r="I2340" s="381"/>
      <c r="J2340" s="381"/>
    </row>
    <row r="2341" spans="1:10" s="190" customFormat="1" ht="12.75" hidden="1" customHeight="1" x14ac:dyDescent="0.25">
      <c r="A2341" s="381"/>
      <c r="B2341" s="381" t="s">
        <v>6696</v>
      </c>
      <c r="C2341" s="381"/>
      <c r="D2341" s="381"/>
      <c r="E2341" s="381"/>
      <c r="F2341" s="381"/>
      <c r="G2341" s="381"/>
      <c r="H2341" s="381"/>
      <c r="I2341" s="381"/>
      <c r="J2341" s="381"/>
    </row>
    <row r="2342" spans="1:10" s="190" customFormat="1" ht="12.75" hidden="1" customHeight="1" x14ac:dyDescent="0.25">
      <c r="A2342" s="381"/>
      <c r="B2342" s="381" t="s">
        <v>6697</v>
      </c>
      <c r="C2342" s="381"/>
      <c r="D2342" s="381"/>
      <c r="E2342" s="381"/>
      <c r="F2342" s="381"/>
      <c r="G2342" s="381"/>
      <c r="H2342" s="381"/>
      <c r="I2342" s="381"/>
      <c r="J2342" s="381"/>
    </row>
    <row r="2343" spans="1:10" s="190" customFormat="1" ht="12.75" hidden="1" customHeight="1" x14ac:dyDescent="0.25">
      <c r="A2343" s="381"/>
      <c r="B2343" s="381" t="s">
        <v>6698</v>
      </c>
      <c r="C2343" s="381"/>
      <c r="D2343" s="381"/>
      <c r="E2343" s="381"/>
      <c r="F2343" s="381"/>
      <c r="G2343" s="381"/>
      <c r="H2343" s="381"/>
      <c r="I2343" s="381"/>
      <c r="J2343" s="381"/>
    </row>
    <row r="2344" spans="1:10" s="190" customFormat="1" ht="12.75" hidden="1" customHeight="1" x14ac:dyDescent="0.25">
      <c r="A2344" s="381"/>
      <c r="B2344" s="381" t="s">
        <v>6699</v>
      </c>
      <c r="C2344" s="381"/>
      <c r="D2344" s="381"/>
      <c r="E2344" s="381"/>
      <c r="F2344" s="381"/>
      <c r="G2344" s="381"/>
      <c r="H2344" s="381"/>
      <c r="I2344" s="381"/>
      <c r="J2344" s="381"/>
    </row>
    <row r="2345" spans="1:10" s="190" customFormat="1" ht="12.75" hidden="1" customHeight="1" x14ac:dyDescent="0.25">
      <c r="A2345" s="381"/>
      <c r="B2345" s="381" t="s">
        <v>6700</v>
      </c>
      <c r="C2345" s="381"/>
      <c r="D2345" s="381"/>
      <c r="E2345" s="381"/>
      <c r="F2345" s="381"/>
      <c r="G2345" s="381"/>
      <c r="H2345" s="381"/>
      <c r="I2345" s="381"/>
      <c r="J2345" s="381"/>
    </row>
    <row r="2346" spans="1:10" s="190" customFormat="1" ht="12.75" hidden="1" customHeight="1" x14ac:dyDescent="0.25">
      <c r="A2346" s="381"/>
      <c r="B2346" s="381" t="s">
        <v>6701</v>
      </c>
      <c r="C2346" s="381"/>
      <c r="D2346" s="381"/>
      <c r="E2346" s="381"/>
      <c r="F2346" s="381"/>
      <c r="G2346" s="381"/>
      <c r="H2346" s="381"/>
      <c r="I2346" s="381"/>
      <c r="J2346" s="381"/>
    </row>
    <row r="2347" spans="1:10" s="190" customFormat="1" ht="12.75" hidden="1" customHeight="1" x14ac:dyDescent="0.25">
      <c r="A2347" s="381"/>
      <c r="B2347" s="381" t="s">
        <v>6702</v>
      </c>
      <c r="C2347" s="381"/>
      <c r="D2347" s="381"/>
      <c r="E2347" s="381"/>
      <c r="F2347" s="381"/>
      <c r="G2347" s="381"/>
      <c r="H2347" s="381"/>
      <c r="I2347" s="381"/>
      <c r="J2347" s="381"/>
    </row>
    <row r="2348" spans="1:10" s="190" customFormat="1" ht="12.75" hidden="1" customHeight="1" x14ac:dyDescent="0.25">
      <c r="A2348" s="381"/>
      <c r="B2348" s="381" t="s">
        <v>6703</v>
      </c>
      <c r="C2348" s="381"/>
      <c r="D2348" s="381"/>
      <c r="E2348" s="381"/>
      <c r="F2348" s="381"/>
      <c r="G2348" s="381"/>
      <c r="H2348" s="381"/>
      <c r="I2348" s="381"/>
      <c r="J2348" s="381"/>
    </row>
    <row r="2349" spans="1:10" s="190" customFormat="1" ht="12.75" hidden="1" customHeight="1" x14ac:dyDescent="0.25">
      <c r="A2349" s="381"/>
      <c r="B2349" s="381" t="s">
        <v>6704</v>
      </c>
      <c r="C2349" s="381"/>
      <c r="D2349" s="381"/>
      <c r="E2349" s="381"/>
      <c r="F2349" s="381"/>
      <c r="G2349" s="381"/>
      <c r="H2349" s="381"/>
      <c r="I2349" s="381"/>
      <c r="J2349" s="381"/>
    </row>
    <row r="2350" spans="1:10" s="190" customFormat="1" ht="12.75" hidden="1" customHeight="1" x14ac:dyDescent="0.25">
      <c r="A2350" s="381"/>
      <c r="B2350" s="381" t="s">
        <v>6705</v>
      </c>
      <c r="C2350" s="381"/>
      <c r="D2350" s="381"/>
      <c r="E2350" s="381"/>
      <c r="F2350" s="381"/>
      <c r="G2350" s="381"/>
      <c r="H2350" s="381"/>
      <c r="I2350" s="381"/>
      <c r="J2350" s="381"/>
    </row>
    <row r="2351" spans="1:10" s="190" customFormat="1" ht="12.75" hidden="1" customHeight="1" x14ac:dyDescent="0.25">
      <c r="A2351" s="381"/>
      <c r="B2351" s="381" t="s">
        <v>6706</v>
      </c>
      <c r="C2351" s="381"/>
      <c r="D2351" s="381"/>
      <c r="E2351" s="381"/>
      <c r="F2351" s="381"/>
      <c r="G2351" s="381"/>
      <c r="H2351" s="381"/>
      <c r="I2351" s="381"/>
      <c r="J2351" s="381"/>
    </row>
    <row r="2352" spans="1:10" s="190" customFormat="1" ht="12.75" hidden="1" customHeight="1" x14ac:dyDescent="0.25">
      <c r="A2352" s="381"/>
      <c r="B2352" s="381" t="s">
        <v>6707</v>
      </c>
      <c r="C2352" s="381"/>
      <c r="D2352" s="381"/>
      <c r="E2352" s="381"/>
      <c r="F2352" s="381"/>
      <c r="G2352" s="381"/>
      <c r="H2352" s="381"/>
      <c r="I2352" s="381"/>
      <c r="J2352" s="381"/>
    </row>
    <row r="2353" spans="1:10" s="190" customFormat="1" ht="12.75" hidden="1" customHeight="1" x14ac:dyDescent="0.25">
      <c r="A2353" s="381"/>
      <c r="B2353" s="381" t="s">
        <v>6708</v>
      </c>
      <c r="C2353" s="381"/>
      <c r="D2353" s="381"/>
      <c r="E2353" s="381"/>
      <c r="F2353" s="381"/>
      <c r="G2353" s="381"/>
      <c r="H2353" s="381"/>
      <c r="I2353" s="381"/>
      <c r="J2353" s="381"/>
    </row>
    <row r="2354" spans="1:10" s="190" customFormat="1" ht="12.75" hidden="1" customHeight="1" x14ac:dyDescent="0.25">
      <c r="A2354" s="381"/>
      <c r="B2354" s="381" t="s">
        <v>6709</v>
      </c>
      <c r="C2354" s="381"/>
      <c r="D2354" s="381"/>
      <c r="E2354" s="381"/>
      <c r="F2354" s="381"/>
      <c r="G2354" s="381"/>
      <c r="H2354" s="381"/>
      <c r="I2354" s="381"/>
      <c r="J2354" s="381"/>
    </row>
    <row r="2355" spans="1:10" s="190" customFormat="1" ht="12.75" hidden="1" customHeight="1" x14ac:dyDescent="0.25">
      <c r="A2355" s="381"/>
      <c r="B2355" s="381" t="s">
        <v>6710</v>
      </c>
      <c r="C2355" s="381"/>
      <c r="D2355" s="381"/>
      <c r="E2355" s="381"/>
      <c r="F2355" s="381"/>
      <c r="G2355" s="381"/>
      <c r="H2355" s="381"/>
      <c r="I2355" s="381"/>
      <c r="J2355" s="381"/>
    </row>
    <row r="2356" spans="1:10" s="190" customFormat="1" ht="12.75" hidden="1" customHeight="1" x14ac:dyDescent="0.25">
      <c r="A2356" s="381"/>
      <c r="B2356" s="381" t="s">
        <v>6711</v>
      </c>
      <c r="C2356" s="381"/>
      <c r="D2356" s="381"/>
      <c r="E2356" s="381"/>
      <c r="F2356" s="381"/>
      <c r="G2356" s="381"/>
      <c r="H2356" s="381"/>
      <c r="I2356" s="381"/>
      <c r="J2356" s="381"/>
    </row>
    <row r="2357" spans="1:10" s="190" customFormat="1" ht="12.75" hidden="1" customHeight="1" x14ac:dyDescent="0.25">
      <c r="A2357" s="381"/>
      <c r="B2357" s="381" t="s">
        <v>6712</v>
      </c>
      <c r="C2357" s="381"/>
      <c r="D2357" s="381"/>
      <c r="E2357" s="381"/>
      <c r="F2357" s="381"/>
      <c r="G2357" s="381"/>
      <c r="H2357" s="381"/>
      <c r="I2357" s="381"/>
      <c r="J2357" s="381"/>
    </row>
    <row r="2358" spans="1:10" s="190" customFormat="1" ht="12.75" hidden="1" customHeight="1" x14ac:dyDescent="0.25">
      <c r="A2358" s="381"/>
      <c r="B2358" s="381" t="s">
        <v>6713</v>
      </c>
      <c r="C2358" s="381"/>
      <c r="D2358" s="381"/>
      <c r="E2358" s="381"/>
      <c r="F2358" s="381"/>
      <c r="G2358" s="381"/>
      <c r="H2358" s="381"/>
      <c r="I2358" s="381"/>
      <c r="J2358" s="381"/>
    </row>
    <row r="2359" spans="1:10" s="190" customFormat="1" ht="12.75" hidden="1" customHeight="1" x14ac:dyDescent="0.25">
      <c r="A2359" s="381"/>
      <c r="B2359" s="381" t="s">
        <v>6714</v>
      </c>
      <c r="C2359" s="381"/>
      <c r="D2359" s="381"/>
      <c r="E2359" s="381"/>
      <c r="F2359" s="381"/>
      <c r="G2359" s="381"/>
      <c r="H2359" s="381"/>
      <c r="I2359" s="381"/>
      <c r="J2359" s="381"/>
    </row>
    <row r="2360" spans="1:10" s="190" customFormat="1" ht="12.75" hidden="1" customHeight="1" x14ac:dyDescent="0.25">
      <c r="A2360" s="381"/>
      <c r="B2360" s="381" t="s">
        <v>6715</v>
      </c>
      <c r="C2360" s="381"/>
      <c r="D2360" s="381"/>
      <c r="E2360" s="381"/>
      <c r="F2360" s="381"/>
      <c r="G2360" s="381"/>
      <c r="H2360" s="381"/>
      <c r="I2360" s="381"/>
      <c r="J2360" s="381"/>
    </row>
    <row r="2361" spans="1:10" s="190" customFormat="1" ht="12.75" hidden="1" customHeight="1" x14ac:dyDescent="0.25">
      <c r="A2361" s="381"/>
      <c r="B2361" s="381" t="s">
        <v>6716</v>
      </c>
      <c r="C2361" s="381"/>
      <c r="D2361" s="381"/>
      <c r="E2361" s="381"/>
      <c r="F2361" s="381"/>
      <c r="G2361" s="381"/>
      <c r="H2361" s="381"/>
      <c r="I2361" s="381"/>
      <c r="J2361" s="381"/>
    </row>
    <row r="2362" spans="1:10" s="190" customFormat="1" ht="12.75" hidden="1" customHeight="1" x14ac:dyDescent="0.25">
      <c r="A2362" s="381"/>
      <c r="B2362" s="381" t="s">
        <v>6717</v>
      </c>
      <c r="C2362" s="381"/>
      <c r="D2362" s="381"/>
      <c r="E2362" s="381"/>
      <c r="F2362" s="381"/>
      <c r="G2362" s="381"/>
      <c r="H2362" s="381"/>
      <c r="I2362" s="381"/>
      <c r="J2362" s="381"/>
    </row>
    <row r="2363" spans="1:10" s="190" customFormat="1" ht="12.75" hidden="1" customHeight="1" x14ac:dyDescent="0.25">
      <c r="A2363" s="381"/>
      <c r="B2363" s="381" t="s">
        <v>6718</v>
      </c>
      <c r="C2363" s="381"/>
      <c r="D2363" s="381"/>
      <c r="E2363" s="381"/>
      <c r="F2363" s="381"/>
      <c r="G2363" s="381"/>
      <c r="H2363" s="381"/>
      <c r="I2363" s="381"/>
      <c r="J2363" s="381"/>
    </row>
    <row r="2364" spans="1:10" s="190" customFormat="1" ht="12.75" hidden="1" customHeight="1" x14ac:dyDescent="0.25">
      <c r="A2364" s="381"/>
      <c r="B2364" s="381" t="s">
        <v>6719</v>
      </c>
      <c r="C2364" s="381"/>
      <c r="D2364" s="381"/>
      <c r="E2364" s="381"/>
      <c r="F2364" s="381"/>
      <c r="G2364" s="381"/>
      <c r="H2364" s="381"/>
      <c r="I2364" s="381"/>
      <c r="J2364" s="381"/>
    </row>
    <row r="2365" spans="1:10" s="190" customFormat="1" ht="12.75" hidden="1" customHeight="1" x14ac:dyDescent="0.25">
      <c r="A2365" s="381"/>
      <c r="B2365" s="381" t="s">
        <v>6720</v>
      </c>
      <c r="C2365" s="381"/>
      <c r="D2365" s="381"/>
      <c r="E2365" s="381"/>
      <c r="F2365" s="381"/>
      <c r="G2365" s="381"/>
      <c r="H2365" s="381"/>
      <c r="I2365" s="381"/>
      <c r="J2365" s="381"/>
    </row>
    <row r="2366" spans="1:10" s="190" customFormat="1" ht="12.75" hidden="1" customHeight="1" x14ac:dyDescent="0.25">
      <c r="A2366" s="381"/>
      <c r="B2366" s="381" t="s">
        <v>6721</v>
      </c>
      <c r="C2366" s="381"/>
      <c r="D2366" s="381"/>
      <c r="E2366" s="381"/>
      <c r="F2366" s="381"/>
      <c r="G2366" s="381"/>
      <c r="H2366" s="381"/>
      <c r="I2366" s="381"/>
      <c r="J2366" s="381"/>
    </row>
    <row r="2367" spans="1:10" s="190" customFormat="1" ht="12.75" hidden="1" customHeight="1" x14ac:dyDescent="0.25">
      <c r="A2367" s="381"/>
      <c r="B2367" s="381" t="s">
        <v>6722</v>
      </c>
      <c r="C2367" s="381"/>
      <c r="D2367" s="381"/>
      <c r="E2367" s="381"/>
      <c r="F2367" s="381"/>
      <c r="G2367" s="381"/>
      <c r="H2367" s="381"/>
      <c r="I2367" s="381"/>
      <c r="J2367" s="381"/>
    </row>
    <row r="2368" spans="1:10" s="190" customFormat="1" ht="12.75" hidden="1" customHeight="1" x14ac:dyDescent="0.25">
      <c r="A2368" s="381"/>
      <c r="B2368" s="381" t="s">
        <v>6723</v>
      </c>
      <c r="C2368" s="381"/>
      <c r="D2368" s="381"/>
      <c r="E2368" s="381"/>
      <c r="F2368" s="381"/>
      <c r="G2368" s="381"/>
      <c r="H2368" s="381"/>
      <c r="I2368" s="381"/>
      <c r="J2368" s="381"/>
    </row>
    <row r="2369" spans="1:10" s="190" customFormat="1" ht="12.75" hidden="1" customHeight="1" x14ac:dyDescent="0.25">
      <c r="A2369" s="381"/>
      <c r="B2369" s="381" t="s">
        <v>6724</v>
      </c>
      <c r="C2369" s="381"/>
      <c r="D2369" s="381"/>
      <c r="E2369" s="381"/>
      <c r="F2369" s="381"/>
      <c r="G2369" s="381"/>
      <c r="H2369" s="381"/>
      <c r="I2369" s="381"/>
      <c r="J2369" s="381"/>
    </row>
    <row r="2370" spans="1:10" s="190" customFormat="1" ht="12.75" hidden="1" customHeight="1" x14ac:dyDescent="0.25">
      <c r="A2370" s="381"/>
      <c r="B2370" s="381" t="s">
        <v>6725</v>
      </c>
      <c r="C2370" s="381"/>
      <c r="D2370" s="381"/>
      <c r="E2370" s="381"/>
      <c r="F2370" s="381"/>
      <c r="G2370" s="381"/>
      <c r="H2370" s="381"/>
      <c r="I2370" s="381"/>
      <c r="J2370" s="381"/>
    </row>
    <row r="2371" spans="1:10" s="190" customFormat="1" ht="12.75" hidden="1" customHeight="1" x14ac:dyDescent="0.25">
      <c r="A2371" s="381"/>
      <c r="B2371" s="381" t="s">
        <v>6726</v>
      </c>
      <c r="C2371" s="381"/>
      <c r="D2371" s="381"/>
      <c r="E2371" s="381"/>
      <c r="F2371" s="381"/>
      <c r="G2371" s="381"/>
      <c r="H2371" s="381"/>
      <c r="I2371" s="381"/>
      <c r="J2371" s="381"/>
    </row>
    <row r="2372" spans="1:10" s="190" customFormat="1" ht="12.75" hidden="1" customHeight="1" x14ac:dyDescent="0.25">
      <c r="A2372" s="381"/>
      <c r="B2372" s="381" t="s">
        <v>6727</v>
      </c>
      <c r="C2372" s="381"/>
      <c r="D2372" s="381"/>
      <c r="E2372" s="381"/>
      <c r="F2372" s="381"/>
      <c r="G2372" s="381"/>
      <c r="H2372" s="381"/>
      <c r="I2372" s="381"/>
      <c r="J2372" s="381"/>
    </row>
    <row r="2373" spans="1:10" s="190" customFormat="1" ht="12.75" hidden="1" customHeight="1" x14ac:dyDescent="0.25">
      <c r="A2373" s="381"/>
      <c r="B2373" s="381" t="s">
        <v>6728</v>
      </c>
      <c r="C2373" s="381"/>
      <c r="D2373" s="381"/>
      <c r="E2373" s="381"/>
      <c r="F2373" s="381"/>
      <c r="G2373" s="381"/>
      <c r="H2373" s="381"/>
      <c r="I2373" s="381"/>
      <c r="J2373" s="381"/>
    </row>
    <row r="2374" spans="1:10" s="190" customFormat="1" ht="12.75" hidden="1" customHeight="1" x14ac:dyDescent="0.25">
      <c r="A2374" s="381"/>
      <c r="B2374" s="381" t="s">
        <v>6729</v>
      </c>
      <c r="C2374" s="381"/>
      <c r="D2374" s="381"/>
      <c r="E2374" s="381"/>
      <c r="F2374" s="381"/>
      <c r="G2374" s="381"/>
      <c r="H2374" s="381"/>
      <c r="I2374" s="381"/>
      <c r="J2374" s="381"/>
    </row>
    <row r="2375" spans="1:10" s="190" customFormat="1" ht="12.75" hidden="1" customHeight="1" x14ac:dyDescent="0.25">
      <c r="A2375" s="381"/>
      <c r="B2375" s="381" t="s">
        <v>6730</v>
      </c>
      <c r="C2375" s="381"/>
      <c r="D2375" s="381"/>
      <c r="E2375" s="381"/>
      <c r="F2375" s="381"/>
      <c r="G2375" s="381"/>
      <c r="H2375" s="381"/>
      <c r="I2375" s="381"/>
      <c r="J2375" s="381"/>
    </row>
    <row r="2376" spans="1:10" s="190" customFormat="1" ht="12.75" hidden="1" customHeight="1" x14ac:dyDescent="0.25">
      <c r="A2376" s="381"/>
      <c r="B2376" s="381" t="s">
        <v>6731</v>
      </c>
      <c r="C2376" s="381"/>
      <c r="D2376" s="381"/>
      <c r="E2376" s="381"/>
      <c r="F2376" s="381"/>
      <c r="G2376" s="381"/>
      <c r="H2376" s="381"/>
      <c r="I2376" s="381"/>
      <c r="J2376" s="381"/>
    </row>
    <row r="2377" spans="1:10" s="190" customFormat="1" ht="12.75" hidden="1" customHeight="1" x14ac:dyDescent="0.25">
      <c r="A2377" s="381"/>
      <c r="B2377" s="381" t="s">
        <v>6732</v>
      </c>
      <c r="C2377" s="381"/>
      <c r="D2377" s="381"/>
      <c r="E2377" s="381"/>
      <c r="F2377" s="381"/>
      <c r="G2377" s="381"/>
      <c r="H2377" s="381"/>
      <c r="I2377" s="381"/>
      <c r="J2377" s="381"/>
    </row>
    <row r="2378" spans="1:10" s="190" customFormat="1" ht="12.75" hidden="1" customHeight="1" x14ac:dyDescent="0.25">
      <c r="A2378" s="381"/>
      <c r="B2378" s="381" t="s">
        <v>6733</v>
      </c>
      <c r="C2378" s="381"/>
      <c r="D2378" s="381"/>
      <c r="E2378" s="381"/>
      <c r="F2378" s="381"/>
      <c r="G2378" s="381"/>
      <c r="H2378" s="381"/>
      <c r="I2378" s="381"/>
      <c r="J2378" s="381"/>
    </row>
    <row r="2379" spans="1:10" s="190" customFormat="1" ht="12.75" hidden="1" customHeight="1" x14ac:dyDescent="0.25">
      <c r="A2379" s="381"/>
      <c r="B2379" s="381" t="s">
        <v>6734</v>
      </c>
      <c r="C2379" s="381"/>
      <c r="D2379" s="381"/>
      <c r="E2379" s="381"/>
      <c r="F2379" s="381"/>
      <c r="G2379" s="381"/>
      <c r="H2379" s="381"/>
      <c r="I2379" s="381"/>
      <c r="J2379" s="381"/>
    </row>
    <row r="2380" spans="1:10" s="190" customFormat="1" ht="12.75" hidden="1" customHeight="1" x14ac:dyDescent="0.25">
      <c r="A2380" s="381"/>
      <c r="B2380" s="381" t="s">
        <v>6735</v>
      </c>
      <c r="C2380" s="381"/>
      <c r="D2380" s="381"/>
      <c r="E2380" s="381"/>
      <c r="F2380" s="381"/>
      <c r="G2380" s="381"/>
      <c r="H2380" s="381"/>
      <c r="I2380" s="381"/>
      <c r="J2380" s="381"/>
    </row>
    <row r="2381" spans="1:10" s="190" customFormat="1" ht="12.75" hidden="1" customHeight="1" x14ac:dyDescent="0.25">
      <c r="A2381" s="381"/>
      <c r="B2381" s="381" t="s">
        <v>6736</v>
      </c>
      <c r="C2381" s="381"/>
      <c r="D2381" s="381"/>
      <c r="E2381" s="381"/>
      <c r="F2381" s="381"/>
      <c r="G2381" s="381"/>
      <c r="H2381" s="381"/>
      <c r="I2381" s="381"/>
      <c r="J2381" s="381"/>
    </row>
    <row r="2382" spans="1:10" s="190" customFormat="1" ht="12.75" hidden="1" customHeight="1" x14ac:dyDescent="0.25">
      <c r="A2382" s="381"/>
      <c r="B2382" s="381" t="s">
        <v>6737</v>
      </c>
      <c r="C2382" s="381"/>
      <c r="D2382" s="381"/>
      <c r="E2382" s="381"/>
      <c r="F2382" s="381"/>
      <c r="G2382" s="381"/>
      <c r="H2382" s="381"/>
      <c r="I2382" s="381"/>
      <c r="J2382" s="381"/>
    </row>
    <row r="2383" spans="1:10" s="190" customFormat="1" ht="12.75" hidden="1" customHeight="1" x14ac:dyDescent="0.25">
      <c r="A2383" s="381"/>
      <c r="B2383" s="381" t="s">
        <v>6738</v>
      </c>
      <c r="C2383" s="381"/>
      <c r="D2383" s="381"/>
      <c r="E2383" s="381"/>
      <c r="F2383" s="381"/>
      <c r="G2383" s="381"/>
      <c r="H2383" s="381"/>
      <c r="I2383" s="381"/>
      <c r="J2383" s="381"/>
    </row>
    <row r="2384" spans="1:10" s="190" customFormat="1" ht="12.75" hidden="1" customHeight="1" x14ac:dyDescent="0.25">
      <c r="A2384" s="381"/>
      <c r="B2384" s="381" t="s">
        <v>6739</v>
      </c>
      <c r="C2384" s="381"/>
      <c r="D2384" s="381"/>
      <c r="E2384" s="381"/>
      <c r="F2384" s="381"/>
      <c r="G2384" s="381"/>
      <c r="H2384" s="381"/>
      <c r="I2384" s="381"/>
      <c r="J2384" s="381"/>
    </row>
    <row r="2385" spans="1:10" s="190" customFormat="1" ht="12.75" hidden="1" customHeight="1" x14ac:dyDescent="0.25">
      <c r="A2385" s="381"/>
      <c r="B2385" s="381" t="s">
        <v>6740</v>
      </c>
      <c r="C2385" s="381"/>
      <c r="D2385" s="381"/>
      <c r="E2385" s="381"/>
      <c r="F2385" s="381"/>
      <c r="G2385" s="381"/>
      <c r="H2385" s="381"/>
      <c r="I2385" s="381"/>
      <c r="J2385" s="381"/>
    </row>
    <row r="2386" spans="1:10" s="190" customFormat="1" ht="12.75" hidden="1" customHeight="1" x14ac:dyDescent="0.25">
      <c r="A2386" s="381"/>
      <c r="B2386" s="381" t="s">
        <v>6741</v>
      </c>
      <c r="C2386" s="381"/>
      <c r="D2386" s="381"/>
      <c r="E2386" s="381"/>
      <c r="F2386" s="381"/>
      <c r="G2386" s="381"/>
      <c r="H2386" s="381"/>
      <c r="I2386" s="381"/>
      <c r="J2386" s="381"/>
    </row>
    <row r="2387" spans="1:10" s="190" customFormat="1" ht="12.75" hidden="1" customHeight="1" x14ac:dyDescent="0.25">
      <c r="A2387" s="381"/>
      <c r="B2387" s="381" t="s">
        <v>6742</v>
      </c>
      <c r="C2387" s="381"/>
      <c r="D2387" s="381"/>
      <c r="E2387" s="381"/>
      <c r="F2387" s="381"/>
      <c r="G2387" s="381"/>
      <c r="H2387" s="381"/>
      <c r="I2387" s="381"/>
      <c r="J2387" s="381"/>
    </row>
    <row r="2388" spans="1:10" s="190" customFormat="1" ht="12.75" hidden="1" customHeight="1" x14ac:dyDescent="0.25">
      <c r="A2388" s="381"/>
      <c r="B2388" s="381" t="s">
        <v>6743</v>
      </c>
      <c r="C2388" s="381"/>
      <c r="D2388" s="381"/>
      <c r="E2388" s="381"/>
      <c r="F2388" s="381"/>
      <c r="G2388" s="381"/>
      <c r="H2388" s="381"/>
      <c r="I2388" s="381"/>
      <c r="J2388" s="381"/>
    </row>
    <row r="2389" spans="1:10" s="190" customFormat="1" ht="12.75" hidden="1" customHeight="1" x14ac:dyDescent="0.25">
      <c r="A2389" s="381"/>
      <c r="B2389" s="381" t="s">
        <v>6744</v>
      </c>
      <c r="C2389" s="381"/>
      <c r="D2389" s="381"/>
      <c r="E2389" s="381"/>
      <c r="F2389" s="381"/>
      <c r="G2389" s="381"/>
      <c r="H2389" s="381"/>
      <c r="I2389" s="381"/>
      <c r="J2389" s="381"/>
    </row>
    <row r="2390" spans="1:10" s="190" customFormat="1" ht="12.75" hidden="1" customHeight="1" x14ac:dyDescent="0.25">
      <c r="A2390" s="381"/>
      <c r="B2390" s="381" t="s">
        <v>6745</v>
      </c>
      <c r="C2390" s="381"/>
      <c r="D2390" s="381"/>
      <c r="E2390" s="381"/>
      <c r="F2390" s="381"/>
      <c r="G2390" s="381"/>
      <c r="H2390" s="381"/>
      <c r="I2390" s="381"/>
      <c r="J2390" s="381"/>
    </row>
    <row r="2391" spans="1:10" s="190" customFormat="1" ht="12.75" hidden="1" customHeight="1" x14ac:dyDescent="0.25">
      <c r="A2391" s="381"/>
      <c r="B2391" s="381" t="s">
        <v>6746</v>
      </c>
      <c r="C2391" s="381"/>
      <c r="D2391" s="381"/>
      <c r="E2391" s="381"/>
      <c r="F2391" s="381"/>
      <c r="G2391" s="381"/>
      <c r="H2391" s="381"/>
      <c r="I2391" s="381"/>
      <c r="J2391" s="381"/>
    </row>
    <row r="2392" spans="1:10" s="190" customFormat="1" ht="12.75" hidden="1" customHeight="1" x14ac:dyDescent="0.25">
      <c r="A2392" s="381"/>
      <c r="B2392" s="381" t="s">
        <v>6747</v>
      </c>
      <c r="C2392" s="381"/>
      <c r="D2392" s="381"/>
      <c r="E2392" s="381"/>
      <c r="F2392" s="381"/>
      <c r="G2392" s="381"/>
      <c r="H2392" s="381"/>
      <c r="I2392" s="381"/>
      <c r="J2392" s="381"/>
    </row>
    <row r="2393" spans="1:10" s="190" customFormat="1" ht="12.75" hidden="1" customHeight="1" x14ac:dyDescent="0.25">
      <c r="A2393" s="381"/>
      <c r="B2393" s="381" t="s">
        <v>6748</v>
      </c>
      <c r="C2393" s="381"/>
      <c r="D2393" s="381"/>
      <c r="E2393" s="381"/>
      <c r="F2393" s="381"/>
      <c r="G2393" s="381"/>
      <c r="H2393" s="381"/>
      <c r="I2393" s="381"/>
      <c r="J2393" s="381"/>
    </row>
    <row r="2394" spans="1:10" s="190" customFormat="1" ht="12.75" hidden="1" customHeight="1" x14ac:dyDescent="0.25">
      <c r="A2394" s="381"/>
      <c r="B2394" s="381" t="s">
        <v>6749</v>
      </c>
      <c r="C2394" s="381"/>
      <c r="D2394" s="381"/>
      <c r="E2394" s="381"/>
      <c r="F2394" s="381"/>
      <c r="G2394" s="381"/>
      <c r="H2394" s="381"/>
      <c r="I2394" s="381"/>
      <c r="J2394" s="381"/>
    </row>
    <row r="2395" spans="1:10" s="190" customFormat="1" ht="12.75" hidden="1" customHeight="1" x14ac:dyDescent="0.25">
      <c r="A2395" s="381"/>
      <c r="B2395" s="381" t="s">
        <v>6750</v>
      </c>
      <c r="C2395" s="381"/>
      <c r="D2395" s="381"/>
      <c r="E2395" s="381"/>
      <c r="F2395" s="381"/>
      <c r="G2395" s="381"/>
      <c r="H2395" s="381"/>
      <c r="I2395" s="381"/>
      <c r="J2395" s="381"/>
    </row>
    <row r="2396" spans="1:10" s="190" customFormat="1" ht="12.75" hidden="1" customHeight="1" x14ac:dyDescent="0.25">
      <c r="A2396" s="381"/>
      <c r="B2396" s="381" t="s">
        <v>6751</v>
      </c>
      <c r="C2396" s="381"/>
      <c r="D2396" s="381"/>
      <c r="E2396" s="381"/>
      <c r="F2396" s="381"/>
      <c r="G2396" s="381"/>
      <c r="H2396" s="381"/>
      <c r="I2396" s="381"/>
      <c r="J2396" s="381"/>
    </row>
    <row r="2397" spans="1:10" s="190" customFormat="1" ht="12.75" hidden="1" customHeight="1" x14ac:dyDescent="0.25">
      <c r="A2397" s="381"/>
      <c r="B2397" s="381" t="s">
        <v>6752</v>
      </c>
      <c r="C2397" s="381"/>
      <c r="D2397" s="381"/>
      <c r="E2397" s="381"/>
      <c r="F2397" s="381"/>
      <c r="G2397" s="381"/>
      <c r="H2397" s="381"/>
      <c r="I2397" s="381"/>
      <c r="J2397" s="381"/>
    </row>
    <row r="2398" spans="1:10" s="190" customFormat="1" ht="12.75" hidden="1" customHeight="1" x14ac:dyDescent="0.25">
      <c r="A2398" s="381"/>
      <c r="B2398" s="381" t="s">
        <v>6753</v>
      </c>
      <c r="C2398" s="381"/>
      <c r="D2398" s="381"/>
      <c r="E2398" s="381"/>
      <c r="F2398" s="381"/>
      <c r="G2398" s="381"/>
      <c r="H2398" s="381"/>
      <c r="I2398" s="381"/>
      <c r="J2398" s="381"/>
    </row>
    <row r="2399" spans="1:10" s="190" customFormat="1" ht="12.75" hidden="1" customHeight="1" x14ac:dyDescent="0.25">
      <c r="A2399" s="381"/>
      <c r="B2399" s="381" t="s">
        <v>6754</v>
      </c>
      <c r="C2399" s="381"/>
      <c r="D2399" s="381"/>
      <c r="E2399" s="381"/>
      <c r="F2399" s="381"/>
      <c r="G2399" s="381"/>
      <c r="H2399" s="381"/>
      <c r="I2399" s="381"/>
      <c r="J2399" s="381"/>
    </row>
    <row r="2400" spans="1:10" s="190" customFormat="1" ht="12.75" hidden="1" customHeight="1" x14ac:dyDescent="0.25">
      <c r="A2400" s="381"/>
      <c r="B2400" s="381" t="s">
        <v>6755</v>
      </c>
      <c r="C2400" s="381"/>
      <c r="D2400" s="381"/>
      <c r="E2400" s="381"/>
      <c r="F2400" s="381"/>
      <c r="G2400" s="381"/>
      <c r="H2400" s="381"/>
      <c r="I2400" s="381"/>
      <c r="J2400" s="381"/>
    </row>
    <row r="2401" spans="1:10" s="190" customFormat="1" ht="12.75" hidden="1" customHeight="1" x14ac:dyDescent="0.25">
      <c r="A2401" s="381"/>
      <c r="B2401" s="381" t="s">
        <v>6756</v>
      </c>
      <c r="C2401" s="381"/>
      <c r="D2401" s="381"/>
      <c r="E2401" s="381"/>
      <c r="F2401" s="381"/>
      <c r="G2401" s="381"/>
      <c r="H2401" s="381"/>
      <c r="I2401" s="381"/>
      <c r="J2401" s="381"/>
    </row>
    <row r="2402" spans="1:10" s="190" customFormat="1" ht="12.75" hidden="1" customHeight="1" x14ac:dyDescent="0.25">
      <c r="A2402" s="381"/>
      <c r="B2402" s="381" t="s">
        <v>6757</v>
      </c>
      <c r="C2402" s="381"/>
      <c r="D2402" s="381"/>
      <c r="E2402" s="381"/>
      <c r="F2402" s="381"/>
      <c r="G2402" s="381"/>
      <c r="H2402" s="381"/>
      <c r="I2402" s="381"/>
      <c r="J2402" s="381"/>
    </row>
    <row r="2403" spans="1:10" s="190" customFormat="1" ht="12.75" hidden="1" customHeight="1" x14ac:dyDescent="0.25">
      <c r="A2403" s="381"/>
      <c r="B2403" s="381" t="s">
        <v>6758</v>
      </c>
      <c r="C2403" s="381"/>
      <c r="D2403" s="381"/>
      <c r="E2403" s="381"/>
      <c r="F2403" s="381"/>
      <c r="G2403" s="381"/>
      <c r="H2403" s="381"/>
      <c r="I2403" s="381"/>
      <c r="J2403" s="381"/>
    </row>
    <row r="2404" spans="1:10" s="190" customFormat="1" ht="12.75" hidden="1" customHeight="1" x14ac:dyDescent="0.25">
      <c r="A2404" s="381"/>
      <c r="B2404" s="381" t="s">
        <v>6759</v>
      </c>
      <c r="C2404" s="381"/>
      <c r="D2404" s="381"/>
      <c r="E2404" s="381"/>
      <c r="F2404" s="381"/>
      <c r="G2404" s="381"/>
      <c r="H2404" s="381"/>
      <c r="I2404" s="381"/>
      <c r="J2404" s="381"/>
    </row>
    <row r="2405" spans="1:10" s="190" customFormat="1" ht="12.75" hidden="1" customHeight="1" x14ac:dyDescent="0.25">
      <c r="A2405" s="381"/>
      <c r="B2405" s="381" t="s">
        <v>6760</v>
      </c>
      <c r="C2405" s="381"/>
      <c r="D2405" s="381"/>
      <c r="E2405" s="381"/>
      <c r="F2405" s="381"/>
      <c r="G2405" s="381"/>
      <c r="H2405" s="381"/>
      <c r="I2405" s="381"/>
      <c r="J2405" s="381"/>
    </row>
    <row r="2406" spans="1:10" s="190" customFormat="1" ht="12.75" hidden="1" customHeight="1" x14ac:dyDescent="0.25">
      <c r="A2406" s="381"/>
      <c r="B2406" s="381" t="s">
        <v>6761</v>
      </c>
      <c r="C2406" s="381"/>
      <c r="D2406" s="381"/>
      <c r="E2406" s="381"/>
      <c r="F2406" s="381"/>
      <c r="G2406" s="381"/>
      <c r="H2406" s="381"/>
      <c r="I2406" s="381"/>
      <c r="J2406" s="381"/>
    </row>
    <row r="2407" spans="1:10" s="190" customFormat="1" ht="12.75" hidden="1" customHeight="1" x14ac:dyDescent="0.25">
      <c r="A2407" s="381"/>
      <c r="B2407" s="381" t="s">
        <v>6762</v>
      </c>
      <c r="C2407" s="381"/>
      <c r="D2407" s="381"/>
      <c r="E2407" s="381"/>
      <c r="F2407" s="381"/>
      <c r="G2407" s="381"/>
      <c r="H2407" s="381"/>
      <c r="I2407" s="381"/>
      <c r="J2407" s="381"/>
    </row>
    <row r="2408" spans="1:10" s="190" customFormat="1" ht="12.75" hidden="1" customHeight="1" x14ac:dyDescent="0.25">
      <c r="A2408" s="381"/>
      <c r="B2408" s="381" t="s">
        <v>6763</v>
      </c>
      <c r="C2408" s="381"/>
      <c r="D2408" s="381"/>
      <c r="E2408" s="381"/>
      <c r="F2408" s="381"/>
      <c r="G2408" s="381"/>
      <c r="H2408" s="381"/>
      <c r="I2408" s="381"/>
      <c r="J2408" s="381"/>
    </row>
    <row r="2409" spans="1:10" s="190" customFormat="1" ht="12.75" hidden="1" customHeight="1" x14ac:dyDescent="0.25">
      <c r="A2409" s="381"/>
      <c r="B2409" s="381" t="s">
        <v>6764</v>
      </c>
      <c r="C2409" s="381"/>
      <c r="D2409" s="381"/>
      <c r="E2409" s="381"/>
      <c r="F2409" s="381"/>
      <c r="G2409" s="381"/>
      <c r="H2409" s="381"/>
      <c r="I2409" s="381"/>
      <c r="J2409" s="381"/>
    </row>
    <row r="2410" spans="1:10" s="190" customFormat="1" ht="12.75" hidden="1" customHeight="1" x14ac:dyDescent="0.25">
      <c r="A2410" s="381"/>
      <c r="B2410" s="381" t="s">
        <v>6765</v>
      </c>
      <c r="C2410" s="381"/>
      <c r="D2410" s="381"/>
      <c r="E2410" s="381"/>
      <c r="F2410" s="381"/>
      <c r="G2410" s="381"/>
      <c r="H2410" s="381"/>
      <c r="I2410" s="381"/>
      <c r="J2410" s="381"/>
    </row>
    <row r="2411" spans="1:10" s="190" customFormat="1" ht="12.75" hidden="1" customHeight="1" x14ac:dyDescent="0.25">
      <c r="A2411" s="381"/>
      <c r="B2411" s="381" t="s">
        <v>6766</v>
      </c>
      <c r="C2411" s="381"/>
      <c r="D2411" s="381"/>
      <c r="E2411" s="381"/>
      <c r="F2411" s="381"/>
      <c r="G2411" s="381"/>
      <c r="H2411" s="381"/>
      <c r="I2411" s="381"/>
      <c r="J2411" s="381"/>
    </row>
    <row r="2412" spans="1:10" s="190" customFormat="1" ht="12.75" hidden="1" customHeight="1" x14ac:dyDescent="0.25">
      <c r="A2412" s="381"/>
      <c r="B2412" s="381" t="s">
        <v>6767</v>
      </c>
      <c r="C2412" s="381"/>
      <c r="D2412" s="381"/>
      <c r="E2412" s="381"/>
      <c r="F2412" s="381"/>
      <c r="G2412" s="381"/>
      <c r="H2412" s="381"/>
      <c r="I2412" s="381"/>
      <c r="J2412" s="381"/>
    </row>
    <row r="2413" spans="1:10" s="190" customFormat="1" ht="12.75" hidden="1" customHeight="1" x14ac:dyDescent="0.25">
      <c r="A2413" s="381"/>
      <c r="B2413" s="381" t="s">
        <v>6768</v>
      </c>
      <c r="C2413" s="381"/>
      <c r="D2413" s="381"/>
      <c r="E2413" s="381"/>
      <c r="F2413" s="381"/>
      <c r="G2413" s="381"/>
      <c r="H2413" s="381"/>
      <c r="I2413" s="381"/>
      <c r="J2413" s="381"/>
    </row>
    <row r="2414" spans="1:10" s="190" customFormat="1" ht="12.75" hidden="1" customHeight="1" x14ac:dyDescent="0.25">
      <c r="A2414" s="381"/>
      <c r="B2414" s="381" t="s">
        <v>6769</v>
      </c>
      <c r="C2414" s="381"/>
      <c r="D2414" s="381"/>
      <c r="E2414" s="381"/>
      <c r="F2414" s="381"/>
      <c r="G2414" s="381"/>
      <c r="H2414" s="381"/>
      <c r="I2414" s="381"/>
      <c r="J2414" s="381"/>
    </row>
    <row r="2415" spans="1:10" s="190" customFormat="1" ht="12.75" hidden="1" customHeight="1" x14ac:dyDescent="0.25">
      <c r="A2415" s="381"/>
      <c r="B2415" s="381" t="s">
        <v>6770</v>
      </c>
      <c r="C2415" s="381"/>
      <c r="D2415" s="381"/>
      <c r="E2415" s="381"/>
      <c r="F2415" s="381"/>
      <c r="G2415" s="381"/>
      <c r="H2415" s="381"/>
      <c r="I2415" s="381"/>
      <c r="J2415" s="381"/>
    </row>
    <row r="2416" spans="1:10" s="190" customFormat="1" ht="12.75" hidden="1" customHeight="1" x14ac:dyDescent="0.25">
      <c r="A2416" s="381"/>
      <c r="B2416" s="381" t="s">
        <v>6771</v>
      </c>
      <c r="C2416" s="381"/>
      <c r="D2416" s="381"/>
      <c r="E2416" s="381"/>
      <c r="F2416" s="381"/>
      <c r="G2416" s="381"/>
      <c r="H2416" s="381"/>
      <c r="I2416" s="381"/>
      <c r="J2416" s="381"/>
    </row>
    <row r="2417" spans="1:10" s="190" customFormat="1" ht="12.75" hidden="1" customHeight="1" x14ac:dyDescent="0.25">
      <c r="A2417" s="381"/>
      <c r="B2417" s="381" t="s">
        <v>6772</v>
      </c>
      <c r="C2417" s="381"/>
      <c r="D2417" s="381"/>
      <c r="E2417" s="381"/>
      <c r="F2417" s="381"/>
      <c r="G2417" s="381"/>
      <c r="H2417" s="381"/>
      <c r="I2417" s="381"/>
      <c r="J2417" s="381"/>
    </row>
    <row r="2418" spans="1:10" s="190" customFormat="1" ht="12.75" hidden="1" customHeight="1" x14ac:dyDescent="0.25">
      <c r="A2418" s="381"/>
      <c r="B2418" s="381" t="s">
        <v>6773</v>
      </c>
      <c r="C2418" s="381"/>
      <c r="D2418" s="381"/>
      <c r="E2418" s="381"/>
      <c r="F2418" s="381"/>
      <c r="G2418" s="381"/>
      <c r="H2418" s="381"/>
      <c r="I2418" s="381"/>
      <c r="J2418" s="381"/>
    </row>
    <row r="2419" spans="1:10" s="190" customFormat="1" ht="12.75" hidden="1" customHeight="1" x14ac:dyDescent="0.25">
      <c r="A2419" s="381"/>
      <c r="B2419" s="381" t="s">
        <v>6774</v>
      </c>
      <c r="C2419" s="381"/>
      <c r="D2419" s="381"/>
      <c r="E2419" s="381"/>
      <c r="F2419" s="381"/>
      <c r="G2419" s="381"/>
      <c r="H2419" s="381"/>
      <c r="I2419" s="381"/>
      <c r="J2419" s="381"/>
    </row>
    <row r="2420" spans="1:10" s="190" customFormat="1" ht="12.75" hidden="1" customHeight="1" x14ac:dyDescent="0.25">
      <c r="A2420" s="381"/>
      <c r="B2420" s="381" t="s">
        <v>6775</v>
      </c>
      <c r="C2420" s="381"/>
      <c r="D2420" s="381"/>
      <c r="E2420" s="381"/>
      <c r="F2420" s="381"/>
      <c r="G2420" s="381"/>
      <c r="H2420" s="381"/>
      <c r="I2420" s="381"/>
      <c r="J2420" s="381"/>
    </row>
    <row r="2421" spans="1:10" s="190" customFormat="1" ht="12.75" hidden="1" customHeight="1" x14ac:dyDescent="0.25">
      <c r="A2421" s="381"/>
      <c r="B2421" s="381" t="s">
        <v>6776</v>
      </c>
      <c r="C2421" s="381"/>
      <c r="D2421" s="381"/>
      <c r="E2421" s="381"/>
      <c r="F2421" s="381"/>
      <c r="G2421" s="381"/>
      <c r="H2421" s="381"/>
      <c r="I2421" s="381"/>
      <c r="J2421" s="381"/>
    </row>
    <row r="2422" spans="1:10" s="190" customFormat="1" ht="12.75" hidden="1" customHeight="1" x14ac:dyDescent="0.25">
      <c r="A2422" s="381"/>
      <c r="B2422" s="381" t="s">
        <v>6777</v>
      </c>
      <c r="C2422" s="381"/>
      <c r="D2422" s="381"/>
      <c r="E2422" s="381"/>
      <c r="F2422" s="381"/>
      <c r="G2422" s="381"/>
      <c r="H2422" s="381"/>
      <c r="I2422" s="381"/>
      <c r="J2422" s="381"/>
    </row>
    <row r="2423" spans="1:10" s="190" customFormat="1" ht="12.75" hidden="1" customHeight="1" x14ac:dyDescent="0.25">
      <c r="A2423" s="381"/>
      <c r="B2423" s="381" t="s">
        <v>6778</v>
      </c>
      <c r="C2423" s="381"/>
      <c r="D2423" s="381"/>
      <c r="E2423" s="381"/>
      <c r="F2423" s="381"/>
      <c r="G2423" s="381"/>
      <c r="H2423" s="381"/>
      <c r="I2423" s="381"/>
      <c r="J2423" s="381"/>
    </row>
    <row r="2424" spans="1:10" s="190" customFormat="1" ht="12.75" hidden="1" customHeight="1" x14ac:dyDescent="0.25">
      <c r="A2424" s="381"/>
      <c r="B2424" s="381" t="s">
        <v>6779</v>
      </c>
      <c r="C2424" s="381"/>
      <c r="D2424" s="381"/>
      <c r="E2424" s="381"/>
      <c r="F2424" s="381"/>
      <c r="G2424" s="381"/>
      <c r="H2424" s="381"/>
      <c r="I2424" s="381"/>
      <c r="J2424" s="381"/>
    </row>
    <row r="2425" spans="1:10" s="190" customFormat="1" ht="12.75" hidden="1" customHeight="1" x14ac:dyDescent="0.25">
      <c r="A2425" s="381"/>
      <c r="B2425" s="381" t="s">
        <v>6780</v>
      </c>
      <c r="C2425" s="381"/>
      <c r="D2425" s="381"/>
      <c r="E2425" s="381"/>
      <c r="F2425" s="381"/>
      <c r="G2425" s="381"/>
      <c r="H2425" s="381"/>
      <c r="I2425" s="381"/>
      <c r="J2425" s="381"/>
    </row>
    <row r="2426" spans="1:10" s="190" customFormat="1" ht="12.75" hidden="1" customHeight="1" x14ac:dyDescent="0.25">
      <c r="A2426" s="381"/>
      <c r="B2426" s="381" t="s">
        <v>6781</v>
      </c>
      <c r="C2426" s="381"/>
      <c r="D2426" s="381"/>
      <c r="E2426" s="381"/>
      <c r="F2426" s="381"/>
      <c r="G2426" s="381"/>
      <c r="H2426" s="381"/>
      <c r="I2426" s="381"/>
      <c r="J2426" s="381"/>
    </row>
    <row r="2427" spans="1:10" s="190" customFormat="1" ht="12.75" hidden="1" customHeight="1" x14ac:dyDescent="0.25">
      <c r="A2427" s="381"/>
      <c r="B2427" s="381" t="s">
        <v>6782</v>
      </c>
      <c r="C2427" s="381"/>
      <c r="D2427" s="381"/>
      <c r="E2427" s="381"/>
      <c r="F2427" s="381"/>
      <c r="G2427" s="381"/>
      <c r="H2427" s="381"/>
      <c r="I2427" s="381"/>
      <c r="J2427" s="381"/>
    </row>
    <row r="2428" spans="1:10" s="190" customFormat="1" ht="12.75" hidden="1" customHeight="1" x14ac:dyDescent="0.25">
      <c r="A2428" s="381"/>
      <c r="B2428" s="381" t="s">
        <v>6783</v>
      </c>
      <c r="C2428" s="381"/>
      <c r="D2428" s="381"/>
      <c r="E2428" s="381"/>
      <c r="F2428" s="381"/>
      <c r="G2428" s="381"/>
      <c r="H2428" s="381"/>
      <c r="I2428" s="381"/>
      <c r="J2428" s="381"/>
    </row>
    <row r="2429" spans="1:10" s="190" customFormat="1" ht="12.75" hidden="1" customHeight="1" x14ac:dyDescent="0.25">
      <c r="A2429" s="381"/>
      <c r="B2429" s="381" t="s">
        <v>6784</v>
      </c>
      <c r="C2429" s="381"/>
      <c r="D2429" s="381"/>
      <c r="E2429" s="381"/>
      <c r="F2429" s="381"/>
      <c r="G2429" s="381"/>
      <c r="H2429" s="381"/>
      <c r="I2429" s="381"/>
      <c r="J2429" s="381"/>
    </row>
    <row r="2430" spans="1:10" s="190" customFormat="1" ht="12.75" hidden="1" customHeight="1" x14ac:dyDescent="0.25">
      <c r="A2430" s="381"/>
      <c r="B2430" s="381" t="s">
        <v>6785</v>
      </c>
      <c r="C2430" s="381"/>
      <c r="D2430" s="381"/>
      <c r="E2430" s="381"/>
      <c r="F2430" s="381"/>
      <c r="G2430" s="381"/>
      <c r="H2430" s="381"/>
      <c r="I2430" s="381"/>
      <c r="J2430" s="381"/>
    </row>
    <row r="2431" spans="1:10" s="190" customFormat="1" ht="12.75" hidden="1" customHeight="1" x14ac:dyDescent="0.25">
      <c r="A2431" s="381"/>
      <c r="B2431" s="381" t="s">
        <v>6786</v>
      </c>
      <c r="C2431" s="381"/>
      <c r="D2431" s="381"/>
      <c r="E2431" s="381"/>
      <c r="F2431" s="381"/>
      <c r="G2431" s="381"/>
      <c r="H2431" s="381"/>
      <c r="I2431" s="381"/>
      <c r="J2431" s="381"/>
    </row>
    <row r="2432" spans="1:10" s="190" customFormat="1" ht="12.75" hidden="1" customHeight="1" x14ac:dyDescent="0.25">
      <c r="A2432" s="381"/>
      <c r="B2432" s="381" t="s">
        <v>6787</v>
      </c>
      <c r="C2432" s="381"/>
      <c r="D2432" s="381"/>
      <c r="E2432" s="381"/>
      <c r="F2432" s="381"/>
      <c r="G2432" s="381"/>
      <c r="H2432" s="381"/>
      <c r="I2432" s="381"/>
      <c r="J2432" s="381"/>
    </row>
    <row r="2433" spans="1:10" s="190" customFormat="1" ht="12.75" hidden="1" customHeight="1" x14ac:dyDescent="0.25">
      <c r="A2433" s="381"/>
      <c r="B2433" s="381" t="s">
        <v>6788</v>
      </c>
      <c r="C2433" s="381"/>
      <c r="D2433" s="381"/>
      <c r="E2433" s="381"/>
      <c r="F2433" s="381"/>
      <c r="G2433" s="381"/>
      <c r="H2433" s="381"/>
      <c r="I2433" s="381"/>
      <c r="J2433" s="381"/>
    </row>
    <row r="2434" spans="1:10" s="190" customFormat="1" ht="12.75" hidden="1" customHeight="1" x14ac:dyDescent="0.25">
      <c r="A2434" s="381"/>
      <c r="B2434" s="381" t="s">
        <v>6789</v>
      </c>
      <c r="C2434" s="381"/>
      <c r="D2434" s="381"/>
      <c r="E2434" s="381"/>
      <c r="F2434" s="381"/>
      <c r="G2434" s="381"/>
      <c r="H2434" s="381"/>
      <c r="I2434" s="381"/>
      <c r="J2434" s="381"/>
    </row>
    <row r="2435" spans="1:10" s="190" customFormat="1" ht="12.75" hidden="1" customHeight="1" x14ac:dyDescent="0.25">
      <c r="A2435" s="381"/>
      <c r="B2435" s="381" t="s">
        <v>6790</v>
      </c>
      <c r="C2435" s="381"/>
      <c r="D2435" s="381"/>
      <c r="E2435" s="381"/>
      <c r="F2435" s="381"/>
      <c r="G2435" s="381"/>
      <c r="H2435" s="381"/>
      <c r="I2435" s="381"/>
      <c r="J2435" s="381"/>
    </row>
    <row r="2436" spans="1:10" s="190" customFormat="1" ht="12.75" hidden="1" customHeight="1" x14ac:dyDescent="0.25">
      <c r="A2436" s="381"/>
      <c r="B2436" s="381" t="s">
        <v>6791</v>
      </c>
      <c r="C2436" s="381"/>
      <c r="D2436" s="381"/>
      <c r="E2436" s="381"/>
      <c r="F2436" s="381"/>
      <c r="G2436" s="381"/>
      <c r="H2436" s="381"/>
      <c r="I2436" s="381"/>
      <c r="J2436" s="381"/>
    </row>
    <row r="2437" spans="1:10" s="190" customFormat="1" ht="12.75" hidden="1" customHeight="1" x14ac:dyDescent="0.25">
      <c r="A2437" s="381"/>
      <c r="B2437" s="381" t="s">
        <v>6792</v>
      </c>
      <c r="C2437" s="381"/>
      <c r="D2437" s="381"/>
      <c r="E2437" s="381"/>
      <c r="F2437" s="381"/>
      <c r="G2437" s="381"/>
      <c r="H2437" s="381"/>
      <c r="I2437" s="381"/>
      <c r="J2437" s="381"/>
    </row>
    <row r="2438" spans="1:10" s="190" customFormat="1" ht="12.75" hidden="1" customHeight="1" x14ac:dyDescent="0.25">
      <c r="A2438" s="381"/>
      <c r="B2438" s="381" t="s">
        <v>6793</v>
      </c>
      <c r="C2438" s="381"/>
      <c r="D2438" s="381"/>
      <c r="E2438" s="381"/>
      <c r="F2438" s="381"/>
      <c r="G2438" s="381"/>
      <c r="H2438" s="381"/>
      <c r="I2438" s="381"/>
      <c r="J2438" s="381"/>
    </row>
    <row r="2439" spans="1:10" s="190" customFormat="1" ht="12.75" hidden="1" customHeight="1" x14ac:dyDescent="0.25">
      <c r="A2439" s="381"/>
      <c r="B2439" s="381" t="s">
        <v>6794</v>
      </c>
      <c r="C2439" s="381"/>
      <c r="D2439" s="381"/>
      <c r="E2439" s="381"/>
      <c r="F2439" s="381"/>
      <c r="G2439" s="381"/>
      <c r="H2439" s="381"/>
      <c r="I2439" s="381"/>
      <c r="J2439" s="381"/>
    </row>
    <row r="2440" spans="1:10" s="190" customFormat="1" ht="12.75" hidden="1" customHeight="1" x14ac:dyDescent="0.25">
      <c r="A2440" s="381"/>
      <c r="B2440" s="381" t="s">
        <v>6795</v>
      </c>
      <c r="C2440" s="381"/>
      <c r="D2440" s="381"/>
      <c r="E2440" s="381"/>
      <c r="F2440" s="381"/>
      <c r="G2440" s="381"/>
      <c r="H2440" s="381"/>
      <c r="I2440" s="381"/>
      <c r="J2440" s="381"/>
    </row>
    <row r="2441" spans="1:10" s="190" customFormat="1" ht="12.75" hidden="1" customHeight="1" x14ac:dyDescent="0.25">
      <c r="A2441" s="381"/>
      <c r="B2441" s="381" t="s">
        <v>6796</v>
      </c>
      <c r="C2441" s="381"/>
      <c r="D2441" s="381"/>
      <c r="E2441" s="381"/>
      <c r="F2441" s="381"/>
      <c r="G2441" s="381"/>
      <c r="H2441" s="381"/>
      <c r="I2441" s="381"/>
      <c r="J2441" s="381"/>
    </row>
    <row r="2442" spans="1:10" s="190" customFormat="1" ht="12.75" hidden="1" customHeight="1" x14ac:dyDescent="0.25">
      <c r="A2442" s="381"/>
      <c r="B2442" s="381" t="s">
        <v>6797</v>
      </c>
      <c r="C2442" s="381"/>
      <c r="D2442" s="381"/>
      <c r="E2442" s="381"/>
      <c r="F2442" s="381"/>
      <c r="G2442" s="381"/>
      <c r="H2442" s="381"/>
      <c r="I2442" s="381"/>
      <c r="J2442" s="381"/>
    </row>
    <row r="2443" spans="1:10" s="190" customFormat="1" ht="12.75" hidden="1" customHeight="1" x14ac:dyDescent="0.25">
      <c r="A2443" s="381"/>
      <c r="B2443" s="381" t="s">
        <v>6798</v>
      </c>
      <c r="C2443" s="381"/>
      <c r="D2443" s="381"/>
      <c r="E2443" s="381"/>
      <c r="F2443" s="381"/>
      <c r="G2443" s="381"/>
      <c r="H2443" s="381"/>
      <c r="I2443" s="381"/>
      <c r="J2443" s="381"/>
    </row>
    <row r="2444" spans="1:10" s="190" customFormat="1" ht="12.75" hidden="1" customHeight="1" x14ac:dyDescent="0.25">
      <c r="A2444" s="381"/>
      <c r="B2444" s="381" t="s">
        <v>6799</v>
      </c>
      <c r="C2444" s="381"/>
      <c r="D2444" s="381"/>
      <c r="E2444" s="381"/>
      <c r="F2444" s="381"/>
      <c r="G2444" s="381"/>
      <c r="H2444" s="381"/>
      <c r="I2444" s="381"/>
      <c r="J2444" s="381"/>
    </row>
    <row r="2445" spans="1:10" s="190" customFormat="1" ht="12.75" hidden="1" customHeight="1" x14ac:dyDescent="0.25">
      <c r="A2445" s="381"/>
      <c r="B2445" s="381" t="s">
        <v>6800</v>
      </c>
      <c r="C2445" s="381"/>
      <c r="D2445" s="381"/>
      <c r="E2445" s="381"/>
      <c r="F2445" s="381"/>
      <c r="G2445" s="381"/>
      <c r="H2445" s="381"/>
      <c r="I2445" s="381"/>
      <c r="J2445" s="381"/>
    </row>
    <row r="2446" spans="1:10" s="190" customFormat="1" ht="12.75" hidden="1" customHeight="1" x14ac:dyDescent="0.25">
      <c r="A2446" s="381"/>
      <c r="B2446" s="381" t="s">
        <v>6801</v>
      </c>
      <c r="C2446" s="381"/>
      <c r="D2446" s="381"/>
      <c r="E2446" s="381"/>
      <c r="F2446" s="381"/>
      <c r="G2446" s="381"/>
      <c r="H2446" s="381"/>
      <c r="I2446" s="381"/>
      <c r="J2446" s="381"/>
    </row>
    <row r="2447" spans="1:10" s="190" customFormat="1" ht="12.75" hidden="1" customHeight="1" x14ac:dyDescent="0.25">
      <c r="A2447" s="381"/>
      <c r="B2447" s="381" t="s">
        <v>6802</v>
      </c>
      <c r="C2447" s="381"/>
      <c r="D2447" s="381"/>
      <c r="E2447" s="381"/>
      <c r="F2447" s="381"/>
      <c r="G2447" s="381"/>
      <c r="H2447" s="381"/>
      <c r="I2447" s="381"/>
      <c r="J2447" s="381"/>
    </row>
    <row r="2448" spans="1:10" s="190" customFormat="1" ht="12.75" hidden="1" customHeight="1" x14ac:dyDescent="0.25">
      <c r="A2448" s="381"/>
      <c r="B2448" s="381" t="s">
        <v>6803</v>
      </c>
      <c r="C2448" s="381"/>
      <c r="D2448" s="381"/>
      <c r="E2448" s="381"/>
      <c r="F2448" s="381"/>
      <c r="G2448" s="381"/>
      <c r="H2448" s="381"/>
      <c r="I2448" s="381"/>
      <c r="J2448" s="381"/>
    </row>
    <row r="2449" spans="1:10" s="190" customFormat="1" ht="12.75" hidden="1" customHeight="1" x14ac:dyDescent="0.25">
      <c r="A2449" s="381"/>
      <c r="B2449" s="381" t="s">
        <v>6804</v>
      </c>
      <c r="C2449" s="381"/>
      <c r="D2449" s="381"/>
      <c r="E2449" s="381"/>
      <c r="F2449" s="381"/>
      <c r="G2449" s="381"/>
      <c r="H2449" s="381"/>
      <c r="I2449" s="381"/>
      <c r="J2449" s="381"/>
    </row>
    <row r="2450" spans="1:10" s="190" customFormat="1" ht="12.75" hidden="1" customHeight="1" x14ac:dyDescent="0.25">
      <c r="A2450" s="381"/>
      <c r="B2450" s="381" t="s">
        <v>6805</v>
      </c>
      <c r="C2450" s="381"/>
      <c r="D2450" s="381"/>
      <c r="E2450" s="381"/>
      <c r="F2450" s="381"/>
      <c r="G2450" s="381"/>
      <c r="H2450" s="381"/>
      <c r="I2450" s="381"/>
      <c r="J2450" s="381"/>
    </row>
    <row r="2451" spans="1:10" s="190" customFormat="1" ht="12.75" hidden="1" customHeight="1" x14ac:dyDescent="0.25">
      <c r="A2451" s="381"/>
      <c r="B2451" s="381" t="s">
        <v>6806</v>
      </c>
      <c r="C2451" s="381"/>
      <c r="D2451" s="381"/>
      <c r="E2451" s="381"/>
      <c r="F2451" s="381"/>
      <c r="G2451" s="381"/>
      <c r="H2451" s="381"/>
      <c r="I2451" s="381"/>
      <c r="J2451" s="381"/>
    </row>
    <row r="2452" spans="1:10" s="190" customFormat="1" ht="12.75" hidden="1" customHeight="1" x14ac:dyDescent="0.25">
      <c r="A2452" s="381"/>
      <c r="B2452" s="381" t="s">
        <v>6807</v>
      </c>
      <c r="C2452" s="381"/>
      <c r="D2452" s="381"/>
      <c r="E2452" s="381"/>
      <c r="F2452" s="381"/>
      <c r="G2452" s="381"/>
      <c r="H2452" s="381"/>
      <c r="I2452" s="381"/>
      <c r="J2452" s="381"/>
    </row>
    <row r="2453" spans="1:10" s="190" customFormat="1" ht="12.75" hidden="1" customHeight="1" x14ac:dyDescent="0.25">
      <c r="A2453" s="381"/>
      <c r="B2453" s="381" t="s">
        <v>6808</v>
      </c>
      <c r="C2453" s="381"/>
      <c r="D2453" s="381"/>
      <c r="E2453" s="381"/>
      <c r="F2453" s="381"/>
      <c r="G2453" s="381"/>
      <c r="H2453" s="381"/>
      <c r="I2453" s="381"/>
      <c r="J2453" s="381"/>
    </row>
    <row r="2454" spans="1:10" s="190" customFormat="1" ht="12.75" hidden="1" customHeight="1" x14ac:dyDescent="0.25">
      <c r="A2454" s="381"/>
      <c r="B2454" s="381" t="s">
        <v>6809</v>
      </c>
      <c r="C2454" s="381"/>
      <c r="D2454" s="381"/>
      <c r="E2454" s="381"/>
      <c r="F2454" s="381"/>
      <c r="G2454" s="381"/>
      <c r="H2454" s="381"/>
      <c r="I2454" s="381"/>
      <c r="J2454" s="381"/>
    </row>
    <row r="2455" spans="1:10" s="190" customFormat="1" ht="12.75" hidden="1" customHeight="1" x14ac:dyDescent="0.25">
      <c r="A2455" s="381"/>
      <c r="B2455" s="381" t="s">
        <v>6810</v>
      </c>
      <c r="C2455" s="381"/>
      <c r="D2455" s="381"/>
      <c r="E2455" s="381"/>
      <c r="F2455" s="381"/>
      <c r="G2455" s="381"/>
      <c r="H2455" s="381"/>
      <c r="I2455" s="381"/>
      <c r="J2455" s="381"/>
    </row>
    <row r="2456" spans="1:10" s="190" customFormat="1" ht="12.75" hidden="1" customHeight="1" x14ac:dyDescent="0.25">
      <c r="A2456" s="381"/>
      <c r="B2456" s="381" t="s">
        <v>6811</v>
      </c>
      <c r="C2456" s="381"/>
      <c r="D2456" s="381"/>
      <c r="E2456" s="381"/>
      <c r="F2456" s="381"/>
      <c r="G2456" s="381"/>
      <c r="H2456" s="381"/>
      <c r="I2456" s="381"/>
      <c r="J2456" s="381"/>
    </row>
    <row r="2457" spans="1:10" s="190" customFormat="1" ht="12.75" hidden="1" customHeight="1" x14ac:dyDescent="0.25">
      <c r="A2457" s="381"/>
      <c r="B2457" s="381" t="s">
        <v>6812</v>
      </c>
      <c r="C2457" s="381"/>
      <c r="D2457" s="381"/>
      <c r="E2457" s="381"/>
      <c r="F2457" s="381"/>
      <c r="G2457" s="381"/>
      <c r="H2457" s="381"/>
      <c r="I2457" s="381"/>
      <c r="J2457" s="381"/>
    </row>
    <row r="2458" spans="1:10" s="190" customFormat="1" ht="12.75" hidden="1" customHeight="1" x14ac:dyDescent="0.25">
      <c r="A2458" s="381"/>
      <c r="B2458" s="381" t="s">
        <v>6813</v>
      </c>
      <c r="C2458" s="381"/>
      <c r="D2458" s="381"/>
      <c r="E2458" s="381"/>
      <c r="F2458" s="381"/>
      <c r="G2458" s="381"/>
      <c r="H2458" s="381"/>
      <c r="I2458" s="381"/>
      <c r="J2458" s="381"/>
    </row>
    <row r="2459" spans="1:10" s="190" customFormat="1" ht="12.75" hidden="1" customHeight="1" x14ac:dyDescent="0.25">
      <c r="A2459" s="381"/>
      <c r="B2459" s="381" t="s">
        <v>6814</v>
      </c>
      <c r="C2459" s="381"/>
      <c r="D2459" s="381"/>
      <c r="E2459" s="381"/>
      <c r="F2459" s="381"/>
      <c r="G2459" s="381"/>
      <c r="H2459" s="381"/>
      <c r="I2459" s="381"/>
      <c r="J2459" s="381"/>
    </row>
    <row r="2460" spans="1:10" s="190" customFormat="1" ht="12.75" hidden="1" customHeight="1" x14ac:dyDescent="0.25">
      <c r="A2460" s="381"/>
      <c r="B2460" s="381" t="s">
        <v>6815</v>
      </c>
      <c r="C2460" s="381"/>
      <c r="D2460" s="381"/>
      <c r="E2460" s="381"/>
      <c r="F2460" s="381"/>
      <c r="G2460" s="381"/>
      <c r="H2460" s="381"/>
      <c r="I2460" s="381"/>
      <c r="J2460" s="381"/>
    </row>
    <row r="2461" spans="1:10" s="190" customFormat="1" ht="12.75" hidden="1" customHeight="1" x14ac:dyDescent="0.25">
      <c r="A2461" s="381"/>
      <c r="B2461" s="381" t="s">
        <v>6816</v>
      </c>
      <c r="C2461" s="381"/>
      <c r="D2461" s="381"/>
      <c r="E2461" s="381"/>
      <c r="F2461" s="381"/>
      <c r="G2461" s="381"/>
      <c r="H2461" s="381"/>
      <c r="I2461" s="381"/>
      <c r="J2461" s="381"/>
    </row>
    <row r="2462" spans="1:10" s="190" customFormat="1" ht="12.75" hidden="1" customHeight="1" x14ac:dyDescent="0.25">
      <c r="A2462" s="381"/>
      <c r="B2462" s="381" t="s">
        <v>6817</v>
      </c>
      <c r="C2462" s="381"/>
      <c r="D2462" s="381"/>
      <c r="E2462" s="381"/>
      <c r="F2462" s="381"/>
      <c r="G2462" s="381"/>
      <c r="H2462" s="381"/>
      <c r="I2462" s="381"/>
      <c r="J2462" s="381"/>
    </row>
    <row r="2463" spans="1:10" s="190" customFormat="1" ht="12.75" hidden="1" customHeight="1" x14ac:dyDescent="0.25">
      <c r="A2463" s="381"/>
      <c r="B2463" s="381" t="s">
        <v>6818</v>
      </c>
      <c r="C2463" s="381"/>
      <c r="D2463" s="381"/>
      <c r="E2463" s="381"/>
      <c r="F2463" s="381"/>
      <c r="G2463" s="381"/>
      <c r="H2463" s="381"/>
      <c r="I2463" s="381"/>
      <c r="J2463" s="381"/>
    </row>
    <row r="2464" spans="1:10" s="190" customFormat="1" ht="12.75" hidden="1" customHeight="1" x14ac:dyDescent="0.25">
      <c r="A2464" s="381"/>
      <c r="B2464" s="381" t="s">
        <v>6819</v>
      </c>
      <c r="C2464" s="381"/>
      <c r="D2464" s="381"/>
      <c r="E2464" s="381"/>
      <c r="F2464" s="381"/>
      <c r="G2464" s="381"/>
      <c r="H2464" s="381"/>
      <c r="I2464" s="381"/>
      <c r="J2464" s="381"/>
    </row>
    <row r="2465" spans="1:10" s="190" customFormat="1" ht="12.75" hidden="1" customHeight="1" x14ac:dyDescent="0.25">
      <c r="A2465" s="381"/>
      <c r="B2465" s="381" t="s">
        <v>6820</v>
      </c>
      <c r="C2465" s="381"/>
      <c r="D2465" s="381"/>
      <c r="E2465" s="381"/>
      <c r="F2465" s="381"/>
      <c r="G2465" s="381"/>
      <c r="H2465" s="381"/>
      <c r="I2465" s="381"/>
      <c r="J2465" s="381"/>
    </row>
    <row r="2466" spans="1:10" s="190" customFormat="1" ht="12.75" hidden="1" customHeight="1" x14ac:dyDescent="0.25">
      <c r="A2466" s="381"/>
      <c r="B2466" s="381" t="s">
        <v>6821</v>
      </c>
      <c r="C2466" s="381"/>
      <c r="D2466" s="381"/>
      <c r="E2466" s="381"/>
      <c r="F2466" s="381"/>
      <c r="G2466" s="381"/>
      <c r="H2466" s="381"/>
      <c r="I2466" s="381"/>
      <c r="J2466" s="381"/>
    </row>
    <row r="2467" spans="1:10" s="190" customFormat="1" ht="12.75" hidden="1" customHeight="1" x14ac:dyDescent="0.25">
      <c r="A2467" s="381"/>
      <c r="B2467" s="381" t="s">
        <v>6822</v>
      </c>
      <c r="C2467" s="381"/>
      <c r="D2467" s="381"/>
      <c r="E2467" s="381"/>
      <c r="F2467" s="381"/>
      <c r="G2467" s="381"/>
      <c r="H2467" s="381"/>
      <c r="I2467" s="381"/>
      <c r="J2467" s="381"/>
    </row>
    <row r="2468" spans="1:10" s="190" customFormat="1" ht="12.75" hidden="1" customHeight="1" x14ac:dyDescent="0.25">
      <c r="A2468" s="381"/>
      <c r="B2468" s="381" t="s">
        <v>6823</v>
      </c>
      <c r="C2468" s="381"/>
      <c r="D2468" s="381"/>
      <c r="E2468" s="381"/>
      <c r="F2468" s="381"/>
      <c r="G2468" s="381"/>
      <c r="H2468" s="381"/>
      <c r="I2468" s="381"/>
      <c r="J2468" s="381"/>
    </row>
    <row r="2469" spans="1:10" s="190" customFormat="1" ht="12.75" hidden="1" customHeight="1" x14ac:dyDescent="0.25">
      <c r="A2469" s="381"/>
      <c r="B2469" s="381" t="s">
        <v>6824</v>
      </c>
      <c r="C2469" s="381"/>
      <c r="D2469" s="381"/>
      <c r="E2469" s="381"/>
      <c r="F2469" s="381"/>
      <c r="G2469" s="381"/>
      <c r="H2469" s="381"/>
      <c r="I2469" s="381"/>
      <c r="J2469" s="381"/>
    </row>
    <row r="2470" spans="1:10" s="190" customFormat="1" ht="12.75" hidden="1" customHeight="1" x14ac:dyDescent="0.25">
      <c r="A2470" s="381"/>
      <c r="B2470" s="381" t="s">
        <v>6825</v>
      </c>
      <c r="C2470" s="381"/>
      <c r="D2470" s="381"/>
      <c r="E2470" s="381"/>
      <c r="F2470" s="381"/>
      <c r="G2470" s="381"/>
      <c r="H2470" s="381"/>
      <c r="I2470" s="381"/>
      <c r="J2470" s="381"/>
    </row>
    <row r="2471" spans="1:10" s="190" customFormat="1" ht="12.75" hidden="1" customHeight="1" x14ac:dyDescent="0.25">
      <c r="A2471" s="381"/>
      <c r="B2471" s="381" t="s">
        <v>6826</v>
      </c>
      <c r="C2471" s="381"/>
      <c r="D2471" s="381"/>
      <c r="E2471" s="381"/>
      <c r="F2471" s="381"/>
      <c r="G2471" s="381"/>
      <c r="H2471" s="381"/>
      <c r="I2471" s="381"/>
      <c r="J2471" s="381"/>
    </row>
    <row r="2472" spans="1:10" s="190" customFormat="1" ht="12.75" hidden="1" customHeight="1" x14ac:dyDescent="0.25">
      <c r="A2472" s="381"/>
      <c r="B2472" s="381" t="s">
        <v>6827</v>
      </c>
      <c r="C2472" s="381"/>
      <c r="D2472" s="381"/>
      <c r="E2472" s="381"/>
      <c r="F2472" s="381"/>
      <c r="G2472" s="381"/>
      <c r="H2472" s="381"/>
      <c r="I2472" s="381"/>
      <c r="J2472" s="381"/>
    </row>
    <row r="2473" spans="1:10" s="190" customFormat="1" ht="12.75" hidden="1" customHeight="1" x14ac:dyDescent="0.25">
      <c r="A2473" s="381"/>
      <c r="B2473" s="381" t="s">
        <v>6828</v>
      </c>
      <c r="C2473" s="381"/>
      <c r="D2473" s="381"/>
      <c r="E2473" s="381"/>
      <c r="F2473" s="381"/>
      <c r="G2473" s="381"/>
      <c r="H2473" s="381"/>
      <c r="I2473" s="381"/>
      <c r="J2473" s="381"/>
    </row>
    <row r="2474" spans="1:10" s="190" customFormat="1" ht="12.75" hidden="1" customHeight="1" x14ac:dyDescent="0.25">
      <c r="A2474" s="381"/>
      <c r="B2474" s="381" t="s">
        <v>6829</v>
      </c>
      <c r="C2474" s="381"/>
      <c r="D2474" s="381"/>
      <c r="E2474" s="381"/>
      <c r="F2474" s="381"/>
      <c r="G2474" s="381"/>
      <c r="H2474" s="381"/>
      <c r="I2474" s="381"/>
      <c r="J2474" s="381"/>
    </row>
    <row r="2475" spans="1:10" s="190" customFormat="1" ht="12.75" hidden="1" customHeight="1" x14ac:dyDescent="0.25">
      <c r="A2475" s="381"/>
      <c r="B2475" s="381" t="s">
        <v>6830</v>
      </c>
      <c r="C2475" s="381"/>
      <c r="D2475" s="381"/>
      <c r="E2475" s="381"/>
      <c r="F2475" s="381"/>
      <c r="G2475" s="381"/>
      <c r="H2475" s="381"/>
      <c r="I2475" s="381"/>
      <c r="J2475" s="381"/>
    </row>
    <row r="2476" spans="1:10" s="190" customFormat="1" ht="12.75" hidden="1" customHeight="1" x14ac:dyDescent="0.25">
      <c r="A2476" s="381"/>
      <c r="B2476" s="381" t="s">
        <v>6831</v>
      </c>
      <c r="C2476" s="381"/>
      <c r="D2476" s="381"/>
      <c r="E2476" s="381"/>
      <c r="F2476" s="381"/>
      <c r="G2476" s="381"/>
      <c r="H2476" s="381"/>
      <c r="I2476" s="381"/>
      <c r="J2476" s="381"/>
    </row>
    <row r="2477" spans="1:10" s="190" customFormat="1" ht="12.75" hidden="1" customHeight="1" x14ac:dyDescent="0.25">
      <c r="A2477" s="381"/>
      <c r="B2477" s="381" t="s">
        <v>6832</v>
      </c>
      <c r="C2477" s="381"/>
      <c r="D2477" s="381"/>
      <c r="E2477" s="381"/>
      <c r="F2477" s="381"/>
      <c r="G2477" s="381"/>
      <c r="H2477" s="381"/>
      <c r="I2477" s="381"/>
      <c r="J2477" s="381"/>
    </row>
    <row r="2478" spans="1:10" s="190" customFormat="1" ht="12.75" hidden="1" customHeight="1" x14ac:dyDescent="0.25">
      <c r="A2478" s="381"/>
      <c r="B2478" s="381" t="s">
        <v>6833</v>
      </c>
      <c r="C2478" s="381"/>
      <c r="D2478" s="381"/>
      <c r="E2478" s="381"/>
      <c r="F2478" s="381"/>
      <c r="G2478" s="381"/>
      <c r="H2478" s="381"/>
      <c r="I2478" s="381"/>
      <c r="J2478" s="381"/>
    </row>
    <row r="2479" spans="1:10" s="190" customFormat="1" ht="12.75" hidden="1" customHeight="1" x14ac:dyDescent="0.25">
      <c r="A2479" s="381"/>
      <c r="B2479" s="381" t="s">
        <v>6834</v>
      </c>
      <c r="C2479" s="381"/>
      <c r="D2479" s="381"/>
      <c r="E2479" s="381"/>
      <c r="F2479" s="381"/>
      <c r="G2479" s="381"/>
      <c r="H2479" s="381"/>
      <c r="I2479" s="381"/>
      <c r="J2479" s="381"/>
    </row>
    <row r="2480" spans="1:10" s="190" customFormat="1" ht="12.75" hidden="1" customHeight="1" x14ac:dyDescent="0.25">
      <c r="A2480" s="381"/>
      <c r="B2480" s="381" t="s">
        <v>6835</v>
      </c>
      <c r="C2480" s="381"/>
      <c r="D2480" s="381"/>
      <c r="E2480" s="381"/>
      <c r="F2480" s="381"/>
      <c r="G2480" s="381"/>
      <c r="H2480" s="381"/>
      <c r="I2480" s="381"/>
      <c r="J2480" s="381"/>
    </row>
    <row r="2481" spans="1:10" s="190" customFormat="1" ht="12.75" hidden="1" customHeight="1" x14ac:dyDescent="0.25">
      <c r="A2481" s="381"/>
      <c r="B2481" s="381" t="s">
        <v>6836</v>
      </c>
      <c r="C2481" s="381"/>
      <c r="D2481" s="381"/>
      <c r="E2481" s="381"/>
      <c r="F2481" s="381"/>
      <c r="G2481" s="381"/>
      <c r="H2481" s="381"/>
      <c r="I2481" s="381"/>
      <c r="J2481" s="381"/>
    </row>
    <row r="2482" spans="1:10" s="190" customFormat="1" ht="12.75" hidden="1" customHeight="1" x14ac:dyDescent="0.25">
      <c r="A2482" s="381"/>
      <c r="B2482" s="381" t="s">
        <v>6837</v>
      </c>
      <c r="C2482" s="381"/>
      <c r="D2482" s="381"/>
      <c r="E2482" s="381"/>
      <c r="F2482" s="381"/>
      <c r="G2482" s="381"/>
      <c r="H2482" s="381"/>
      <c r="I2482" s="381"/>
      <c r="J2482" s="381"/>
    </row>
    <row r="2483" spans="1:10" s="190" customFormat="1" ht="12.75" hidden="1" customHeight="1" x14ac:dyDescent="0.25">
      <c r="A2483" s="381"/>
      <c r="B2483" s="381" t="s">
        <v>6838</v>
      </c>
      <c r="C2483" s="381"/>
      <c r="D2483" s="381"/>
      <c r="E2483" s="381"/>
      <c r="F2483" s="381"/>
      <c r="G2483" s="381"/>
      <c r="H2483" s="381"/>
      <c r="I2483" s="381"/>
      <c r="J2483" s="381"/>
    </row>
    <row r="2484" spans="1:10" s="190" customFormat="1" ht="12.75" hidden="1" customHeight="1" x14ac:dyDescent="0.25">
      <c r="A2484" s="381"/>
      <c r="B2484" s="381" t="s">
        <v>6839</v>
      </c>
      <c r="C2484" s="381"/>
      <c r="D2484" s="381"/>
      <c r="E2484" s="381"/>
      <c r="F2484" s="381"/>
      <c r="G2484" s="381"/>
      <c r="H2484" s="381"/>
      <c r="I2484" s="381"/>
      <c r="J2484" s="381"/>
    </row>
    <row r="2485" spans="1:10" s="190" customFormat="1" ht="12.75" hidden="1" customHeight="1" x14ac:dyDescent="0.25">
      <c r="A2485" s="381"/>
      <c r="B2485" s="381" t="s">
        <v>6840</v>
      </c>
      <c r="C2485" s="381"/>
      <c r="D2485" s="381"/>
      <c r="E2485" s="381"/>
      <c r="F2485" s="381"/>
      <c r="G2485" s="381"/>
      <c r="H2485" s="381"/>
      <c r="I2485" s="381"/>
      <c r="J2485" s="381"/>
    </row>
    <row r="2486" spans="1:10" s="190" customFormat="1" ht="12.75" hidden="1" customHeight="1" x14ac:dyDescent="0.25">
      <c r="A2486" s="381"/>
      <c r="B2486" s="381" t="s">
        <v>6841</v>
      </c>
      <c r="C2486" s="381"/>
      <c r="D2486" s="381"/>
      <c r="E2486" s="381"/>
      <c r="F2486" s="381"/>
      <c r="G2486" s="381"/>
      <c r="H2486" s="381"/>
      <c r="I2486" s="381"/>
      <c r="J2486" s="381"/>
    </row>
    <row r="2487" spans="1:10" s="190" customFormat="1" ht="12.75" hidden="1" customHeight="1" x14ac:dyDescent="0.25">
      <c r="A2487" s="381"/>
      <c r="B2487" s="381" t="s">
        <v>6842</v>
      </c>
      <c r="C2487" s="381"/>
      <c r="D2487" s="381"/>
      <c r="E2487" s="381"/>
      <c r="F2487" s="381"/>
      <c r="G2487" s="381"/>
      <c r="H2487" s="381"/>
      <c r="I2487" s="381"/>
      <c r="J2487" s="381"/>
    </row>
    <row r="2488" spans="1:10" s="190" customFormat="1" ht="12.75" hidden="1" customHeight="1" x14ac:dyDescent="0.25">
      <c r="A2488" s="381"/>
      <c r="B2488" s="381" t="s">
        <v>6843</v>
      </c>
      <c r="C2488" s="381"/>
      <c r="D2488" s="381"/>
      <c r="E2488" s="381"/>
      <c r="F2488" s="381"/>
      <c r="G2488" s="381"/>
      <c r="H2488" s="381"/>
      <c r="I2488" s="381"/>
      <c r="J2488" s="381"/>
    </row>
    <row r="2489" spans="1:10" s="190" customFormat="1" ht="12.75" hidden="1" customHeight="1" x14ac:dyDescent="0.25">
      <c r="A2489" s="381"/>
      <c r="B2489" s="381" t="s">
        <v>6844</v>
      </c>
      <c r="C2489" s="381"/>
      <c r="D2489" s="381"/>
      <c r="E2489" s="381"/>
      <c r="F2489" s="381"/>
      <c r="G2489" s="381"/>
      <c r="H2489" s="381"/>
      <c r="I2489" s="381"/>
      <c r="J2489" s="381"/>
    </row>
    <row r="2490" spans="1:10" s="190" customFormat="1" ht="12.75" hidden="1" customHeight="1" x14ac:dyDescent="0.25">
      <c r="A2490" s="381"/>
      <c r="B2490" s="381" t="s">
        <v>6845</v>
      </c>
      <c r="C2490" s="381"/>
      <c r="D2490" s="381"/>
      <c r="E2490" s="381"/>
      <c r="F2490" s="381"/>
      <c r="G2490" s="381"/>
      <c r="H2490" s="381"/>
      <c r="I2490" s="381"/>
      <c r="J2490" s="381"/>
    </row>
    <row r="2491" spans="1:10" s="190" customFormat="1" ht="12.75" hidden="1" customHeight="1" x14ac:dyDescent="0.25">
      <c r="A2491" s="381"/>
      <c r="B2491" s="381" t="s">
        <v>6846</v>
      </c>
      <c r="C2491" s="381"/>
      <c r="D2491" s="381"/>
      <c r="E2491" s="381"/>
      <c r="F2491" s="381"/>
      <c r="G2491" s="381"/>
      <c r="H2491" s="381"/>
      <c r="I2491" s="381"/>
      <c r="J2491" s="381"/>
    </row>
    <row r="2492" spans="1:10" s="190" customFormat="1" ht="12.75" hidden="1" customHeight="1" x14ac:dyDescent="0.25">
      <c r="A2492" s="381"/>
      <c r="B2492" s="381" t="s">
        <v>6847</v>
      </c>
      <c r="C2492" s="381"/>
      <c r="D2492" s="381"/>
      <c r="E2492" s="381"/>
      <c r="F2492" s="381"/>
      <c r="G2492" s="381"/>
      <c r="H2492" s="381"/>
      <c r="I2492" s="381"/>
      <c r="J2492" s="381"/>
    </row>
    <row r="2493" spans="1:10" s="190" customFormat="1" ht="12.75" hidden="1" customHeight="1" x14ac:dyDescent="0.25">
      <c r="A2493" s="381"/>
      <c r="B2493" s="381" t="s">
        <v>6848</v>
      </c>
      <c r="C2493" s="381"/>
      <c r="D2493" s="381"/>
      <c r="E2493" s="381"/>
      <c r="F2493" s="381"/>
      <c r="G2493" s="381"/>
      <c r="H2493" s="381"/>
      <c r="I2493" s="381"/>
      <c r="J2493" s="381"/>
    </row>
    <row r="2494" spans="1:10" s="190" customFormat="1" ht="12.75" hidden="1" customHeight="1" x14ac:dyDescent="0.25">
      <c r="A2494" s="381"/>
      <c r="B2494" s="381" t="s">
        <v>6849</v>
      </c>
      <c r="C2494" s="381"/>
      <c r="D2494" s="381"/>
      <c r="E2494" s="381"/>
      <c r="F2494" s="381"/>
      <c r="G2494" s="381"/>
      <c r="H2494" s="381"/>
      <c r="I2494" s="381"/>
      <c r="J2494" s="381"/>
    </row>
    <row r="2495" spans="1:10" s="190" customFormat="1" ht="12.75" hidden="1" customHeight="1" x14ac:dyDescent="0.25">
      <c r="A2495" s="381"/>
      <c r="B2495" s="381" t="s">
        <v>6850</v>
      </c>
      <c r="C2495" s="381"/>
      <c r="D2495" s="381"/>
      <c r="E2495" s="381"/>
      <c r="F2495" s="381"/>
      <c r="G2495" s="381"/>
      <c r="H2495" s="381"/>
      <c r="I2495" s="381"/>
      <c r="J2495" s="381"/>
    </row>
    <row r="2496" spans="1:10" s="190" customFormat="1" ht="12.75" hidden="1" customHeight="1" x14ac:dyDescent="0.25">
      <c r="A2496" s="381"/>
      <c r="B2496" s="381" t="s">
        <v>6851</v>
      </c>
      <c r="C2496" s="381"/>
      <c r="D2496" s="381"/>
      <c r="E2496" s="381"/>
      <c r="F2496" s="381"/>
      <c r="G2496" s="381"/>
      <c r="H2496" s="381"/>
      <c r="I2496" s="381"/>
      <c r="J2496" s="381"/>
    </row>
    <row r="2497" spans="1:10" s="190" customFormat="1" ht="12.75" hidden="1" customHeight="1" x14ac:dyDescent="0.25">
      <c r="A2497" s="381"/>
      <c r="B2497" s="381" t="s">
        <v>6852</v>
      </c>
      <c r="C2497" s="381"/>
      <c r="D2497" s="381"/>
      <c r="E2497" s="381"/>
      <c r="F2497" s="381"/>
      <c r="G2497" s="381"/>
      <c r="H2497" s="381"/>
      <c r="I2497" s="381"/>
      <c r="J2497" s="381"/>
    </row>
    <row r="2498" spans="1:10" s="190" customFormat="1" ht="12.75" hidden="1" customHeight="1" x14ac:dyDescent="0.25">
      <c r="A2498" s="381"/>
      <c r="B2498" s="381" t="s">
        <v>6853</v>
      </c>
      <c r="C2498" s="381"/>
      <c r="D2498" s="381"/>
      <c r="E2498" s="381"/>
      <c r="F2498" s="381"/>
      <c r="G2498" s="381"/>
      <c r="H2498" s="381"/>
      <c r="I2498" s="381"/>
      <c r="J2498" s="381"/>
    </row>
    <row r="2499" spans="1:10" s="190" customFormat="1" ht="12.75" hidden="1" customHeight="1" x14ac:dyDescent="0.25">
      <c r="A2499" s="381"/>
      <c r="B2499" s="381" t="s">
        <v>6854</v>
      </c>
      <c r="C2499" s="381"/>
      <c r="D2499" s="381"/>
      <c r="E2499" s="381"/>
      <c r="F2499" s="381"/>
      <c r="G2499" s="381"/>
      <c r="H2499" s="381"/>
      <c r="I2499" s="381"/>
      <c r="J2499" s="381"/>
    </row>
    <row r="2500" spans="1:10" s="190" customFormat="1" ht="12.75" hidden="1" customHeight="1" x14ac:dyDescent="0.25">
      <c r="A2500" s="381"/>
      <c r="B2500" s="381" t="s">
        <v>6855</v>
      </c>
      <c r="C2500" s="381"/>
      <c r="D2500" s="381"/>
      <c r="E2500" s="381"/>
      <c r="F2500" s="381"/>
      <c r="G2500" s="381"/>
      <c r="H2500" s="381"/>
      <c r="I2500" s="381"/>
      <c r="J2500" s="381"/>
    </row>
    <row r="2501" spans="1:10" s="190" customFormat="1" ht="12.75" hidden="1" customHeight="1" x14ac:dyDescent="0.25">
      <c r="A2501" s="381"/>
      <c r="B2501" s="381" t="s">
        <v>6856</v>
      </c>
      <c r="C2501" s="381"/>
      <c r="D2501" s="381"/>
      <c r="E2501" s="381"/>
      <c r="F2501" s="381"/>
      <c r="G2501" s="381"/>
      <c r="H2501" s="381"/>
      <c r="I2501" s="381"/>
      <c r="J2501" s="381"/>
    </row>
    <row r="2502" spans="1:10" s="190" customFormat="1" ht="12.75" hidden="1" customHeight="1" x14ac:dyDescent="0.25">
      <c r="A2502" s="381"/>
      <c r="B2502" s="381" t="s">
        <v>6857</v>
      </c>
      <c r="C2502" s="381"/>
      <c r="D2502" s="381"/>
      <c r="E2502" s="381"/>
      <c r="F2502" s="381"/>
      <c r="G2502" s="381"/>
      <c r="H2502" s="381"/>
      <c r="I2502" s="381"/>
      <c r="J2502" s="381"/>
    </row>
    <row r="2503" spans="1:10" s="190" customFormat="1" ht="12.75" hidden="1" customHeight="1" x14ac:dyDescent="0.25">
      <c r="A2503" s="381"/>
      <c r="B2503" s="381" t="s">
        <v>6858</v>
      </c>
      <c r="C2503" s="381"/>
      <c r="D2503" s="381"/>
      <c r="E2503" s="381"/>
      <c r="F2503" s="381"/>
      <c r="G2503" s="381"/>
      <c r="H2503" s="381"/>
      <c r="I2503" s="381"/>
      <c r="J2503" s="381"/>
    </row>
    <row r="2504" spans="1:10" s="190" customFormat="1" ht="12.75" hidden="1" customHeight="1" x14ac:dyDescent="0.25">
      <c r="A2504" s="381"/>
      <c r="B2504" s="381" t="s">
        <v>6859</v>
      </c>
      <c r="C2504" s="381"/>
      <c r="D2504" s="381"/>
      <c r="E2504" s="381"/>
      <c r="F2504" s="381"/>
      <c r="G2504" s="381"/>
      <c r="H2504" s="381"/>
      <c r="I2504" s="381"/>
      <c r="J2504" s="381"/>
    </row>
    <row r="2505" spans="1:10" s="190" customFormat="1" ht="12.75" hidden="1" customHeight="1" x14ac:dyDescent="0.25">
      <c r="A2505" s="381"/>
      <c r="B2505" s="381" t="s">
        <v>6860</v>
      </c>
      <c r="C2505" s="381"/>
      <c r="D2505" s="381"/>
      <c r="E2505" s="381"/>
      <c r="F2505" s="381"/>
      <c r="G2505" s="381"/>
      <c r="H2505" s="381"/>
      <c r="I2505" s="381"/>
      <c r="J2505" s="381"/>
    </row>
    <row r="2506" spans="1:10" s="190" customFormat="1" ht="12.75" hidden="1" customHeight="1" x14ac:dyDescent="0.25">
      <c r="A2506" s="381"/>
      <c r="B2506" s="381" t="s">
        <v>6861</v>
      </c>
      <c r="C2506" s="381"/>
      <c r="D2506" s="381"/>
      <c r="E2506" s="381"/>
      <c r="F2506" s="381"/>
      <c r="G2506" s="381"/>
      <c r="H2506" s="381"/>
      <c r="I2506" s="381"/>
      <c r="J2506" s="381"/>
    </row>
    <row r="2507" spans="1:10" s="190" customFormat="1" ht="12.75" hidden="1" customHeight="1" x14ac:dyDescent="0.25">
      <c r="A2507" s="381"/>
      <c r="B2507" s="381" t="s">
        <v>6862</v>
      </c>
      <c r="C2507" s="381"/>
      <c r="D2507" s="381"/>
      <c r="E2507" s="381"/>
      <c r="F2507" s="381"/>
      <c r="G2507" s="381"/>
      <c r="H2507" s="381"/>
      <c r="I2507" s="381"/>
      <c r="J2507" s="381"/>
    </row>
    <row r="2508" spans="1:10" s="190" customFormat="1" ht="12.75" hidden="1" customHeight="1" x14ac:dyDescent="0.25">
      <c r="A2508" s="381"/>
      <c r="B2508" s="381" t="s">
        <v>6863</v>
      </c>
      <c r="C2508" s="381"/>
      <c r="D2508" s="381"/>
      <c r="E2508" s="381"/>
      <c r="F2508" s="381"/>
      <c r="G2508" s="381"/>
      <c r="H2508" s="381"/>
      <c r="I2508" s="381"/>
      <c r="J2508" s="381"/>
    </row>
    <row r="2509" spans="1:10" s="190" customFormat="1" ht="12.75" hidden="1" customHeight="1" x14ac:dyDescent="0.25">
      <c r="A2509" s="381"/>
      <c r="B2509" s="381" t="s">
        <v>6864</v>
      </c>
      <c r="C2509" s="381"/>
      <c r="D2509" s="381"/>
      <c r="E2509" s="381"/>
      <c r="F2509" s="381"/>
      <c r="G2509" s="381"/>
      <c r="H2509" s="381"/>
      <c r="I2509" s="381"/>
      <c r="J2509" s="381"/>
    </row>
    <row r="2510" spans="1:10" s="190" customFormat="1" ht="12.75" hidden="1" customHeight="1" x14ac:dyDescent="0.25">
      <c r="A2510" s="381"/>
      <c r="B2510" s="381" t="s">
        <v>6865</v>
      </c>
      <c r="C2510" s="381"/>
      <c r="D2510" s="381"/>
      <c r="E2510" s="381"/>
      <c r="F2510" s="381"/>
      <c r="G2510" s="381"/>
      <c r="H2510" s="381"/>
      <c r="I2510" s="381"/>
      <c r="J2510" s="381"/>
    </row>
    <row r="2511" spans="1:10" s="190" customFormat="1" ht="12.75" hidden="1" customHeight="1" x14ac:dyDescent="0.25">
      <c r="A2511" s="381"/>
      <c r="B2511" s="381" t="s">
        <v>6866</v>
      </c>
      <c r="C2511" s="381"/>
      <c r="D2511" s="381"/>
      <c r="E2511" s="381"/>
      <c r="F2511" s="381"/>
      <c r="G2511" s="381"/>
      <c r="H2511" s="381"/>
      <c r="I2511" s="381"/>
      <c r="J2511" s="381"/>
    </row>
    <row r="2512" spans="1:10" s="190" customFormat="1" ht="12.75" hidden="1" customHeight="1" x14ac:dyDescent="0.25">
      <c r="A2512" s="381"/>
      <c r="B2512" s="381" t="s">
        <v>6867</v>
      </c>
      <c r="C2512" s="381"/>
      <c r="D2512" s="381"/>
      <c r="E2512" s="381"/>
      <c r="F2512" s="381"/>
      <c r="G2512" s="381"/>
      <c r="H2512" s="381"/>
      <c r="I2512" s="381"/>
      <c r="J2512" s="381"/>
    </row>
    <row r="2513" spans="1:10" s="190" customFormat="1" ht="12.75" hidden="1" customHeight="1" x14ac:dyDescent="0.25">
      <c r="A2513" s="381"/>
      <c r="B2513" s="381" t="s">
        <v>6868</v>
      </c>
      <c r="C2513" s="381"/>
      <c r="D2513" s="381"/>
      <c r="E2513" s="381"/>
      <c r="F2513" s="381"/>
      <c r="G2513" s="381"/>
      <c r="H2513" s="381"/>
      <c r="I2513" s="381"/>
      <c r="J2513" s="381"/>
    </row>
    <row r="2514" spans="1:10" s="190" customFormat="1" ht="12.75" hidden="1" customHeight="1" x14ac:dyDescent="0.25">
      <c r="A2514" s="381"/>
      <c r="B2514" s="381" t="s">
        <v>6869</v>
      </c>
      <c r="C2514" s="381"/>
      <c r="D2514" s="381"/>
      <c r="E2514" s="381"/>
      <c r="F2514" s="381"/>
      <c r="G2514" s="381"/>
      <c r="H2514" s="381"/>
      <c r="I2514" s="381"/>
      <c r="J2514" s="381"/>
    </row>
    <row r="2515" spans="1:10" s="190" customFormat="1" ht="12.75" hidden="1" customHeight="1" x14ac:dyDescent="0.25">
      <c r="A2515" s="381"/>
      <c r="B2515" s="381" t="s">
        <v>6870</v>
      </c>
      <c r="C2515" s="381"/>
      <c r="D2515" s="381"/>
      <c r="E2515" s="381"/>
      <c r="F2515" s="381"/>
      <c r="G2515" s="381"/>
      <c r="H2515" s="381"/>
      <c r="I2515" s="381"/>
      <c r="J2515" s="381"/>
    </row>
    <row r="2516" spans="1:10" s="190" customFormat="1" ht="12.75" hidden="1" customHeight="1" x14ac:dyDescent="0.25">
      <c r="A2516" s="381"/>
      <c r="B2516" s="381" t="s">
        <v>6871</v>
      </c>
      <c r="C2516" s="381"/>
      <c r="D2516" s="381"/>
      <c r="E2516" s="381"/>
      <c r="F2516" s="381"/>
      <c r="G2516" s="381"/>
      <c r="H2516" s="381"/>
      <c r="I2516" s="381"/>
      <c r="J2516" s="381"/>
    </row>
    <row r="2517" spans="1:10" s="190" customFormat="1" ht="12.75" hidden="1" customHeight="1" x14ac:dyDescent="0.25">
      <c r="A2517" s="381"/>
      <c r="B2517" s="381" t="s">
        <v>6872</v>
      </c>
      <c r="C2517" s="381"/>
      <c r="D2517" s="381"/>
      <c r="E2517" s="381"/>
      <c r="F2517" s="381"/>
      <c r="G2517" s="381"/>
      <c r="H2517" s="381"/>
      <c r="I2517" s="381"/>
      <c r="J2517" s="381"/>
    </row>
    <row r="2518" spans="1:10" s="190" customFormat="1" ht="12.75" hidden="1" customHeight="1" x14ac:dyDescent="0.25">
      <c r="A2518" s="381"/>
      <c r="B2518" s="381" t="s">
        <v>6873</v>
      </c>
      <c r="C2518" s="381"/>
      <c r="D2518" s="381"/>
      <c r="E2518" s="381"/>
      <c r="F2518" s="381"/>
      <c r="G2518" s="381"/>
      <c r="H2518" s="381"/>
      <c r="I2518" s="381"/>
      <c r="J2518" s="381"/>
    </row>
    <row r="2519" spans="1:10" s="190" customFormat="1" ht="12.75" hidden="1" customHeight="1" x14ac:dyDescent="0.25">
      <c r="A2519" s="381"/>
      <c r="B2519" s="381" t="s">
        <v>6874</v>
      </c>
      <c r="C2519" s="381"/>
      <c r="D2519" s="381"/>
      <c r="E2519" s="381"/>
      <c r="F2519" s="381"/>
      <c r="G2519" s="381"/>
      <c r="H2519" s="381"/>
      <c r="I2519" s="381"/>
      <c r="J2519" s="381"/>
    </row>
    <row r="2520" spans="1:10" s="190" customFormat="1" ht="12.75" hidden="1" customHeight="1" x14ac:dyDescent="0.25">
      <c r="A2520" s="381"/>
      <c r="B2520" s="381" t="s">
        <v>6875</v>
      </c>
      <c r="C2520" s="381"/>
      <c r="D2520" s="381"/>
      <c r="E2520" s="381"/>
      <c r="F2520" s="381"/>
      <c r="G2520" s="381"/>
      <c r="H2520" s="381"/>
      <c r="I2520" s="381"/>
      <c r="J2520" s="381"/>
    </row>
    <row r="2521" spans="1:10" s="190" customFormat="1" ht="12.75" hidden="1" customHeight="1" x14ac:dyDescent="0.25">
      <c r="A2521" s="381"/>
      <c r="B2521" s="381" t="s">
        <v>6876</v>
      </c>
      <c r="C2521" s="381"/>
      <c r="D2521" s="381"/>
      <c r="E2521" s="381"/>
      <c r="F2521" s="381"/>
      <c r="G2521" s="381"/>
      <c r="H2521" s="381"/>
      <c r="I2521" s="381"/>
      <c r="J2521" s="381"/>
    </row>
    <row r="2522" spans="1:10" s="190" customFormat="1" ht="12.75" hidden="1" customHeight="1" x14ac:dyDescent="0.25">
      <c r="A2522" s="381"/>
      <c r="B2522" s="381" t="s">
        <v>6877</v>
      </c>
      <c r="C2522" s="381"/>
      <c r="D2522" s="381"/>
      <c r="E2522" s="381"/>
      <c r="F2522" s="381"/>
      <c r="G2522" s="381"/>
      <c r="H2522" s="381"/>
      <c r="I2522" s="381"/>
      <c r="J2522" s="381"/>
    </row>
    <row r="2523" spans="1:10" s="190" customFormat="1" ht="12.75" hidden="1" customHeight="1" x14ac:dyDescent="0.25">
      <c r="A2523" s="381"/>
      <c r="B2523" s="381" t="s">
        <v>6878</v>
      </c>
      <c r="C2523" s="381"/>
      <c r="D2523" s="381"/>
      <c r="E2523" s="381"/>
      <c r="F2523" s="381"/>
      <c r="G2523" s="381"/>
      <c r="H2523" s="381"/>
      <c r="I2523" s="381"/>
      <c r="J2523" s="381"/>
    </row>
    <row r="2524" spans="1:10" s="190" customFormat="1" ht="12.75" hidden="1" customHeight="1" x14ac:dyDescent="0.25">
      <c r="A2524" s="381"/>
      <c r="B2524" s="381" t="s">
        <v>6879</v>
      </c>
      <c r="C2524" s="381"/>
      <c r="D2524" s="381"/>
      <c r="E2524" s="381"/>
      <c r="F2524" s="381"/>
      <c r="G2524" s="381"/>
      <c r="H2524" s="381"/>
      <c r="I2524" s="381"/>
      <c r="J2524" s="381"/>
    </row>
    <row r="2525" spans="1:10" s="190" customFormat="1" ht="12.75" hidden="1" customHeight="1" x14ac:dyDescent="0.25">
      <c r="A2525" s="381"/>
      <c r="B2525" s="381" t="s">
        <v>6880</v>
      </c>
      <c r="C2525" s="381"/>
      <c r="D2525" s="381"/>
      <c r="E2525" s="381"/>
      <c r="F2525" s="381"/>
      <c r="G2525" s="381"/>
      <c r="H2525" s="381"/>
      <c r="I2525" s="381"/>
      <c r="J2525" s="381"/>
    </row>
    <row r="2526" spans="1:10" s="190" customFormat="1" ht="12.75" hidden="1" customHeight="1" x14ac:dyDescent="0.25">
      <c r="A2526" s="381"/>
      <c r="B2526" s="381" t="s">
        <v>6881</v>
      </c>
      <c r="C2526" s="381"/>
      <c r="D2526" s="381"/>
      <c r="E2526" s="381"/>
      <c r="F2526" s="381"/>
      <c r="G2526" s="381"/>
      <c r="H2526" s="381"/>
      <c r="I2526" s="381"/>
      <c r="J2526" s="381"/>
    </row>
    <row r="2527" spans="1:10" s="190" customFormat="1" ht="12.75" hidden="1" customHeight="1" x14ac:dyDescent="0.25">
      <c r="A2527" s="381"/>
      <c r="B2527" s="381" t="s">
        <v>6882</v>
      </c>
      <c r="C2527" s="381"/>
      <c r="D2527" s="381"/>
      <c r="E2527" s="381"/>
      <c r="F2527" s="381"/>
      <c r="G2527" s="381"/>
      <c r="H2527" s="381"/>
      <c r="I2527" s="381"/>
      <c r="J2527" s="381"/>
    </row>
    <row r="2528" spans="1:10" s="190" customFormat="1" ht="12.75" hidden="1" customHeight="1" x14ac:dyDescent="0.25">
      <c r="A2528" s="381"/>
      <c r="B2528" s="381" t="s">
        <v>6883</v>
      </c>
      <c r="C2528" s="381"/>
      <c r="D2528" s="381"/>
      <c r="E2528" s="381"/>
      <c r="F2528" s="381"/>
      <c r="G2528" s="381"/>
      <c r="H2528" s="381"/>
      <c r="I2528" s="381"/>
      <c r="J2528" s="381"/>
    </row>
    <row r="2529" spans="1:10" s="190" customFormat="1" ht="12.75" hidden="1" customHeight="1" x14ac:dyDescent="0.25">
      <c r="A2529" s="381"/>
      <c r="B2529" s="381" t="s">
        <v>6884</v>
      </c>
      <c r="C2529" s="381"/>
      <c r="D2529" s="381"/>
      <c r="E2529" s="381"/>
      <c r="F2529" s="381"/>
      <c r="G2529" s="381"/>
      <c r="H2529" s="381"/>
      <c r="I2529" s="381"/>
      <c r="J2529" s="381"/>
    </row>
    <row r="2530" spans="1:10" s="190" customFormat="1" ht="12.75" hidden="1" customHeight="1" x14ac:dyDescent="0.25">
      <c r="A2530" s="381"/>
      <c r="B2530" s="381" t="s">
        <v>6885</v>
      </c>
      <c r="C2530" s="381"/>
      <c r="D2530" s="381"/>
      <c r="E2530" s="381"/>
      <c r="F2530" s="381"/>
      <c r="G2530" s="381"/>
      <c r="H2530" s="381"/>
      <c r="I2530" s="381"/>
      <c r="J2530" s="381"/>
    </row>
    <row r="2531" spans="1:10" s="190" customFormat="1" ht="12.75" hidden="1" customHeight="1" x14ac:dyDescent="0.25">
      <c r="A2531" s="381"/>
      <c r="B2531" s="381" t="s">
        <v>6886</v>
      </c>
      <c r="C2531" s="381"/>
      <c r="D2531" s="381"/>
      <c r="E2531" s="381"/>
      <c r="F2531" s="381"/>
      <c r="G2531" s="381"/>
      <c r="H2531" s="381"/>
      <c r="I2531" s="381"/>
      <c r="J2531" s="381"/>
    </row>
    <row r="2532" spans="1:10" s="190" customFormat="1" ht="12.75" hidden="1" customHeight="1" x14ac:dyDescent="0.25">
      <c r="A2532" s="381"/>
      <c r="B2532" s="381" t="s">
        <v>6887</v>
      </c>
      <c r="C2532" s="381"/>
      <c r="D2532" s="381"/>
      <c r="E2532" s="381"/>
      <c r="F2532" s="381"/>
      <c r="G2532" s="381"/>
      <c r="H2532" s="381"/>
      <c r="I2532" s="381"/>
      <c r="J2532" s="381"/>
    </row>
    <row r="2533" spans="1:10" s="190" customFormat="1" ht="12.75" hidden="1" customHeight="1" x14ac:dyDescent="0.25">
      <c r="A2533" s="381"/>
      <c r="B2533" s="381" t="s">
        <v>6888</v>
      </c>
      <c r="C2533" s="381"/>
      <c r="D2533" s="381"/>
      <c r="E2533" s="381"/>
      <c r="F2533" s="381"/>
      <c r="G2533" s="381"/>
      <c r="H2533" s="381"/>
      <c r="I2533" s="381"/>
      <c r="J2533" s="381"/>
    </row>
    <row r="2534" spans="1:10" s="190" customFormat="1" ht="12.75" hidden="1" customHeight="1" x14ac:dyDescent="0.25">
      <c r="A2534" s="381"/>
      <c r="B2534" s="381" t="s">
        <v>6889</v>
      </c>
      <c r="C2534" s="381"/>
      <c r="D2534" s="381"/>
      <c r="E2534" s="381"/>
      <c r="F2534" s="381"/>
      <c r="G2534" s="381"/>
      <c r="H2534" s="381"/>
      <c r="I2534" s="381"/>
      <c r="J2534" s="381"/>
    </row>
    <row r="2535" spans="1:10" s="190" customFormat="1" ht="12.75" hidden="1" customHeight="1" x14ac:dyDescent="0.25">
      <c r="A2535" s="381"/>
      <c r="B2535" s="381" t="s">
        <v>6890</v>
      </c>
      <c r="C2535" s="381"/>
      <c r="D2535" s="381"/>
      <c r="E2535" s="381"/>
      <c r="F2535" s="381"/>
      <c r="G2535" s="381"/>
      <c r="H2535" s="381"/>
      <c r="I2535" s="381"/>
      <c r="J2535" s="381"/>
    </row>
    <row r="2536" spans="1:10" s="190" customFormat="1" ht="12.75" hidden="1" customHeight="1" x14ac:dyDescent="0.25">
      <c r="A2536" s="381"/>
      <c r="B2536" s="381" t="s">
        <v>6891</v>
      </c>
      <c r="C2536" s="381"/>
      <c r="D2536" s="381"/>
      <c r="E2536" s="381"/>
      <c r="F2536" s="381"/>
      <c r="G2536" s="381"/>
      <c r="H2536" s="381"/>
      <c r="I2536" s="381"/>
      <c r="J2536" s="381"/>
    </row>
    <row r="2537" spans="1:10" s="190" customFormat="1" ht="12.75" hidden="1" customHeight="1" x14ac:dyDescent="0.25">
      <c r="A2537" s="381"/>
      <c r="B2537" s="381" t="s">
        <v>6892</v>
      </c>
      <c r="C2537" s="381"/>
      <c r="D2537" s="381"/>
      <c r="E2537" s="381"/>
      <c r="F2537" s="381"/>
      <c r="G2537" s="381"/>
      <c r="H2537" s="381"/>
      <c r="I2537" s="381"/>
      <c r="J2537" s="381"/>
    </row>
    <row r="2538" spans="1:10" s="190" customFormat="1" ht="12.75" hidden="1" customHeight="1" x14ac:dyDescent="0.25">
      <c r="A2538" s="381"/>
      <c r="B2538" s="381" t="s">
        <v>6893</v>
      </c>
      <c r="C2538" s="381"/>
      <c r="D2538" s="381"/>
      <c r="E2538" s="381"/>
      <c r="F2538" s="381"/>
      <c r="G2538" s="381"/>
      <c r="H2538" s="381"/>
      <c r="I2538" s="381"/>
      <c r="J2538" s="381"/>
    </row>
    <row r="2539" spans="1:10" s="190" customFormat="1" ht="12.75" hidden="1" customHeight="1" x14ac:dyDescent="0.25">
      <c r="A2539" s="381"/>
      <c r="B2539" s="381" t="s">
        <v>6894</v>
      </c>
      <c r="C2539" s="381"/>
      <c r="D2539" s="381"/>
      <c r="E2539" s="381"/>
      <c r="F2539" s="381"/>
      <c r="G2539" s="381"/>
      <c r="H2539" s="381"/>
      <c r="I2539" s="381"/>
      <c r="J2539" s="381"/>
    </row>
    <row r="2540" spans="1:10" s="190" customFormat="1" ht="12.75" hidden="1" customHeight="1" x14ac:dyDescent="0.25">
      <c r="A2540" s="381"/>
      <c r="B2540" s="381" t="s">
        <v>6895</v>
      </c>
      <c r="C2540" s="381"/>
      <c r="D2540" s="381"/>
      <c r="E2540" s="381"/>
      <c r="F2540" s="381"/>
      <c r="G2540" s="381"/>
      <c r="H2540" s="381"/>
      <c r="I2540" s="381"/>
      <c r="J2540" s="381"/>
    </row>
    <row r="2541" spans="1:10" s="190" customFormat="1" ht="12.75" hidden="1" customHeight="1" x14ac:dyDescent="0.25">
      <c r="A2541" s="381"/>
      <c r="B2541" s="381" t="s">
        <v>6896</v>
      </c>
      <c r="C2541" s="381"/>
      <c r="D2541" s="381"/>
      <c r="E2541" s="381"/>
      <c r="F2541" s="381"/>
      <c r="G2541" s="381"/>
      <c r="H2541" s="381"/>
      <c r="I2541" s="381"/>
      <c r="J2541" s="381"/>
    </row>
    <row r="2542" spans="1:10" s="190" customFormat="1" ht="12.75" hidden="1" customHeight="1" x14ac:dyDescent="0.25">
      <c r="A2542" s="381"/>
      <c r="B2542" s="381" t="s">
        <v>6897</v>
      </c>
      <c r="C2542" s="381"/>
      <c r="D2542" s="381"/>
      <c r="E2542" s="381"/>
      <c r="F2542" s="381"/>
      <c r="G2542" s="381"/>
      <c r="H2542" s="381"/>
      <c r="I2542" s="381"/>
      <c r="J2542" s="381"/>
    </row>
    <row r="2543" spans="1:10" s="190" customFormat="1" ht="12.75" hidden="1" customHeight="1" x14ac:dyDescent="0.25">
      <c r="A2543" s="381"/>
      <c r="B2543" s="381" t="s">
        <v>6898</v>
      </c>
      <c r="C2543" s="381"/>
      <c r="D2543" s="381"/>
      <c r="E2543" s="381"/>
      <c r="F2543" s="381"/>
      <c r="G2543" s="381"/>
      <c r="H2543" s="381"/>
      <c r="I2543" s="381"/>
      <c r="J2543" s="381"/>
    </row>
    <row r="2544" spans="1:10" s="190" customFormat="1" ht="12.75" hidden="1" customHeight="1" x14ac:dyDescent="0.25">
      <c r="A2544" s="381"/>
      <c r="B2544" s="381" t="s">
        <v>6899</v>
      </c>
      <c r="C2544" s="381"/>
      <c r="D2544" s="381"/>
      <c r="E2544" s="381"/>
      <c r="F2544" s="381"/>
      <c r="G2544" s="381"/>
      <c r="H2544" s="381"/>
      <c r="I2544" s="381"/>
      <c r="J2544" s="381"/>
    </row>
    <row r="2545" spans="1:10" s="190" customFormat="1" ht="12.75" hidden="1" customHeight="1" x14ac:dyDescent="0.25">
      <c r="A2545" s="381"/>
      <c r="B2545" s="381" t="s">
        <v>6900</v>
      </c>
      <c r="C2545" s="381"/>
      <c r="D2545" s="381"/>
      <c r="E2545" s="381"/>
      <c r="F2545" s="381"/>
      <c r="G2545" s="381"/>
      <c r="H2545" s="381"/>
      <c r="I2545" s="381"/>
      <c r="J2545" s="381"/>
    </row>
    <row r="2546" spans="1:10" s="190" customFormat="1" ht="12.75" hidden="1" customHeight="1" x14ac:dyDescent="0.25">
      <c r="A2546" s="381"/>
      <c r="B2546" s="381" t="s">
        <v>6901</v>
      </c>
      <c r="C2546" s="381"/>
      <c r="D2546" s="381"/>
      <c r="E2546" s="381"/>
      <c r="F2546" s="381"/>
      <c r="G2546" s="381"/>
      <c r="H2546" s="381"/>
      <c r="I2546" s="381"/>
      <c r="J2546" s="381"/>
    </row>
    <row r="2547" spans="1:10" s="190" customFormat="1" ht="12.75" hidden="1" customHeight="1" x14ac:dyDescent="0.25">
      <c r="A2547" s="381"/>
      <c r="B2547" s="381" t="s">
        <v>6902</v>
      </c>
      <c r="C2547" s="381"/>
      <c r="D2547" s="381"/>
      <c r="E2547" s="381"/>
      <c r="F2547" s="381"/>
      <c r="G2547" s="381"/>
      <c r="H2547" s="381"/>
      <c r="I2547" s="381"/>
      <c r="J2547" s="381"/>
    </row>
    <row r="2548" spans="1:10" s="190" customFormat="1" ht="12.75" hidden="1" customHeight="1" x14ac:dyDescent="0.25">
      <c r="A2548" s="381"/>
      <c r="B2548" s="381" t="s">
        <v>6903</v>
      </c>
      <c r="C2548" s="381"/>
      <c r="D2548" s="381"/>
      <c r="E2548" s="381"/>
      <c r="F2548" s="381"/>
      <c r="G2548" s="381"/>
      <c r="H2548" s="381"/>
      <c r="I2548" s="381"/>
      <c r="J2548" s="381"/>
    </row>
    <row r="2549" spans="1:10" s="190" customFormat="1" ht="12.75" hidden="1" customHeight="1" x14ac:dyDescent="0.25">
      <c r="A2549" s="381"/>
      <c r="B2549" s="381" t="s">
        <v>6904</v>
      </c>
      <c r="C2549" s="381"/>
      <c r="D2549" s="381"/>
      <c r="E2549" s="381"/>
      <c r="F2549" s="381"/>
      <c r="G2549" s="381"/>
      <c r="H2549" s="381"/>
      <c r="I2549" s="381"/>
      <c r="J2549" s="381"/>
    </row>
    <row r="2550" spans="1:10" s="190" customFormat="1" ht="12.75" hidden="1" customHeight="1" x14ac:dyDescent="0.25">
      <c r="A2550" s="381"/>
      <c r="B2550" s="381" t="s">
        <v>6905</v>
      </c>
      <c r="C2550" s="381"/>
      <c r="D2550" s="381"/>
      <c r="E2550" s="381"/>
      <c r="F2550" s="381"/>
      <c r="G2550" s="381"/>
      <c r="H2550" s="381"/>
      <c r="I2550" s="381"/>
      <c r="J2550" s="381"/>
    </row>
    <row r="2551" spans="1:10" s="190" customFormat="1" ht="12.75" hidden="1" customHeight="1" x14ac:dyDescent="0.25">
      <c r="A2551" s="381"/>
      <c r="B2551" s="381" t="s">
        <v>6906</v>
      </c>
      <c r="C2551" s="381"/>
      <c r="D2551" s="381"/>
      <c r="E2551" s="381"/>
      <c r="F2551" s="381"/>
      <c r="G2551" s="381"/>
      <c r="H2551" s="381"/>
      <c r="I2551" s="381"/>
      <c r="J2551" s="381"/>
    </row>
    <row r="2552" spans="1:10" s="190" customFormat="1" ht="12.75" hidden="1" customHeight="1" x14ac:dyDescent="0.25">
      <c r="A2552" s="381"/>
      <c r="B2552" s="381" t="s">
        <v>6907</v>
      </c>
      <c r="C2552" s="381"/>
      <c r="D2552" s="381"/>
      <c r="E2552" s="381"/>
      <c r="F2552" s="381"/>
      <c r="G2552" s="381"/>
      <c r="H2552" s="381"/>
      <c r="I2552" s="381"/>
      <c r="J2552" s="381"/>
    </row>
    <row r="2553" spans="1:10" s="190" customFormat="1" ht="12.75" hidden="1" customHeight="1" x14ac:dyDescent="0.25">
      <c r="A2553" s="381"/>
      <c r="B2553" s="381" t="s">
        <v>6908</v>
      </c>
      <c r="C2553" s="381"/>
      <c r="D2553" s="381"/>
      <c r="E2553" s="381"/>
      <c r="F2553" s="381"/>
      <c r="G2553" s="381"/>
      <c r="H2553" s="381"/>
      <c r="I2553" s="381"/>
      <c r="J2553" s="381"/>
    </row>
    <row r="2554" spans="1:10" s="190" customFormat="1" ht="12.75" hidden="1" customHeight="1" x14ac:dyDescent="0.25">
      <c r="A2554" s="381"/>
      <c r="B2554" s="381" t="s">
        <v>6909</v>
      </c>
      <c r="C2554" s="381"/>
      <c r="D2554" s="381"/>
      <c r="E2554" s="381"/>
      <c r="F2554" s="381"/>
      <c r="G2554" s="381"/>
      <c r="H2554" s="381"/>
      <c r="I2554" s="381"/>
      <c r="J2554" s="381"/>
    </row>
    <row r="2555" spans="1:10" s="190" customFormat="1" ht="12.75" hidden="1" customHeight="1" x14ac:dyDescent="0.25">
      <c r="A2555" s="381"/>
      <c r="B2555" s="381" t="s">
        <v>6910</v>
      </c>
      <c r="C2555" s="381"/>
      <c r="D2555" s="381"/>
      <c r="E2555" s="381"/>
      <c r="F2555" s="381"/>
      <c r="G2555" s="381"/>
      <c r="H2555" s="381"/>
      <c r="I2555" s="381"/>
      <c r="J2555" s="381"/>
    </row>
    <row r="2556" spans="1:10" s="190" customFormat="1" ht="12.75" hidden="1" customHeight="1" x14ac:dyDescent="0.25">
      <c r="A2556" s="381"/>
      <c r="B2556" s="381" t="s">
        <v>6911</v>
      </c>
      <c r="C2556" s="381"/>
      <c r="D2556" s="381"/>
      <c r="E2556" s="381"/>
      <c r="F2556" s="381"/>
      <c r="G2556" s="381"/>
      <c r="H2556" s="381"/>
      <c r="I2556" s="381"/>
      <c r="J2556" s="381"/>
    </row>
    <row r="2557" spans="1:10" s="190" customFormat="1" ht="12.75" hidden="1" customHeight="1" x14ac:dyDescent="0.25">
      <c r="A2557" s="381"/>
      <c r="B2557" s="381" t="s">
        <v>6912</v>
      </c>
      <c r="C2557" s="381"/>
      <c r="D2557" s="381"/>
      <c r="E2557" s="381"/>
      <c r="F2557" s="381"/>
      <c r="G2557" s="381"/>
      <c r="H2557" s="381"/>
      <c r="I2557" s="381"/>
      <c r="J2557" s="381"/>
    </row>
    <row r="2558" spans="1:10" s="190" customFormat="1" ht="12.75" hidden="1" customHeight="1" x14ac:dyDescent="0.25">
      <c r="A2558" s="381"/>
      <c r="B2558" s="381" t="s">
        <v>6913</v>
      </c>
      <c r="C2558" s="381"/>
      <c r="D2558" s="381"/>
      <c r="E2558" s="381"/>
      <c r="F2558" s="381"/>
      <c r="G2558" s="381"/>
      <c r="H2558" s="381"/>
      <c r="I2558" s="381"/>
      <c r="J2558" s="381"/>
    </row>
    <row r="2559" spans="1:10" s="190" customFormat="1" ht="12.75" hidden="1" customHeight="1" x14ac:dyDescent="0.25">
      <c r="A2559" s="381"/>
      <c r="B2559" s="381" t="s">
        <v>6914</v>
      </c>
      <c r="C2559" s="381"/>
      <c r="D2559" s="381"/>
      <c r="E2559" s="381"/>
      <c r="F2559" s="381"/>
      <c r="G2559" s="381"/>
      <c r="H2559" s="381"/>
      <c r="I2559" s="381"/>
      <c r="J2559" s="381"/>
    </row>
    <row r="2560" spans="1:10" s="190" customFormat="1" ht="12.75" hidden="1" customHeight="1" x14ac:dyDescent="0.25">
      <c r="A2560" s="381"/>
      <c r="B2560" s="381" t="s">
        <v>6915</v>
      </c>
      <c r="C2560" s="381"/>
      <c r="D2560" s="381"/>
      <c r="E2560" s="381"/>
      <c r="F2560" s="381"/>
      <c r="G2560" s="381"/>
      <c r="H2560" s="381"/>
      <c r="I2560" s="381"/>
      <c r="J2560" s="381"/>
    </row>
    <row r="2561" spans="1:10" s="190" customFormat="1" ht="12.75" hidden="1" customHeight="1" x14ac:dyDescent="0.25">
      <c r="A2561" s="381"/>
      <c r="B2561" s="381" t="s">
        <v>6916</v>
      </c>
      <c r="C2561" s="381"/>
      <c r="D2561" s="381"/>
      <c r="E2561" s="381"/>
      <c r="F2561" s="381"/>
      <c r="G2561" s="381"/>
      <c r="H2561" s="381"/>
      <c r="I2561" s="381"/>
      <c r="J2561" s="381"/>
    </row>
    <row r="2562" spans="1:10" s="190" customFormat="1" ht="12.75" hidden="1" customHeight="1" x14ac:dyDescent="0.25">
      <c r="A2562" s="381"/>
      <c r="B2562" s="381" t="s">
        <v>6917</v>
      </c>
      <c r="C2562" s="381"/>
      <c r="D2562" s="381"/>
      <c r="E2562" s="381"/>
      <c r="F2562" s="381"/>
      <c r="G2562" s="381"/>
      <c r="H2562" s="381"/>
      <c r="I2562" s="381"/>
      <c r="J2562" s="381"/>
    </row>
    <row r="2563" spans="1:10" s="190" customFormat="1" ht="12.75" hidden="1" customHeight="1" x14ac:dyDescent="0.25">
      <c r="A2563" s="381"/>
      <c r="B2563" s="381" t="s">
        <v>6918</v>
      </c>
      <c r="C2563" s="381"/>
      <c r="D2563" s="381"/>
      <c r="E2563" s="381"/>
      <c r="F2563" s="381"/>
      <c r="G2563" s="381"/>
      <c r="H2563" s="381"/>
      <c r="I2563" s="381"/>
      <c r="J2563" s="381"/>
    </row>
    <row r="2564" spans="1:10" s="190" customFormat="1" ht="12.75" hidden="1" customHeight="1" x14ac:dyDescent="0.25">
      <c r="A2564" s="381"/>
      <c r="B2564" s="381" t="s">
        <v>6919</v>
      </c>
      <c r="C2564" s="381"/>
      <c r="D2564" s="381"/>
      <c r="E2564" s="381"/>
      <c r="F2564" s="381"/>
      <c r="G2564" s="381"/>
      <c r="H2564" s="381"/>
      <c r="I2564" s="381"/>
      <c r="J2564" s="381"/>
    </row>
    <row r="2565" spans="1:10" s="190" customFormat="1" ht="12.75" hidden="1" customHeight="1" x14ac:dyDescent="0.25">
      <c r="A2565" s="381"/>
      <c r="B2565" s="381" t="s">
        <v>6920</v>
      </c>
      <c r="C2565" s="381"/>
      <c r="D2565" s="381"/>
      <c r="E2565" s="381"/>
      <c r="F2565" s="381"/>
      <c r="G2565" s="381"/>
      <c r="H2565" s="381"/>
      <c r="I2565" s="381"/>
      <c r="J2565" s="381"/>
    </row>
    <row r="2566" spans="1:10" s="190" customFormat="1" ht="12.75" hidden="1" customHeight="1" x14ac:dyDescent="0.25">
      <c r="A2566" s="381"/>
      <c r="B2566" s="381" t="s">
        <v>6921</v>
      </c>
      <c r="C2566" s="381"/>
      <c r="D2566" s="381"/>
      <c r="E2566" s="381"/>
      <c r="F2566" s="381"/>
      <c r="G2566" s="381"/>
      <c r="H2566" s="381"/>
      <c r="I2566" s="381"/>
      <c r="J2566" s="381"/>
    </row>
    <row r="2567" spans="1:10" s="190" customFormat="1" ht="12.75" hidden="1" customHeight="1" x14ac:dyDescent="0.25">
      <c r="A2567" s="381"/>
      <c r="B2567" s="381" t="s">
        <v>6922</v>
      </c>
      <c r="C2567" s="381"/>
      <c r="D2567" s="381"/>
      <c r="E2567" s="381"/>
      <c r="F2567" s="381"/>
      <c r="G2567" s="381"/>
      <c r="H2567" s="381"/>
      <c r="I2567" s="381"/>
      <c r="J2567" s="381"/>
    </row>
    <row r="2568" spans="1:10" s="190" customFormat="1" ht="12.75" hidden="1" customHeight="1" x14ac:dyDescent="0.25">
      <c r="A2568" s="381"/>
      <c r="B2568" s="381" t="s">
        <v>6923</v>
      </c>
      <c r="C2568" s="381"/>
      <c r="D2568" s="381"/>
      <c r="E2568" s="381"/>
      <c r="F2568" s="381"/>
      <c r="G2568" s="381"/>
      <c r="H2568" s="381"/>
      <c r="I2568" s="381"/>
      <c r="J2568" s="381"/>
    </row>
    <row r="2569" spans="1:10" s="190" customFormat="1" ht="12.75" hidden="1" customHeight="1" x14ac:dyDescent="0.25">
      <c r="A2569" s="381"/>
      <c r="B2569" s="381" t="s">
        <v>6924</v>
      </c>
      <c r="C2569" s="381"/>
      <c r="D2569" s="381"/>
      <c r="E2569" s="381"/>
      <c r="F2569" s="381"/>
      <c r="G2569" s="381"/>
      <c r="H2569" s="381"/>
      <c r="I2569" s="381"/>
      <c r="J2569" s="381"/>
    </row>
    <row r="2570" spans="1:10" s="190" customFormat="1" ht="12.75" hidden="1" customHeight="1" x14ac:dyDescent="0.25">
      <c r="A2570" s="381"/>
      <c r="B2570" s="381" t="s">
        <v>6925</v>
      </c>
      <c r="C2570" s="381"/>
      <c r="D2570" s="381"/>
      <c r="E2570" s="381"/>
      <c r="F2570" s="381"/>
      <c r="G2570" s="381"/>
      <c r="H2570" s="381"/>
      <c r="I2570" s="381"/>
      <c r="J2570" s="381"/>
    </row>
    <row r="2571" spans="1:10" s="190" customFormat="1" ht="12.75" hidden="1" customHeight="1" x14ac:dyDescent="0.25">
      <c r="A2571" s="381"/>
      <c r="B2571" s="381" t="s">
        <v>6926</v>
      </c>
      <c r="C2571" s="381"/>
      <c r="D2571" s="381"/>
      <c r="E2571" s="381"/>
      <c r="F2571" s="381"/>
      <c r="G2571" s="381"/>
      <c r="H2571" s="381"/>
      <c r="I2571" s="381"/>
      <c r="J2571" s="381"/>
    </row>
    <row r="2572" spans="1:10" s="190" customFormat="1" ht="12.75" hidden="1" customHeight="1" x14ac:dyDescent="0.25">
      <c r="A2572" s="381"/>
      <c r="B2572" s="381" t="s">
        <v>6927</v>
      </c>
      <c r="C2572" s="381"/>
      <c r="D2572" s="381"/>
      <c r="E2572" s="381"/>
      <c r="F2572" s="381"/>
      <c r="G2572" s="381"/>
      <c r="H2572" s="381"/>
      <c r="I2572" s="381"/>
      <c r="J2572" s="381"/>
    </row>
    <row r="2573" spans="1:10" s="190" customFormat="1" ht="12.75" hidden="1" customHeight="1" x14ac:dyDescent="0.25">
      <c r="A2573" s="381"/>
      <c r="B2573" s="381" t="s">
        <v>6928</v>
      </c>
      <c r="C2573" s="381"/>
      <c r="D2573" s="381"/>
      <c r="E2573" s="381"/>
      <c r="F2573" s="381"/>
      <c r="G2573" s="381"/>
      <c r="H2573" s="381"/>
      <c r="I2573" s="381"/>
      <c r="J2573" s="381"/>
    </row>
    <row r="2574" spans="1:10" s="190" customFormat="1" ht="12.75" hidden="1" customHeight="1" x14ac:dyDescent="0.25">
      <c r="A2574" s="381"/>
      <c r="B2574" s="381" t="s">
        <v>6929</v>
      </c>
      <c r="C2574" s="381"/>
      <c r="D2574" s="381"/>
      <c r="E2574" s="381"/>
      <c r="F2574" s="381"/>
      <c r="G2574" s="381"/>
      <c r="H2574" s="381"/>
      <c r="I2574" s="381"/>
      <c r="J2574" s="381"/>
    </row>
    <row r="2575" spans="1:10" s="190" customFormat="1" ht="12.75" hidden="1" customHeight="1" x14ac:dyDescent="0.25">
      <c r="A2575" s="381"/>
      <c r="B2575" s="381" t="s">
        <v>6930</v>
      </c>
      <c r="C2575" s="381"/>
      <c r="D2575" s="381"/>
      <c r="E2575" s="381"/>
      <c r="F2575" s="381"/>
      <c r="G2575" s="381"/>
      <c r="H2575" s="381"/>
      <c r="I2575" s="381"/>
      <c r="J2575" s="381"/>
    </row>
    <row r="2576" spans="1:10" s="190" customFormat="1" ht="12.75" hidden="1" customHeight="1" x14ac:dyDescent="0.25">
      <c r="A2576" s="381"/>
      <c r="B2576" s="381" t="s">
        <v>6931</v>
      </c>
      <c r="C2576" s="381"/>
      <c r="D2576" s="381"/>
      <c r="E2576" s="381"/>
      <c r="F2576" s="381"/>
      <c r="G2576" s="381"/>
      <c r="H2576" s="381"/>
      <c r="I2576" s="381"/>
      <c r="J2576" s="381"/>
    </row>
    <row r="2577" spans="1:10" s="190" customFormat="1" ht="12.75" hidden="1" customHeight="1" x14ac:dyDescent="0.25">
      <c r="A2577" s="381"/>
      <c r="B2577" s="381" t="s">
        <v>6932</v>
      </c>
      <c r="C2577" s="381"/>
      <c r="D2577" s="381"/>
      <c r="E2577" s="381"/>
      <c r="F2577" s="381"/>
      <c r="G2577" s="381"/>
      <c r="H2577" s="381"/>
      <c r="I2577" s="381"/>
      <c r="J2577" s="381"/>
    </row>
    <row r="2578" spans="1:10" s="190" customFormat="1" ht="12.75" hidden="1" customHeight="1" x14ac:dyDescent="0.25">
      <c r="A2578" s="381"/>
      <c r="B2578" s="381" t="s">
        <v>6933</v>
      </c>
      <c r="C2578" s="381"/>
      <c r="D2578" s="381"/>
      <c r="E2578" s="381"/>
      <c r="F2578" s="381"/>
      <c r="G2578" s="381"/>
      <c r="H2578" s="381"/>
      <c r="I2578" s="381"/>
      <c r="J2578" s="381"/>
    </row>
    <row r="2579" spans="1:10" s="190" customFormat="1" ht="12.75" hidden="1" customHeight="1" x14ac:dyDescent="0.25">
      <c r="A2579" s="381"/>
      <c r="B2579" s="381" t="s">
        <v>6934</v>
      </c>
      <c r="C2579" s="381"/>
      <c r="D2579" s="381"/>
      <c r="E2579" s="381"/>
      <c r="F2579" s="381"/>
      <c r="G2579" s="381"/>
      <c r="H2579" s="381"/>
      <c r="I2579" s="381"/>
      <c r="J2579" s="381"/>
    </row>
    <row r="2580" spans="1:10" s="190" customFormat="1" ht="12.75" hidden="1" customHeight="1" x14ac:dyDescent="0.25">
      <c r="A2580" s="381"/>
      <c r="B2580" s="381" t="s">
        <v>6935</v>
      </c>
      <c r="C2580" s="381"/>
      <c r="D2580" s="381"/>
      <c r="E2580" s="381"/>
      <c r="F2580" s="381"/>
      <c r="G2580" s="381"/>
      <c r="H2580" s="381"/>
      <c r="I2580" s="381"/>
      <c r="J2580" s="381"/>
    </row>
    <row r="2581" spans="1:10" s="190" customFormat="1" ht="12.75" hidden="1" customHeight="1" x14ac:dyDescent="0.25">
      <c r="A2581" s="381"/>
      <c r="B2581" s="381" t="s">
        <v>6936</v>
      </c>
      <c r="C2581" s="381"/>
      <c r="D2581" s="381"/>
      <c r="E2581" s="381"/>
      <c r="F2581" s="381"/>
      <c r="G2581" s="381"/>
      <c r="H2581" s="381"/>
      <c r="I2581" s="381"/>
      <c r="J2581" s="381"/>
    </row>
    <row r="2582" spans="1:10" s="190" customFormat="1" ht="12.75" hidden="1" customHeight="1" x14ac:dyDescent="0.25">
      <c r="A2582" s="381"/>
      <c r="B2582" s="381" t="s">
        <v>6937</v>
      </c>
      <c r="C2582" s="381"/>
      <c r="D2582" s="381"/>
      <c r="E2582" s="381"/>
      <c r="F2582" s="381"/>
      <c r="G2582" s="381"/>
      <c r="H2582" s="381"/>
      <c r="I2582" s="381"/>
      <c r="J2582" s="381"/>
    </row>
    <row r="2583" spans="1:10" s="190" customFormat="1" ht="12.75" hidden="1" customHeight="1" x14ac:dyDescent="0.25">
      <c r="A2583" s="381"/>
      <c r="B2583" s="381" t="s">
        <v>6938</v>
      </c>
      <c r="C2583" s="381"/>
      <c r="D2583" s="381"/>
      <c r="E2583" s="381"/>
      <c r="F2583" s="381"/>
      <c r="G2583" s="381"/>
      <c r="H2583" s="381"/>
      <c r="I2583" s="381"/>
      <c r="J2583" s="381"/>
    </row>
    <row r="2584" spans="1:10" s="190" customFormat="1" ht="12.75" hidden="1" customHeight="1" x14ac:dyDescent="0.25">
      <c r="A2584" s="381"/>
      <c r="B2584" s="381" t="s">
        <v>6939</v>
      </c>
      <c r="C2584" s="381"/>
      <c r="D2584" s="381"/>
      <c r="E2584" s="381"/>
      <c r="F2584" s="381"/>
      <c r="G2584" s="381"/>
      <c r="H2584" s="381"/>
      <c r="I2584" s="381"/>
      <c r="J2584" s="381"/>
    </row>
    <row r="2585" spans="1:10" s="190" customFormat="1" ht="12.75" hidden="1" customHeight="1" x14ac:dyDescent="0.25">
      <c r="A2585" s="381"/>
      <c r="B2585" s="381" t="s">
        <v>6940</v>
      </c>
      <c r="C2585" s="381"/>
      <c r="D2585" s="381"/>
      <c r="E2585" s="381"/>
      <c r="F2585" s="381"/>
      <c r="G2585" s="381"/>
      <c r="H2585" s="381"/>
      <c r="I2585" s="381"/>
      <c r="J2585" s="381"/>
    </row>
    <row r="2586" spans="1:10" s="190" customFormat="1" ht="12.75" hidden="1" customHeight="1" x14ac:dyDescent="0.25">
      <c r="A2586" s="381"/>
      <c r="B2586" s="381" t="s">
        <v>6941</v>
      </c>
      <c r="C2586" s="381"/>
      <c r="D2586" s="381"/>
      <c r="E2586" s="381"/>
      <c r="F2586" s="381"/>
      <c r="G2586" s="381"/>
      <c r="H2586" s="381"/>
      <c r="I2586" s="381"/>
      <c r="J2586" s="381"/>
    </row>
    <row r="2587" spans="1:10" s="190" customFormat="1" ht="12.75" hidden="1" customHeight="1" x14ac:dyDescent="0.25">
      <c r="A2587" s="381"/>
      <c r="B2587" s="381" t="s">
        <v>6942</v>
      </c>
      <c r="C2587" s="381"/>
      <c r="D2587" s="381"/>
      <c r="E2587" s="381"/>
      <c r="F2587" s="381"/>
      <c r="G2587" s="381"/>
      <c r="H2587" s="381"/>
      <c r="I2587" s="381"/>
      <c r="J2587" s="381"/>
    </row>
    <row r="2588" spans="1:10" s="190" customFormat="1" ht="12.75" hidden="1" customHeight="1" x14ac:dyDescent="0.25">
      <c r="A2588" s="381"/>
      <c r="B2588" s="381" t="s">
        <v>6943</v>
      </c>
      <c r="C2588" s="381"/>
      <c r="D2588" s="381"/>
      <c r="E2588" s="381"/>
      <c r="F2588" s="381"/>
      <c r="G2588" s="381"/>
      <c r="H2588" s="381"/>
      <c r="I2588" s="381"/>
      <c r="J2588" s="381"/>
    </row>
    <row r="2589" spans="1:10" s="190" customFormat="1" ht="12.75" hidden="1" customHeight="1" x14ac:dyDescent="0.25">
      <c r="A2589" s="381"/>
      <c r="B2589" s="381" t="s">
        <v>6944</v>
      </c>
      <c r="C2589" s="381"/>
      <c r="D2589" s="381"/>
      <c r="E2589" s="381"/>
      <c r="F2589" s="381"/>
      <c r="G2589" s="381"/>
      <c r="H2589" s="381"/>
      <c r="I2589" s="381"/>
      <c r="J2589" s="381"/>
    </row>
    <row r="2590" spans="1:10" s="190" customFormat="1" ht="12.75" hidden="1" customHeight="1" x14ac:dyDescent="0.25">
      <c r="A2590" s="381"/>
      <c r="B2590" s="381" t="s">
        <v>6945</v>
      </c>
      <c r="C2590" s="381"/>
      <c r="D2590" s="381"/>
      <c r="E2590" s="381"/>
      <c r="F2590" s="381"/>
      <c r="G2590" s="381"/>
      <c r="H2590" s="381"/>
      <c r="I2590" s="381"/>
      <c r="J2590" s="381"/>
    </row>
    <row r="2591" spans="1:10" s="190" customFormat="1" ht="12.75" hidden="1" customHeight="1" x14ac:dyDescent="0.25">
      <c r="A2591" s="381"/>
      <c r="B2591" s="381" t="s">
        <v>6946</v>
      </c>
      <c r="C2591" s="381"/>
      <c r="D2591" s="381"/>
      <c r="E2591" s="381"/>
      <c r="F2591" s="381"/>
      <c r="G2591" s="381"/>
      <c r="H2591" s="381"/>
      <c r="I2591" s="381"/>
      <c r="J2591" s="381"/>
    </row>
    <row r="2592" spans="1:10" s="190" customFormat="1" ht="12.75" hidden="1" customHeight="1" x14ac:dyDescent="0.25">
      <c r="A2592" s="381"/>
      <c r="B2592" s="381" t="s">
        <v>6947</v>
      </c>
      <c r="C2592" s="381"/>
      <c r="D2592" s="381"/>
      <c r="E2592" s="381"/>
      <c r="F2592" s="381"/>
      <c r="G2592" s="381"/>
      <c r="H2592" s="381"/>
      <c r="I2592" s="381"/>
      <c r="J2592" s="381"/>
    </row>
    <row r="2593" spans="1:10" s="190" customFormat="1" ht="12.75" hidden="1" customHeight="1" x14ac:dyDescent="0.25">
      <c r="A2593" s="381"/>
      <c r="B2593" s="381" t="s">
        <v>6948</v>
      </c>
      <c r="C2593" s="381"/>
      <c r="D2593" s="381"/>
      <c r="E2593" s="381"/>
      <c r="F2593" s="381"/>
      <c r="G2593" s="381"/>
      <c r="H2593" s="381"/>
      <c r="I2593" s="381"/>
      <c r="J2593" s="381"/>
    </row>
    <row r="2594" spans="1:10" s="190" customFormat="1" ht="12.75" hidden="1" customHeight="1" x14ac:dyDescent="0.25">
      <c r="A2594" s="381"/>
      <c r="B2594" s="381" t="s">
        <v>6949</v>
      </c>
      <c r="C2594" s="381"/>
      <c r="D2594" s="381"/>
      <c r="E2594" s="381"/>
      <c r="F2594" s="381"/>
      <c r="G2594" s="381"/>
      <c r="H2594" s="381"/>
      <c r="I2594" s="381"/>
      <c r="J2594" s="381"/>
    </row>
    <row r="2595" spans="1:10" s="190" customFormat="1" ht="12.75" hidden="1" customHeight="1" x14ac:dyDescent="0.25">
      <c r="A2595" s="381"/>
      <c r="B2595" s="381" t="s">
        <v>6950</v>
      </c>
      <c r="C2595" s="381"/>
      <c r="D2595" s="381"/>
      <c r="E2595" s="381"/>
      <c r="F2595" s="381"/>
      <c r="G2595" s="381"/>
      <c r="H2595" s="381"/>
      <c r="I2595" s="381"/>
      <c r="J2595" s="381"/>
    </row>
    <row r="2596" spans="1:10" s="190" customFormat="1" ht="12.75" hidden="1" customHeight="1" x14ac:dyDescent="0.25">
      <c r="A2596" s="381"/>
      <c r="B2596" s="381" t="s">
        <v>6951</v>
      </c>
      <c r="C2596" s="381"/>
      <c r="D2596" s="381"/>
      <c r="E2596" s="381"/>
      <c r="F2596" s="381"/>
      <c r="G2596" s="381"/>
      <c r="H2596" s="381"/>
      <c r="I2596" s="381"/>
      <c r="J2596" s="381"/>
    </row>
    <row r="2597" spans="1:10" s="190" customFormat="1" ht="12.75" hidden="1" customHeight="1" x14ac:dyDescent="0.25">
      <c r="A2597" s="381"/>
      <c r="B2597" s="381" t="s">
        <v>6952</v>
      </c>
      <c r="C2597" s="381"/>
      <c r="D2597" s="381"/>
      <c r="E2597" s="381"/>
      <c r="F2597" s="381"/>
      <c r="G2597" s="381"/>
      <c r="H2597" s="381"/>
      <c r="I2597" s="381"/>
      <c r="J2597" s="381"/>
    </row>
    <row r="2598" spans="1:10" s="190" customFormat="1" ht="12.75" hidden="1" customHeight="1" x14ac:dyDescent="0.25">
      <c r="A2598" s="381"/>
      <c r="B2598" s="381" t="s">
        <v>6953</v>
      </c>
      <c r="C2598" s="381"/>
      <c r="D2598" s="381"/>
      <c r="E2598" s="381"/>
      <c r="F2598" s="381"/>
      <c r="G2598" s="381"/>
      <c r="H2598" s="381"/>
      <c r="I2598" s="381"/>
      <c r="J2598" s="381"/>
    </row>
    <row r="2599" spans="1:10" s="190" customFormat="1" ht="12.75" hidden="1" customHeight="1" x14ac:dyDescent="0.25">
      <c r="A2599" s="381"/>
      <c r="B2599" s="381" t="s">
        <v>6954</v>
      </c>
      <c r="C2599" s="381"/>
      <c r="D2599" s="381"/>
      <c r="E2599" s="381"/>
      <c r="F2599" s="381"/>
      <c r="G2599" s="381"/>
      <c r="H2599" s="381"/>
      <c r="I2599" s="381"/>
      <c r="J2599" s="381"/>
    </row>
    <row r="2600" spans="1:10" s="190" customFormat="1" ht="12.75" hidden="1" customHeight="1" x14ac:dyDescent="0.25">
      <c r="A2600" s="381"/>
      <c r="B2600" s="381" t="s">
        <v>6955</v>
      </c>
      <c r="C2600" s="381"/>
      <c r="D2600" s="381"/>
      <c r="E2600" s="381"/>
      <c r="F2600" s="381"/>
      <c r="G2600" s="381"/>
      <c r="H2600" s="381"/>
      <c r="I2600" s="381"/>
      <c r="J2600" s="381"/>
    </row>
    <row r="2601" spans="1:10" s="190" customFormat="1" ht="12.75" hidden="1" customHeight="1" x14ac:dyDescent="0.25">
      <c r="A2601" s="381"/>
      <c r="B2601" s="381" t="s">
        <v>6956</v>
      </c>
      <c r="C2601" s="381"/>
      <c r="D2601" s="381"/>
      <c r="E2601" s="381"/>
      <c r="F2601" s="381"/>
      <c r="G2601" s="381"/>
      <c r="H2601" s="381"/>
      <c r="I2601" s="381"/>
      <c r="J2601" s="381"/>
    </row>
    <row r="2602" spans="1:10" s="190" customFormat="1" ht="12.75" hidden="1" customHeight="1" x14ac:dyDescent="0.25">
      <c r="A2602" s="381"/>
      <c r="B2602" s="381" t="s">
        <v>6957</v>
      </c>
      <c r="C2602" s="381"/>
      <c r="D2602" s="381"/>
      <c r="E2602" s="381"/>
      <c r="F2602" s="381"/>
      <c r="G2602" s="381"/>
      <c r="H2602" s="381"/>
      <c r="I2602" s="381"/>
      <c r="J2602" s="381"/>
    </row>
    <row r="2603" spans="1:10" s="190" customFormat="1" ht="12.75" hidden="1" customHeight="1" x14ac:dyDescent="0.25">
      <c r="A2603" s="381"/>
      <c r="B2603" s="381" t="s">
        <v>6958</v>
      </c>
      <c r="C2603" s="381"/>
      <c r="D2603" s="381"/>
      <c r="E2603" s="381"/>
      <c r="F2603" s="381"/>
      <c r="G2603" s="381"/>
      <c r="H2603" s="381"/>
      <c r="I2603" s="381"/>
      <c r="J2603" s="381"/>
    </row>
    <row r="2604" spans="1:10" s="190" customFormat="1" ht="12.75" hidden="1" customHeight="1" x14ac:dyDescent="0.25">
      <c r="A2604" s="381"/>
      <c r="B2604" s="381" t="s">
        <v>6959</v>
      </c>
      <c r="C2604" s="381"/>
      <c r="D2604" s="381"/>
      <c r="E2604" s="381"/>
      <c r="F2604" s="381"/>
      <c r="G2604" s="381"/>
      <c r="H2604" s="381"/>
      <c r="I2604" s="381"/>
      <c r="J2604" s="381"/>
    </row>
    <row r="2605" spans="1:10" s="190" customFormat="1" ht="12.75" hidden="1" customHeight="1" x14ac:dyDescent="0.25">
      <c r="A2605" s="381"/>
      <c r="B2605" s="381" t="s">
        <v>6960</v>
      </c>
      <c r="C2605" s="381"/>
      <c r="D2605" s="381"/>
      <c r="E2605" s="381"/>
      <c r="F2605" s="381"/>
      <c r="G2605" s="381"/>
      <c r="H2605" s="381"/>
      <c r="I2605" s="381"/>
      <c r="J2605" s="381"/>
    </row>
    <row r="2606" spans="1:10" s="190" customFormat="1" ht="12.75" hidden="1" customHeight="1" x14ac:dyDescent="0.25">
      <c r="A2606" s="381"/>
      <c r="B2606" s="381" t="s">
        <v>6961</v>
      </c>
      <c r="C2606" s="381"/>
      <c r="D2606" s="381"/>
      <c r="E2606" s="381"/>
      <c r="F2606" s="381"/>
      <c r="G2606" s="381"/>
      <c r="H2606" s="381"/>
      <c r="I2606" s="381"/>
      <c r="J2606" s="381"/>
    </row>
    <row r="2607" spans="1:10" s="190" customFormat="1" ht="12.75" hidden="1" customHeight="1" x14ac:dyDescent="0.25">
      <c r="A2607" s="381"/>
      <c r="B2607" s="381" t="s">
        <v>6962</v>
      </c>
      <c r="C2607" s="381"/>
      <c r="D2607" s="381"/>
      <c r="E2607" s="381"/>
      <c r="F2607" s="381"/>
      <c r="G2607" s="381"/>
      <c r="H2607" s="381"/>
      <c r="I2607" s="381"/>
      <c r="J2607" s="381"/>
    </row>
    <row r="2608" spans="1:10" s="190" customFormat="1" ht="12.75" hidden="1" customHeight="1" x14ac:dyDescent="0.25">
      <c r="A2608" s="381"/>
      <c r="B2608" s="381" t="s">
        <v>6963</v>
      </c>
      <c r="C2608" s="381"/>
      <c r="D2608" s="381"/>
      <c r="E2608" s="381"/>
      <c r="F2608" s="381"/>
      <c r="G2608" s="381"/>
      <c r="H2608" s="381"/>
      <c r="I2608" s="381"/>
      <c r="J2608" s="381"/>
    </row>
    <row r="2609" spans="1:10" s="190" customFormat="1" ht="12.75" hidden="1" customHeight="1" x14ac:dyDescent="0.25">
      <c r="A2609" s="381"/>
      <c r="B2609" s="381" t="s">
        <v>6964</v>
      </c>
      <c r="C2609" s="381"/>
      <c r="D2609" s="381"/>
      <c r="E2609" s="381"/>
      <c r="F2609" s="381"/>
      <c r="G2609" s="381"/>
      <c r="H2609" s="381"/>
      <c r="I2609" s="381"/>
      <c r="J2609" s="381"/>
    </row>
    <row r="2610" spans="1:10" s="190" customFormat="1" ht="12.75" hidden="1" customHeight="1" x14ac:dyDescent="0.25">
      <c r="A2610" s="381"/>
      <c r="B2610" s="381" t="s">
        <v>6965</v>
      </c>
      <c r="C2610" s="381"/>
      <c r="D2610" s="381"/>
      <c r="E2610" s="381"/>
      <c r="F2610" s="381"/>
      <c r="G2610" s="381"/>
      <c r="H2610" s="381"/>
      <c r="I2610" s="381"/>
      <c r="J2610" s="381"/>
    </row>
    <row r="2611" spans="1:10" s="190" customFormat="1" ht="12.75" hidden="1" customHeight="1" x14ac:dyDescent="0.25">
      <c r="A2611" s="381"/>
      <c r="B2611" s="381" t="s">
        <v>6966</v>
      </c>
      <c r="C2611" s="381"/>
      <c r="D2611" s="381"/>
      <c r="E2611" s="381"/>
      <c r="F2611" s="381"/>
      <c r="G2611" s="381"/>
      <c r="H2611" s="381"/>
      <c r="I2611" s="381"/>
      <c r="J2611" s="381"/>
    </row>
    <row r="2612" spans="1:10" s="190" customFormat="1" ht="12.75" hidden="1" customHeight="1" x14ac:dyDescent="0.25">
      <c r="A2612" s="381"/>
      <c r="B2612" s="381" t="s">
        <v>6967</v>
      </c>
      <c r="C2612" s="381"/>
      <c r="D2612" s="381"/>
      <c r="E2612" s="381"/>
      <c r="F2612" s="381"/>
      <c r="G2612" s="381"/>
      <c r="H2612" s="381"/>
      <c r="I2612" s="381"/>
      <c r="J2612" s="381"/>
    </row>
    <row r="2613" spans="1:10" s="190" customFormat="1" ht="12.75" hidden="1" customHeight="1" x14ac:dyDescent="0.25">
      <c r="A2613" s="381"/>
      <c r="B2613" s="381" t="s">
        <v>6968</v>
      </c>
      <c r="C2613" s="381"/>
      <c r="D2613" s="381"/>
      <c r="E2613" s="381"/>
      <c r="F2613" s="381"/>
      <c r="G2613" s="381"/>
      <c r="H2613" s="381"/>
      <c r="I2613" s="381"/>
      <c r="J2613" s="381"/>
    </row>
    <row r="2614" spans="1:10" s="190" customFormat="1" ht="12.75" hidden="1" customHeight="1" x14ac:dyDescent="0.25">
      <c r="A2614" s="381"/>
      <c r="B2614" s="381" t="s">
        <v>6969</v>
      </c>
      <c r="C2614" s="381"/>
      <c r="D2614" s="381"/>
      <c r="E2614" s="381"/>
      <c r="F2614" s="381"/>
      <c r="G2614" s="381"/>
      <c r="H2614" s="381"/>
      <c r="I2614" s="381"/>
      <c r="J2614" s="381"/>
    </row>
    <row r="2615" spans="1:10" s="190" customFormat="1" ht="12.75" hidden="1" customHeight="1" x14ac:dyDescent="0.25">
      <c r="A2615" s="381"/>
      <c r="B2615" s="381" t="s">
        <v>6970</v>
      </c>
      <c r="C2615" s="381"/>
      <c r="D2615" s="381"/>
      <c r="E2615" s="381"/>
      <c r="F2615" s="381"/>
      <c r="G2615" s="381"/>
      <c r="H2615" s="381"/>
      <c r="I2615" s="381"/>
      <c r="J2615" s="381"/>
    </row>
    <row r="2616" spans="1:10" s="190" customFormat="1" ht="12.75" hidden="1" customHeight="1" x14ac:dyDescent="0.25">
      <c r="A2616" s="381"/>
      <c r="B2616" s="381" t="s">
        <v>6970</v>
      </c>
      <c r="C2616" s="381"/>
      <c r="D2616" s="381"/>
      <c r="E2616" s="381"/>
      <c r="F2616" s="381"/>
      <c r="G2616" s="381"/>
      <c r="H2616" s="381"/>
      <c r="I2616" s="381"/>
      <c r="J2616" s="381"/>
    </row>
    <row r="2617" spans="1:10" s="190" customFormat="1" ht="12.75" hidden="1" customHeight="1" x14ac:dyDescent="0.25">
      <c r="A2617" s="381"/>
      <c r="B2617" s="381" t="s">
        <v>6971</v>
      </c>
      <c r="C2617" s="381"/>
      <c r="D2617" s="381"/>
      <c r="E2617" s="381"/>
      <c r="F2617" s="381"/>
      <c r="G2617" s="381"/>
      <c r="H2617" s="381"/>
      <c r="I2617" s="381"/>
      <c r="J2617" s="381"/>
    </row>
    <row r="2618" spans="1:10" s="190" customFormat="1" ht="12.75" hidden="1" customHeight="1" x14ac:dyDescent="0.25">
      <c r="A2618" s="381"/>
      <c r="B2618" s="381" t="s">
        <v>6972</v>
      </c>
      <c r="C2618" s="381"/>
      <c r="D2618" s="381"/>
      <c r="E2618" s="381"/>
      <c r="F2618" s="381"/>
      <c r="G2618" s="381"/>
      <c r="H2618" s="381"/>
      <c r="I2618" s="381"/>
      <c r="J2618" s="381"/>
    </row>
    <row r="2619" spans="1:10" s="190" customFormat="1" ht="12.75" hidden="1" customHeight="1" x14ac:dyDescent="0.25">
      <c r="A2619" s="381"/>
      <c r="B2619" s="381" t="s">
        <v>6973</v>
      </c>
      <c r="C2619" s="381"/>
      <c r="D2619" s="381"/>
      <c r="E2619" s="381"/>
      <c r="F2619" s="381"/>
      <c r="G2619" s="381"/>
      <c r="H2619" s="381"/>
      <c r="I2619" s="381"/>
      <c r="J2619" s="381"/>
    </row>
    <row r="2620" spans="1:10" s="190" customFormat="1" ht="12.75" hidden="1" customHeight="1" x14ac:dyDescent="0.25">
      <c r="A2620" s="381"/>
      <c r="B2620" s="381" t="s">
        <v>6974</v>
      </c>
      <c r="C2620" s="381"/>
      <c r="D2620" s="381"/>
      <c r="E2620" s="381"/>
      <c r="F2620" s="381"/>
      <c r="G2620" s="381"/>
      <c r="H2620" s="381"/>
      <c r="I2620" s="381"/>
      <c r="J2620" s="381"/>
    </row>
    <row r="2621" spans="1:10" s="190" customFormat="1" ht="12.75" hidden="1" customHeight="1" x14ac:dyDescent="0.25">
      <c r="A2621" s="381"/>
      <c r="B2621" s="381" t="s">
        <v>6975</v>
      </c>
      <c r="C2621" s="381"/>
      <c r="D2621" s="381"/>
      <c r="E2621" s="381"/>
      <c r="F2621" s="381"/>
      <c r="G2621" s="381"/>
      <c r="H2621" s="381"/>
      <c r="I2621" s="381"/>
      <c r="J2621" s="381"/>
    </row>
    <row r="2622" spans="1:10" s="190" customFormat="1" ht="12.75" hidden="1" customHeight="1" x14ac:dyDescent="0.25">
      <c r="A2622" s="381"/>
      <c r="B2622" s="381" t="s">
        <v>6976</v>
      </c>
      <c r="C2622" s="381"/>
      <c r="D2622" s="381"/>
      <c r="E2622" s="381"/>
      <c r="F2622" s="381"/>
      <c r="G2622" s="381"/>
      <c r="H2622" s="381"/>
      <c r="I2622" s="381"/>
      <c r="J2622" s="381"/>
    </row>
    <row r="2623" spans="1:10" s="190" customFormat="1" ht="12.75" hidden="1" customHeight="1" x14ac:dyDescent="0.25">
      <c r="A2623" s="381"/>
      <c r="B2623" s="381" t="s">
        <v>6977</v>
      </c>
      <c r="C2623" s="381"/>
      <c r="D2623" s="381"/>
      <c r="E2623" s="381"/>
      <c r="F2623" s="381"/>
      <c r="G2623" s="381"/>
      <c r="H2623" s="381"/>
      <c r="I2623" s="381"/>
      <c r="J2623" s="381"/>
    </row>
    <row r="2624" spans="1:10" s="190" customFormat="1" ht="12.75" hidden="1" customHeight="1" x14ac:dyDescent="0.25">
      <c r="A2624" s="381"/>
      <c r="B2624" s="381" t="s">
        <v>6978</v>
      </c>
      <c r="C2624" s="381"/>
      <c r="D2624" s="381"/>
      <c r="E2624" s="381"/>
      <c r="F2624" s="381"/>
      <c r="G2624" s="381"/>
      <c r="H2624" s="381"/>
      <c r="I2624" s="381"/>
      <c r="J2624" s="381"/>
    </row>
    <row r="2625" spans="1:10" s="190" customFormat="1" ht="12.75" hidden="1" customHeight="1" x14ac:dyDescent="0.25">
      <c r="A2625" s="381"/>
      <c r="B2625" s="381" t="s">
        <v>6979</v>
      </c>
      <c r="C2625" s="381"/>
      <c r="D2625" s="381"/>
      <c r="E2625" s="381"/>
      <c r="F2625" s="381"/>
      <c r="G2625" s="381"/>
      <c r="H2625" s="381"/>
      <c r="I2625" s="381"/>
      <c r="J2625" s="381"/>
    </row>
    <row r="2626" spans="1:10" s="190" customFormat="1" ht="12.75" hidden="1" customHeight="1" x14ac:dyDescent="0.25">
      <c r="A2626" s="381"/>
      <c r="B2626" s="381" t="s">
        <v>6980</v>
      </c>
      <c r="C2626" s="381"/>
      <c r="D2626" s="381"/>
      <c r="E2626" s="381"/>
      <c r="F2626" s="381"/>
      <c r="G2626" s="381"/>
      <c r="H2626" s="381"/>
      <c r="I2626" s="381"/>
      <c r="J2626" s="381"/>
    </row>
    <row r="2627" spans="1:10" s="190" customFormat="1" ht="12.75" hidden="1" customHeight="1" x14ac:dyDescent="0.25">
      <c r="A2627" s="381"/>
      <c r="B2627" s="381" t="s">
        <v>6981</v>
      </c>
      <c r="C2627" s="381"/>
      <c r="D2627" s="381"/>
      <c r="E2627" s="381"/>
      <c r="F2627" s="381"/>
      <c r="G2627" s="381"/>
      <c r="H2627" s="381"/>
      <c r="I2627" s="381"/>
      <c r="J2627" s="381"/>
    </row>
    <row r="2628" spans="1:10" s="190" customFormat="1" ht="12.75" hidden="1" customHeight="1" x14ac:dyDescent="0.25">
      <c r="A2628" s="381"/>
      <c r="B2628" s="381" t="s">
        <v>6982</v>
      </c>
      <c r="C2628" s="381"/>
      <c r="D2628" s="381"/>
      <c r="E2628" s="381"/>
      <c r="F2628" s="381"/>
      <c r="G2628" s="381"/>
      <c r="H2628" s="381"/>
      <c r="I2628" s="381"/>
      <c r="J2628" s="381"/>
    </row>
    <row r="2629" spans="1:10" s="190" customFormat="1" ht="12.75" hidden="1" customHeight="1" x14ac:dyDescent="0.25">
      <c r="A2629" s="381"/>
      <c r="B2629" s="381" t="s">
        <v>6983</v>
      </c>
      <c r="C2629" s="381"/>
      <c r="D2629" s="381"/>
      <c r="E2629" s="381"/>
      <c r="F2629" s="381"/>
      <c r="G2629" s="381"/>
      <c r="H2629" s="381"/>
      <c r="I2629" s="381"/>
      <c r="J2629" s="381"/>
    </row>
    <row r="2630" spans="1:10" s="190" customFormat="1" ht="12.75" hidden="1" customHeight="1" x14ac:dyDescent="0.25">
      <c r="A2630" s="381"/>
      <c r="B2630" s="381" t="s">
        <v>6984</v>
      </c>
      <c r="C2630" s="381"/>
      <c r="D2630" s="381"/>
      <c r="E2630" s="381"/>
      <c r="F2630" s="381"/>
      <c r="G2630" s="381"/>
      <c r="H2630" s="381"/>
      <c r="I2630" s="381"/>
      <c r="J2630" s="381"/>
    </row>
    <row r="2631" spans="1:10" s="190" customFormat="1" ht="12.75" hidden="1" customHeight="1" x14ac:dyDescent="0.25">
      <c r="A2631" s="381"/>
      <c r="B2631" s="381" t="s">
        <v>6985</v>
      </c>
      <c r="C2631" s="381"/>
      <c r="D2631" s="381"/>
      <c r="E2631" s="381"/>
      <c r="F2631" s="381"/>
      <c r="G2631" s="381"/>
      <c r="H2631" s="381"/>
      <c r="I2631" s="381"/>
      <c r="J2631" s="381"/>
    </row>
    <row r="2632" spans="1:10" s="190" customFormat="1" ht="12.75" hidden="1" customHeight="1" x14ac:dyDescent="0.25">
      <c r="A2632" s="381"/>
      <c r="B2632" s="381" t="s">
        <v>6986</v>
      </c>
      <c r="C2632" s="381"/>
      <c r="D2632" s="381"/>
      <c r="E2632" s="381"/>
      <c r="F2632" s="381"/>
      <c r="G2632" s="381"/>
      <c r="H2632" s="381"/>
      <c r="I2632" s="381"/>
      <c r="J2632" s="381"/>
    </row>
    <row r="2633" spans="1:10" s="190" customFormat="1" ht="12.75" hidden="1" customHeight="1" x14ac:dyDescent="0.25">
      <c r="A2633" s="381"/>
      <c r="B2633" s="381" t="s">
        <v>6987</v>
      </c>
      <c r="C2633" s="381"/>
      <c r="D2633" s="381"/>
      <c r="E2633" s="381"/>
      <c r="F2633" s="381"/>
      <c r="G2633" s="381"/>
      <c r="H2633" s="381"/>
      <c r="I2633" s="381"/>
      <c r="J2633" s="381"/>
    </row>
    <row r="2634" spans="1:10" s="190" customFormat="1" ht="12.75" hidden="1" customHeight="1" x14ac:dyDescent="0.25">
      <c r="A2634" s="381"/>
      <c r="B2634" s="381" t="s">
        <v>6988</v>
      </c>
      <c r="C2634" s="381"/>
      <c r="D2634" s="381"/>
      <c r="E2634" s="381"/>
      <c r="F2634" s="381"/>
      <c r="G2634" s="381"/>
      <c r="H2634" s="381"/>
      <c r="I2634" s="381"/>
      <c r="J2634" s="381"/>
    </row>
    <row r="2635" spans="1:10" s="190" customFormat="1" ht="12.75" hidden="1" customHeight="1" x14ac:dyDescent="0.25">
      <c r="A2635" s="381"/>
      <c r="B2635" s="381" t="s">
        <v>6989</v>
      </c>
      <c r="C2635" s="381"/>
      <c r="D2635" s="381"/>
      <c r="E2635" s="381"/>
      <c r="F2635" s="381"/>
      <c r="G2635" s="381"/>
      <c r="H2635" s="381"/>
      <c r="I2635" s="381"/>
      <c r="J2635" s="381"/>
    </row>
    <row r="2636" spans="1:10" s="190" customFormat="1" ht="12.75" hidden="1" customHeight="1" x14ac:dyDescent="0.25">
      <c r="A2636" s="381"/>
      <c r="B2636" s="381" t="s">
        <v>6990</v>
      </c>
      <c r="C2636" s="381"/>
      <c r="D2636" s="381"/>
      <c r="E2636" s="381"/>
      <c r="F2636" s="381"/>
      <c r="G2636" s="381"/>
      <c r="H2636" s="381"/>
      <c r="I2636" s="381"/>
      <c r="J2636" s="381"/>
    </row>
    <row r="2637" spans="1:10" s="190" customFormat="1" ht="12.75" hidden="1" customHeight="1" x14ac:dyDescent="0.25">
      <c r="A2637" s="381"/>
      <c r="B2637" s="381" t="s">
        <v>6991</v>
      </c>
      <c r="C2637" s="381"/>
      <c r="D2637" s="381"/>
      <c r="E2637" s="381"/>
      <c r="F2637" s="381"/>
      <c r="G2637" s="381"/>
      <c r="H2637" s="381"/>
      <c r="I2637" s="381"/>
      <c r="J2637" s="381"/>
    </row>
    <row r="2638" spans="1:10" s="190" customFormat="1" ht="12.75" hidden="1" customHeight="1" x14ac:dyDescent="0.25">
      <c r="A2638" s="381"/>
      <c r="B2638" s="381" t="s">
        <v>6992</v>
      </c>
      <c r="C2638" s="381"/>
      <c r="D2638" s="381"/>
      <c r="E2638" s="381"/>
      <c r="F2638" s="381"/>
      <c r="G2638" s="381"/>
      <c r="H2638" s="381"/>
      <c r="I2638" s="381"/>
      <c r="J2638" s="381"/>
    </row>
    <row r="2639" spans="1:10" s="190" customFormat="1" ht="12.75" hidden="1" customHeight="1" x14ac:dyDescent="0.25">
      <c r="A2639" s="381"/>
      <c r="B2639" s="381" t="s">
        <v>6993</v>
      </c>
      <c r="C2639" s="381"/>
      <c r="D2639" s="381"/>
      <c r="E2639" s="381"/>
      <c r="F2639" s="381"/>
      <c r="G2639" s="381"/>
      <c r="H2639" s="381"/>
      <c r="I2639" s="381"/>
      <c r="J2639" s="381"/>
    </row>
    <row r="2640" spans="1:10" s="190" customFormat="1" ht="12.75" hidden="1" customHeight="1" x14ac:dyDescent="0.25">
      <c r="A2640" s="381"/>
      <c r="B2640" s="381" t="s">
        <v>6994</v>
      </c>
      <c r="C2640" s="381"/>
      <c r="D2640" s="381"/>
      <c r="E2640" s="381"/>
      <c r="F2640" s="381"/>
      <c r="G2640" s="381"/>
      <c r="H2640" s="381"/>
      <c r="I2640" s="381"/>
      <c r="J2640" s="381"/>
    </row>
    <row r="2641" spans="1:10" s="190" customFormat="1" ht="12.75" hidden="1" customHeight="1" x14ac:dyDescent="0.25">
      <c r="A2641" s="381"/>
      <c r="B2641" s="381" t="s">
        <v>6995</v>
      </c>
      <c r="C2641" s="381"/>
      <c r="D2641" s="381"/>
      <c r="E2641" s="381"/>
      <c r="F2641" s="381"/>
      <c r="G2641" s="381"/>
      <c r="H2641" s="381"/>
      <c r="I2641" s="381"/>
      <c r="J2641" s="381"/>
    </row>
    <row r="2642" spans="1:10" s="190" customFormat="1" ht="12.75" hidden="1" customHeight="1" x14ac:dyDescent="0.25">
      <c r="A2642" s="381"/>
      <c r="B2642" s="381" t="s">
        <v>6996</v>
      </c>
      <c r="C2642" s="381"/>
      <c r="D2642" s="381"/>
      <c r="E2642" s="381"/>
      <c r="F2642" s="381"/>
      <c r="G2642" s="381"/>
      <c r="H2642" s="381"/>
      <c r="I2642" s="381"/>
      <c r="J2642" s="381"/>
    </row>
    <row r="2643" spans="1:10" s="190" customFormat="1" ht="12.75" hidden="1" customHeight="1" x14ac:dyDescent="0.25">
      <c r="A2643" s="381"/>
      <c r="B2643" s="381" t="s">
        <v>6997</v>
      </c>
      <c r="C2643" s="381"/>
      <c r="D2643" s="381"/>
      <c r="E2643" s="381"/>
      <c r="F2643" s="381"/>
      <c r="G2643" s="381"/>
      <c r="H2643" s="381"/>
      <c r="I2643" s="381"/>
      <c r="J2643" s="381"/>
    </row>
    <row r="2644" spans="1:10" s="190" customFormat="1" ht="12.75" hidden="1" customHeight="1" x14ac:dyDescent="0.25">
      <c r="A2644" s="381"/>
      <c r="B2644" s="381" t="s">
        <v>6998</v>
      </c>
      <c r="C2644" s="381"/>
      <c r="D2644" s="381"/>
      <c r="E2644" s="381"/>
      <c r="F2644" s="381"/>
      <c r="G2644" s="381"/>
      <c r="H2644" s="381"/>
      <c r="I2644" s="381"/>
      <c r="J2644" s="381"/>
    </row>
    <row r="2645" spans="1:10" s="190" customFormat="1" ht="12.75" hidden="1" customHeight="1" x14ac:dyDescent="0.25">
      <c r="A2645" s="381"/>
      <c r="B2645" s="381" t="s">
        <v>6999</v>
      </c>
      <c r="C2645" s="381"/>
      <c r="D2645" s="381"/>
      <c r="E2645" s="381"/>
      <c r="F2645" s="381"/>
      <c r="G2645" s="381"/>
      <c r="H2645" s="381"/>
      <c r="I2645" s="381"/>
      <c r="J2645" s="381"/>
    </row>
    <row r="2646" spans="1:10" s="190" customFormat="1" ht="12.75" hidden="1" customHeight="1" x14ac:dyDescent="0.25">
      <c r="A2646" s="381"/>
      <c r="B2646" s="381" t="s">
        <v>7000</v>
      </c>
      <c r="C2646" s="381"/>
      <c r="D2646" s="381"/>
      <c r="E2646" s="381"/>
      <c r="F2646" s="381"/>
      <c r="G2646" s="381"/>
      <c r="H2646" s="381"/>
      <c r="I2646" s="381"/>
      <c r="J2646" s="381"/>
    </row>
    <row r="2647" spans="1:10" s="190" customFormat="1" ht="12.75" hidden="1" customHeight="1" x14ac:dyDescent="0.25">
      <c r="A2647" s="381"/>
      <c r="B2647" s="381" t="s">
        <v>7001</v>
      </c>
      <c r="C2647" s="381"/>
      <c r="D2647" s="381"/>
      <c r="E2647" s="381"/>
      <c r="F2647" s="381"/>
      <c r="G2647" s="381"/>
      <c r="H2647" s="381"/>
      <c r="I2647" s="381"/>
      <c r="J2647" s="381"/>
    </row>
    <row r="2648" spans="1:10" s="190" customFormat="1" ht="12.75" hidden="1" customHeight="1" x14ac:dyDescent="0.25">
      <c r="A2648" s="381"/>
      <c r="B2648" s="381" t="s">
        <v>7002</v>
      </c>
      <c r="C2648" s="381"/>
      <c r="D2648" s="381"/>
      <c r="E2648" s="381"/>
      <c r="F2648" s="381"/>
      <c r="G2648" s="381"/>
      <c r="H2648" s="381"/>
      <c r="I2648" s="381"/>
      <c r="J2648" s="381"/>
    </row>
    <row r="2649" spans="1:10" s="190" customFormat="1" ht="12.75" hidden="1" customHeight="1" x14ac:dyDescent="0.25">
      <c r="A2649" s="381"/>
      <c r="B2649" s="381" t="s">
        <v>7003</v>
      </c>
      <c r="C2649" s="381"/>
      <c r="D2649" s="381"/>
      <c r="E2649" s="381"/>
      <c r="F2649" s="381"/>
      <c r="G2649" s="381"/>
      <c r="H2649" s="381"/>
      <c r="I2649" s="381"/>
      <c r="J2649" s="381"/>
    </row>
    <row r="2650" spans="1:10" s="190" customFormat="1" ht="12.75" hidden="1" customHeight="1" x14ac:dyDescent="0.25">
      <c r="A2650" s="381"/>
      <c r="B2650" s="381" t="s">
        <v>7004</v>
      </c>
      <c r="C2650" s="381"/>
      <c r="D2650" s="381"/>
      <c r="E2650" s="381"/>
      <c r="F2650" s="381"/>
      <c r="G2650" s="381"/>
      <c r="H2650" s="381"/>
      <c r="I2650" s="381"/>
      <c r="J2650" s="381"/>
    </row>
    <row r="2651" spans="1:10" s="190" customFormat="1" ht="12.75" hidden="1" customHeight="1" x14ac:dyDescent="0.25">
      <c r="A2651" s="381"/>
      <c r="B2651" s="381" t="s">
        <v>7005</v>
      </c>
      <c r="C2651" s="381"/>
      <c r="D2651" s="381"/>
      <c r="E2651" s="381"/>
      <c r="F2651" s="381"/>
      <c r="G2651" s="381"/>
      <c r="H2651" s="381"/>
      <c r="I2651" s="381"/>
      <c r="J2651" s="381"/>
    </row>
    <row r="2652" spans="1:10" s="190" customFormat="1" ht="12.75" hidden="1" customHeight="1" x14ac:dyDescent="0.25">
      <c r="A2652" s="381"/>
      <c r="B2652" s="381" t="s">
        <v>7006</v>
      </c>
      <c r="C2652" s="381"/>
      <c r="D2652" s="381"/>
      <c r="E2652" s="381"/>
      <c r="F2652" s="381"/>
      <c r="G2652" s="381"/>
      <c r="H2652" s="381"/>
      <c r="I2652" s="381"/>
      <c r="J2652" s="381"/>
    </row>
    <row r="2653" spans="1:10" s="190" customFormat="1" ht="12.75" hidden="1" customHeight="1" x14ac:dyDescent="0.25">
      <c r="A2653" s="381"/>
      <c r="B2653" s="381" t="s">
        <v>7007</v>
      </c>
      <c r="C2653" s="381"/>
      <c r="D2653" s="381"/>
      <c r="E2653" s="381"/>
      <c r="F2653" s="381"/>
      <c r="G2653" s="381"/>
      <c r="H2653" s="381"/>
      <c r="I2653" s="381"/>
      <c r="J2653" s="381"/>
    </row>
    <row r="2654" spans="1:10" s="190" customFormat="1" ht="12.75" hidden="1" customHeight="1" x14ac:dyDescent="0.25">
      <c r="A2654" s="381"/>
      <c r="B2654" s="381" t="s">
        <v>7008</v>
      </c>
      <c r="C2654" s="381"/>
      <c r="D2654" s="381"/>
      <c r="E2654" s="381"/>
      <c r="F2654" s="381"/>
      <c r="G2654" s="381"/>
      <c r="H2654" s="381"/>
      <c r="I2654" s="381"/>
      <c r="J2654" s="381"/>
    </row>
    <row r="2655" spans="1:10" s="190" customFormat="1" ht="12.75" hidden="1" customHeight="1" x14ac:dyDescent="0.25">
      <c r="A2655" s="381"/>
      <c r="B2655" s="381" t="s">
        <v>7009</v>
      </c>
      <c r="C2655" s="381"/>
      <c r="D2655" s="381"/>
      <c r="E2655" s="381"/>
      <c r="F2655" s="381"/>
      <c r="G2655" s="381"/>
      <c r="H2655" s="381"/>
      <c r="I2655" s="381"/>
      <c r="J2655" s="381"/>
    </row>
    <row r="2656" spans="1:10" s="190" customFormat="1" ht="12.75" hidden="1" customHeight="1" x14ac:dyDescent="0.25">
      <c r="A2656" s="381"/>
      <c r="B2656" s="381" t="s">
        <v>7010</v>
      </c>
      <c r="C2656" s="381"/>
      <c r="D2656" s="381"/>
      <c r="E2656" s="381"/>
      <c r="F2656" s="381"/>
      <c r="G2656" s="381"/>
      <c r="H2656" s="381"/>
      <c r="I2656" s="381"/>
      <c r="J2656" s="381"/>
    </row>
    <row r="2657" spans="1:10" s="190" customFormat="1" ht="12.75" hidden="1" customHeight="1" x14ac:dyDescent="0.25">
      <c r="A2657" s="381"/>
      <c r="B2657" s="381" t="s">
        <v>7011</v>
      </c>
      <c r="C2657" s="381"/>
      <c r="D2657" s="381"/>
      <c r="E2657" s="381"/>
      <c r="F2657" s="381"/>
      <c r="G2657" s="381"/>
      <c r="H2657" s="381"/>
      <c r="I2657" s="381"/>
      <c r="J2657" s="381"/>
    </row>
    <row r="2658" spans="1:10" s="190" customFormat="1" ht="12.75" hidden="1" customHeight="1" x14ac:dyDescent="0.25">
      <c r="A2658" s="381"/>
      <c r="B2658" s="381" t="s">
        <v>7012</v>
      </c>
      <c r="C2658" s="381"/>
      <c r="D2658" s="381"/>
      <c r="E2658" s="381"/>
      <c r="F2658" s="381"/>
      <c r="G2658" s="381"/>
      <c r="H2658" s="381"/>
      <c r="I2658" s="381"/>
      <c r="J2658" s="381"/>
    </row>
    <row r="2659" spans="1:10" s="190" customFormat="1" ht="12.75" hidden="1" customHeight="1" x14ac:dyDescent="0.25">
      <c r="A2659" s="381"/>
      <c r="B2659" s="381" t="s">
        <v>7013</v>
      </c>
      <c r="C2659" s="381"/>
      <c r="D2659" s="381"/>
      <c r="E2659" s="381"/>
      <c r="F2659" s="381"/>
      <c r="G2659" s="381"/>
      <c r="H2659" s="381"/>
      <c r="I2659" s="381"/>
      <c r="J2659" s="381"/>
    </row>
    <row r="2660" spans="1:10" s="190" customFormat="1" ht="12.75" hidden="1" customHeight="1" x14ac:dyDescent="0.25">
      <c r="A2660" s="381"/>
      <c r="B2660" s="381" t="s">
        <v>7014</v>
      </c>
      <c r="C2660" s="381"/>
      <c r="D2660" s="381"/>
      <c r="E2660" s="381"/>
      <c r="F2660" s="381"/>
      <c r="G2660" s="381"/>
      <c r="H2660" s="381"/>
      <c r="I2660" s="381"/>
      <c r="J2660" s="381"/>
    </row>
    <row r="2661" spans="1:10" s="190" customFormat="1" ht="12.75" hidden="1" customHeight="1" x14ac:dyDescent="0.25">
      <c r="A2661" s="381"/>
      <c r="B2661" s="381" t="s">
        <v>7015</v>
      </c>
      <c r="C2661" s="381"/>
      <c r="D2661" s="381"/>
      <c r="E2661" s="381"/>
      <c r="F2661" s="381"/>
      <c r="G2661" s="381"/>
      <c r="H2661" s="381"/>
      <c r="I2661" s="381"/>
      <c r="J2661" s="381"/>
    </row>
    <row r="2662" spans="1:10" s="190" customFormat="1" ht="12.75" hidden="1" customHeight="1" x14ac:dyDescent="0.25">
      <c r="A2662" s="381"/>
      <c r="B2662" s="381" t="s">
        <v>7016</v>
      </c>
      <c r="C2662" s="381"/>
      <c r="D2662" s="381"/>
      <c r="E2662" s="381"/>
      <c r="F2662" s="381"/>
      <c r="G2662" s="381"/>
      <c r="H2662" s="381"/>
      <c r="I2662" s="381"/>
      <c r="J2662" s="381"/>
    </row>
    <row r="2663" spans="1:10" s="190" customFormat="1" ht="12.75" hidden="1" customHeight="1" x14ac:dyDescent="0.25">
      <c r="A2663" s="381"/>
      <c r="B2663" s="381" t="s">
        <v>7017</v>
      </c>
      <c r="C2663" s="381"/>
      <c r="D2663" s="381"/>
      <c r="E2663" s="381"/>
      <c r="F2663" s="381"/>
      <c r="G2663" s="381"/>
      <c r="H2663" s="381"/>
      <c r="I2663" s="381"/>
      <c r="J2663" s="381"/>
    </row>
    <row r="2664" spans="1:10" s="190" customFormat="1" ht="12.75" hidden="1" customHeight="1" x14ac:dyDescent="0.25">
      <c r="A2664" s="381"/>
      <c r="B2664" s="381" t="s">
        <v>7018</v>
      </c>
      <c r="C2664" s="381"/>
      <c r="D2664" s="381"/>
      <c r="E2664" s="381"/>
      <c r="F2664" s="381"/>
      <c r="G2664" s="381"/>
      <c r="H2664" s="381"/>
      <c r="I2664" s="381"/>
      <c r="J2664" s="381"/>
    </row>
    <row r="2665" spans="1:10" s="190" customFormat="1" ht="12.75" hidden="1" customHeight="1" x14ac:dyDescent="0.25">
      <c r="A2665" s="381"/>
      <c r="B2665" s="381" t="s">
        <v>7019</v>
      </c>
      <c r="C2665" s="381"/>
      <c r="D2665" s="381"/>
      <c r="E2665" s="381"/>
      <c r="F2665" s="381"/>
      <c r="G2665" s="381"/>
      <c r="H2665" s="381"/>
      <c r="I2665" s="381"/>
      <c r="J2665" s="381"/>
    </row>
    <row r="2666" spans="1:10" s="190" customFormat="1" ht="12.75" hidden="1" customHeight="1" x14ac:dyDescent="0.25">
      <c r="A2666" s="381"/>
      <c r="B2666" s="381" t="s">
        <v>7020</v>
      </c>
      <c r="C2666" s="381"/>
      <c r="D2666" s="381"/>
      <c r="E2666" s="381"/>
      <c r="F2666" s="381"/>
      <c r="G2666" s="381"/>
      <c r="H2666" s="381"/>
      <c r="I2666" s="381"/>
      <c r="J2666" s="381"/>
    </row>
    <row r="2667" spans="1:10" s="190" customFormat="1" ht="12.75" hidden="1" customHeight="1" x14ac:dyDescent="0.25">
      <c r="A2667" s="381"/>
      <c r="B2667" s="381" t="s">
        <v>7021</v>
      </c>
      <c r="C2667" s="381"/>
      <c r="D2667" s="381"/>
      <c r="E2667" s="381"/>
      <c r="F2667" s="381"/>
      <c r="G2667" s="381"/>
      <c r="H2667" s="381"/>
      <c r="I2667" s="381"/>
      <c r="J2667" s="381"/>
    </row>
    <row r="2668" spans="1:10" s="190" customFormat="1" ht="12.75" hidden="1" customHeight="1" x14ac:dyDescent="0.25">
      <c r="A2668" s="381"/>
      <c r="B2668" s="381" t="s">
        <v>7022</v>
      </c>
      <c r="C2668" s="381"/>
      <c r="D2668" s="381"/>
      <c r="E2668" s="381"/>
      <c r="F2668" s="381"/>
      <c r="G2668" s="381"/>
      <c r="H2668" s="381"/>
      <c r="I2668" s="381"/>
      <c r="J2668" s="381"/>
    </row>
    <row r="2669" spans="1:10" s="190" customFormat="1" ht="12.75" hidden="1" customHeight="1" x14ac:dyDescent="0.25">
      <c r="A2669" s="381"/>
      <c r="B2669" s="381" t="s">
        <v>7023</v>
      </c>
      <c r="C2669" s="381"/>
      <c r="D2669" s="381"/>
      <c r="E2669" s="381"/>
      <c r="F2669" s="381"/>
      <c r="G2669" s="381"/>
      <c r="H2669" s="381"/>
      <c r="I2669" s="381"/>
      <c r="J2669" s="381"/>
    </row>
    <row r="2670" spans="1:10" s="190" customFormat="1" ht="12.75" hidden="1" customHeight="1" x14ac:dyDescent="0.25">
      <c r="A2670" s="381"/>
      <c r="B2670" s="381" t="s">
        <v>7024</v>
      </c>
      <c r="C2670" s="381"/>
      <c r="D2670" s="381"/>
      <c r="E2670" s="381"/>
      <c r="F2670" s="381"/>
      <c r="G2670" s="381"/>
      <c r="H2670" s="381"/>
      <c r="I2670" s="381"/>
      <c r="J2670" s="381"/>
    </row>
    <row r="2671" spans="1:10" s="190" customFormat="1" ht="12.75" hidden="1" customHeight="1" x14ac:dyDescent="0.25">
      <c r="A2671" s="381"/>
      <c r="B2671" s="381" t="s">
        <v>7025</v>
      </c>
      <c r="C2671" s="381"/>
      <c r="D2671" s="381"/>
      <c r="E2671" s="381"/>
      <c r="F2671" s="381"/>
      <c r="G2671" s="381"/>
      <c r="H2671" s="381"/>
      <c r="I2671" s="381"/>
      <c r="J2671" s="381"/>
    </row>
    <row r="2672" spans="1:10" s="190" customFormat="1" ht="12.75" hidden="1" customHeight="1" x14ac:dyDescent="0.25">
      <c r="A2672" s="381"/>
      <c r="B2672" s="381" t="s">
        <v>7026</v>
      </c>
      <c r="C2672" s="381"/>
      <c r="D2672" s="381"/>
      <c r="E2672" s="381"/>
      <c r="F2672" s="381"/>
      <c r="G2672" s="381"/>
      <c r="H2672" s="381"/>
      <c r="I2672" s="381"/>
      <c r="J2672" s="381"/>
    </row>
    <row r="2673" spans="1:10" s="190" customFormat="1" ht="12.75" hidden="1" customHeight="1" x14ac:dyDescent="0.25">
      <c r="A2673" s="381"/>
      <c r="B2673" s="381" t="s">
        <v>7027</v>
      </c>
      <c r="C2673" s="381"/>
      <c r="D2673" s="381"/>
      <c r="E2673" s="381"/>
      <c r="F2673" s="381"/>
      <c r="G2673" s="381"/>
      <c r="H2673" s="381"/>
      <c r="I2673" s="381"/>
      <c r="J2673" s="381"/>
    </row>
    <row r="2674" spans="1:10" s="190" customFormat="1" ht="12.75" hidden="1" customHeight="1" x14ac:dyDescent="0.25">
      <c r="A2674" s="381"/>
      <c r="B2674" s="381" t="s">
        <v>7028</v>
      </c>
      <c r="C2674" s="381"/>
      <c r="D2674" s="381"/>
      <c r="E2674" s="381"/>
      <c r="F2674" s="381"/>
      <c r="G2674" s="381"/>
      <c r="H2674" s="381"/>
      <c r="I2674" s="381"/>
      <c r="J2674" s="381"/>
    </row>
    <row r="2675" spans="1:10" s="190" customFormat="1" ht="12.75" hidden="1" customHeight="1" x14ac:dyDescent="0.25">
      <c r="A2675" s="381"/>
      <c r="B2675" s="381" t="s">
        <v>7029</v>
      </c>
      <c r="C2675" s="381"/>
      <c r="D2675" s="381"/>
      <c r="E2675" s="381"/>
      <c r="F2675" s="381"/>
      <c r="G2675" s="381"/>
      <c r="H2675" s="381"/>
      <c r="I2675" s="381"/>
      <c r="J2675" s="381"/>
    </row>
    <row r="2676" spans="1:10" s="190" customFormat="1" ht="12.75" hidden="1" customHeight="1" x14ac:dyDescent="0.25">
      <c r="A2676" s="381"/>
      <c r="B2676" s="381" t="s">
        <v>7030</v>
      </c>
      <c r="C2676" s="381"/>
      <c r="D2676" s="381"/>
      <c r="E2676" s="381"/>
      <c r="F2676" s="381"/>
      <c r="G2676" s="381"/>
      <c r="H2676" s="381"/>
      <c r="I2676" s="381"/>
      <c r="J2676" s="381"/>
    </row>
    <row r="2677" spans="1:10" s="190" customFormat="1" ht="12.75" hidden="1" customHeight="1" x14ac:dyDescent="0.25">
      <c r="A2677" s="381"/>
      <c r="B2677" s="381" t="s">
        <v>7031</v>
      </c>
      <c r="C2677" s="381"/>
      <c r="D2677" s="381"/>
      <c r="E2677" s="381"/>
      <c r="F2677" s="381"/>
      <c r="G2677" s="381"/>
      <c r="H2677" s="381"/>
      <c r="I2677" s="381"/>
      <c r="J2677" s="381"/>
    </row>
    <row r="2678" spans="1:10" s="190" customFormat="1" ht="12.75" hidden="1" customHeight="1" x14ac:dyDescent="0.25">
      <c r="A2678" s="381"/>
      <c r="B2678" s="381" t="s">
        <v>7032</v>
      </c>
      <c r="C2678" s="381"/>
      <c r="D2678" s="381"/>
      <c r="E2678" s="381"/>
      <c r="F2678" s="381"/>
      <c r="G2678" s="381"/>
      <c r="H2678" s="381"/>
      <c r="I2678" s="381"/>
      <c r="J2678" s="381"/>
    </row>
    <row r="2679" spans="1:10" s="190" customFormat="1" ht="12.75" hidden="1" customHeight="1" x14ac:dyDescent="0.25">
      <c r="A2679" s="381"/>
      <c r="B2679" s="381" t="s">
        <v>7033</v>
      </c>
      <c r="C2679" s="381"/>
      <c r="D2679" s="381"/>
      <c r="E2679" s="381"/>
      <c r="F2679" s="381"/>
      <c r="G2679" s="381"/>
      <c r="H2679" s="381"/>
      <c r="I2679" s="381"/>
      <c r="J2679" s="381"/>
    </row>
    <row r="2680" spans="1:10" s="190" customFormat="1" ht="12.75" hidden="1" customHeight="1" x14ac:dyDescent="0.25">
      <c r="A2680" s="381"/>
      <c r="B2680" s="381" t="s">
        <v>7034</v>
      </c>
      <c r="C2680" s="381"/>
      <c r="D2680" s="381"/>
      <c r="E2680" s="381"/>
      <c r="F2680" s="381"/>
      <c r="G2680" s="381"/>
      <c r="H2680" s="381"/>
      <c r="I2680" s="381"/>
      <c r="J2680" s="381"/>
    </row>
    <row r="2681" spans="1:10" s="190" customFormat="1" ht="12.75" hidden="1" customHeight="1" x14ac:dyDescent="0.25">
      <c r="A2681" s="381"/>
      <c r="B2681" s="381" t="s">
        <v>7035</v>
      </c>
      <c r="C2681" s="381"/>
      <c r="D2681" s="381"/>
      <c r="E2681" s="381"/>
      <c r="F2681" s="381"/>
      <c r="G2681" s="381"/>
      <c r="H2681" s="381"/>
      <c r="I2681" s="381"/>
      <c r="J2681" s="381"/>
    </row>
    <row r="2682" spans="1:10" s="190" customFormat="1" ht="12.75" hidden="1" customHeight="1" x14ac:dyDescent="0.25">
      <c r="A2682" s="381"/>
      <c r="B2682" s="381" t="s">
        <v>7036</v>
      </c>
      <c r="C2682" s="381"/>
      <c r="D2682" s="381"/>
      <c r="E2682" s="381"/>
      <c r="F2682" s="381"/>
      <c r="G2682" s="381"/>
      <c r="H2682" s="381"/>
      <c r="I2682" s="381"/>
      <c r="J2682" s="381"/>
    </row>
    <row r="2683" spans="1:10" s="190" customFormat="1" ht="12.75" hidden="1" customHeight="1" x14ac:dyDescent="0.25">
      <c r="A2683" s="381"/>
      <c r="B2683" s="381" t="s">
        <v>7037</v>
      </c>
      <c r="C2683" s="381"/>
      <c r="D2683" s="381"/>
      <c r="E2683" s="381"/>
      <c r="F2683" s="381"/>
      <c r="G2683" s="381"/>
      <c r="H2683" s="381"/>
      <c r="I2683" s="381"/>
      <c r="J2683" s="381"/>
    </row>
    <row r="2684" spans="1:10" s="190" customFormat="1" ht="12.75" hidden="1" customHeight="1" x14ac:dyDescent="0.25">
      <c r="A2684" s="381"/>
      <c r="B2684" s="381" t="s">
        <v>7038</v>
      </c>
      <c r="C2684" s="381"/>
      <c r="D2684" s="381"/>
      <c r="E2684" s="381"/>
      <c r="F2684" s="381"/>
      <c r="G2684" s="381"/>
      <c r="H2684" s="381"/>
      <c r="I2684" s="381"/>
      <c r="J2684" s="381"/>
    </row>
    <row r="2685" spans="1:10" s="190" customFormat="1" ht="12.75" hidden="1" customHeight="1" x14ac:dyDescent="0.25">
      <c r="A2685" s="381"/>
      <c r="B2685" s="381" t="s">
        <v>7039</v>
      </c>
      <c r="C2685" s="381"/>
      <c r="D2685" s="381"/>
      <c r="E2685" s="381"/>
      <c r="F2685" s="381"/>
      <c r="G2685" s="381"/>
      <c r="H2685" s="381"/>
      <c r="I2685" s="381"/>
      <c r="J2685" s="381"/>
    </row>
    <row r="2686" spans="1:10" s="190" customFormat="1" ht="12.75" hidden="1" customHeight="1" x14ac:dyDescent="0.25">
      <c r="A2686" s="381"/>
      <c r="B2686" s="381" t="s">
        <v>7040</v>
      </c>
      <c r="C2686" s="381"/>
      <c r="D2686" s="381"/>
      <c r="E2686" s="381"/>
      <c r="F2686" s="381"/>
      <c r="G2686" s="381"/>
      <c r="H2686" s="381"/>
      <c r="I2686" s="381"/>
      <c r="J2686" s="381"/>
    </row>
    <row r="2687" spans="1:10" s="190" customFormat="1" ht="12.75" hidden="1" customHeight="1" x14ac:dyDescent="0.25">
      <c r="A2687" s="381"/>
      <c r="B2687" s="381" t="s">
        <v>7041</v>
      </c>
      <c r="C2687" s="381"/>
      <c r="D2687" s="381"/>
      <c r="E2687" s="381"/>
      <c r="F2687" s="381"/>
      <c r="G2687" s="381"/>
      <c r="H2687" s="381"/>
      <c r="I2687" s="381"/>
      <c r="J2687" s="381"/>
    </row>
    <row r="2688" spans="1:10" s="190" customFormat="1" ht="12.75" hidden="1" customHeight="1" x14ac:dyDescent="0.25">
      <c r="A2688" s="381"/>
      <c r="B2688" s="381" t="s">
        <v>7042</v>
      </c>
      <c r="C2688" s="381"/>
      <c r="D2688" s="381"/>
      <c r="E2688" s="381"/>
      <c r="F2688" s="381"/>
      <c r="G2688" s="381"/>
      <c r="H2688" s="381"/>
      <c r="I2688" s="381"/>
      <c r="J2688" s="381"/>
    </row>
    <row r="2689" spans="1:10" s="190" customFormat="1" ht="12.75" hidden="1" customHeight="1" x14ac:dyDescent="0.25">
      <c r="A2689" s="381"/>
      <c r="B2689" s="381" t="s">
        <v>7043</v>
      </c>
      <c r="C2689" s="381"/>
      <c r="D2689" s="381"/>
      <c r="E2689" s="381"/>
      <c r="F2689" s="381"/>
      <c r="G2689" s="381"/>
      <c r="H2689" s="381"/>
      <c r="I2689" s="381"/>
      <c r="J2689" s="381"/>
    </row>
    <row r="2690" spans="1:10" s="190" customFormat="1" ht="12.75" hidden="1" customHeight="1" x14ac:dyDescent="0.25">
      <c r="A2690" s="381"/>
      <c r="B2690" s="381" t="s">
        <v>7044</v>
      </c>
      <c r="C2690" s="381"/>
      <c r="D2690" s="381"/>
      <c r="E2690" s="381"/>
      <c r="F2690" s="381"/>
      <c r="G2690" s="381"/>
      <c r="H2690" s="381"/>
      <c r="I2690" s="381"/>
      <c r="J2690" s="381"/>
    </row>
    <row r="2691" spans="1:10" s="190" customFormat="1" ht="12.75" hidden="1" customHeight="1" x14ac:dyDescent="0.25">
      <c r="A2691" s="381"/>
      <c r="B2691" s="381" t="s">
        <v>7045</v>
      </c>
      <c r="C2691" s="381"/>
      <c r="D2691" s="381"/>
      <c r="E2691" s="381"/>
      <c r="F2691" s="381"/>
      <c r="G2691" s="381"/>
      <c r="H2691" s="381"/>
      <c r="I2691" s="381"/>
      <c r="J2691" s="381"/>
    </row>
    <row r="2692" spans="1:10" s="190" customFormat="1" ht="12.75" hidden="1" customHeight="1" x14ac:dyDescent="0.25">
      <c r="A2692" s="381"/>
      <c r="B2692" s="381" t="s">
        <v>7046</v>
      </c>
      <c r="C2692" s="381"/>
      <c r="D2692" s="381"/>
      <c r="E2692" s="381"/>
      <c r="F2692" s="381"/>
      <c r="G2692" s="381"/>
      <c r="H2692" s="381"/>
      <c r="I2692" s="381"/>
      <c r="J2692" s="381"/>
    </row>
    <row r="2693" spans="1:10" s="190" customFormat="1" ht="12.75" hidden="1" customHeight="1" x14ac:dyDescent="0.25">
      <c r="A2693" s="381"/>
      <c r="B2693" s="381" t="s">
        <v>7047</v>
      </c>
      <c r="C2693" s="381"/>
      <c r="D2693" s="381"/>
      <c r="E2693" s="381"/>
      <c r="F2693" s="381"/>
      <c r="G2693" s="381"/>
      <c r="H2693" s="381"/>
      <c r="I2693" s="381"/>
      <c r="J2693" s="381"/>
    </row>
    <row r="2694" spans="1:10" s="190" customFormat="1" ht="12.75" hidden="1" customHeight="1" x14ac:dyDescent="0.25">
      <c r="A2694" s="381"/>
      <c r="B2694" s="381" t="s">
        <v>7048</v>
      </c>
      <c r="C2694" s="381"/>
      <c r="D2694" s="381"/>
      <c r="E2694" s="381"/>
      <c r="F2694" s="381"/>
      <c r="G2694" s="381"/>
      <c r="H2694" s="381"/>
      <c r="I2694" s="381"/>
      <c r="J2694" s="381"/>
    </row>
    <row r="2695" spans="1:10" s="190" customFormat="1" ht="12.75" hidden="1" customHeight="1" x14ac:dyDescent="0.25">
      <c r="A2695" s="381"/>
      <c r="B2695" s="381" t="s">
        <v>7049</v>
      </c>
      <c r="C2695" s="381"/>
      <c r="D2695" s="381"/>
      <c r="E2695" s="381"/>
      <c r="F2695" s="381"/>
      <c r="G2695" s="381"/>
      <c r="H2695" s="381"/>
      <c r="I2695" s="381"/>
      <c r="J2695" s="381"/>
    </row>
    <row r="2696" spans="1:10" s="190" customFormat="1" ht="12.75" hidden="1" customHeight="1" x14ac:dyDescent="0.25">
      <c r="A2696" s="381"/>
      <c r="B2696" s="381" t="s">
        <v>7050</v>
      </c>
      <c r="C2696" s="381"/>
      <c r="D2696" s="381"/>
      <c r="E2696" s="381"/>
      <c r="F2696" s="381"/>
      <c r="G2696" s="381"/>
      <c r="H2696" s="381"/>
      <c r="I2696" s="381"/>
      <c r="J2696" s="381"/>
    </row>
    <row r="2697" spans="1:10" s="190" customFormat="1" ht="12.75" hidden="1" customHeight="1" x14ac:dyDescent="0.25">
      <c r="A2697" s="381"/>
      <c r="B2697" s="381" t="s">
        <v>7051</v>
      </c>
      <c r="C2697" s="381"/>
      <c r="D2697" s="381"/>
      <c r="E2697" s="381"/>
      <c r="F2697" s="381"/>
      <c r="G2697" s="381"/>
      <c r="H2697" s="381"/>
      <c r="I2697" s="381"/>
      <c r="J2697" s="381"/>
    </row>
    <row r="2698" spans="1:10" s="190" customFormat="1" ht="12.75" hidden="1" customHeight="1" x14ac:dyDescent="0.25">
      <c r="A2698" s="381"/>
      <c r="B2698" s="381" t="s">
        <v>7052</v>
      </c>
      <c r="C2698" s="381"/>
      <c r="D2698" s="381"/>
      <c r="E2698" s="381"/>
      <c r="F2698" s="381"/>
      <c r="G2698" s="381"/>
      <c r="H2698" s="381"/>
      <c r="I2698" s="381"/>
      <c r="J2698" s="381"/>
    </row>
    <row r="2699" spans="1:10" s="190" customFormat="1" ht="12.75" hidden="1" customHeight="1" x14ac:dyDescent="0.25">
      <c r="A2699" s="381"/>
      <c r="B2699" s="381" t="s">
        <v>7053</v>
      </c>
      <c r="C2699" s="381"/>
      <c r="D2699" s="381"/>
      <c r="E2699" s="381"/>
      <c r="F2699" s="381"/>
      <c r="G2699" s="381"/>
      <c r="H2699" s="381"/>
      <c r="I2699" s="381"/>
      <c r="J2699" s="381"/>
    </row>
    <row r="2700" spans="1:10" s="190" customFormat="1" ht="12.75" hidden="1" customHeight="1" x14ac:dyDescent="0.25">
      <c r="A2700" s="381"/>
      <c r="B2700" s="381" t="s">
        <v>7054</v>
      </c>
      <c r="C2700" s="381"/>
      <c r="D2700" s="381"/>
      <c r="E2700" s="381"/>
      <c r="F2700" s="381"/>
      <c r="G2700" s="381"/>
      <c r="H2700" s="381"/>
      <c r="I2700" s="381"/>
      <c r="J2700" s="381"/>
    </row>
    <row r="2701" spans="1:10" s="190" customFormat="1" ht="12.75" hidden="1" customHeight="1" x14ac:dyDescent="0.25">
      <c r="A2701" s="381"/>
      <c r="B2701" s="381" t="s">
        <v>7055</v>
      </c>
      <c r="C2701" s="381"/>
      <c r="D2701" s="381"/>
      <c r="E2701" s="381"/>
      <c r="F2701" s="381"/>
      <c r="G2701" s="381"/>
      <c r="H2701" s="381"/>
      <c r="I2701" s="381"/>
      <c r="J2701" s="381"/>
    </row>
    <row r="2702" spans="1:10" s="190" customFormat="1" ht="12.75" hidden="1" customHeight="1" x14ac:dyDescent="0.25">
      <c r="A2702" s="381"/>
      <c r="B2702" s="381" t="s">
        <v>7056</v>
      </c>
      <c r="C2702" s="381"/>
      <c r="D2702" s="381"/>
      <c r="E2702" s="381"/>
      <c r="F2702" s="381"/>
      <c r="G2702" s="381"/>
      <c r="H2702" s="381"/>
      <c r="I2702" s="381"/>
      <c r="J2702" s="381"/>
    </row>
    <row r="2703" spans="1:10" s="190" customFormat="1" ht="12.75" hidden="1" customHeight="1" x14ac:dyDescent="0.25">
      <c r="A2703" s="381"/>
      <c r="B2703" s="381" t="s">
        <v>7057</v>
      </c>
      <c r="C2703" s="381"/>
      <c r="D2703" s="381"/>
      <c r="E2703" s="381"/>
      <c r="F2703" s="381"/>
      <c r="G2703" s="381"/>
      <c r="H2703" s="381"/>
      <c r="I2703" s="381"/>
      <c r="J2703" s="381"/>
    </row>
    <row r="2704" spans="1:10" s="190" customFormat="1" ht="12.75" hidden="1" customHeight="1" x14ac:dyDescent="0.25">
      <c r="A2704" s="381"/>
      <c r="B2704" s="381" t="s">
        <v>7058</v>
      </c>
      <c r="C2704" s="381"/>
      <c r="D2704" s="381"/>
      <c r="E2704" s="381"/>
      <c r="F2704" s="381"/>
      <c r="G2704" s="381"/>
      <c r="H2704" s="381"/>
      <c r="I2704" s="381"/>
      <c r="J2704" s="381"/>
    </row>
    <row r="2705" spans="1:10" s="190" customFormat="1" ht="12.75" hidden="1" customHeight="1" x14ac:dyDescent="0.25">
      <c r="A2705" s="381"/>
      <c r="B2705" s="381" t="s">
        <v>7059</v>
      </c>
      <c r="C2705" s="381"/>
      <c r="D2705" s="381"/>
      <c r="E2705" s="381"/>
      <c r="F2705" s="381"/>
      <c r="G2705" s="381"/>
      <c r="H2705" s="381"/>
      <c r="I2705" s="381"/>
      <c r="J2705" s="381"/>
    </row>
    <row r="2706" spans="1:10" s="190" customFormat="1" ht="12.75" hidden="1" customHeight="1" x14ac:dyDescent="0.25">
      <c r="A2706" s="381"/>
      <c r="B2706" s="381" t="s">
        <v>7060</v>
      </c>
      <c r="C2706" s="381"/>
      <c r="D2706" s="381"/>
      <c r="E2706" s="381"/>
      <c r="F2706" s="381"/>
      <c r="G2706" s="381"/>
      <c r="H2706" s="381"/>
      <c r="I2706" s="381"/>
      <c r="J2706" s="381"/>
    </row>
    <row r="2707" spans="1:10" s="190" customFormat="1" ht="12.75" hidden="1" customHeight="1" x14ac:dyDescent="0.25">
      <c r="A2707" s="381"/>
      <c r="B2707" s="381" t="s">
        <v>7061</v>
      </c>
      <c r="C2707" s="381"/>
      <c r="D2707" s="381"/>
      <c r="E2707" s="381"/>
      <c r="F2707" s="381"/>
      <c r="G2707" s="381"/>
      <c r="H2707" s="381"/>
      <c r="I2707" s="381"/>
      <c r="J2707" s="381"/>
    </row>
    <row r="2708" spans="1:10" s="190" customFormat="1" ht="12.75" hidden="1" customHeight="1" x14ac:dyDescent="0.25">
      <c r="A2708" s="381"/>
      <c r="B2708" s="381" t="s">
        <v>7062</v>
      </c>
      <c r="C2708" s="381"/>
      <c r="D2708" s="381"/>
      <c r="E2708" s="381"/>
      <c r="F2708" s="381"/>
      <c r="G2708" s="381"/>
      <c r="H2708" s="381"/>
      <c r="I2708" s="381"/>
      <c r="J2708" s="381"/>
    </row>
    <row r="2709" spans="1:10" s="190" customFormat="1" ht="12.75" hidden="1" customHeight="1" x14ac:dyDescent="0.25">
      <c r="A2709" s="381"/>
      <c r="B2709" s="381" t="s">
        <v>7063</v>
      </c>
      <c r="C2709" s="381"/>
      <c r="D2709" s="381"/>
      <c r="E2709" s="381"/>
      <c r="F2709" s="381"/>
      <c r="G2709" s="381"/>
      <c r="H2709" s="381"/>
      <c r="I2709" s="381"/>
      <c r="J2709" s="381"/>
    </row>
    <row r="2710" spans="1:10" s="190" customFormat="1" ht="12.75" hidden="1" customHeight="1" x14ac:dyDescent="0.25">
      <c r="A2710" s="381"/>
      <c r="B2710" s="381" t="s">
        <v>7064</v>
      </c>
      <c r="C2710" s="381"/>
      <c r="D2710" s="381"/>
      <c r="E2710" s="381"/>
      <c r="F2710" s="381"/>
      <c r="G2710" s="381"/>
      <c r="H2710" s="381"/>
      <c r="I2710" s="381"/>
      <c r="J2710" s="381"/>
    </row>
    <row r="2711" spans="1:10" s="190" customFormat="1" ht="12.75" hidden="1" customHeight="1" x14ac:dyDescent="0.25">
      <c r="A2711" s="381"/>
      <c r="B2711" s="381" t="s">
        <v>7065</v>
      </c>
      <c r="C2711" s="381"/>
      <c r="D2711" s="381"/>
      <c r="E2711" s="381"/>
      <c r="F2711" s="381"/>
      <c r="G2711" s="381"/>
      <c r="H2711" s="381"/>
      <c r="I2711" s="381"/>
      <c r="J2711" s="381"/>
    </row>
    <row r="2712" spans="1:10" s="190" customFormat="1" ht="12.75" hidden="1" customHeight="1" x14ac:dyDescent="0.25">
      <c r="A2712" s="381"/>
      <c r="B2712" s="381" t="s">
        <v>7066</v>
      </c>
      <c r="C2712" s="381"/>
      <c r="D2712" s="381"/>
      <c r="E2712" s="381"/>
      <c r="F2712" s="381"/>
      <c r="G2712" s="381"/>
      <c r="H2712" s="381"/>
      <c r="I2712" s="381"/>
      <c r="J2712" s="381"/>
    </row>
    <row r="2713" spans="1:10" s="190" customFormat="1" ht="12.75" hidden="1" customHeight="1" x14ac:dyDescent="0.25">
      <c r="A2713" s="381"/>
      <c r="B2713" s="381" t="s">
        <v>7067</v>
      </c>
      <c r="C2713" s="381"/>
      <c r="D2713" s="381"/>
      <c r="E2713" s="381"/>
      <c r="F2713" s="381"/>
      <c r="G2713" s="381"/>
      <c r="H2713" s="381"/>
      <c r="I2713" s="381"/>
      <c r="J2713" s="381"/>
    </row>
    <row r="2714" spans="1:10" s="190" customFormat="1" ht="12.75" hidden="1" customHeight="1" x14ac:dyDescent="0.25">
      <c r="A2714" s="381"/>
      <c r="B2714" s="381" t="s">
        <v>7068</v>
      </c>
      <c r="C2714" s="381"/>
      <c r="D2714" s="381"/>
      <c r="E2714" s="381"/>
      <c r="F2714" s="381"/>
      <c r="G2714" s="381"/>
      <c r="H2714" s="381"/>
      <c r="I2714" s="381"/>
      <c r="J2714" s="381"/>
    </row>
    <row r="2715" spans="1:10" s="190" customFormat="1" ht="12.75" hidden="1" customHeight="1" x14ac:dyDescent="0.25">
      <c r="A2715" s="381"/>
      <c r="B2715" s="381" t="s">
        <v>7069</v>
      </c>
      <c r="C2715" s="381"/>
      <c r="D2715" s="381"/>
      <c r="E2715" s="381"/>
      <c r="F2715" s="381"/>
      <c r="G2715" s="381"/>
      <c r="H2715" s="381"/>
      <c r="I2715" s="381"/>
      <c r="J2715" s="381"/>
    </row>
    <row r="2716" spans="1:10" s="190" customFormat="1" ht="12.75" hidden="1" customHeight="1" x14ac:dyDescent="0.25">
      <c r="A2716" s="381"/>
      <c r="B2716" s="381" t="s">
        <v>7070</v>
      </c>
      <c r="C2716" s="381"/>
      <c r="D2716" s="381"/>
      <c r="E2716" s="381"/>
      <c r="F2716" s="381"/>
      <c r="G2716" s="381"/>
      <c r="H2716" s="381"/>
      <c r="I2716" s="381"/>
      <c r="J2716" s="381"/>
    </row>
    <row r="2717" spans="1:10" s="190" customFormat="1" ht="12.75" hidden="1" customHeight="1" x14ac:dyDescent="0.25">
      <c r="A2717" s="381"/>
      <c r="B2717" s="381" t="s">
        <v>7071</v>
      </c>
      <c r="C2717" s="381"/>
      <c r="D2717" s="381"/>
      <c r="E2717" s="381"/>
      <c r="F2717" s="381"/>
      <c r="G2717" s="381"/>
      <c r="H2717" s="381"/>
      <c r="I2717" s="381"/>
      <c r="J2717" s="381"/>
    </row>
    <row r="2718" spans="1:10" s="190" customFormat="1" ht="12.75" hidden="1" customHeight="1" x14ac:dyDescent="0.25">
      <c r="A2718" s="381"/>
      <c r="B2718" s="381" t="s">
        <v>7072</v>
      </c>
      <c r="C2718" s="381"/>
      <c r="D2718" s="381"/>
      <c r="E2718" s="381"/>
      <c r="F2718" s="381"/>
      <c r="G2718" s="381"/>
      <c r="H2718" s="381"/>
      <c r="I2718" s="381"/>
      <c r="J2718" s="381"/>
    </row>
    <row r="2719" spans="1:10" s="190" customFormat="1" ht="12.75" hidden="1" customHeight="1" x14ac:dyDescent="0.25">
      <c r="A2719" s="381"/>
      <c r="B2719" s="381" t="s">
        <v>7073</v>
      </c>
      <c r="C2719" s="381"/>
      <c r="D2719" s="381"/>
      <c r="E2719" s="381"/>
      <c r="F2719" s="381"/>
      <c r="G2719" s="381"/>
      <c r="H2719" s="381"/>
      <c r="I2719" s="381"/>
      <c r="J2719" s="381"/>
    </row>
    <row r="2720" spans="1:10" s="190" customFormat="1" ht="12.75" hidden="1" customHeight="1" x14ac:dyDescent="0.25">
      <c r="A2720" s="381"/>
      <c r="B2720" s="381" t="s">
        <v>7074</v>
      </c>
      <c r="C2720" s="381"/>
      <c r="D2720" s="381"/>
      <c r="E2720" s="381"/>
      <c r="F2720" s="381"/>
      <c r="G2720" s="381"/>
      <c r="H2720" s="381"/>
      <c r="I2720" s="381"/>
      <c r="J2720" s="381"/>
    </row>
    <row r="2721" spans="1:10" s="190" customFormat="1" ht="12.75" hidden="1" customHeight="1" x14ac:dyDescent="0.25">
      <c r="A2721" s="381"/>
      <c r="B2721" s="381" t="s">
        <v>7075</v>
      </c>
      <c r="C2721" s="381"/>
      <c r="D2721" s="381"/>
      <c r="E2721" s="381"/>
      <c r="F2721" s="381"/>
      <c r="G2721" s="381"/>
      <c r="H2721" s="381"/>
      <c r="I2721" s="381"/>
      <c r="J2721" s="381"/>
    </row>
    <row r="2722" spans="1:10" s="190" customFormat="1" ht="12.75" hidden="1" customHeight="1" x14ac:dyDescent="0.25">
      <c r="A2722" s="381"/>
      <c r="B2722" s="381" t="s">
        <v>7076</v>
      </c>
      <c r="C2722" s="381"/>
      <c r="D2722" s="381"/>
      <c r="E2722" s="381"/>
      <c r="F2722" s="381"/>
      <c r="G2722" s="381"/>
      <c r="H2722" s="381"/>
      <c r="I2722" s="381"/>
      <c r="J2722" s="381"/>
    </row>
    <row r="2723" spans="1:10" s="190" customFormat="1" ht="12.75" hidden="1" customHeight="1" x14ac:dyDescent="0.25">
      <c r="A2723" s="381"/>
      <c r="B2723" s="381" t="s">
        <v>7077</v>
      </c>
      <c r="C2723" s="381"/>
      <c r="D2723" s="381"/>
      <c r="E2723" s="381"/>
      <c r="F2723" s="381"/>
      <c r="G2723" s="381"/>
      <c r="H2723" s="381"/>
      <c r="I2723" s="381"/>
      <c r="J2723" s="381"/>
    </row>
    <row r="2724" spans="1:10" s="190" customFormat="1" ht="12.75" hidden="1" customHeight="1" x14ac:dyDescent="0.25">
      <c r="A2724" s="381"/>
      <c r="B2724" s="381" t="s">
        <v>7078</v>
      </c>
      <c r="C2724" s="381"/>
      <c r="D2724" s="381"/>
      <c r="E2724" s="381"/>
      <c r="F2724" s="381"/>
      <c r="G2724" s="381"/>
      <c r="H2724" s="381"/>
      <c r="I2724" s="381"/>
      <c r="J2724" s="381"/>
    </row>
    <row r="2725" spans="1:10" s="190" customFormat="1" ht="12.75" hidden="1" customHeight="1" x14ac:dyDescent="0.25">
      <c r="A2725" s="381"/>
      <c r="B2725" s="381" t="s">
        <v>7079</v>
      </c>
      <c r="C2725" s="381"/>
      <c r="D2725" s="381"/>
      <c r="E2725" s="381"/>
      <c r="F2725" s="381"/>
      <c r="G2725" s="381"/>
      <c r="H2725" s="381"/>
      <c r="I2725" s="381"/>
      <c r="J2725" s="381"/>
    </row>
    <row r="2726" spans="1:10" s="190" customFormat="1" ht="12.75" hidden="1" customHeight="1" x14ac:dyDescent="0.25">
      <c r="A2726" s="381"/>
      <c r="B2726" s="381" t="s">
        <v>7080</v>
      </c>
      <c r="C2726" s="381"/>
      <c r="D2726" s="381"/>
      <c r="E2726" s="381"/>
      <c r="F2726" s="381"/>
      <c r="G2726" s="381"/>
      <c r="H2726" s="381"/>
      <c r="I2726" s="381"/>
      <c r="J2726" s="381"/>
    </row>
    <row r="2727" spans="1:10" s="190" customFormat="1" ht="12.75" hidden="1" customHeight="1" x14ac:dyDescent="0.25">
      <c r="A2727" s="381"/>
      <c r="B2727" s="381" t="s">
        <v>7081</v>
      </c>
      <c r="C2727" s="381"/>
      <c r="D2727" s="381"/>
      <c r="E2727" s="381"/>
      <c r="F2727" s="381"/>
      <c r="G2727" s="381"/>
      <c r="H2727" s="381"/>
      <c r="I2727" s="381"/>
      <c r="J2727" s="381"/>
    </row>
    <row r="2728" spans="1:10" s="190" customFormat="1" ht="12.75" hidden="1" customHeight="1" x14ac:dyDescent="0.25">
      <c r="A2728" s="381"/>
      <c r="B2728" s="381" t="s">
        <v>7082</v>
      </c>
      <c r="C2728" s="381"/>
      <c r="D2728" s="381"/>
      <c r="E2728" s="381"/>
      <c r="F2728" s="381"/>
      <c r="G2728" s="381"/>
      <c r="H2728" s="381"/>
      <c r="I2728" s="381"/>
      <c r="J2728" s="381"/>
    </row>
    <row r="2729" spans="1:10" s="190" customFormat="1" ht="12.75" hidden="1" customHeight="1" x14ac:dyDescent="0.25">
      <c r="A2729" s="381"/>
      <c r="B2729" s="381" t="s">
        <v>7083</v>
      </c>
      <c r="C2729" s="381"/>
      <c r="D2729" s="381"/>
      <c r="E2729" s="381"/>
      <c r="F2729" s="381"/>
      <c r="G2729" s="381"/>
      <c r="H2729" s="381"/>
      <c r="I2729" s="381"/>
      <c r="J2729" s="381"/>
    </row>
    <row r="2730" spans="1:10" s="190" customFormat="1" ht="12.75" hidden="1" customHeight="1" x14ac:dyDescent="0.25">
      <c r="A2730" s="381"/>
      <c r="B2730" s="381" t="s">
        <v>7084</v>
      </c>
      <c r="C2730" s="381"/>
      <c r="D2730" s="381"/>
      <c r="E2730" s="381"/>
      <c r="F2730" s="381"/>
      <c r="G2730" s="381"/>
      <c r="H2730" s="381"/>
      <c r="I2730" s="381"/>
      <c r="J2730" s="381"/>
    </row>
    <row r="2731" spans="1:10" s="190" customFormat="1" ht="12.75" hidden="1" customHeight="1" x14ac:dyDescent="0.25">
      <c r="A2731" s="381"/>
      <c r="B2731" s="381" t="s">
        <v>7085</v>
      </c>
      <c r="C2731" s="381"/>
      <c r="D2731" s="381"/>
      <c r="E2731" s="381"/>
      <c r="F2731" s="381"/>
      <c r="G2731" s="381"/>
      <c r="H2731" s="381"/>
      <c r="I2731" s="381"/>
      <c r="J2731" s="381"/>
    </row>
    <row r="2732" spans="1:10" s="190" customFormat="1" ht="12.75" hidden="1" customHeight="1" x14ac:dyDescent="0.25">
      <c r="A2732" s="381"/>
      <c r="B2732" s="381" t="s">
        <v>7086</v>
      </c>
      <c r="C2732" s="381"/>
      <c r="D2732" s="381"/>
      <c r="E2732" s="381"/>
      <c r="F2732" s="381"/>
      <c r="G2732" s="381"/>
      <c r="H2732" s="381"/>
      <c r="I2732" s="381"/>
      <c r="J2732" s="381"/>
    </row>
    <row r="2733" spans="1:10" s="190" customFormat="1" ht="12.75" hidden="1" customHeight="1" x14ac:dyDescent="0.25">
      <c r="A2733" s="381"/>
      <c r="B2733" s="381" t="s">
        <v>7087</v>
      </c>
      <c r="C2733" s="381"/>
      <c r="D2733" s="381"/>
      <c r="E2733" s="381"/>
      <c r="F2733" s="381"/>
      <c r="G2733" s="381"/>
      <c r="H2733" s="381"/>
      <c r="I2733" s="381"/>
      <c r="J2733" s="381"/>
    </row>
    <row r="2734" spans="1:10" s="190" customFormat="1" ht="12.75" hidden="1" customHeight="1" x14ac:dyDescent="0.25">
      <c r="A2734" s="381"/>
      <c r="B2734" s="381" t="s">
        <v>7088</v>
      </c>
      <c r="C2734" s="381"/>
      <c r="D2734" s="381"/>
      <c r="E2734" s="381"/>
      <c r="F2734" s="381"/>
      <c r="G2734" s="381"/>
      <c r="H2734" s="381"/>
      <c r="I2734" s="381"/>
      <c r="J2734" s="381"/>
    </row>
    <row r="2735" spans="1:10" s="190" customFormat="1" ht="12.75" hidden="1" customHeight="1" x14ac:dyDescent="0.25">
      <c r="A2735" s="381"/>
      <c r="B2735" s="381" t="s">
        <v>7089</v>
      </c>
      <c r="C2735" s="381"/>
      <c r="D2735" s="381"/>
      <c r="E2735" s="381"/>
      <c r="F2735" s="381"/>
      <c r="G2735" s="381"/>
      <c r="H2735" s="381"/>
      <c r="I2735" s="381"/>
      <c r="J2735" s="381"/>
    </row>
    <row r="2736" spans="1:10" s="190" customFormat="1" ht="12.75" hidden="1" customHeight="1" x14ac:dyDescent="0.25">
      <c r="A2736" s="381"/>
      <c r="B2736" s="381" t="s">
        <v>7090</v>
      </c>
      <c r="C2736" s="381"/>
      <c r="D2736" s="381"/>
      <c r="E2736" s="381"/>
      <c r="F2736" s="381"/>
      <c r="G2736" s="381"/>
      <c r="H2736" s="381"/>
      <c r="I2736" s="381"/>
      <c r="J2736" s="381"/>
    </row>
    <row r="2737" spans="1:10" s="190" customFormat="1" ht="12.75" hidden="1" customHeight="1" x14ac:dyDescent="0.25">
      <c r="A2737" s="381"/>
      <c r="B2737" s="381" t="s">
        <v>7091</v>
      </c>
      <c r="C2737" s="381"/>
      <c r="D2737" s="381"/>
      <c r="E2737" s="381"/>
      <c r="F2737" s="381"/>
      <c r="G2737" s="381"/>
      <c r="H2737" s="381"/>
      <c r="I2737" s="381"/>
      <c r="J2737" s="381"/>
    </row>
    <row r="2738" spans="1:10" s="190" customFormat="1" ht="12.75" hidden="1" customHeight="1" x14ac:dyDescent="0.25">
      <c r="A2738" s="381"/>
      <c r="B2738" s="381" t="s">
        <v>7092</v>
      </c>
      <c r="C2738" s="381"/>
      <c r="D2738" s="381"/>
      <c r="E2738" s="381"/>
      <c r="F2738" s="381"/>
      <c r="G2738" s="381"/>
      <c r="H2738" s="381"/>
      <c r="I2738" s="381"/>
      <c r="J2738" s="381"/>
    </row>
    <row r="2739" spans="1:10" s="190" customFormat="1" ht="12.75" hidden="1" customHeight="1" x14ac:dyDescent="0.25">
      <c r="A2739" s="381"/>
      <c r="B2739" s="381" t="s">
        <v>7093</v>
      </c>
      <c r="C2739" s="381"/>
      <c r="D2739" s="381"/>
      <c r="E2739" s="381"/>
      <c r="F2739" s="381"/>
      <c r="G2739" s="381"/>
      <c r="H2739" s="381"/>
      <c r="I2739" s="381"/>
      <c r="J2739" s="381"/>
    </row>
    <row r="2740" spans="1:10" s="190" customFormat="1" ht="12.75" hidden="1" customHeight="1" x14ac:dyDescent="0.25">
      <c r="A2740" s="381"/>
      <c r="B2740" s="381" t="s">
        <v>7094</v>
      </c>
      <c r="C2740" s="381"/>
      <c r="D2740" s="381"/>
      <c r="E2740" s="381"/>
      <c r="F2740" s="381"/>
      <c r="G2740" s="381"/>
      <c r="H2740" s="381"/>
      <c r="I2740" s="381"/>
      <c r="J2740" s="381"/>
    </row>
    <row r="2741" spans="1:10" s="190" customFormat="1" ht="12.75" hidden="1" customHeight="1" x14ac:dyDescent="0.25">
      <c r="A2741" s="381"/>
      <c r="B2741" s="381" t="s">
        <v>7095</v>
      </c>
      <c r="C2741" s="381"/>
      <c r="D2741" s="381"/>
      <c r="E2741" s="381"/>
      <c r="F2741" s="381"/>
      <c r="G2741" s="381"/>
      <c r="H2741" s="381"/>
      <c r="I2741" s="381"/>
      <c r="J2741" s="381"/>
    </row>
    <row r="2742" spans="1:10" s="190" customFormat="1" ht="12.75" hidden="1" customHeight="1" x14ac:dyDescent="0.25">
      <c r="A2742" s="381"/>
      <c r="B2742" s="381" t="s">
        <v>7096</v>
      </c>
      <c r="C2742" s="381"/>
      <c r="D2742" s="381"/>
      <c r="E2742" s="381"/>
      <c r="F2742" s="381"/>
      <c r="G2742" s="381"/>
      <c r="H2742" s="381"/>
      <c r="I2742" s="381"/>
      <c r="J2742" s="381"/>
    </row>
    <row r="2743" spans="1:10" s="190" customFormat="1" ht="12.75" hidden="1" customHeight="1" x14ac:dyDescent="0.25">
      <c r="A2743" s="381"/>
      <c r="B2743" s="381" t="s">
        <v>7097</v>
      </c>
      <c r="C2743" s="381"/>
      <c r="D2743" s="381"/>
      <c r="E2743" s="381"/>
      <c r="F2743" s="381"/>
      <c r="G2743" s="381"/>
      <c r="H2743" s="381"/>
      <c r="I2743" s="381"/>
      <c r="J2743" s="381"/>
    </row>
    <row r="2744" spans="1:10" s="190" customFormat="1" ht="12.75" hidden="1" customHeight="1" x14ac:dyDescent="0.25">
      <c r="A2744" s="381"/>
      <c r="B2744" s="381" t="s">
        <v>7098</v>
      </c>
      <c r="C2744" s="381"/>
      <c r="D2744" s="381"/>
      <c r="E2744" s="381"/>
      <c r="F2744" s="381"/>
      <c r="G2744" s="381"/>
      <c r="H2744" s="381"/>
      <c r="I2744" s="381"/>
      <c r="J2744" s="381"/>
    </row>
    <row r="2745" spans="1:10" s="190" customFormat="1" ht="12.75" hidden="1" customHeight="1" x14ac:dyDescent="0.25">
      <c r="A2745" s="381"/>
      <c r="B2745" s="381" t="s">
        <v>7099</v>
      </c>
      <c r="C2745" s="381"/>
      <c r="D2745" s="381"/>
      <c r="E2745" s="381"/>
      <c r="F2745" s="381"/>
      <c r="G2745" s="381"/>
      <c r="H2745" s="381"/>
      <c r="I2745" s="381"/>
      <c r="J2745" s="381"/>
    </row>
    <row r="2746" spans="1:10" s="190" customFormat="1" ht="12.75" hidden="1" customHeight="1" x14ac:dyDescent="0.25">
      <c r="A2746" s="381"/>
      <c r="B2746" s="381" t="s">
        <v>7100</v>
      </c>
      <c r="C2746" s="381"/>
      <c r="D2746" s="381"/>
      <c r="E2746" s="381"/>
      <c r="F2746" s="381"/>
      <c r="G2746" s="381"/>
      <c r="H2746" s="381"/>
      <c r="I2746" s="381"/>
      <c r="J2746" s="381"/>
    </row>
    <row r="2747" spans="1:10" s="190" customFormat="1" ht="12.75" hidden="1" customHeight="1" x14ac:dyDescent="0.25">
      <c r="A2747" s="381"/>
      <c r="B2747" s="381" t="s">
        <v>7101</v>
      </c>
      <c r="C2747" s="381"/>
      <c r="D2747" s="381"/>
      <c r="E2747" s="381"/>
      <c r="F2747" s="381"/>
      <c r="G2747" s="381"/>
      <c r="H2747" s="381"/>
      <c r="I2747" s="381"/>
      <c r="J2747" s="381"/>
    </row>
    <row r="2748" spans="1:10" s="190" customFormat="1" ht="12.75" hidden="1" customHeight="1" x14ac:dyDescent="0.25">
      <c r="A2748" s="381"/>
      <c r="B2748" s="381" t="s">
        <v>7102</v>
      </c>
      <c r="C2748" s="381"/>
      <c r="D2748" s="381"/>
      <c r="E2748" s="381"/>
      <c r="F2748" s="381"/>
      <c r="G2748" s="381"/>
      <c r="H2748" s="381"/>
      <c r="I2748" s="381"/>
      <c r="J2748" s="381"/>
    </row>
    <row r="2749" spans="1:10" s="190" customFormat="1" ht="12.75" hidden="1" customHeight="1" x14ac:dyDescent="0.25">
      <c r="A2749" s="381"/>
      <c r="B2749" s="381" t="s">
        <v>7103</v>
      </c>
      <c r="C2749" s="381"/>
      <c r="D2749" s="381"/>
      <c r="E2749" s="381"/>
      <c r="F2749" s="381"/>
      <c r="G2749" s="381"/>
      <c r="H2749" s="381"/>
      <c r="I2749" s="381"/>
      <c r="J2749" s="381"/>
    </row>
    <row r="2750" spans="1:10" s="190" customFormat="1" ht="12.75" hidden="1" customHeight="1" x14ac:dyDescent="0.25">
      <c r="A2750" s="381"/>
      <c r="B2750" s="381" t="s">
        <v>7104</v>
      </c>
      <c r="C2750" s="381"/>
      <c r="D2750" s="381"/>
      <c r="E2750" s="381"/>
      <c r="F2750" s="381"/>
      <c r="G2750" s="381"/>
      <c r="H2750" s="381"/>
      <c r="I2750" s="381"/>
      <c r="J2750" s="381"/>
    </row>
    <row r="2751" spans="1:10" s="190" customFormat="1" ht="12.75" hidden="1" customHeight="1" x14ac:dyDescent="0.25">
      <c r="A2751" s="381"/>
      <c r="B2751" s="381" t="s">
        <v>7105</v>
      </c>
      <c r="C2751" s="381"/>
      <c r="D2751" s="381"/>
      <c r="E2751" s="381"/>
      <c r="F2751" s="381"/>
      <c r="G2751" s="381"/>
      <c r="H2751" s="381"/>
      <c r="I2751" s="381"/>
      <c r="J2751" s="381"/>
    </row>
    <row r="2752" spans="1:10" s="190" customFormat="1" ht="12.75" hidden="1" customHeight="1" x14ac:dyDescent="0.25">
      <c r="A2752" s="381"/>
      <c r="B2752" s="381" t="s">
        <v>7106</v>
      </c>
      <c r="C2752" s="381"/>
      <c r="D2752" s="381"/>
      <c r="E2752" s="381"/>
      <c r="F2752" s="381"/>
      <c r="G2752" s="381"/>
      <c r="H2752" s="381"/>
      <c r="I2752" s="381"/>
      <c r="J2752" s="381"/>
    </row>
    <row r="2753" spans="1:10" s="190" customFormat="1" ht="12.75" hidden="1" customHeight="1" x14ac:dyDescent="0.25">
      <c r="A2753" s="381"/>
      <c r="B2753" s="381" t="s">
        <v>7107</v>
      </c>
      <c r="C2753" s="381"/>
      <c r="D2753" s="381"/>
      <c r="E2753" s="381"/>
      <c r="F2753" s="381"/>
      <c r="G2753" s="381"/>
      <c r="H2753" s="381"/>
      <c r="I2753" s="381"/>
      <c r="J2753" s="381"/>
    </row>
    <row r="2754" spans="1:10" s="190" customFormat="1" ht="12.75" hidden="1" customHeight="1" x14ac:dyDescent="0.25">
      <c r="A2754" s="381"/>
      <c r="B2754" s="381" t="s">
        <v>7108</v>
      </c>
      <c r="C2754" s="381"/>
      <c r="D2754" s="381"/>
      <c r="E2754" s="381"/>
      <c r="F2754" s="381"/>
      <c r="G2754" s="381"/>
      <c r="H2754" s="381"/>
      <c r="I2754" s="381"/>
      <c r="J2754" s="381"/>
    </row>
    <row r="2755" spans="1:10" s="190" customFormat="1" ht="12.75" hidden="1" customHeight="1" x14ac:dyDescent="0.25">
      <c r="A2755" s="381"/>
      <c r="B2755" s="381" t="s">
        <v>7109</v>
      </c>
      <c r="C2755" s="381"/>
      <c r="D2755" s="381"/>
      <c r="E2755" s="381"/>
      <c r="F2755" s="381"/>
      <c r="G2755" s="381"/>
      <c r="H2755" s="381"/>
      <c r="I2755" s="381"/>
      <c r="J2755" s="381"/>
    </row>
    <row r="2756" spans="1:10" s="190" customFormat="1" ht="12.75" hidden="1" customHeight="1" x14ac:dyDescent="0.25">
      <c r="A2756" s="381"/>
      <c r="B2756" s="381" t="s">
        <v>7110</v>
      </c>
      <c r="C2756" s="381"/>
      <c r="D2756" s="381"/>
      <c r="E2756" s="381"/>
      <c r="F2756" s="381"/>
      <c r="G2756" s="381"/>
      <c r="H2756" s="381"/>
      <c r="I2756" s="381"/>
      <c r="J2756" s="381"/>
    </row>
    <row r="2757" spans="1:10" s="190" customFormat="1" ht="12.75" hidden="1" customHeight="1" x14ac:dyDescent="0.25">
      <c r="A2757" s="381"/>
      <c r="B2757" s="381" t="s">
        <v>7111</v>
      </c>
      <c r="C2757" s="381"/>
      <c r="D2757" s="381"/>
      <c r="E2757" s="381"/>
      <c r="F2757" s="381"/>
      <c r="G2757" s="381"/>
      <c r="H2757" s="381"/>
      <c r="I2757" s="381"/>
      <c r="J2757" s="381"/>
    </row>
    <row r="2758" spans="1:10" s="190" customFormat="1" ht="12.75" hidden="1" customHeight="1" x14ac:dyDescent="0.25">
      <c r="A2758" s="381"/>
      <c r="B2758" s="381" t="s">
        <v>7112</v>
      </c>
      <c r="C2758" s="381"/>
      <c r="D2758" s="381"/>
      <c r="E2758" s="381"/>
      <c r="F2758" s="381"/>
      <c r="G2758" s="381"/>
      <c r="H2758" s="381"/>
      <c r="I2758" s="381"/>
      <c r="J2758" s="381"/>
    </row>
    <row r="2759" spans="1:10" s="190" customFormat="1" ht="12.75" hidden="1" customHeight="1" x14ac:dyDescent="0.25">
      <c r="A2759" s="381"/>
      <c r="B2759" s="381" t="s">
        <v>7113</v>
      </c>
      <c r="C2759" s="381"/>
      <c r="D2759" s="381"/>
      <c r="E2759" s="381"/>
      <c r="F2759" s="381"/>
      <c r="G2759" s="381"/>
      <c r="H2759" s="381"/>
      <c r="I2759" s="381"/>
      <c r="J2759" s="381"/>
    </row>
    <row r="2760" spans="1:10" s="190" customFormat="1" ht="12.75" hidden="1" customHeight="1" x14ac:dyDescent="0.25">
      <c r="A2760" s="381"/>
      <c r="B2760" s="381" t="s">
        <v>7114</v>
      </c>
      <c r="C2760" s="381"/>
      <c r="D2760" s="381"/>
      <c r="E2760" s="381"/>
      <c r="F2760" s="381"/>
      <c r="G2760" s="381"/>
      <c r="H2760" s="381"/>
      <c r="I2760" s="381"/>
      <c r="J2760" s="381"/>
    </row>
    <row r="2761" spans="1:10" s="190" customFormat="1" ht="12.75" hidden="1" customHeight="1" x14ac:dyDescent="0.25">
      <c r="A2761" s="381"/>
      <c r="B2761" s="381" t="s">
        <v>7115</v>
      </c>
      <c r="C2761" s="381"/>
      <c r="D2761" s="381"/>
      <c r="E2761" s="381"/>
      <c r="F2761" s="381"/>
      <c r="G2761" s="381"/>
      <c r="H2761" s="381"/>
      <c r="I2761" s="381"/>
      <c r="J2761" s="381"/>
    </row>
    <row r="2762" spans="1:10" s="190" customFormat="1" ht="12.75" hidden="1" customHeight="1" x14ac:dyDescent="0.25">
      <c r="A2762" s="381"/>
      <c r="B2762" s="381" t="s">
        <v>7116</v>
      </c>
      <c r="C2762" s="381"/>
      <c r="D2762" s="381"/>
      <c r="E2762" s="381"/>
      <c r="F2762" s="381"/>
      <c r="G2762" s="381"/>
      <c r="H2762" s="381"/>
      <c r="I2762" s="381"/>
      <c r="J2762" s="381"/>
    </row>
    <row r="2763" spans="1:10" s="190" customFormat="1" ht="12.75" hidden="1" customHeight="1" x14ac:dyDescent="0.25">
      <c r="A2763" s="381"/>
      <c r="B2763" s="381" t="s">
        <v>7117</v>
      </c>
      <c r="C2763" s="381"/>
      <c r="D2763" s="381"/>
      <c r="E2763" s="381"/>
      <c r="F2763" s="381"/>
      <c r="G2763" s="381"/>
      <c r="H2763" s="381"/>
      <c r="I2763" s="381"/>
      <c r="J2763" s="381"/>
    </row>
    <row r="2764" spans="1:10" s="190" customFormat="1" ht="12.75" hidden="1" customHeight="1" x14ac:dyDescent="0.25">
      <c r="A2764" s="381"/>
      <c r="B2764" s="381" t="s">
        <v>7118</v>
      </c>
      <c r="C2764" s="381"/>
      <c r="D2764" s="381"/>
      <c r="E2764" s="381"/>
      <c r="F2764" s="381"/>
      <c r="G2764" s="381"/>
      <c r="H2764" s="381"/>
      <c r="I2764" s="381"/>
      <c r="J2764" s="381"/>
    </row>
    <row r="2765" spans="1:10" s="190" customFormat="1" ht="12.75" hidden="1" customHeight="1" x14ac:dyDescent="0.25">
      <c r="A2765" s="381"/>
      <c r="B2765" s="381" t="s">
        <v>7119</v>
      </c>
      <c r="C2765" s="381"/>
      <c r="D2765" s="381"/>
      <c r="E2765" s="381"/>
      <c r="F2765" s="381"/>
      <c r="G2765" s="381"/>
      <c r="H2765" s="381"/>
      <c r="I2765" s="381"/>
      <c r="J2765" s="381"/>
    </row>
    <row r="2766" spans="1:10" s="190" customFormat="1" ht="12.75" hidden="1" customHeight="1" x14ac:dyDescent="0.25">
      <c r="A2766" s="381"/>
      <c r="B2766" s="381" t="s">
        <v>7120</v>
      </c>
      <c r="C2766" s="381"/>
      <c r="D2766" s="381"/>
      <c r="E2766" s="381"/>
      <c r="F2766" s="381"/>
      <c r="G2766" s="381"/>
      <c r="H2766" s="381"/>
      <c r="I2766" s="381"/>
      <c r="J2766" s="381"/>
    </row>
    <row r="2767" spans="1:10" s="190" customFormat="1" ht="12.75" hidden="1" customHeight="1" x14ac:dyDescent="0.25">
      <c r="A2767" s="381"/>
      <c r="B2767" s="381" t="s">
        <v>7121</v>
      </c>
      <c r="C2767" s="381"/>
      <c r="D2767" s="381"/>
      <c r="E2767" s="381"/>
      <c r="F2767" s="381"/>
      <c r="G2767" s="381"/>
      <c r="H2767" s="381"/>
      <c r="I2767" s="381"/>
      <c r="J2767" s="381"/>
    </row>
    <row r="2768" spans="1:10" s="190" customFormat="1" ht="12.75" hidden="1" customHeight="1" x14ac:dyDescent="0.25">
      <c r="A2768" s="381"/>
      <c r="B2768" s="381" t="s">
        <v>7122</v>
      </c>
      <c r="C2768" s="381"/>
      <c r="D2768" s="381"/>
      <c r="E2768" s="381"/>
      <c r="F2768" s="381"/>
      <c r="G2768" s="381"/>
      <c r="H2768" s="381"/>
      <c r="I2768" s="381"/>
      <c r="J2768" s="381"/>
    </row>
    <row r="2769" spans="1:10" s="190" customFormat="1" ht="12.75" hidden="1" customHeight="1" x14ac:dyDescent="0.25">
      <c r="A2769" s="381"/>
      <c r="B2769" s="381" t="s">
        <v>7123</v>
      </c>
      <c r="C2769" s="381"/>
      <c r="D2769" s="381"/>
      <c r="E2769" s="381"/>
      <c r="F2769" s="381"/>
      <c r="G2769" s="381"/>
      <c r="H2769" s="381"/>
      <c r="I2769" s="381"/>
      <c r="J2769" s="381"/>
    </row>
    <row r="2770" spans="1:10" s="190" customFormat="1" ht="12.75" hidden="1" customHeight="1" x14ac:dyDescent="0.25">
      <c r="A2770" s="381"/>
      <c r="B2770" s="381" t="s">
        <v>7124</v>
      </c>
      <c r="C2770" s="381"/>
      <c r="D2770" s="381"/>
      <c r="E2770" s="381"/>
      <c r="F2770" s="381"/>
      <c r="G2770" s="381"/>
      <c r="H2770" s="381"/>
      <c r="I2770" s="381"/>
      <c r="J2770" s="381"/>
    </row>
    <row r="2771" spans="1:10" s="190" customFormat="1" ht="12.75" hidden="1" customHeight="1" x14ac:dyDescent="0.25">
      <c r="A2771" s="381"/>
      <c r="B2771" s="381" t="s">
        <v>7125</v>
      </c>
      <c r="C2771" s="381"/>
      <c r="D2771" s="381"/>
      <c r="E2771" s="381"/>
      <c r="F2771" s="381"/>
      <c r="G2771" s="381"/>
      <c r="H2771" s="381"/>
      <c r="I2771" s="381"/>
      <c r="J2771" s="381"/>
    </row>
    <row r="2772" spans="1:10" s="190" customFormat="1" ht="12.75" hidden="1" customHeight="1" x14ac:dyDescent="0.25">
      <c r="A2772" s="381"/>
      <c r="B2772" s="381" t="s">
        <v>7126</v>
      </c>
      <c r="C2772" s="381"/>
      <c r="D2772" s="381"/>
      <c r="E2772" s="381"/>
      <c r="F2772" s="381"/>
      <c r="G2772" s="381"/>
      <c r="H2772" s="381"/>
      <c r="I2772" s="381"/>
      <c r="J2772" s="381"/>
    </row>
    <row r="2773" spans="1:10" s="190" customFormat="1" ht="12.75" hidden="1" customHeight="1" x14ac:dyDescent="0.25">
      <c r="A2773" s="381"/>
      <c r="B2773" s="381" t="s">
        <v>7127</v>
      </c>
      <c r="C2773" s="381"/>
      <c r="D2773" s="381"/>
      <c r="E2773" s="381"/>
      <c r="F2773" s="381"/>
      <c r="G2773" s="381"/>
      <c r="H2773" s="381"/>
      <c r="I2773" s="381"/>
      <c r="J2773" s="381"/>
    </row>
    <row r="2774" spans="1:10" s="190" customFormat="1" ht="12.75" hidden="1" customHeight="1" x14ac:dyDescent="0.25">
      <c r="A2774" s="381"/>
      <c r="B2774" s="381" t="s">
        <v>7128</v>
      </c>
      <c r="C2774" s="381"/>
      <c r="D2774" s="381"/>
      <c r="E2774" s="381"/>
      <c r="F2774" s="381"/>
      <c r="G2774" s="381"/>
      <c r="H2774" s="381"/>
      <c r="I2774" s="381"/>
      <c r="J2774" s="381"/>
    </row>
    <row r="2775" spans="1:10" s="190" customFormat="1" ht="12.75" hidden="1" customHeight="1" x14ac:dyDescent="0.25">
      <c r="A2775" s="381"/>
      <c r="B2775" s="381" t="s">
        <v>7129</v>
      </c>
      <c r="C2775" s="381"/>
      <c r="D2775" s="381"/>
      <c r="E2775" s="381"/>
      <c r="F2775" s="381"/>
      <c r="G2775" s="381"/>
      <c r="H2775" s="381"/>
      <c r="I2775" s="381"/>
      <c r="J2775" s="381"/>
    </row>
    <row r="2776" spans="1:10" s="190" customFormat="1" ht="12.75" hidden="1" customHeight="1" x14ac:dyDescent="0.25">
      <c r="A2776" s="381"/>
      <c r="B2776" s="381" t="s">
        <v>7130</v>
      </c>
      <c r="C2776" s="381"/>
      <c r="D2776" s="381"/>
      <c r="E2776" s="381"/>
      <c r="F2776" s="381"/>
      <c r="G2776" s="381"/>
      <c r="H2776" s="381"/>
      <c r="I2776" s="381"/>
      <c r="J2776" s="381"/>
    </row>
    <row r="2777" spans="1:10" s="190" customFormat="1" ht="12.75" hidden="1" customHeight="1" x14ac:dyDescent="0.25">
      <c r="A2777" s="381"/>
      <c r="B2777" s="381" t="s">
        <v>7131</v>
      </c>
      <c r="C2777" s="381"/>
      <c r="D2777" s="381"/>
      <c r="E2777" s="381"/>
      <c r="F2777" s="381"/>
      <c r="G2777" s="381"/>
      <c r="H2777" s="381"/>
      <c r="I2777" s="381"/>
      <c r="J2777" s="381"/>
    </row>
    <row r="2778" spans="1:10" s="190" customFormat="1" ht="12.75" hidden="1" customHeight="1" x14ac:dyDescent="0.25">
      <c r="A2778" s="381"/>
      <c r="B2778" s="381" t="s">
        <v>7132</v>
      </c>
      <c r="C2778" s="381"/>
      <c r="D2778" s="381"/>
      <c r="E2778" s="381"/>
      <c r="F2778" s="381"/>
      <c r="G2778" s="381"/>
      <c r="H2778" s="381"/>
      <c r="I2778" s="381"/>
      <c r="J2778" s="381"/>
    </row>
    <row r="2779" spans="1:10" s="190" customFormat="1" ht="12.75" hidden="1" customHeight="1" x14ac:dyDescent="0.25">
      <c r="A2779" s="381"/>
      <c r="B2779" s="381" t="s">
        <v>7133</v>
      </c>
      <c r="C2779" s="381"/>
      <c r="D2779" s="381"/>
      <c r="E2779" s="381"/>
      <c r="F2779" s="381"/>
      <c r="G2779" s="381"/>
      <c r="H2779" s="381"/>
      <c r="I2779" s="381"/>
      <c r="J2779" s="381"/>
    </row>
    <row r="2780" spans="1:10" s="190" customFormat="1" ht="12.75" hidden="1" customHeight="1" x14ac:dyDescent="0.25">
      <c r="A2780" s="381"/>
      <c r="B2780" s="381" t="s">
        <v>7134</v>
      </c>
      <c r="C2780" s="381"/>
      <c r="D2780" s="381"/>
      <c r="E2780" s="381"/>
      <c r="F2780" s="381"/>
      <c r="G2780" s="381"/>
      <c r="H2780" s="381"/>
      <c r="I2780" s="381"/>
      <c r="J2780" s="381"/>
    </row>
    <row r="2781" spans="1:10" s="190" customFormat="1" ht="12.75" hidden="1" customHeight="1" x14ac:dyDescent="0.25">
      <c r="A2781" s="381"/>
      <c r="B2781" s="381" t="s">
        <v>7135</v>
      </c>
      <c r="C2781" s="381"/>
      <c r="D2781" s="381"/>
      <c r="E2781" s="381"/>
      <c r="F2781" s="381"/>
      <c r="G2781" s="381"/>
      <c r="H2781" s="381"/>
      <c r="I2781" s="381"/>
      <c r="J2781" s="381"/>
    </row>
    <row r="2782" spans="1:10" s="190" customFormat="1" ht="12.75" hidden="1" customHeight="1" x14ac:dyDescent="0.25">
      <c r="A2782" s="381"/>
      <c r="B2782" s="381" t="s">
        <v>7136</v>
      </c>
      <c r="C2782" s="381"/>
      <c r="D2782" s="381"/>
      <c r="E2782" s="381"/>
      <c r="F2782" s="381"/>
      <c r="G2782" s="381"/>
      <c r="H2782" s="381"/>
      <c r="I2782" s="381"/>
      <c r="J2782" s="381"/>
    </row>
    <row r="2783" spans="1:10" s="190" customFormat="1" ht="12.75" hidden="1" customHeight="1" x14ac:dyDescent="0.25">
      <c r="A2783" s="381"/>
      <c r="B2783" s="381" t="s">
        <v>7137</v>
      </c>
      <c r="C2783" s="381"/>
      <c r="D2783" s="381"/>
      <c r="E2783" s="381"/>
      <c r="F2783" s="381"/>
      <c r="G2783" s="381"/>
      <c r="H2783" s="381"/>
      <c r="I2783" s="381"/>
      <c r="J2783" s="381"/>
    </row>
    <row r="2784" spans="1:10" s="190" customFormat="1" ht="12.75" hidden="1" customHeight="1" x14ac:dyDescent="0.25">
      <c r="A2784" s="381"/>
      <c r="B2784" s="381" t="s">
        <v>7138</v>
      </c>
      <c r="C2784" s="381"/>
      <c r="D2784" s="381"/>
      <c r="E2784" s="381"/>
      <c r="F2784" s="381"/>
      <c r="G2784" s="381"/>
      <c r="H2784" s="381"/>
      <c r="I2784" s="381"/>
      <c r="J2784" s="381"/>
    </row>
    <row r="2785" spans="1:10" s="190" customFormat="1" ht="12.75" hidden="1" customHeight="1" x14ac:dyDescent="0.25">
      <c r="A2785" s="381"/>
      <c r="B2785" s="381" t="s">
        <v>7139</v>
      </c>
      <c r="C2785" s="381"/>
      <c r="D2785" s="381"/>
      <c r="E2785" s="381"/>
      <c r="F2785" s="381"/>
      <c r="G2785" s="381"/>
      <c r="H2785" s="381"/>
      <c r="I2785" s="381"/>
      <c r="J2785" s="381"/>
    </row>
    <row r="2786" spans="1:10" s="190" customFormat="1" ht="12.75" hidden="1" customHeight="1" x14ac:dyDescent="0.25">
      <c r="A2786" s="381"/>
      <c r="B2786" s="381" t="s">
        <v>7140</v>
      </c>
      <c r="C2786" s="381"/>
      <c r="D2786" s="381"/>
      <c r="E2786" s="381"/>
      <c r="F2786" s="381"/>
      <c r="G2786" s="381"/>
      <c r="H2786" s="381"/>
      <c r="I2786" s="381"/>
      <c r="J2786" s="381"/>
    </row>
    <row r="2787" spans="1:10" s="190" customFormat="1" ht="12.75" hidden="1" customHeight="1" x14ac:dyDescent="0.25">
      <c r="A2787" s="381"/>
      <c r="B2787" s="381" t="s">
        <v>7141</v>
      </c>
      <c r="C2787" s="381"/>
      <c r="D2787" s="381"/>
      <c r="E2787" s="381"/>
      <c r="F2787" s="381"/>
      <c r="G2787" s="381"/>
      <c r="H2787" s="381"/>
      <c r="I2787" s="381"/>
      <c r="J2787" s="381"/>
    </row>
    <row r="2788" spans="1:10" s="190" customFormat="1" ht="12.75" hidden="1" customHeight="1" x14ac:dyDescent="0.25">
      <c r="A2788" s="381"/>
      <c r="B2788" s="381" t="s">
        <v>7142</v>
      </c>
      <c r="C2788" s="381"/>
      <c r="D2788" s="381"/>
      <c r="E2788" s="381"/>
      <c r="F2788" s="381"/>
      <c r="G2788" s="381"/>
      <c r="H2788" s="381"/>
      <c r="I2788" s="381"/>
      <c r="J2788" s="381"/>
    </row>
    <row r="2789" spans="1:10" s="190" customFormat="1" ht="12.75" hidden="1" customHeight="1" x14ac:dyDescent="0.25">
      <c r="A2789" s="381"/>
      <c r="B2789" s="381" t="s">
        <v>7143</v>
      </c>
      <c r="C2789" s="381"/>
      <c r="D2789" s="381"/>
      <c r="E2789" s="381"/>
      <c r="F2789" s="381"/>
      <c r="G2789" s="381"/>
      <c r="H2789" s="381"/>
      <c r="I2789" s="381"/>
      <c r="J2789" s="381"/>
    </row>
    <row r="2790" spans="1:10" s="190" customFormat="1" ht="12.75" hidden="1" customHeight="1" x14ac:dyDescent="0.25">
      <c r="A2790" s="381"/>
      <c r="B2790" s="381" t="s">
        <v>7144</v>
      </c>
      <c r="C2790" s="381"/>
      <c r="D2790" s="381"/>
      <c r="E2790" s="381"/>
      <c r="F2790" s="381"/>
      <c r="G2790" s="381"/>
      <c r="H2790" s="381"/>
      <c r="I2790" s="381"/>
      <c r="J2790" s="381"/>
    </row>
    <row r="2791" spans="1:10" s="190" customFormat="1" ht="12.75" hidden="1" customHeight="1" x14ac:dyDescent="0.25">
      <c r="A2791" s="381"/>
      <c r="B2791" s="381" t="s">
        <v>7145</v>
      </c>
      <c r="C2791" s="381"/>
      <c r="D2791" s="381"/>
      <c r="E2791" s="381"/>
      <c r="F2791" s="381"/>
      <c r="G2791" s="381"/>
      <c r="H2791" s="381"/>
      <c r="I2791" s="381"/>
      <c r="J2791" s="381"/>
    </row>
    <row r="2792" spans="1:10" s="190" customFormat="1" ht="12.75" hidden="1" customHeight="1" x14ac:dyDescent="0.25">
      <c r="A2792" s="381"/>
      <c r="B2792" s="381" t="s">
        <v>7146</v>
      </c>
      <c r="C2792" s="381"/>
      <c r="D2792" s="381"/>
      <c r="E2792" s="381"/>
      <c r="F2792" s="381"/>
      <c r="G2792" s="381"/>
      <c r="H2792" s="381"/>
      <c r="I2792" s="381"/>
      <c r="J2792" s="381"/>
    </row>
    <row r="2793" spans="1:10" s="190" customFormat="1" ht="12.75" hidden="1" customHeight="1" x14ac:dyDescent="0.25">
      <c r="A2793" s="381"/>
      <c r="B2793" s="381" t="s">
        <v>7147</v>
      </c>
      <c r="C2793" s="381"/>
      <c r="D2793" s="381"/>
      <c r="E2793" s="381"/>
      <c r="F2793" s="381"/>
      <c r="G2793" s="381"/>
      <c r="H2793" s="381"/>
      <c r="I2793" s="381"/>
      <c r="J2793" s="381"/>
    </row>
    <row r="2794" spans="1:10" s="190" customFormat="1" ht="12.75" hidden="1" customHeight="1" x14ac:dyDescent="0.25">
      <c r="A2794" s="381"/>
      <c r="B2794" s="381" t="s">
        <v>7148</v>
      </c>
      <c r="C2794" s="381"/>
      <c r="D2794" s="381"/>
      <c r="E2794" s="381"/>
      <c r="F2794" s="381"/>
      <c r="G2794" s="381"/>
      <c r="H2794" s="381"/>
      <c r="I2794" s="381"/>
      <c r="J2794" s="381"/>
    </row>
    <row r="2795" spans="1:10" s="190" customFormat="1" ht="12.75" hidden="1" customHeight="1" x14ac:dyDescent="0.25">
      <c r="A2795" s="381"/>
      <c r="B2795" s="381" t="s">
        <v>7149</v>
      </c>
      <c r="C2795" s="381"/>
      <c r="D2795" s="381"/>
      <c r="E2795" s="381"/>
      <c r="F2795" s="381"/>
      <c r="G2795" s="381"/>
      <c r="H2795" s="381"/>
      <c r="I2795" s="381"/>
      <c r="J2795" s="381"/>
    </row>
    <row r="2796" spans="1:10" s="190" customFormat="1" ht="12.75" hidden="1" customHeight="1" x14ac:dyDescent="0.25">
      <c r="A2796" s="381"/>
      <c r="B2796" s="381" t="s">
        <v>7150</v>
      </c>
      <c r="C2796" s="381"/>
      <c r="D2796" s="381"/>
      <c r="E2796" s="381"/>
      <c r="F2796" s="381"/>
      <c r="G2796" s="381"/>
      <c r="H2796" s="381"/>
      <c r="I2796" s="381"/>
      <c r="J2796" s="381"/>
    </row>
    <row r="2797" spans="1:10" s="190" customFormat="1" ht="12.75" hidden="1" customHeight="1" x14ac:dyDescent="0.25">
      <c r="A2797" s="381"/>
      <c r="B2797" s="381" t="s">
        <v>7151</v>
      </c>
      <c r="C2797" s="381"/>
      <c r="D2797" s="381"/>
      <c r="E2797" s="381"/>
      <c r="F2797" s="381"/>
      <c r="G2797" s="381"/>
      <c r="H2797" s="381"/>
      <c r="I2797" s="381"/>
      <c r="J2797" s="381"/>
    </row>
    <row r="2798" spans="1:10" s="190" customFormat="1" ht="12.75" hidden="1" customHeight="1" x14ac:dyDescent="0.25">
      <c r="A2798" s="381"/>
      <c r="B2798" s="381" t="s">
        <v>7152</v>
      </c>
      <c r="C2798" s="381"/>
      <c r="D2798" s="381"/>
      <c r="E2798" s="381"/>
      <c r="F2798" s="381"/>
      <c r="G2798" s="381"/>
      <c r="H2798" s="381"/>
      <c r="I2798" s="381"/>
      <c r="J2798" s="381"/>
    </row>
    <row r="2799" spans="1:10" s="190" customFormat="1" ht="12.75" hidden="1" customHeight="1" x14ac:dyDescent="0.25">
      <c r="A2799" s="381"/>
      <c r="B2799" s="381" t="s">
        <v>7153</v>
      </c>
      <c r="C2799" s="381"/>
      <c r="D2799" s="381"/>
      <c r="E2799" s="381"/>
      <c r="F2799" s="381"/>
      <c r="G2799" s="381"/>
      <c r="H2799" s="381"/>
      <c r="I2799" s="381"/>
      <c r="J2799" s="381"/>
    </row>
    <row r="2800" spans="1:10" s="190" customFormat="1" ht="12.75" hidden="1" customHeight="1" x14ac:dyDescent="0.25">
      <c r="A2800" s="381"/>
      <c r="B2800" s="381" t="s">
        <v>7154</v>
      </c>
      <c r="C2800" s="381"/>
      <c r="D2800" s="381"/>
      <c r="E2800" s="381"/>
      <c r="F2800" s="381"/>
      <c r="G2800" s="381"/>
      <c r="H2800" s="381"/>
      <c r="I2800" s="381"/>
      <c r="J2800" s="381"/>
    </row>
    <row r="2801" spans="1:10" s="190" customFormat="1" ht="12.75" hidden="1" customHeight="1" x14ac:dyDescent="0.25">
      <c r="A2801" s="381"/>
      <c r="B2801" s="381" t="s">
        <v>7155</v>
      </c>
      <c r="C2801" s="381"/>
      <c r="D2801" s="381"/>
      <c r="E2801" s="381"/>
      <c r="F2801" s="381"/>
      <c r="G2801" s="381"/>
      <c r="H2801" s="381"/>
      <c r="I2801" s="381"/>
      <c r="J2801" s="381"/>
    </row>
    <row r="2802" spans="1:10" s="190" customFormat="1" ht="12.75" hidden="1" customHeight="1" x14ac:dyDescent="0.25">
      <c r="A2802" s="381"/>
      <c r="B2802" s="381" t="s">
        <v>7156</v>
      </c>
      <c r="C2802" s="381"/>
      <c r="D2802" s="381"/>
      <c r="E2802" s="381"/>
      <c r="F2802" s="381"/>
      <c r="G2802" s="381"/>
      <c r="H2802" s="381"/>
      <c r="I2802" s="381"/>
      <c r="J2802" s="381"/>
    </row>
    <row r="2803" spans="1:10" s="190" customFormat="1" ht="12.75" hidden="1" customHeight="1" x14ac:dyDescent="0.25">
      <c r="A2803" s="381"/>
      <c r="B2803" s="381" t="s">
        <v>7157</v>
      </c>
      <c r="C2803" s="381"/>
      <c r="D2803" s="381"/>
      <c r="E2803" s="381"/>
      <c r="F2803" s="381"/>
      <c r="G2803" s="381"/>
      <c r="H2803" s="381"/>
      <c r="I2803" s="381"/>
      <c r="J2803" s="381"/>
    </row>
    <row r="2804" spans="1:10" s="190" customFormat="1" ht="12.75" hidden="1" customHeight="1" x14ac:dyDescent="0.25">
      <c r="A2804" s="381"/>
      <c r="B2804" s="381" t="s">
        <v>7158</v>
      </c>
      <c r="C2804" s="381"/>
      <c r="D2804" s="381"/>
      <c r="E2804" s="381"/>
      <c r="F2804" s="381"/>
      <c r="G2804" s="381"/>
      <c r="H2804" s="381"/>
      <c r="I2804" s="381"/>
      <c r="J2804" s="381"/>
    </row>
    <row r="2805" spans="1:10" s="190" customFormat="1" ht="12.75" hidden="1" customHeight="1" x14ac:dyDescent="0.25">
      <c r="A2805" s="381"/>
      <c r="B2805" s="381" t="s">
        <v>7159</v>
      </c>
      <c r="C2805" s="381"/>
      <c r="D2805" s="381"/>
      <c r="E2805" s="381"/>
      <c r="F2805" s="381"/>
      <c r="G2805" s="381"/>
      <c r="H2805" s="381"/>
      <c r="I2805" s="381"/>
      <c r="J2805" s="381"/>
    </row>
    <row r="2806" spans="1:10" s="190" customFormat="1" ht="12.75" hidden="1" customHeight="1" x14ac:dyDescent="0.25">
      <c r="A2806" s="381"/>
      <c r="B2806" s="381" t="s">
        <v>7160</v>
      </c>
      <c r="C2806" s="381"/>
      <c r="D2806" s="381"/>
      <c r="E2806" s="381"/>
      <c r="F2806" s="381"/>
      <c r="G2806" s="381"/>
      <c r="H2806" s="381"/>
      <c r="I2806" s="381"/>
      <c r="J2806" s="381"/>
    </row>
    <row r="2807" spans="1:10" s="190" customFormat="1" ht="12.75" hidden="1" customHeight="1" x14ac:dyDescent="0.25">
      <c r="A2807" s="381"/>
      <c r="B2807" s="381" t="s">
        <v>7161</v>
      </c>
      <c r="C2807" s="381"/>
      <c r="D2807" s="381"/>
      <c r="E2807" s="381"/>
      <c r="F2807" s="381"/>
      <c r="G2807" s="381"/>
      <c r="H2807" s="381"/>
      <c r="I2807" s="381"/>
      <c r="J2807" s="381"/>
    </row>
    <row r="2808" spans="1:10" s="190" customFormat="1" ht="12.75" hidden="1" customHeight="1" x14ac:dyDescent="0.25">
      <c r="A2808" s="381"/>
      <c r="B2808" s="381" t="s">
        <v>7162</v>
      </c>
      <c r="C2808" s="381"/>
      <c r="D2808" s="381"/>
      <c r="E2808" s="381"/>
      <c r="F2808" s="381"/>
      <c r="G2808" s="381"/>
      <c r="H2808" s="381"/>
      <c r="I2808" s="381"/>
      <c r="J2808" s="381"/>
    </row>
    <row r="2809" spans="1:10" s="190" customFormat="1" ht="12.75" hidden="1" customHeight="1" x14ac:dyDescent="0.25">
      <c r="A2809" s="381"/>
      <c r="B2809" s="381" t="s">
        <v>7163</v>
      </c>
      <c r="C2809" s="381"/>
      <c r="D2809" s="381"/>
      <c r="E2809" s="381"/>
      <c r="F2809" s="381"/>
      <c r="G2809" s="381"/>
      <c r="H2809" s="381"/>
      <c r="I2809" s="381"/>
      <c r="J2809" s="381"/>
    </row>
    <row r="2810" spans="1:10" s="190" customFormat="1" ht="12.75" hidden="1" customHeight="1" x14ac:dyDescent="0.25">
      <c r="A2810" s="381"/>
      <c r="B2810" s="381" t="s">
        <v>7164</v>
      </c>
      <c r="C2810" s="381"/>
      <c r="D2810" s="381"/>
      <c r="E2810" s="381"/>
      <c r="F2810" s="381"/>
      <c r="G2810" s="381"/>
      <c r="H2810" s="381"/>
      <c r="I2810" s="381"/>
      <c r="J2810" s="381"/>
    </row>
    <row r="2811" spans="1:10" s="190" customFormat="1" ht="12.75" hidden="1" customHeight="1" x14ac:dyDescent="0.25">
      <c r="A2811" s="381"/>
      <c r="B2811" s="381" t="s">
        <v>7165</v>
      </c>
      <c r="C2811" s="381"/>
      <c r="D2811" s="381"/>
      <c r="E2811" s="381"/>
      <c r="F2811" s="381"/>
      <c r="G2811" s="381"/>
      <c r="H2811" s="381"/>
      <c r="I2811" s="381"/>
      <c r="J2811" s="381"/>
    </row>
    <row r="2812" spans="1:10" s="190" customFormat="1" ht="12.75" hidden="1" customHeight="1" x14ac:dyDescent="0.25">
      <c r="A2812" s="381"/>
      <c r="B2812" s="381" t="s">
        <v>7166</v>
      </c>
      <c r="C2812" s="381"/>
      <c r="D2812" s="381"/>
      <c r="E2812" s="381"/>
      <c r="F2812" s="381"/>
      <c r="G2812" s="381"/>
      <c r="H2812" s="381"/>
      <c r="I2812" s="381"/>
      <c r="J2812" s="381"/>
    </row>
    <row r="2813" spans="1:10" s="190" customFormat="1" ht="12.75" hidden="1" customHeight="1" x14ac:dyDescent="0.25">
      <c r="A2813" s="381"/>
      <c r="B2813" s="381" t="s">
        <v>7167</v>
      </c>
      <c r="C2813" s="381"/>
      <c r="D2813" s="381"/>
      <c r="E2813" s="381"/>
      <c r="F2813" s="381"/>
      <c r="G2813" s="381"/>
      <c r="H2813" s="381"/>
      <c r="I2813" s="381"/>
      <c r="J2813" s="381"/>
    </row>
    <row r="2814" spans="1:10" s="190" customFormat="1" ht="12.75" hidden="1" customHeight="1" x14ac:dyDescent="0.25">
      <c r="A2814" s="381"/>
      <c r="B2814" s="381" t="s">
        <v>7168</v>
      </c>
      <c r="C2814" s="381"/>
      <c r="D2814" s="381"/>
      <c r="E2814" s="381"/>
      <c r="F2814" s="381"/>
      <c r="G2814" s="381"/>
      <c r="H2814" s="381"/>
      <c r="I2814" s="381"/>
      <c r="J2814" s="381"/>
    </row>
    <row r="2815" spans="1:10" s="190" customFormat="1" ht="12.75" hidden="1" customHeight="1" x14ac:dyDescent="0.25">
      <c r="A2815" s="381"/>
      <c r="B2815" s="381" t="s">
        <v>7169</v>
      </c>
      <c r="C2815" s="381"/>
      <c r="D2815" s="381"/>
      <c r="E2815" s="381"/>
      <c r="F2815" s="381"/>
      <c r="G2815" s="381"/>
      <c r="H2815" s="381"/>
      <c r="I2815" s="381"/>
      <c r="J2815" s="381"/>
    </row>
    <row r="2816" spans="1:10" s="190" customFormat="1" ht="12.75" hidden="1" customHeight="1" x14ac:dyDescent="0.25">
      <c r="A2816" s="381"/>
      <c r="B2816" s="381" t="s">
        <v>7170</v>
      </c>
      <c r="C2816" s="381"/>
      <c r="D2816" s="381"/>
      <c r="E2816" s="381"/>
      <c r="F2816" s="381"/>
      <c r="G2816" s="381"/>
      <c r="H2816" s="381"/>
      <c r="I2816" s="381"/>
      <c r="J2816" s="381"/>
    </row>
    <row r="2817" spans="1:10" s="190" customFormat="1" ht="12.75" hidden="1" customHeight="1" x14ac:dyDescent="0.25">
      <c r="A2817" s="381"/>
      <c r="B2817" s="381" t="s">
        <v>7171</v>
      </c>
      <c r="C2817" s="381"/>
      <c r="D2817" s="381"/>
      <c r="E2817" s="381"/>
      <c r="F2817" s="381"/>
      <c r="G2817" s="381"/>
      <c r="H2817" s="381"/>
      <c r="I2817" s="381"/>
      <c r="J2817" s="381"/>
    </row>
    <row r="2818" spans="1:10" s="190" customFormat="1" ht="12.75" hidden="1" customHeight="1" x14ac:dyDescent="0.25">
      <c r="A2818" s="381"/>
      <c r="B2818" s="381" t="s">
        <v>7172</v>
      </c>
      <c r="C2818" s="381"/>
      <c r="D2818" s="381"/>
      <c r="E2818" s="381"/>
      <c r="F2818" s="381"/>
      <c r="G2818" s="381"/>
      <c r="H2818" s="381"/>
      <c r="I2818" s="381"/>
      <c r="J2818" s="381"/>
    </row>
    <row r="2819" spans="1:10" s="190" customFormat="1" ht="12.75" hidden="1" customHeight="1" x14ac:dyDescent="0.25">
      <c r="A2819" s="381"/>
      <c r="B2819" s="381" t="s">
        <v>7173</v>
      </c>
      <c r="C2819" s="381"/>
      <c r="D2819" s="381"/>
      <c r="E2819" s="381"/>
      <c r="F2819" s="381"/>
      <c r="G2819" s="381"/>
      <c r="H2819" s="381"/>
      <c r="I2819" s="381"/>
      <c r="J2819" s="381"/>
    </row>
    <row r="2820" spans="1:10" s="190" customFormat="1" ht="12.75" hidden="1" customHeight="1" x14ac:dyDescent="0.25">
      <c r="A2820" s="381"/>
      <c r="B2820" s="381" t="s">
        <v>7174</v>
      </c>
      <c r="C2820" s="381"/>
      <c r="D2820" s="381"/>
      <c r="E2820" s="381"/>
      <c r="F2820" s="381"/>
      <c r="G2820" s="381"/>
      <c r="H2820" s="381"/>
      <c r="I2820" s="381"/>
      <c r="J2820" s="381"/>
    </row>
    <row r="2821" spans="1:10" s="190" customFormat="1" ht="12.75" hidden="1" customHeight="1" x14ac:dyDescent="0.25">
      <c r="A2821" s="381"/>
      <c r="B2821" s="381" t="s">
        <v>7175</v>
      </c>
      <c r="C2821" s="381"/>
      <c r="D2821" s="381"/>
      <c r="E2821" s="381"/>
      <c r="F2821" s="381"/>
      <c r="G2821" s="381"/>
      <c r="H2821" s="381"/>
      <c r="I2821" s="381"/>
      <c r="J2821" s="381"/>
    </row>
    <row r="2822" spans="1:10" s="190" customFormat="1" ht="12.75" hidden="1" customHeight="1" x14ac:dyDescent="0.25">
      <c r="A2822" s="381"/>
      <c r="B2822" s="381" t="s">
        <v>7176</v>
      </c>
      <c r="C2822" s="381"/>
      <c r="D2822" s="381"/>
      <c r="E2822" s="381"/>
      <c r="F2822" s="381"/>
      <c r="G2822" s="381"/>
      <c r="H2822" s="381"/>
      <c r="I2822" s="381"/>
      <c r="J2822" s="381"/>
    </row>
    <row r="2823" spans="1:10" s="190" customFormat="1" ht="12.75" hidden="1" customHeight="1" x14ac:dyDescent="0.25">
      <c r="A2823" s="381"/>
      <c r="B2823" s="381" t="s">
        <v>7177</v>
      </c>
      <c r="C2823" s="381"/>
      <c r="D2823" s="381"/>
      <c r="E2823" s="381"/>
      <c r="F2823" s="381"/>
      <c r="G2823" s="381"/>
      <c r="H2823" s="381"/>
      <c r="I2823" s="381"/>
      <c r="J2823" s="381"/>
    </row>
    <row r="2824" spans="1:10" s="190" customFormat="1" ht="12.75" hidden="1" customHeight="1" x14ac:dyDescent="0.25">
      <c r="A2824" s="381"/>
      <c r="B2824" s="381" t="s">
        <v>7178</v>
      </c>
      <c r="C2824" s="381"/>
      <c r="D2824" s="381"/>
      <c r="E2824" s="381"/>
      <c r="F2824" s="381"/>
      <c r="G2824" s="381"/>
      <c r="H2824" s="381"/>
      <c r="I2824" s="381"/>
      <c r="J2824" s="381"/>
    </row>
    <row r="2825" spans="1:10" s="190" customFormat="1" ht="12.75" hidden="1" customHeight="1" x14ac:dyDescent="0.25">
      <c r="A2825" s="381"/>
      <c r="B2825" s="381" t="s">
        <v>7179</v>
      </c>
      <c r="C2825" s="381"/>
      <c r="D2825" s="381"/>
      <c r="E2825" s="381"/>
      <c r="F2825" s="381"/>
      <c r="G2825" s="381"/>
      <c r="H2825" s="381"/>
      <c r="I2825" s="381"/>
      <c r="J2825" s="381"/>
    </row>
    <row r="2826" spans="1:10" s="190" customFormat="1" ht="12.75" hidden="1" customHeight="1" x14ac:dyDescent="0.25">
      <c r="A2826" s="381"/>
      <c r="B2826" s="381" t="s">
        <v>7180</v>
      </c>
      <c r="C2826" s="381"/>
      <c r="D2826" s="381"/>
      <c r="E2826" s="381"/>
      <c r="F2826" s="381"/>
      <c r="G2826" s="381"/>
      <c r="H2826" s="381"/>
      <c r="I2826" s="381"/>
      <c r="J2826" s="381"/>
    </row>
    <row r="2827" spans="1:10" s="190" customFormat="1" ht="12.75" hidden="1" customHeight="1" x14ac:dyDescent="0.25">
      <c r="A2827" s="381"/>
      <c r="B2827" s="381" t="s">
        <v>7181</v>
      </c>
      <c r="C2827" s="381"/>
      <c r="D2827" s="381"/>
      <c r="E2827" s="381"/>
      <c r="F2827" s="381"/>
      <c r="G2827" s="381"/>
      <c r="H2827" s="381"/>
      <c r="I2827" s="381"/>
      <c r="J2827" s="381"/>
    </row>
    <row r="2828" spans="1:10" s="190" customFormat="1" ht="12.75" hidden="1" customHeight="1" x14ac:dyDescent="0.25">
      <c r="A2828" s="381"/>
      <c r="B2828" s="381" t="s">
        <v>7182</v>
      </c>
      <c r="C2828" s="381"/>
      <c r="D2828" s="381"/>
      <c r="E2828" s="381"/>
      <c r="F2828" s="381"/>
      <c r="G2828" s="381"/>
      <c r="H2828" s="381"/>
      <c r="I2828" s="381"/>
      <c r="J2828" s="381"/>
    </row>
    <row r="2829" spans="1:10" s="190" customFormat="1" ht="12.75" hidden="1" customHeight="1" x14ac:dyDescent="0.25">
      <c r="A2829" s="381"/>
      <c r="B2829" s="381" t="s">
        <v>7183</v>
      </c>
      <c r="C2829" s="381"/>
      <c r="D2829" s="381"/>
      <c r="E2829" s="381"/>
      <c r="F2829" s="381"/>
      <c r="G2829" s="381"/>
      <c r="H2829" s="381"/>
      <c r="I2829" s="381"/>
      <c r="J2829" s="381"/>
    </row>
    <row r="2830" spans="1:10" s="190" customFormat="1" ht="12.75" hidden="1" customHeight="1" x14ac:dyDescent="0.25">
      <c r="A2830" s="381"/>
      <c r="B2830" s="381" t="s">
        <v>7184</v>
      </c>
      <c r="C2830" s="381"/>
      <c r="D2830" s="381"/>
      <c r="E2830" s="381"/>
      <c r="F2830" s="381"/>
      <c r="G2830" s="381"/>
      <c r="H2830" s="381"/>
      <c r="I2830" s="381"/>
      <c r="J2830" s="381"/>
    </row>
    <row r="2831" spans="1:10" s="190" customFormat="1" ht="12.75" hidden="1" customHeight="1" x14ac:dyDescent="0.25">
      <c r="A2831" s="381"/>
      <c r="B2831" s="381" t="s">
        <v>7185</v>
      </c>
      <c r="C2831" s="381"/>
      <c r="D2831" s="381"/>
      <c r="E2831" s="381"/>
      <c r="F2831" s="381"/>
      <c r="G2831" s="381"/>
      <c r="H2831" s="381"/>
      <c r="I2831" s="381"/>
      <c r="J2831" s="381"/>
    </row>
    <row r="2832" spans="1:10" s="190" customFormat="1" ht="12.75" hidden="1" customHeight="1" x14ac:dyDescent="0.25">
      <c r="A2832" s="381"/>
      <c r="B2832" s="381" t="s">
        <v>7186</v>
      </c>
      <c r="C2832" s="381"/>
      <c r="D2832" s="381"/>
      <c r="E2832" s="381"/>
      <c r="F2832" s="381"/>
      <c r="G2832" s="381"/>
      <c r="H2832" s="381"/>
      <c r="I2832" s="381"/>
      <c r="J2832" s="381"/>
    </row>
    <row r="2833" spans="1:10" s="190" customFormat="1" ht="12.75" hidden="1" customHeight="1" x14ac:dyDescent="0.25">
      <c r="A2833" s="381"/>
      <c r="B2833" s="381" t="s">
        <v>7187</v>
      </c>
      <c r="C2833" s="381"/>
      <c r="D2833" s="381"/>
      <c r="E2833" s="381"/>
      <c r="F2833" s="381"/>
      <c r="G2833" s="381"/>
      <c r="H2833" s="381"/>
      <c r="I2833" s="381"/>
      <c r="J2833" s="381"/>
    </row>
    <row r="2834" spans="1:10" s="190" customFormat="1" ht="12.75" hidden="1" customHeight="1" x14ac:dyDescent="0.25">
      <c r="A2834" s="381"/>
      <c r="B2834" s="381" t="s">
        <v>7188</v>
      </c>
      <c r="C2834" s="381"/>
      <c r="D2834" s="381"/>
      <c r="E2834" s="381"/>
      <c r="F2834" s="381"/>
      <c r="G2834" s="381"/>
      <c r="H2834" s="381"/>
      <c r="I2834" s="381"/>
      <c r="J2834" s="381"/>
    </row>
    <row r="2835" spans="1:10" s="190" customFormat="1" ht="12.75" hidden="1" customHeight="1" x14ac:dyDescent="0.25">
      <c r="A2835" s="381"/>
      <c r="B2835" s="381" t="s">
        <v>7188</v>
      </c>
      <c r="C2835" s="381"/>
      <c r="D2835" s="381"/>
      <c r="E2835" s="381"/>
      <c r="F2835" s="381"/>
      <c r="G2835" s="381"/>
      <c r="H2835" s="381"/>
      <c r="I2835" s="381"/>
      <c r="J2835" s="381"/>
    </row>
    <row r="2836" spans="1:10" s="190" customFormat="1" ht="12.75" hidden="1" customHeight="1" x14ac:dyDescent="0.25">
      <c r="A2836" s="381"/>
      <c r="B2836" s="381" t="s">
        <v>7189</v>
      </c>
      <c r="C2836" s="381"/>
      <c r="D2836" s="381"/>
      <c r="E2836" s="381"/>
      <c r="F2836" s="381"/>
      <c r="G2836" s="381"/>
      <c r="H2836" s="381"/>
      <c r="I2836" s="381"/>
      <c r="J2836" s="381"/>
    </row>
    <row r="2837" spans="1:10" s="190" customFormat="1" ht="12.75" hidden="1" customHeight="1" x14ac:dyDescent="0.25">
      <c r="A2837" s="381"/>
      <c r="B2837" s="381" t="s">
        <v>7190</v>
      </c>
      <c r="C2837" s="381"/>
      <c r="D2837" s="381"/>
      <c r="E2837" s="381"/>
      <c r="F2837" s="381"/>
      <c r="G2837" s="381"/>
      <c r="H2837" s="381"/>
      <c r="I2837" s="381"/>
      <c r="J2837" s="381"/>
    </row>
    <row r="2838" spans="1:10" s="190" customFormat="1" ht="12.75" hidden="1" customHeight="1" x14ac:dyDescent="0.25">
      <c r="A2838" s="381"/>
      <c r="B2838" s="381" t="s">
        <v>7191</v>
      </c>
      <c r="C2838" s="381"/>
      <c r="D2838" s="381"/>
      <c r="E2838" s="381"/>
      <c r="F2838" s="381"/>
      <c r="G2838" s="381"/>
      <c r="H2838" s="381"/>
      <c r="I2838" s="381"/>
      <c r="J2838" s="381"/>
    </row>
    <row r="2839" spans="1:10" s="190" customFormat="1" ht="12.75" hidden="1" customHeight="1" x14ac:dyDescent="0.25">
      <c r="A2839" s="381"/>
      <c r="B2839" s="381" t="s">
        <v>7192</v>
      </c>
      <c r="C2839" s="381"/>
      <c r="D2839" s="381"/>
      <c r="E2839" s="381"/>
      <c r="F2839" s="381"/>
      <c r="G2839" s="381"/>
      <c r="H2839" s="381"/>
      <c r="I2839" s="381"/>
      <c r="J2839" s="381"/>
    </row>
    <row r="2840" spans="1:10" s="190" customFormat="1" ht="12.75" hidden="1" customHeight="1" x14ac:dyDescent="0.25">
      <c r="A2840" s="381"/>
      <c r="B2840" s="381" t="s">
        <v>7193</v>
      </c>
      <c r="C2840" s="381"/>
      <c r="D2840" s="381"/>
      <c r="E2840" s="381"/>
      <c r="F2840" s="381"/>
      <c r="G2840" s="381"/>
      <c r="H2840" s="381"/>
      <c r="I2840" s="381"/>
      <c r="J2840" s="381"/>
    </row>
    <row r="2841" spans="1:10" s="190" customFormat="1" ht="12.75" hidden="1" customHeight="1" x14ac:dyDescent="0.25">
      <c r="A2841" s="381"/>
      <c r="B2841" s="381" t="s">
        <v>7194</v>
      </c>
      <c r="C2841" s="381"/>
      <c r="D2841" s="381"/>
      <c r="E2841" s="381"/>
      <c r="F2841" s="381"/>
      <c r="G2841" s="381"/>
      <c r="H2841" s="381"/>
      <c r="I2841" s="381"/>
      <c r="J2841" s="381"/>
    </row>
    <row r="2842" spans="1:10" s="190" customFormat="1" ht="12.75" hidden="1" customHeight="1" x14ac:dyDescent="0.25">
      <c r="A2842" s="381"/>
      <c r="B2842" s="381" t="s">
        <v>7195</v>
      </c>
      <c r="C2842" s="381"/>
      <c r="D2842" s="381"/>
      <c r="E2842" s="381"/>
      <c r="F2842" s="381"/>
      <c r="G2842" s="381"/>
      <c r="H2842" s="381"/>
      <c r="I2842" s="381"/>
      <c r="J2842" s="381"/>
    </row>
    <row r="2843" spans="1:10" s="190" customFormat="1" ht="12.75" hidden="1" customHeight="1" x14ac:dyDescent="0.25">
      <c r="A2843" s="381"/>
      <c r="B2843" s="381" t="s">
        <v>7196</v>
      </c>
      <c r="C2843" s="381"/>
      <c r="D2843" s="381"/>
      <c r="E2843" s="381"/>
      <c r="F2843" s="381"/>
      <c r="G2843" s="381"/>
      <c r="H2843" s="381"/>
      <c r="I2843" s="381"/>
      <c r="J2843" s="381"/>
    </row>
    <row r="2844" spans="1:10" s="190" customFormat="1" ht="12.75" hidden="1" customHeight="1" x14ac:dyDescent="0.25">
      <c r="A2844" s="381"/>
      <c r="B2844" s="381" t="s">
        <v>7197</v>
      </c>
      <c r="C2844" s="381"/>
      <c r="D2844" s="381"/>
      <c r="E2844" s="381"/>
      <c r="F2844" s="381"/>
      <c r="G2844" s="381"/>
      <c r="H2844" s="381"/>
      <c r="I2844" s="381"/>
      <c r="J2844" s="381"/>
    </row>
    <row r="2845" spans="1:10" s="190" customFormat="1" ht="12.75" hidden="1" customHeight="1" x14ac:dyDescent="0.25">
      <c r="A2845" s="381"/>
      <c r="B2845" s="381" t="s">
        <v>7198</v>
      </c>
      <c r="C2845" s="381"/>
      <c r="D2845" s="381"/>
      <c r="E2845" s="381"/>
      <c r="F2845" s="381"/>
      <c r="G2845" s="381"/>
      <c r="H2845" s="381"/>
      <c r="I2845" s="381"/>
      <c r="J2845" s="381"/>
    </row>
    <row r="2846" spans="1:10" s="190" customFormat="1" ht="12.75" hidden="1" customHeight="1" x14ac:dyDescent="0.25">
      <c r="A2846" s="381"/>
      <c r="B2846" s="381" t="s">
        <v>7199</v>
      </c>
      <c r="C2846" s="381"/>
      <c r="D2846" s="381"/>
      <c r="E2846" s="381"/>
      <c r="F2846" s="381"/>
      <c r="G2846" s="381"/>
      <c r="H2846" s="381"/>
      <c r="I2846" s="381"/>
      <c r="J2846" s="381"/>
    </row>
    <row r="2847" spans="1:10" s="190" customFormat="1" ht="12.75" hidden="1" customHeight="1" x14ac:dyDescent="0.25">
      <c r="A2847" s="381"/>
      <c r="B2847" s="381" t="s">
        <v>7200</v>
      </c>
      <c r="C2847" s="381"/>
      <c r="D2847" s="381"/>
      <c r="E2847" s="381"/>
      <c r="F2847" s="381"/>
      <c r="G2847" s="381"/>
      <c r="H2847" s="381"/>
      <c r="I2847" s="381"/>
      <c r="J2847" s="381"/>
    </row>
    <row r="2848" spans="1:10" s="190" customFormat="1" ht="12.75" hidden="1" customHeight="1" x14ac:dyDescent="0.25">
      <c r="A2848" s="381"/>
      <c r="B2848" s="381" t="s">
        <v>7201</v>
      </c>
      <c r="C2848" s="381"/>
      <c r="D2848" s="381"/>
      <c r="E2848" s="381"/>
      <c r="F2848" s="381"/>
      <c r="G2848" s="381"/>
      <c r="H2848" s="381"/>
      <c r="I2848" s="381"/>
      <c r="J2848" s="381"/>
    </row>
    <row r="2849" spans="1:10" s="190" customFormat="1" ht="12.75" hidden="1" customHeight="1" x14ac:dyDescent="0.25">
      <c r="A2849" s="381"/>
      <c r="B2849" s="381" t="s">
        <v>7202</v>
      </c>
      <c r="C2849" s="381"/>
      <c r="D2849" s="381"/>
      <c r="E2849" s="381"/>
      <c r="F2849" s="381"/>
      <c r="G2849" s="381"/>
      <c r="H2849" s="381"/>
      <c r="I2849" s="381"/>
      <c r="J2849" s="381"/>
    </row>
    <row r="2850" spans="1:10" s="190" customFormat="1" ht="12.75" hidden="1" customHeight="1" x14ac:dyDescent="0.25">
      <c r="A2850" s="381"/>
      <c r="B2850" s="381" t="s">
        <v>7203</v>
      </c>
      <c r="C2850" s="381"/>
      <c r="D2850" s="381"/>
      <c r="E2850" s="381"/>
      <c r="F2850" s="381"/>
      <c r="G2850" s="381"/>
      <c r="H2850" s="381"/>
      <c r="I2850" s="381"/>
      <c r="J2850" s="381"/>
    </row>
    <row r="2851" spans="1:10" s="190" customFormat="1" ht="12.75" hidden="1" customHeight="1" x14ac:dyDescent="0.25">
      <c r="A2851" s="381"/>
      <c r="B2851" s="381" t="s">
        <v>7204</v>
      </c>
      <c r="C2851" s="381"/>
      <c r="D2851" s="381"/>
      <c r="E2851" s="381"/>
      <c r="F2851" s="381"/>
      <c r="G2851" s="381"/>
      <c r="H2851" s="381"/>
      <c r="I2851" s="381"/>
      <c r="J2851" s="381"/>
    </row>
    <row r="2852" spans="1:10" s="190" customFormat="1" ht="12.75" hidden="1" customHeight="1" x14ac:dyDescent="0.25">
      <c r="A2852" s="381"/>
      <c r="B2852" s="381" t="s">
        <v>7205</v>
      </c>
      <c r="C2852" s="381"/>
      <c r="D2852" s="381"/>
      <c r="E2852" s="381"/>
      <c r="F2852" s="381"/>
      <c r="G2852" s="381"/>
      <c r="H2852" s="381"/>
      <c r="I2852" s="381"/>
      <c r="J2852" s="381"/>
    </row>
    <row r="2853" spans="1:10" s="190" customFormat="1" ht="12.75" hidden="1" customHeight="1" x14ac:dyDescent="0.25">
      <c r="A2853" s="381"/>
      <c r="B2853" s="381" t="s">
        <v>7206</v>
      </c>
      <c r="C2853" s="381"/>
      <c r="D2853" s="381"/>
      <c r="E2853" s="381"/>
      <c r="F2853" s="381"/>
      <c r="G2853" s="381"/>
      <c r="H2853" s="381"/>
      <c r="I2853" s="381"/>
      <c r="J2853" s="381"/>
    </row>
    <row r="2854" spans="1:10" s="190" customFormat="1" ht="12.75" hidden="1" customHeight="1" x14ac:dyDescent="0.25">
      <c r="A2854" s="381"/>
      <c r="B2854" s="381" t="s">
        <v>7207</v>
      </c>
      <c r="C2854" s="381"/>
      <c r="D2854" s="381"/>
      <c r="E2854" s="381"/>
      <c r="F2854" s="381"/>
      <c r="G2854" s="381"/>
      <c r="H2854" s="381"/>
      <c r="I2854" s="381"/>
      <c r="J2854" s="381"/>
    </row>
    <row r="2855" spans="1:10" s="190" customFormat="1" ht="12.75" hidden="1" customHeight="1" x14ac:dyDescent="0.25">
      <c r="A2855" s="381"/>
      <c r="B2855" s="381" t="s">
        <v>7208</v>
      </c>
      <c r="C2855" s="381"/>
      <c r="D2855" s="381"/>
      <c r="E2855" s="381"/>
      <c r="F2855" s="381"/>
      <c r="G2855" s="381"/>
      <c r="H2855" s="381"/>
      <c r="I2855" s="381"/>
      <c r="J2855" s="381"/>
    </row>
    <row r="2856" spans="1:10" s="190" customFormat="1" ht="12.75" hidden="1" customHeight="1" x14ac:dyDescent="0.25">
      <c r="A2856" s="381"/>
      <c r="B2856" s="381" t="s">
        <v>7209</v>
      </c>
      <c r="C2856" s="381"/>
      <c r="D2856" s="381"/>
      <c r="E2856" s="381"/>
      <c r="F2856" s="381"/>
      <c r="G2856" s="381"/>
      <c r="H2856" s="381"/>
      <c r="I2856" s="381"/>
      <c r="J2856" s="381"/>
    </row>
    <row r="2857" spans="1:10" s="190" customFormat="1" ht="12.75" hidden="1" customHeight="1" x14ac:dyDescent="0.25">
      <c r="A2857" s="381"/>
      <c r="B2857" s="381" t="s">
        <v>7210</v>
      </c>
      <c r="C2857" s="381"/>
      <c r="D2857" s="381"/>
      <c r="E2857" s="381"/>
      <c r="F2857" s="381"/>
      <c r="G2857" s="381"/>
      <c r="H2857" s="381"/>
      <c r="I2857" s="381"/>
      <c r="J2857" s="381"/>
    </row>
    <row r="2858" spans="1:10" s="190" customFormat="1" ht="12.75" hidden="1" customHeight="1" x14ac:dyDescent="0.25">
      <c r="A2858" s="381"/>
      <c r="B2858" s="381" t="s">
        <v>7211</v>
      </c>
      <c r="C2858" s="381"/>
      <c r="D2858" s="381"/>
      <c r="E2858" s="381"/>
      <c r="F2858" s="381"/>
      <c r="G2858" s="381"/>
      <c r="H2858" s="381"/>
      <c r="I2858" s="381"/>
      <c r="J2858" s="381"/>
    </row>
    <row r="2859" spans="1:10" s="190" customFormat="1" ht="12.75" hidden="1" customHeight="1" x14ac:dyDescent="0.25">
      <c r="A2859" s="381"/>
      <c r="B2859" s="381" t="s">
        <v>7212</v>
      </c>
      <c r="C2859" s="381"/>
      <c r="D2859" s="381"/>
      <c r="E2859" s="381"/>
      <c r="F2859" s="381"/>
      <c r="G2859" s="381"/>
      <c r="H2859" s="381"/>
      <c r="I2859" s="381"/>
      <c r="J2859" s="381"/>
    </row>
    <row r="2860" spans="1:10" s="190" customFormat="1" ht="12.75" hidden="1" customHeight="1" x14ac:dyDescent="0.25">
      <c r="A2860" s="381"/>
      <c r="B2860" s="381" t="s">
        <v>7213</v>
      </c>
      <c r="C2860" s="381"/>
      <c r="D2860" s="381"/>
      <c r="E2860" s="381"/>
      <c r="F2860" s="381"/>
      <c r="G2860" s="381"/>
      <c r="H2860" s="381"/>
      <c r="I2860" s="381"/>
      <c r="J2860" s="381"/>
    </row>
    <row r="2861" spans="1:10" s="190" customFormat="1" ht="12.75" hidden="1" customHeight="1" x14ac:dyDescent="0.25">
      <c r="A2861" s="381"/>
      <c r="B2861" s="381" t="s">
        <v>7214</v>
      </c>
      <c r="C2861" s="381"/>
      <c r="D2861" s="381"/>
      <c r="E2861" s="381"/>
      <c r="F2861" s="381"/>
      <c r="G2861" s="381"/>
      <c r="H2861" s="381"/>
      <c r="I2861" s="381"/>
      <c r="J2861" s="381"/>
    </row>
    <row r="2862" spans="1:10" s="190" customFormat="1" ht="12.75" hidden="1" customHeight="1" x14ac:dyDescent="0.25">
      <c r="A2862" s="381"/>
      <c r="B2862" s="381" t="s">
        <v>7215</v>
      </c>
      <c r="C2862" s="381"/>
      <c r="D2862" s="381"/>
      <c r="E2862" s="381"/>
      <c r="F2862" s="381"/>
      <c r="G2862" s="381"/>
      <c r="H2862" s="381"/>
      <c r="I2862" s="381"/>
      <c r="J2862" s="381"/>
    </row>
    <row r="2863" spans="1:10" s="190" customFormat="1" ht="12.75" hidden="1" customHeight="1" x14ac:dyDescent="0.25">
      <c r="A2863" s="381"/>
      <c r="B2863" s="381" t="s">
        <v>7216</v>
      </c>
      <c r="C2863" s="381"/>
      <c r="D2863" s="381"/>
      <c r="E2863" s="381"/>
      <c r="F2863" s="381"/>
      <c r="G2863" s="381"/>
      <c r="H2863" s="381"/>
      <c r="I2863" s="381"/>
      <c r="J2863" s="381"/>
    </row>
    <row r="2864" spans="1:10" s="190" customFormat="1" ht="12.75" hidden="1" customHeight="1" x14ac:dyDescent="0.25">
      <c r="A2864" s="381"/>
      <c r="B2864" s="381" t="s">
        <v>7217</v>
      </c>
      <c r="C2864" s="381"/>
      <c r="D2864" s="381"/>
      <c r="E2864" s="381"/>
      <c r="F2864" s="381"/>
      <c r="G2864" s="381"/>
      <c r="H2864" s="381"/>
      <c r="I2864" s="381"/>
      <c r="J2864" s="381"/>
    </row>
    <row r="2865" spans="1:10" s="190" customFormat="1" ht="12.75" hidden="1" customHeight="1" x14ac:dyDescent="0.25">
      <c r="A2865" s="381"/>
      <c r="B2865" s="381" t="s">
        <v>7218</v>
      </c>
      <c r="C2865" s="381"/>
      <c r="D2865" s="381"/>
      <c r="E2865" s="381"/>
      <c r="F2865" s="381"/>
      <c r="G2865" s="381"/>
      <c r="H2865" s="381"/>
      <c r="I2865" s="381"/>
      <c r="J2865" s="381"/>
    </row>
    <row r="2866" spans="1:10" s="190" customFormat="1" ht="12.75" hidden="1" customHeight="1" x14ac:dyDescent="0.25">
      <c r="A2866" s="381"/>
      <c r="B2866" s="381" t="s">
        <v>7219</v>
      </c>
      <c r="C2866" s="381"/>
      <c r="D2866" s="381"/>
      <c r="E2866" s="381"/>
      <c r="F2866" s="381"/>
      <c r="G2866" s="381"/>
      <c r="H2866" s="381"/>
      <c r="I2866" s="381"/>
      <c r="J2866" s="381"/>
    </row>
    <row r="2867" spans="1:10" s="190" customFormat="1" ht="12.75" hidden="1" customHeight="1" x14ac:dyDescent="0.25">
      <c r="A2867" s="381"/>
      <c r="B2867" s="381" t="s">
        <v>7220</v>
      </c>
      <c r="C2867" s="381"/>
      <c r="D2867" s="381"/>
      <c r="E2867" s="381"/>
      <c r="F2867" s="381"/>
      <c r="G2867" s="381"/>
      <c r="H2867" s="381"/>
      <c r="I2867" s="381"/>
      <c r="J2867" s="381"/>
    </row>
    <row r="2868" spans="1:10" s="190" customFormat="1" ht="12.75" hidden="1" customHeight="1" x14ac:dyDescent="0.25">
      <c r="A2868" s="381"/>
      <c r="B2868" s="381" t="s">
        <v>7221</v>
      </c>
      <c r="C2868" s="381"/>
      <c r="D2868" s="381"/>
      <c r="E2868" s="381"/>
      <c r="F2868" s="381"/>
      <c r="G2868" s="381"/>
      <c r="H2868" s="381"/>
      <c r="I2868" s="381"/>
      <c r="J2868" s="381"/>
    </row>
    <row r="2869" spans="1:10" s="190" customFormat="1" ht="12.75" hidden="1" customHeight="1" x14ac:dyDescent="0.25">
      <c r="A2869" s="381"/>
      <c r="B2869" s="381" t="s">
        <v>7222</v>
      </c>
      <c r="C2869" s="381"/>
      <c r="D2869" s="381"/>
      <c r="E2869" s="381"/>
      <c r="F2869" s="381"/>
      <c r="G2869" s="381"/>
      <c r="H2869" s="381"/>
      <c r="I2869" s="381"/>
      <c r="J2869" s="381"/>
    </row>
    <row r="2870" spans="1:10" s="190" customFormat="1" ht="12.75" hidden="1" customHeight="1" x14ac:dyDescent="0.25">
      <c r="A2870" s="381"/>
      <c r="B2870" s="381" t="s">
        <v>7223</v>
      </c>
      <c r="C2870" s="381"/>
      <c r="D2870" s="381"/>
      <c r="E2870" s="381"/>
      <c r="F2870" s="381"/>
      <c r="G2870" s="381"/>
      <c r="H2870" s="381"/>
      <c r="I2870" s="381"/>
      <c r="J2870" s="381"/>
    </row>
  </sheetData>
  <mergeCells count="31">
    <mergeCell ref="C17:D17"/>
    <mergeCell ref="E4:F4"/>
    <mergeCell ref="C5:I5"/>
    <mergeCell ref="C7:I7"/>
    <mergeCell ref="C8:I8"/>
    <mergeCell ref="C9:I9"/>
    <mergeCell ref="C10:I10"/>
    <mergeCell ref="C11:I11"/>
    <mergeCell ref="C13:F13"/>
    <mergeCell ref="H13:I13"/>
    <mergeCell ref="C14:I14"/>
    <mergeCell ref="C15:D15"/>
    <mergeCell ref="C32:D32"/>
    <mergeCell ref="C18:D18"/>
    <mergeCell ref="C19:D19"/>
    <mergeCell ref="C20:D20"/>
    <mergeCell ref="C21:D21"/>
    <mergeCell ref="C22:D22"/>
    <mergeCell ref="C23:D23"/>
    <mergeCell ref="C24:D24"/>
    <mergeCell ref="C25:D25"/>
    <mergeCell ref="C26:D26"/>
    <mergeCell ref="C27:D27"/>
    <mergeCell ref="C30:D30"/>
    <mergeCell ref="B41:H42"/>
    <mergeCell ref="C33:D33"/>
    <mergeCell ref="C34:D34"/>
    <mergeCell ref="C35:D35"/>
    <mergeCell ref="C36:D36"/>
    <mergeCell ref="C37:D37"/>
    <mergeCell ref="B40:H40"/>
  </mergeCells>
  <conditionalFormatting sqref="E16:E36 F16:F17 F28:F32">
    <cfRule type="expression" dxfId="0" priority="1" stopIfTrue="1">
      <formula>$E$10="No"</formula>
    </cfRule>
  </conditionalFormatting>
  <dataValidations count="1">
    <dataValidation type="list" allowBlank="1" showInputMessage="1" showErrorMessage="1" sqref="G13 H18:H27 F33:F37">
      <formula1>"Yes, No"</formula1>
    </dataValidation>
  </dataValidations>
  <pageMargins left="0.70866141732283472" right="0.70866141732283472" top="0.74803149606299213" bottom="0.74803149606299213" header="0.31496062992125984" footer="0.31496062992125984"/>
  <pageSetup paperSize="9" scale="5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K125"/>
  <sheetViews>
    <sheetView showGridLines="0" zoomScale="85" workbookViewId="0"/>
  </sheetViews>
  <sheetFormatPr defaultRowHeight="12.75" customHeight="1" x14ac:dyDescent="0.25"/>
  <cols>
    <col min="2" max="2" width="10.54296875" customWidth="1"/>
    <col min="3" max="3" width="60" customWidth="1"/>
    <col min="4" max="7" width="15.81640625" customWidth="1"/>
    <col min="8" max="9" width="9.1796875" customWidth="1"/>
  </cols>
  <sheetData>
    <row r="1" spans="1:11" s="6" customFormat="1" ht="18" x14ac:dyDescent="0.4">
      <c r="A1" s="12"/>
      <c r="B1" s="12"/>
      <c r="C1" s="237"/>
      <c r="D1" s="3"/>
      <c r="E1" s="3"/>
      <c r="F1" s="3"/>
      <c r="G1" s="3"/>
      <c r="H1" s="4"/>
      <c r="I1" s="4"/>
      <c r="J1" s="4"/>
      <c r="K1" s="5"/>
    </row>
    <row r="2" spans="1:11" s="6" customFormat="1" ht="20" x14ac:dyDescent="0.4">
      <c r="A2" s="12"/>
      <c r="B2" s="8" t="s">
        <v>4058</v>
      </c>
      <c r="D2" s="10"/>
      <c r="E2" s="10"/>
      <c r="F2" s="10"/>
      <c r="G2" s="10"/>
      <c r="H2" s="4"/>
      <c r="I2" s="4"/>
      <c r="J2" s="4"/>
      <c r="K2" s="5"/>
    </row>
    <row r="3" spans="1:11" s="6" customFormat="1" ht="18" x14ac:dyDescent="0.4">
      <c r="A3" s="12"/>
      <c r="B3" s="12"/>
      <c r="C3" s="238"/>
      <c r="D3" s="11"/>
      <c r="E3" s="11"/>
      <c r="F3" s="11"/>
      <c r="G3" s="11"/>
      <c r="H3" s="4"/>
      <c r="I3" s="4"/>
      <c r="J3" s="4"/>
      <c r="K3" s="5"/>
    </row>
    <row r="4" spans="1:11" s="6" customFormat="1" ht="12.5" x14ac:dyDescent="0.25">
      <c r="A4" s="12"/>
      <c r="B4" s="12"/>
      <c r="C4" s="13"/>
      <c r="D4" s="14"/>
      <c r="E4" s="14"/>
      <c r="F4" s="14"/>
      <c r="G4" s="14"/>
      <c r="H4" s="4"/>
      <c r="I4" s="4"/>
      <c r="J4" s="4"/>
      <c r="K4" s="5"/>
    </row>
    <row r="5" spans="1:11" s="6" customFormat="1" ht="33" customHeight="1" x14ac:dyDescent="0.25">
      <c r="A5" s="12"/>
      <c r="B5" s="239" t="s">
        <v>4059</v>
      </c>
      <c r="C5" s="164"/>
      <c r="D5" s="84" t="s">
        <v>4060</v>
      </c>
      <c r="E5" s="84" t="s">
        <v>4061</v>
      </c>
      <c r="F5" s="84" t="s">
        <v>4062</v>
      </c>
      <c r="G5" s="84" t="s">
        <v>33</v>
      </c>
      <c r="H5" s="36"/>
      <c r="I5" s="36"/>
      <c r="J5" s="36"/>
    </row>
    <row r="6" spans="1:11" s="6" customFormat="1" ht="13" x14ac:dyDescent="0.3">
      <c r="A6" s="12"/>
      <c r="B6" s="12"/>
      <c r="C6" s="13"/>
      <c r="D6" s="40" t="s">
        <v>6</v>
      </c>
      <c r="E6" s="40" t="s">
        <v>6</v>
      </c>
      <c r="F6" s="40" t="s">
        <v>6</v>
      </c>
      <c r="G6" s="40" t="s">
        <v>6</v>
      </c>
      <c r="H6" s="36"/>
      <c r="I6" s="36"/>
      <c r="J6" s="36"/>
    </row>
    <row r="7" spans="1:11" s="6" customFormat="1" ht="13" x14ac:dyDescent="0.3">
      <c r="A7" s="12"/>
      <c r="B7" s="43" t="s">
        <v>5</v>
      </c>
      <c r="D7" s="240">
        <v>0</v>
      </c>
      <c r="E7" s="240">
        <v>0</v>
      </c>
      <c r="F7" s="240">
        <v>0</v>
      </c>
      <c r="G7" s="241">
        <f>SUM(D7:F7)</f>
        <v>0</v>
      </c>
      <c r="H7" s="36"/>
      <c r="I7" s="36"/>
      <c r="J7" s="36"/>
    </row>
    <row r="8" spans="1:11" s="6" customFormat="1" ht="13" x14ac:dyDescent="0.25">
      <c r="A8" s="12"/>
      <c r="B8" s="47" t="s">
        <v>37</v>
      </c>
      <c r="D8" s="242"/>
      <c r="E8" s="242"/>
      <c r="F8" s="242"/>
      <c r="G8" s="241">
        <f t="shared" ref="G8:G15" si="0">SUM(D8:F8)</f>
        <v>0</v>
      </c>
      <c r="H8" s="36"/>
      <c r="I8" s="243"/>
      <c r="J8" s="42"/>
    </row>
    <row r="9" spans="1:11" s="6" customFormat="1" ht="13" x14ac:dyDescent="0.3">
      <c r="A9" s="12"/>
      <c r="B9" s="53" t="s">
        <v>3</v>
      </c>
      <c r="D9" s="244">
        <f>SUM(D7:D8)</f>
        <v>0</v>
      </c>
      <c r="E9" s="244">
        <f>SUM(E7:E8)</f>
        <v>0</v>
      </c>
      <c r="F9" s="244">
        <f>SUM(F7:F8)</f>
        <v>0</v>
      </c>
      <c r="G9" s="245">
        <f>SUM(G7:G8)</f>
        <v>0</v>
      </c>
      <c r="H9" s="36"/>
      <c r="I9" s="36"/>
      <c r="J9" s="36"/>
    </row>
    <row r="10" spans="1:11" s="6" customFormat="1" ht="12.5" x14ac:dyDescent="0.25">
      <c r="A10" s="12"/>
      <c r="B10" s="56" t="s">
        <v>38</v>
      </c>
      <c r="D10" s="246">
        <f>D9</f>
        <v>0</v>
      </c>
      <c r="E10" s="246">
        <f>E9</f>
        <v>0</v>
      </c>
      <c r="F10" s="246">
        <f>F9</f>
        <v>0</v>
      </c>
      <c r="G10" s="241">
        <f t="shared" si="0"/>
        <v>0</v>
      </c>
      <c r="H10" s="247"/>
      <c r="I10" s="36"/>
      <c r="J10" s="36"/>
    </row>
    <row r="11" spans="1:11" s="6" customFormat="1" ht="12.5" x14ac:dyDescent="0.25">
      <c r="A11" s="12"/>
      <c r="B11" s="56" t="s">
        <v>4063</v>
      </c>
      <c r="D11" s="176"/>
      <c r="E11" s="176"/>
      <c r="F11" s="176"/>
      <c r="G11" s="241">
        <f t="shared" si="0"/>
        <v>0</v>
      </c>
      <c r="H11" s="36"/>
      <c r="I11" s="36"/>
      <c r="J11" s="36"/>
    </row>
    <row r="12" spans="1:11" s="6" customFormat="1" ht="12.5" x14ac:dyDescent="0.25">
      <c r="A12" s="12"/>
      <c r="B12" s="56" t="s">
        <v>4064</v>
      </c>
      <c r="D12" s="176"/>
      <c r="E12" s="176"/>
      <c r="F12" s="176"/>
      <c r="G12" s="241">
        <f t="shared" si="0"/>
        <v>0</v>
      </c>
      <c r="H12" s="36"/>
      <c r="I12" s="36"/>
      <c r="J12" s="36"/>
    </row>
    <row r="13" spans="1:11" s="6" customFormat="1" ht="12.5" x14ac:dyDescent="0.25">
      <c r="A13" s="12"/>
      <c r="B13" s="56" t="s">
        <v>4065</v>
      </c>
      <c r="D13" s="176"/>
      <c r="E13" s="176"/>
      <c r="F13" s="176"/>
      <c r="G13" s="241">
        <f t="shared" si="0"/>
        <v>0</v>
      </c>
      <c r="H13" s="36"/>
      <c r="I13" s="36"/>
      <c r="J13" s="36"/>
    </row>
    <row r="14" spans="1:11" s="6" customFormat="1" ht="12.5" x14ac:dyDescent="0.25">
      <c r="A14" s="12"/>
      <c r="B14" s="56" t="s">
        <v>4066</v>
      </c>
      <c r="D14" s="176"/>
      <c r="E14" s="176"/>
      <c r="F14" s="176"/>
      <c r="G14" s="241">
        <f t="shared" si="0"/>
        <v>0</v>
      </c>
      <c r="H14" s="36"/>
      <c r="I14" s="36"/>
      <c r="J14" s="36"/>
    </row>
    <row r="15" spans="1:11" s="6" customFormat="1" ht="12.5" x14ac:dyDescent="0.25">
      <c r="A15" s="12"/>
      <c r="B15" s="56" t="s">
        <v>4067</v>
      </c>
      <c r="D15" s="176"/>
      <c r="E15" s="176"/>
      <c r="F15" s="176"/>
      <c r="G15" s="241">
        <f t="shared" si="0"/>
        <v>0</v>
      </c>
      <c r="H15" s="36"/>
      <c r="I15" s="36"/>
      <c r="J15" s="36"/>
    </row>
    <row r="16" spans="1:11" s="6" customFormat="1" ht="13" x14ac:dyDescent="0.3">
      <c r="A16" s="12"/>
      <c r="B16" s="248" t="s">
        <v>4068</v>
      </c>
      <c r="D16" s="249">
        <f>SUM(D10:D15)</f>
        <v>0</v>
      </c>
      <c r="E16" s="249">
        <f>SUM(E10:E15)</f>
        <v>0</v>
      </c>
      <c r="F16" s="249">
        <f>SUM(F10:F15)</f>
        <v>0</v>
      </c>
      <c r="G16" s="249">
        <f>SUM(G10:G15)</f>
        <v>0</v>
      </c>
      <c r="H16" s="36"/>
      <c r="I16" s="36"/>
      <c r="J16" s="36"/>
    </row>
    <row r="17" spans="1:10" s="6" customFormat="1" ht="13" x14ac:dyDescent="0.3">
      <c r="A17" s="12"/>
      <c r="B17" s="248"/>
      <c r="D17" s="250"/>
      <c r="E17" s="250"/>
      <c r="F17" s="250"/>
      <c r="G17" s="250"/>
      <c r="H17" s="36"/>
      <c r="I17" s="36"/>
      <c r="J17" s="36"/>
    </row>
    <row r="18" spans="1:10" s="6" customFormat="1" ht="15.5" x14ac:dyDescent="0.35">
      <c r="A18" s="12"/>
      <c r="B18" s="251" t="s">
        <v>4069</v>
      </c>
      <c r="C18" s="13"/>
      <c r="D18" s="174"/>
      <c r="E18" s="174"/>
      <c r="F18" s="174"/>
      <c r="G18" s="174"/>
      <c r="H18" s="36"/>
      <c r="I18" s="36"/>
      <c r="J18" s="36"/>
    </row>
    <row r="19" spans="1:10" s="6" customFormat="1" ht="19.5" customHeight="1" x14ac:dyDescent="0.3">
      <c r="A19" s="12"/>
      <c r="B19" s="252" t="s">
        <v>4070</v>
      </c>
      <c r="C19" s="253"/>
      <c r="D19" s="254"/>
      <c r="E19" s="255"/>
      <c r="F19" s="255"/>
      <c r="G19" s="255"/>
      <c r="H19" s="36"/>
      <c r="I19" s="36"/>
      <c r="J19" s="36"/>
    </row>
    <row r="20" spans="1:10" s="6" customFormat="1" ht="30" customHeight="1" x14ac:dyDescent="0.3">
      <c r="A20" s="12"/>
      <c r="B20" s="1376" t="s">
        <v>4071</v>
      </c>
      <c r="C20" s="1377"/>
      <c r="D20" s="16" t="s">
        <v>4072</v>
      </c>
      <c r="E20" s="255"/>
      <c r="F20" s="255"/>
      <c r="G20" s="255"/>
      <c r="H20" s="36"/>
      <c r="I20" s="36"/>
      <c r="J20" s="36"/>
    </row>
    <row r="21" spans="1:10" s="6" customFormat="1" ht="13" x14ac:dyDescent="0.3">
      <c r="A21" s="12"/>
      <c r="B21" s="1378"/>
      <c r="C21" s="1377"/>
      <c r="D21" s="19" t="s">
        <v>6</v>
      </c>
      <c r="E21" s="255"/>
      <c r="F21" s="255"/>
      <c r="G21" s="255"/>
      <c r="H21" s="36"/>
      <c r="I21" s="36"/>
      <c r="J21" s="36"/>
    </row>
    <row r="22" spans="1:10" s="6" customFormat="1" ht="13" x14ac:dyDescent="0.3">
      <c r="A22" s="12"/>
      <c r="B22" s="248" t="s">
        <v>5</v>
      </c>
      <c r="D22" s="256">
        <v>0</v>
      </c>
      <c r="E22" s="255"/>
      <c r="F22" s="255"/>
      <c r="G22" s="255"/>
      <c r="H22" s="36"/>
      <c r="I22" s="36"/>
      <c r="J22" s="36"/>
    </row>
    <row r="23" spans="1:10" s="6" customFormat="1" ht="13" x14ac:dyDescent="0.3">
      <c r="A23" s="12"/>
      <c r="B23" s="257" t="s">
        <v>4</v>
      </c>
      <c r="D23" s="258"/>
      <c r="E23" s="255"/>
      <c r="F23" s="255"/>
      <c r="G23" s="255"/>
      <c r="H23" s="36"/>
      <c r="I23" s="36"/>
      <c r="J23" s="36"/>
    </row>
    <row r="24" spans="1:10" s="6" customFormat="1" ht="13" x14ac:dyDescent="0.3">
      <c r="A24" s="12"/>
      <c r="B24" s="53" t="s">
        <v>3</v>
      </c>
      <c r="D24" s="259">
        <f>D22+D23</f>
        <v>0</v>
      </c>
      <c r="E24" s="255"/>
      <c r="F24" s="255"/>
      <c r="G24" s="255"/>
      <c r="H24" s="36"/>
      <c r="I24" s="36"/>
      <c r="J24" s="36"/>
    </row>
    <row r="25" spans="1:10" s="6" customFormat="1" ht="13" x14ac:dyDescent="0.3">
      <c r="A25" s="12"/>
      <c r="B25" s="56" t="s">
        <v>4073</v>
      </c>
      <c r="D25" s="258">
        <v>0</v>
      </c>
      <c r="E25" s="255" t="str">
        <f>IF(D25&lt;&gt;0,"SCHEME HAS NOW CEASED - EXPECT NIL VALUE","")</f>
        <v/>
      </c>
      <c r="F25" s="255"/>
      <c r="G25" s="255"/>
      <c r="H25" s="36"/>
      <c r="I25" s="36"/>
      <c r="J25" s="36"/>
    </row>
    <row r="26" spans="1:10" s="6" customFormat="1" ht="13" x14ac:dyDescent="0.3">
      <c r="A26" s="12"/>
      <c r="B26" s="12"/>
      <c r="C26" s="70"/>
      <c r="D26" s="255"/>
      <c r="E26" s="255"/>
      <c r="F26" s="255"/>
      <c r="G26" s="255"/>
      <c r="H26" s="36"/>
      <c r="I26" s="36"/>
      <c r="J26" s="36"/>
    </row>
    <row r="27" spans="1:10" s="6" customFormat="1" ht="13" x14ac:dyDescent="0.3">
      <c r="A27" s="12"/>
      <c r="B27" s="12"/>
      <c r="C27" s="70"/>
      <c r="D27" s="255"/>
      <c r="E27" s="255"/>
      <c r="F27" s="255"/>
      <c r="G27" s="255"/>
      <c r="H27" s="36"/>
      <c r="I27" s="36"/>
      <c r="J27" s="36"/>
    </row>
    <row r="28" spans="1:10" s="6" customFormat="1" ht="13" x14ac:dyDescent="0.3">
      <c r="A28" s="12"/>
      <c r="B28" s="12"/>
      <c r="C28" s="70"/>
      <c r="D28" s="255"/>
      <c r="E28" s="255"/>
      <c r="F28" s="255"/>
      <c r="G28" s="255"/>
      <c r="H28" s="36"/>
      <c r="I28" s="36"/>
      <c r="J28" s="36"/>
    </row>
    <row r="29" spans="1:10" s="6" customFormat="1" ht="13" x14ac:dyDescent="0.3">
      <c r="A29" s="12"/>
      <c r="B29" s="260"/>
      <c r="C29" s="261"/>
      <c r="D29" s="262"/>
      <c r="E29" s="262"/>
      <c r="F29" s="262"/>
      <c r="G29" s="262"/>
      <c r="H29" s="77"/>
      <c r="I29" s="77"/>
      <c r="J29" s="36"/>
    </row>
    <row r="30" spans="1:10" s="6" customFormat="1" ht="15.5" x14ac:dyDescent="0.35">
      <c r="A30" s="12"/>
      <c r="B30" s="251" t="s">
        <v>4074</v>
      </c>
      <c r="C30" s="263"/>
      <c r="D30" s="264"/>
      <c r="E30" s="264"/>
      <c r="F30" s="264"/>
      <c r="G30" s="264"/>
      <c r="H30" s="265"/>
      <c r="I30" s="265"/>
      <c r="J30" s="50"/>
    </row>
    <row r="31" spans="1:10" s="6" customFormat="1" ht="13" x14ac:dyDescent="0.25">
      <c r="A31" s="12"/>
      <c r="B31" s="1379"/>
      <c r="C31" s="1379"/>
      <c r="D31" s="1379"/>
      <c r="E31" s="1379"/>
      <c r="F31" s="1379"/>
      <c r="G31" s="263"/>
      <c r="H31" s="77"/>
      <c r="I31" s="77"/>
      <c r="J31" s="36"/>
    </row>
    <row r="32" spans="1:10" s="6" customFormat="1" ht="12.5" x14ac:dyDescent="0.25">
      <c r="A32" s="12"/>
      <c r="B32" s="1380"/>
      <c r="C32" s="1378"/>
      <c r="D32" s="266"/>
      <c r="E32" s="266"/>
      <c r="F32" s="266"/>
      <c r="G32" s="266"/>
      <c r="H32" s="77"/>
      <c r="I32" s="77"/>
      <c r="J32" s="36"/>
    </row>
    <row r="33" spans="1:10" s="6" customFormat="1" ht="12.5" x14ac:dyDescent="0.25">
      <c r="A33" s="12"/>
      <c r="B33" s="1378"/>
      <c r="C33" s="1378"/>
      <c r="H33" s="77"/>
      <c r="I33" s="77"/>
      <c r="J33" s="36"/>
    </row>
    <row r="34" spans="1:10" s="6" customFormat="1" ht="67.5" customHeight="1" x14ac:dyDescent="0.25">
      <c r="A34" s="12"/>
      <c r="B34" s="1381" t="s">
        <v>4075</v>
      </c>
      <c r="C34" s="1382"/>
      <c r="D34" s="16" t="s">
        <v>2</v>
      </c>
      <c r="E34" s="16" t="s">
        <v>3</v>
      </c>
      <c r="F34" s="17" t="s">
        <v>4</v>
      </c>
      <c r="G34" s="18" t="s">
        <v>5</v>
      </c>
      <c r="H34" s="77"/>
    </row>
    <row r="35" spans="1:10" s="6" customFormat="1" ht="13" x14ac:dyDescent="0.3">
      <c r="A35" s="12"/>
      <c r="B35" s="267" t="s">
        <v>4076</v>
      </c>
      <c r="C35" s="268"/>
      <c r="D35" s="19" t="s">
        <v>6</v>
      </c>
      <c r="E35" s="19" t="s">
        <v>6</v>
      </c>
      <c r="F35" s="19" t="s">
        <v>6</v>
      </c>
      <c r="G35" s="19" t="s">
        <v>6</v>
      </c>
      <c r="H35" s="77"/>
    </row>
    <row r="36" spans="1:10" s="6" customFormat="1" ht="12.5" x14ac:dyDescent="0.25">
      <c r="A36" s="12"/>
      <c r="B36" s="56" t="s">
        <v>4077</v>
      </c>
      <c r="D36" s="269">
        <f>'LP-CollFund'!BA44</f>
        <v>0</v>
      </c>
      <c r="E36" s="270">
        <f>SUM(F36:G36)</f>
        <v>0</v>
      </c>
      <c r="F36" s="269"/>
      <c r="G36" s="256">
        <v>0</v>
      </c>
      <c r="H36" s="261"/>
    </row>
    <row r="37" spans="1:10" s="6" customFormat="1" ht="12.5" x14ac:dyDescent="0.25">
      <c r="A37" s="12"/>
      <c r="B37" s="56" t="s">
        <v>4078</v>
      </c>
      <c r="D37" s="258"/>
      <c r="E37" s="270">
        <f>SUM(F37:G37)</f>
        <v>0</v>
      </c>
      <c r="F37" s="269"/>
      <c r="G37" s="256">
        <v>0</v>
      </c>
      <c r="H37" s="261"/>
    </row>
    <row r="38" spans="1:10" s="6" customFormat="1" ht="12.5" x14ac:dyDescent="0.25">
      <c r="A38" s="12"/>
      <c r="B38" s="56" t="s">
        <v>4079</v>
      </c>
      <c r="D38" s="258"/>
      <c r="E38" s="270">
        <f t="shared" ref="E38:E45" si="1">SUM(F38:G38)</f>
        <v>0</v>
      </c>
      <c r="F38" s="269"/>
      <c r="G38" s="256">
        <v>0</v>
      </c>
      <c r="H38" s="261"/>
    </row>
    <row r="39" spans="1:10" s="6" customFormat="1" ht="12.5" x14ac:dyDescent="0.25">
      <c r="A39" s="12"/>
      <c r="B39" s="56" t="s">
        <v>4080</v>
      </c>
      <c r="D39" s="258"/>
      <c r="E39" s="270">
        <f t="shared" si="1"/>
        <v>0</v>
      </c>
      <c r="F39" s="258"/>
      <c r="G39" s="271">
        <v>0</v>
      </c>
      <c r="H39" s="77"/>
    </row>
    <row r="40" spans="1:10" s="6" customFormat="1" ht="12.5" x14ac:dyDescent="0.25">
      <c r="A40" s="12"/>
      <c r="B40" s="56" t="s">
        <v>4081</v>
      </c>
      <c r="D40" s="258"/>
      <c r="E40" s="270">
        <f>SUM(F40:G40)</f>
        <v>0</v>
      </c>
      <c r="F40" s="269"/>
      <c r="G40" s="256">
        <v>0</v>
      </c>
      <c r="H40" s="77"/>
    </row>
    <row r="41" spans="1:10" s="6" customFormat="1" ht="12.5" x14ac:dyDescent="0.25">
      <c r="A41" s="12"/>
      <c r="B41" s="56" t="s">
        <v>4082</v>
      </c>
      <c r="D41" s="258"/>
      <c r="E41" s="270">
        <f t="shared" si="1"/>
        <v>0</v>
      </c>
      <c r="F41" s="269"/>
      <c r="G41" s="256">
        <v>0</v>
      </c>
      <c r="H41" s="77"/>
    </row>
    <row r="42" spans="1:10" s="6" customFormat="1" ht="12.5" x14ac:dyDescent="0.25">
      <c r="A42" s="12"/>
      <c r="B42" s="56" t="s">
        <v>4083</v>
      </c>
      <c r="D42" s="258"/>
      <c r="E42" s="270">
        <f t="shared" si="1"/>
        <v>0</v>
      </c>
      <c r="F42" s="269"/>
      <c r="G42" s="256">
        <v>0</v>
      </c>
      <c r="H42" s="77"/>
    </row>
    <row r="43" spans="1:10" s="6" customFormat="1" ht="12.5" x14ac:dyDescent="0.25">
      <c r="A43" s="12"/>
      <c r="B43" s="56" t="s">
        <v>4084</v>
      </c>
      <c r="C43" s="190"/>
      <c r="D43" s="269"/>
      <c r="E43" s="270">
        <f t="shared" si="1"/>
        <v>0</v>
      </c>
      <c r="F43" s="269"/>
      <c r="G43" s="256">
        <v>0</v>
      </c>
      <c r="H43" s="77"/>
    </row>
    <row r="44" spans="1:10" s="6" customFormat="1" ht="12.5" x14ac:dyDescent="0.25">
      <c r="A44" s="12"/>
      <c r="B44" s="56" t="s">
        <v>4085</v>
      </c>
      <c r="C44" s="190"/>
      <c r="D44" s="269"/>
      <c r="E44" s="270">
        <f t="shared" si="1"/>
        <v>0</v>
      </c>
      <c r="F44" s="269"/>
      <c r="G44" s="256">
        <v>0</v>
      </c>
      <c r="H44" s="77"/>
    </row>
    <row r="45" spans="1:10" s="6" customFormat="1" ht="12.5" x14ac:dyDescent="0.25">
      <c r="A45" s="12"/>
      <c r="B45" s="56" t="s">
        <v>4086</v>
      </c>
      <c r="D45" s="270">
        <f>D70</f>
        <v>0</v>
      </c>
      <c r="E45" s="270">
        <f t="shared" si="1"/>
        <v>0</v>
      </c>
      <c r="F45" s="270">
        <f>D63</f>
        <v>0</v>
      </c>
      <c r="G45" s="270">
        <f>D62</f>
        <v>0</v>
      </c>
      <c r="H45" s="77"/>
    </row>
    <row r="46" spans="1:10" s="6" customFormat="1" ht="13.5" thickBot="1" x14ac:dyDescent="0.35">
      <c r="A46" s="12"/>
      <c r="B46" s="248" t="s">
        <v>4087</v>
      </c>
      <c r="C46" s="272"/>
      <c r="D46" s="273">
        <f>SUM(D36:D45)</f>
        <v>0</v>
      </c>
      <c r="E46" s="273">
        <f>SUM(E36:E45)</f>
        <v>0</v>
      </c>
      <c r="F46" s="273">
        <f>SUM(F36:F45)</f>
        <v>0</v>
      </c>
      <c r="G46" s="273">
        <f>SUM(G36:G45)</f>
        <v>0</v>
      </c>
      <c r="H46" s="77"/>
    </row>
    <row r="47" spans="1:10" s="164" customFormat="1" ht="13" thickTop="1" x14ac:dyDescent="0.25">
      <c r="A47" s="12"/>
      <c r="B47" s="260"/>
      <c r="C47" s="274"/>
      <c r="D47" s="33"/>
      <c r="E47" s="275"/>
      <c r="F47" s="275"/>
      <c r="G47" s="275"/>
      <c r="H47" s="261"/>
    </row>
    <row r="48" spans="1:10" s="6" customFormat="1" ht="13" x14ac:dyDescent="0.3">
      <c r="A48" s="12"/>
      <c r="B48" s="267" t="s">
        <v>4088</v>
      </c>
      <c r="D48" s="276"/>
      <c r="E48" s="276"/>
      <c r="F48" s="276"/>
      <c r="G48" s="276"/>
      <c r="H48" s="77"/>
    </row>
    <row r="49" spans="1:10" s="6" customFormat="1" ht="12.5" x14ac:dyDescent="0.25">
      <c r="A49" s="12"/>
      <c r="B49" s="56" t="s">
        <v>4089</v>
      </c>
      <c r="C49" s="277"/>
      <c r="D49" s="269"/>
      <c r="E49" s="270">
        <f>SUM(F49:G49)</f>
        <v>0</v>
      </c>
      <c r="F49" s="269"/>
      <c r="G49" s="256">
        <v>0</v>
      </c>
      <c r="H49" s="77"/>
      <c r="I49" s="77"/>
      <c r="J49" s="36"/>
    </row>
    <row r="50" spans="1:10" s="6" customFormat="1" ht="12.5" x14ac:dyDescent="0.25">
      <c r="A50" s="12"/>
      <c r="B50" s="56" t="s">
        <v>4090</v>
      </c>
      <c r="C50" s="277"/>
      <c r="D50" s="278"/>
      <c r="E50" s="270">
        <f>SUM(F50:G50)</f>
        <v>0</v>
      </c>
      <c r="F50" s="269"/>
      <c r="G50" s="256">
        <v>0</v>
      </c>
      <c r="H50" s="77"/>
      <c r="I50" s="77"/>
      <c r="J50" s="36"/>
    </row>
    <row r="51" spans="1:10" s="6" customFormat="1" ht="12.5" x14ac:dyDescent="0.25">
      <c r="A51" s="12"/>
      <c r="B51" s="56" t="s">
        <v>4091</v>
      </c>
      <c r="C51" s="277"/>
      <c r="D51" s="269"/>
      <c r="E51" s="270">
        <f>SUM(F51:G51)</f>
        <v>0</v>
      </c>
      <c r="F51" s="269"/>
      <c r="G51" s="256">
        <v>0</v>
      </c>
      <c r="H51" s="77"/>
      <c r="I51" s="77"/>
      <c r="J51" s="36"/>
    </row>
    <row r="52" spans="1:10" s="6" customFormat="1" ht="12.5" x14ac:dyDescent="0.25">
      <c r="A52" s="12"/>
      <c r="B52" s="56" t="s">
        <v>4092</v>
      </c>
      <c r="C52" s="277"/>
      <c r="D52" s="270">
        <f>E70</f>
        <v>0</v>
      </c>
      <c r="E52" s="270">
        <f>SUM(F52:G52)</f>
        <v>0</v>
      </c>
      <c r="F52" s="270">
        <f>E63</f>
        <v>0</v>
      </c>
      <c r="G52" s="270">
        <f>E62</f>
        <v>0</v>
      </c>
      <c r="H52" s="77"/>
      <c r="I52" s="77"/>
      <c r="J52" s="36"/>
    </row>
    <row r="53" spans="1:10" s="6" customFormat="1" ht="13.5" thickBot="1" x14ac:dyDescent="0.35">
      <c r="A53" s="12"/>
      <c r="B53" s="248" t="s">
        <v>4093</v>
      </c>
      <c r="D53" s="273">
        <f>SUM(D49:D52)</f>
        <v>0</v>
      </c>
      <c r="E53" s="273">
        <f>SUM(E49:E52)</f>
        <v>0</v>
      </c>
      <c r="F53" s="273">
        <f>SUM(F49:F52)</f>
        <v>0</v>
      </c>
      <c r="G53" s="273">
        <f>SUM(G49:G52)</f>
        <v>0</v>
      </c>
      <c r="H53" s="77"/>
      <c r="I53" s="77"/>
      <c r="J53" s="36"/>
    </row>
    <row r="54" spans="1:10" s="6" customFormat="1" ht="13.5" thickTop="1" x14ac:dyDescent="0.3">
      <c r="A54" s="12"/>
      <c r="B54" s="272"/>
      <c r="H54" s="77"/>
      <c r="I54" s="77"/>
      <c r="J54" s="36"/>
    </row>
    <row r="55" spans="1:10" s="6" customFormat="1" ht="12.5" x14ac:dyDescent="0.25">
      <c r="A55" s="12"/>
      <c r="B55" s="7"/>
      <c r="H55" s="77"/>
      <c r="I55" s="77"/>
      <c r="J55" s="36"/>
    </row>
    <row r="56" spans="1:10" s="6" customFormat="1" ht="13" x14ac:dyDescent="0.3">
      <c r="A56" s="12"/>
      <c r="B56" s="263"/>
      <c r="C56" s="272"/>
      <c r="H56" s="77"/>
      <c r="I56" s="77"/>
      <c r="J56" s="36"/>
    </row>
    <row r="57" spans="1:10" s="6" customFormat="1" ht="13" x14ac:dyDescent="0.3">
      <c r="A57" s="12"/>
      <c r="B57" s="260"/>
      <c r="C57" s="274"/>
      <c r="D57" s="262"/>
      <c r="E57" s="262"/>
      <c r="F57" s="262"/>
      <c r="G57" s="262"/>
      <c r="H57" s="77"/>
      <c r="I57" s="77"/>
      <c r="J57" s="36"/>
    </row>
    <row r="58" spans="1:10" s="6" customFormat="1" ht="14" x14ac:dyDescent="0.3">
      <c r="A58" s="12"/>
      <c r="B58" s="279" t="s">
        <v>4094</v>
      </c>
      <c r="C58" s="280"/>
      <c r="D58" s="281"/>
      <c r="E58" s="262"/>
      <c r="F58" s="262"/>
      <c r="G58" s="262"/>
      <c r="H58" s="77"/>
      <c r="I58" s="77"/>
      <c r="J58" s="36"/>
    </row>
    <row r="59" spans="1:10" s="6" customFormat="1" ht="13" x14ac:dyDescent="0.3">
      <c r="A59" s="12"/>
      <c r="B59" s="282"/>
      <c r="C59" s="280"/>
      <c r="D59" s="281"/>
      <c r="E59" s="262"/>
      <c r="F59" s="262"/>
      <c r="G59" s="262"/>
      <c r="H59" s="77"/>
      <c r="I59" s="77"/>
      <c r="J59" s="36"/>
    </row>
    <row r="60" spans="1:10" s="6" customFormat="1" ht="39" x14ac:dyDescent="0.3">
      <c r="A60" s="12"/>
      <c r="B60" s="1383" t="s">
        <v>4095</v>
      </c>
      <c r="C60" s="1384"/>
      <c r="D60" s="16" t="s">
        <v>4096</v>
      </c>
      <c r="E60" s="16" t="s">
        <v>4097</v>
      </c>
      <c r="F60" s="262"/>
      <c r="G60" s="262"/>
      <c r="H60" s="77"/>
      <c r="I60" s="77"/>
      <c r="J60" s="36"/>
    </row>
    <row r="61" spans="1:10" s="6" customFormat="1" ht="13" x14ac:dyDescent="0.3">
      <c r="A61" s="12"/>
      <c r="B61" s="282"/>
      <c r="C61" s="280"/>
      <c r="D61" s="19" t="s">
        <v>6</v>
      </c>
      <c r="E61" s="19" t="s">
        <v>6</v>
      </c>
      <c r="F61" s="262"/>
      <c r="G61" s="262"/>
      <c r="H61" s="77"/>
      <c r="I61" s="77"/>
      <c r="J61" s="36"/>
    </row>
    <row r="62" spans="1:10" s="6" customFormat="1" ht="13" x14ac:dyDescent="0.3">
      <c r="A62" s="12"/>
      <c r="B62" s="248" t="s">
        <v>5</v>
      </c>
      <c r="D62" s="256">
        <v>0</v>
      </c>
      <c r="E62" s="256">
        <v>0</v>
      </c>
      <c r="F62" s="262"/>
      <c r="G62" s="262"/>
      <c r="H62" s="77"/>
      <c r="I62" s="77"/>
      <c r="J62" s="36"/>
    </row>
    <row r="63" spans="1:10" s="6" customFormat="1" ht="13" x14ac:dyDescent="0.3">
      <c r="A63" s="12"/>
      <c r="B63" s="56" t="s">
        <v>4</v>
      </c>
      <c r="D63" s="242"/>
      <c r="E63" s="242"/>
      <c r="F63" s="262"/>
      <c r="G63" s="262"/>
      <c r="H63" s="77"/>
      <c r="I63" s="77"/>
      <c r="J63" s="36"/>
    </row>
    <row r="64" spans="1:10" s="6" customFormat="1" ht="13" x14ac:dyDescent="0.3">
      <c r="A64" s="12"/>
      <c r="B64" s="53" t="s">
        <v>3</v>
      </c>
      <c r="D64" s="244">
        <f>SUM(D62:D63)</f>
        <v>0</v>
      </c>
      <c r="E64" s="244">
        <f>SUM(E62:E63)</f>
        <v>0</v>
      </c>
      <c r="F64" s="262"/>
      <c r="G64" s="262"/>
      <c r="H64" s="77"/>
      <c r="I64" s="77"/>
      <c r="J64" s="36"/>
    </row>
    <row r="65" spans="1:10" s="6" customFormat="1" ht="13" x14ac:dyDescent="0.3">
      <c r="A65" s="12"/>
      <c r="B65" s="56" t="s">
        <v>38</v>
      </c>
      <c r="D65" s="246">
        <f>D64</f>
        <v>0</v>
      </c>
      <c r="E65" s="246">
        <f>E64</f>
        <v>0</v>
      </c>
      <c r="F65" s="262"/>
      <c r="G65" s="262"/>
      <c r="H65" s="77"/>
      <c r="I65" s="77"/>
      <c r="J65" s="36"/>
    </row>
    <row r="66" spans="1:10" s="6" customFormat="1" ht="13" x14ac:dyDescent="0.3">
      <c r="A66" s="12"/>
      <c r="B66" s="56" t="s">
        <v>4098</v>
      </c>
      <c r="D66" s="278"/>
      <c r="E66" s="170"/>
      <c r="F66" s="262"/>
      <c r="G66" s="262"/>
      <c r="H66" s="77"/>
      <c r="I66" s="77"/>
      <c r="J66" s="36"/>
    </row>
    <row r="67" spans="1:10" s="6" customFormat="1" ht="13" x14ac:dyDescent="0.3">
      <c r="A67" s="12"/>
      <c r="B67" s="56" t="s">
        <v>4099</v>
      </c>
      <c r="D67" s="278"/>
      <c r="E67" s="170"/>
      <c r="F67" s="262"/>
      <c r="G67" s="262"/>
      <c r="H67" s="77"/>
      <c r="I67" s="77"/>
      <c r="J67" s="36"/>
    </row>
    <row r="68" spans="1:10" s="6" customFormat="1" ht="13" x14ac:dyDescent="0.3">
      <c r="A68" s="12"/>
      <c r="B68" s="56" t="s">
        <v>4100</v>
      </c>
      <c r="D68" s="278"/>
      <c r="E68" s="170"/>
      <c r="F68" s="262"/>
      <c r="G68" s="262"/>
      <c r="H68" s="77"/>
      <c r="I68" s="77"/>
      <c r="J68" s="36"/>
    </row>
    <row r="69" spans="1:10" s="6" customFormat="1" ht="13" x14ac:dyDescent="0.3">
      <c r="A69" s="12"/>
      <c r="B69" s="56" t="s">
        <v>4101</v>
      </c>
      <c r="D69" s="278"/>
      <c r="E69" s="170"/>
      <c r="F69" s="262"/>
      <c r="G69" s="262"/>
      <c r="H69" s="77"/>
      <c r="I69" s="77"/>
      <c r="J69" s="36"/>
    </row>
    <row r="70" spans="1:10" s="6" customFormat="1" ht="13" x14ac:dyDescent="0.3">
      <c r="A70" s="12"/>
      <c r="B70" s="248" t="s">
        <v>4102</v>
      </c>
      <c r="D70" s="249">
        <f>SUM(D65:D69)</f>
        <v>0</v>
      </c>
      <c r="E70" s="249">
        <f>SUM(E65:E69)</f>
        <v>0</v>
      </c>
      <c r="F70" s="262"/>
      <c r="G70" s="262"/>
      <c r="H70" s="77"/>
      <c r="I70" s="77"/>
      <c r="J70" s="36"/>
    </row>
    <row r="71" spans="1:10" s="6" customFormat="1" ht="13" x14ac:dyDescent="0.3">
      <c r="A71" s="12"/>
      <c r="B71" s="283"/>
      <c r="D71" s="284"/>
      <c r="E71" s="285"/>
      <c r="F71" s="262"/>
      <c r="G71" s="262"/>
      <c r="H71" s="77"/>
      <c r="I71" s="77"/>
      <c r="J71" s="36"/>
    </row>
    <row r="72" spans="1:10" s="6" customFormat="1" ht="13" x14ac:dyDescent="0.3">
      <c r="A72" s="12"/>
      <c r="B72" s="260"/>
      <c r="C72" s="274"/>
      <c r="D72" s="266"/>
      <c r="E72" s="286"/>
      <c r="F72" s="262"/>
      <c r="G72" s="262"/>
      <c r="H72" s="77"/>
      <c r="I72" s="77"/>
      <c r="J72" s="36"/>
    </row>
    <row r="73" spans="1:10" s="6" customFormat="1" ht="15.5" x14ac:dyDescent="0.35">
      <c r="A73" s="12"/>
      <c r="B73" s="251" t="s">
        <v>4103</v>
      </c>
      <c r="C73" s="280"/>
      <c r="D73" s="266"/>
      <c r="E73" s="254"/>
      <c r="F73" s="262"/>
      <c r="G73" s="262"/>
      <c r="H73" s="77"/>
      <c r="I73" s="77"/>
      <c r="J73" s="36"/>
    </row>
    <row r="74" spans="1:10" s="6" customFormat="1" ht="13" x14ac:dyDescent="0.3">
      <c r="A74" s="12"/>
      <c r="B74" s="260"/>
      <c r="C74" s="274"/>
      <c r="D74" s="287"/>
      <c r="E74" s="262"/>
      <c r="F74" s="262"/>
      <c r="G74" s="262"/>
      <c r="H74" s="77"/>
      <c r="I74" s="77"/>
      <c r="J74" s="36"/>
    </row>
    <row r="75" spans="1:10" s="6" customFormat="1" ht="33.75" customHeight="1" x14ac:dyDescent="0.3">
      <c r="A75" s="12"/>
      <c r="B75" s="1376" t="s">
        <v>4104</v>
      </c>
      <c r="C75" s="1377"/>
      <c r="D75" s="16" t="s">
        <v>4105</v>
      </c>
      <c r="E75" s="16" t="s">
        <v>4106</v>
      </c>
      <c r="F75" s="16" t="s">
        <v>4107</v>
      </c>
      <c r="I75" s="288"/>
      <c r="J75" s="36"/>
    </row>
    <row r="76" spans="1:10" s="6" customFormat="1" ht="16.5" customHeight="1" x14ac:dyDescent="0.3">
      <c r="A76" s="12"/>
      <c r="B76" s="1378"/>
      <c r="C76" s="1377"/>
      <c r="D76" s="19" t="s">
        <v>6</v>
      </c>
      <c r="E76" s="19" t="s">
        <v>6</v>
      </c>
      <c r="F76" s="19" t="s">
        <v>6</v>
      </c>
      <c r="I76" s="288"/>
      <c r="J76" s="36"/>
    </row>
    <row r="77" spans="1:10" s="6" customFormat="1" ht="14" x14ac:dyDescent="0.3">
      <c r="A77" s="12"/>
      <c r="B77" s="248" t="s">
        <v>5</v>
      </c>
      <c r="D77" s="256">
        <v>0</v>
      </c>
      <c r="E77" s="256">
        <v>0</v>
      </c>
      <c r="F77" s="256">
        <v>0</v>
      </c>
      <c r="I77" s="288"/>
      <c r="J77" s="36"/>
    </row>
    <row r="78" spans="1:10" s="6" customFormat="1" ht="14" x14ac:dyDescent="0.3">
      <c r="A78" s="12"/>
      <c r="B78" s="257" t="s">
        <v>4</v>
      </c>
      <c r="D78" s="258"/>
      <c r="E78" s="258"/>
      <c r="F78" s="258"/>
      <c r="I78" s="288"/>
      <c r="J78" s="36"/>
    </row>
    <row r="79" spans="1:10" s="6" customFormat="1" ht="13" x14ac:dyDescent="0.3">
      <c r="A79" s="12"/>
      <c r="B79" s="53" t="s">
        <v>3</v>
      </c>
      <c r="D79" s="259">
        <f>D77+D78</f>
        <v>0</v>
      </c>
      <c r="E79" s="259">
        <f>E77+E78</f>
        <v>0</v>
      </c>
      <c r="F79" s="259">
        <f>F77+F78</f>
        <v>0</v>
      </c>
      <c r="I79" s="77"/>
      <c r="J79" s="36"/>
    </row>
    <row r="80" spans="1:10" s="6" customFormat="1" ht="12.5" x14ac:dyDescent="0.25">
      <c r="A80" s="12"/>
      <c r="B80" s="56" t="s">
        <v>4073</v>
      </c>
      <c r="D80" s="289"/>
      <c r="E80" s="176"/>
      <c r="F80" s="289"/>
      <c r="I80" s="77"/>
      <c r="J80" s="36"/>
    </row>
    <row r="81" spans="1:10" s="6" customFormat="1" ht="13" x14ac:dyDescent="0.3">
      <c r="A81" s="12"/>
      <c r="B81" s="260"/>
      <c r="C81" s="261"/>
      <c r="D81" s="290"/>
      <c r="E81" s="254"/>
      <c r="F81" s="254"/>
      <c r="G81" s="254"/>
      <c r="H81" s="77"/>
      <c r="I81" s="77"/>
      <c r="J81" s="36"/>
    </row>
    <row r="82" spans="1:10" s="6" customFormat="1" ht="12.5" x14ac:dyDescent="0.25">
      <c r="A82" s="12"/>
      <c r="B82" s="291"/>
      <c r="C82" s="77"/>
      <c r="D82" s="77"/>
      <c r="E82" s="77"/>
      <c r="F82" s="77"/>
      <c r="G82" s="77"/>
      <c r="H82" s="77"/>
      <c r="I82" s="77"/>
      <c r="J82" s="36"/>
    </row>
    <row r="83" spans="1:10" s="6" customFormat="1" ht="13" x14ac:dyDescent="0.3">
      <c r="A83" s="12"/>
      <c r="B83" s="260"/>
      <c r="C83" s="260"/>
      <c r="D83" s="290"/>
      <c r="E83" s="290"/>
      <c r="F83" s="254"/>
      <c r="G83" s="254"/>
      <c r="H83" s="254"/>
      <c r="I83" s="254"/>
      <c r="J83" s="36"/>
    </row>
    <row r="84" spans="1:10" s="6" customFormat="1" ht="29.25" customHeight="1" x14ac:dyDescent="0.25">
      <c r="A84" s="12"/>
      <c r="B84" s="292" t="s">
        <v>4108</v>
      </c>
      <c r="C84" s="263"/>
      <c r="G84" s="254"/>
      <c r="H84" s="254"/>
      <c r="I84" s="254"/>
      <c r="J84" s="36"/>
    </row>
    <row r="85" spans="1:10" s="6" customFormat="1" ht="29.25" customHeight="1" x14ac:dyDescent="0.25">
      <c r="A85" s="12"/>
      <c r="B85" s="292"/>
      <c r="C85" s="263"/>
      <c r="D85" s="1369" t="s">
        <v>4109</v>
      </c>
      <c r="E85" s="1370"/>
      <c r="F85" s="1371"/>
      <c r="G85" s="254"/>
      <c r="H85" s="254"/>
      <c r="I85" s="254"/>
      <c r="J85" s="36"/>
    </row>
    <row r="86" spans="1:10" s="6" customFormat="1" ht="39.75" customHeight="1" x14ac:dyDescent="0.25">
      <c r="A86" s="12"/>
      <c r="B86" s="1372" t="s">
        <v>4110</v>
      </c>
      <c r="C86" s="1373"/>
      <c r="D86" s="16" t="s">
        <v>4111</v>
      </c>
      <c r="E86" s="16" t="s">
        <v>4112</v>
      </c>
      <c r="F86" s="16" t="s">
        <v>33</v>
      </c>
      <c r="G86" s="254"/>
      <c r="H86" s="254"/>
      <c r="I86" s="254"/>
      <c r="J86" s="36"/>
    </row>
    <row r="87" spans="1:10" s="6" customFormat="1" ht="13.5" customHeight="1" x14ac:dyDescent="0.3">
      <c r="A87" s="12"/>
      <c r="B87" s="1374"/>
      <c r="C87" s="1375"/>
      <c r="D87" s="19" t="s">
        <v>6</v>
      </c>
      <c r="E87" s="19" t="s">
        <v>6</v>
      </c>
      <c r="F87" s="19" t="s">
        <v>6</v>
      </c>
      <c r="G87" s="254"/>
      <c r="H87" s="254"/>
      <c r="I87" s="254"/>
      <c r="J87" s="36"/>
    </row>
    <row r="88" spans="1:10" s="6" customFormat="1" ht="13" x14ac:dyDescent="0.3">
      <c r="A88" s="12"/>
      <c r="B88" s="248" t="s">
        <v>5</v>
      </c>
      <c r="D88" s="256">
        <v>0</v>
      </c>
      <c r="E88" s="256">
        <v>0</v>
      </c>
      <c r="F88" s="293">
        <f>SUM(D88:E88)</f>
        <v>0</v>
      </c>
      <c r="G88" s="254"/>
      <c r="H88" s="294"/>
      <c r="I88" s="254"/>
      <c r="J88" s="50"/>
    </row>
    <row r="89" spans="1:10" s="6" customFormat="1" ht="13" x14ac:dyDescent="0.25">
      <c r="A89" s="12"/>
      <c r="B89" s="257" t="s">
        <v>4</v>
      </c>
      <c r="D89" s="258"/>
      <c r="E89" s="258"/>
      <c r="F89" s="293">
        <f t="shared" ref="F89:F97" si="2">SUM(D89:E89)</f>
        <v>0</v>
      </c>
      <c r="G89" s="295"/>
      <c r="H89" s="296"/>
      <c r="I89" s="254"/>
      <c r="J89" s="50"/>
    </row>
    <row r="90" spans="1:10" s="6" customFormat="1" ht="13" x14ac:dyDescent="0.3">
      <c r="A90" s="12"/>
      <c r="B90" s="53" t="s">
        <v>3</v>
      </c>
      <c r="D90" s="259">
        <f>D88+D89</f>
        <v>0</v>
      </c>
      <c r="E90" s="259">
        <f>E88+E89</f>
        <v>0</v>
      </c>
      <c r="F90" s="259">
        <f>F88+F89</f>
        <v>0</v>
      </c>
      <c r="G90" s="297"/>
      <c r="H90" s="294"/>
      <c r="I90" s="254"/>
      <c r="J90" s="50"/>
    </row>
    <row r="91" spans="1:10" s="6" customFormat="1" ht="13" x14ac:dyDescent="0.25">
      <c r="A91" s="12"/>
      <c r="B91" s="56" t="s">
        <v>38</v>
      </c>
      <c r="D91" s="298">
        <f>D90</f>
        <v>0</v>
      </c>
      <c r="E91" s="298">
        <f>E90</f>
        <v>0</v>
      </c>
      <c r="F91" s="293">
        <f t="shared" si="2"/>
        <v>0</v>
      </c>
      <c r="G91" s="297"/>
      <c r="H91" s="294"/>
      <c r="I91" s="254"/>
      <c r="J91" s="50"/>
    </row>
    <row r="92" spans="1:10" s="6" customFormat="1" ht="12.5" x14ac:dyDescent="0.25">
      <c r="A92" s="12"/>
      <c r="B92" s="257" t="s">
        <v>4113</v>
      </c>
      <c r="D92" s="299"/>
      <c r="E92" s="299"/>
      <c r="F92" s="293">
        <f t="shared" si="2"/>
        <v>0</v>
      </c>
      <c r="G92" s="294"/>
      <c r="H92" s="294"/>
      <c r="I92" s="254"/>
      <c r="J92" s="50"/>
    </row>
    <row r="93" spans="1:10" s="6" customFormat="1" ht="12.5" x14ac:dyDescent="0.25">
      <c r="A93" s="12"/>
      <c r="B93" s="257" t="s">
        <v>4114</v>
      </c>
      <c r="D93" s="300"/>
      <c r="E93" s="300"/>
      <c r="F93" s="293">
        <f t="shared" si="2"/>
        <v>0</v>
      </c>
      <c r="G93" s="294"/>
      <c r="H93" s="294"/>
      <c r="I93" s="254"/>
      <c r="J93" s="50"/>
    </row>
    <row r="94" spans="1:10" s="6" customFormat="1" ht="12.5" x14ac:dyDescent="0.25">
      <c r="A94" s="12"/>
      <c r="B94" s="257" t="s">
        <v>4115</v>
      </c>
      <c r="D94" s="300"/>
      <c r="E94" s="300"/>
      <c r="F94" s="293">
        <f t="shared" si="2"/>
        <v>0</v>
      </c>
      <c r="G94" s="294"/>
      <c r="H94" s="294"/>
      <c r="I94" s="254"/>
      <c r="J94" s="50"/>
    </row>
    <row r="95" spans="1:10" s="6" customFormat="1" ht="12.5" x14ac:dyDescent="0.25">
      <c r="A95" s="12"/>
      <c r="B95" s="257" t="s">
        <v>4116</v>
      </c>
      <c r="D95" s="300"/>
      <c r="E95" s="300"/>
      <c r="F95" s="293">
        <f t="shared" si="2"/>
        <v>0</v>
      </c>
      <c r="G95" s="294"/>
      <c r="H95" s="294"/>
      <c r="I95" s="254"/>
      <c r="J95" s="50"/>
    </row>
    <row r="96" spans="1:10" s="6" customFormat="1" ht="12.5" x14ac:dyDescent="0.25">
      <c r="A96" s="12"/>
      <c r="B96" s="257" t="s">
        <v>4117</v>
      </c>
      <c r="D96" s="301"/>
      <c r="E96" s="301"/>
      <c r="F96" s="293">
        <f t="shared" si="2"/>
        <v>0</v>
      </c>
      <c r="G96" s="294"/>
      <c r="H96" s="294"/>
      <c r="I96" s="254"/>
      <c r="J96" s="50"/>
    </row>
    <row r="97" spans="1:10" s="6" customFormat="1" ht="12.5" x14ac:dyDescent="0.25">
      <c r="A97" s="12"/>
      <c r="B97" s="257" t="s">
        <v>4118</v>
      </c>
      <c r="D97" s="301"/>
      <c r="E97" s="301"/>
      <c r="F97" s="293">
        <f t="shared" si="2"/>
        <v>0</v>
      </c>
      <c r="G97" s="294"/>
      <c r="H97" s="294"/>
      <c r="I97" s="254"/>
      <c r="J97" s="50"/>
    </row>
    <row r="98" spans="1:10" s="6" customFormat="1" ht="14" x14ac:dyDescent="0.3">
      <c r="A98" s="12"/>
      <c r="B98" s="302" t="s">
        <v>4119</v>
      </c>
      <c r="D98" s="303">
        <f>SUM(D91:D97)</f>
        <v>0</v>
      </c>
      <c r="E98" s="303">
        <f>SUM(E91:E97)</f>
        <v>0</v>
      </c>
      <c r="F98" s="303">
        <f>SUM(F91:F97)</f>
        <v>0</v>
      </c>
      <c r="G98" s="294"/>
      <c r="H98" s="294"/>
      <c r="I98" s="254"/>
      <c r="J98" s="50"/>
    </row>
    <row r="99" spans="1:10" s="6" customFormat="1" ht="14" x14ac:dyDescent="0.3">
      <c r="A99" s="12"/>
      <c r="B99" s="302"/>
      <c r="D99" s="304"/>
      <c r="E99" s="304"/>
      <c r="F99" s="304"/>
      <c r="G99" s="294"/>
      <c r="H99" s="294"/>
      <c r="I99" s="254"/>
      <c r="J99" s="50"/>
    </row>
    <row r="100" spans="1:10" s="6" customFormat="1" ht="13" x14ac:dyDescent="0.3">
      <c r="A100" s="12"/>
      <c r="B100" s="248"/>
      <c r="D100" s="305"/>
      <c r="E100" s="306"/>
      <c r="F100" s="307"/>
      <c r="G100" s="254"/>
      <c r="H100" s="254"/>
      <c r="I100" s="254"/>
      <c r="J100" s="36"/>
    </row>
    <row r="101" spans="1:10" s="6" customFormat="1" ht="15.5" x14ac:dyDescent="0.25">
      <c r="A101" s="12"/>
      <c r="B101" s="292" t="s">
        <v>4120</v>
      </c>
      <c r="D101" s="306"/>
      <c r="E101" s="306"/>
      <c r="F101" s="306"/>
      <c r="G101" s="254"/>
      <c r="H101" s="254"/>
      <c r="I101" s="254"/>
      <c r="J101" s="36"/>
    </row>
    <row r="102" spans="1:10" s="6" customFormat="1" ht="42.75" customHeight="1" x14ac:dyDescent="0.25">
      <c r="A102" s="12"/>
      <c r="B102" s="1376" t="s">
        <v>4121</v>
      </c>
      <c r="C102" s="1377"/>
      <c r="D102" s="16" t="s">
        <v>4122</v>
      </c>
      <c r="E102" s="190"/>
      <c r="F102" s="190"/>
      <c r="G102" s="254"/>
      <c r="H102" s="254"/>
      <c r="I102" s="308"/>
      <c r="J102" s="36"/>
    </row>
    <row r="103" spans="1:10" s="6" customFormat="1" ht="13" x14ac:dyDescent="0.3">
      <c r="A103" s="309"/>
      <c r="B103" s="1378"/>
      <c r="C103" s="1377"/>
      <c r="D103" s="19" t="s">
        <v>6</v>
      </c>
      <c r="E103" s="42"/>
      <c r="F103" s="42"/>
      <c r="J103" s="36"/>
    </row>
    <row r="104" spans="1:10" s="6" customFormat="1" ht="13" x14ac:dyDescent="0.3">
      <c r="A104" s="12"/>
      <c r="B104" s="248" t="s">
        <v>5</v>
      </c>
      <c r="D104" s="310">
        <v>0</v>
      </c>
      <c r="E104" s="42"/>
      <c r="F104" s="42"/>
      <c r="G104" s="291"/>
      <c r="H104" s="291"/>
      <c r="I104" s="291"/>
      <c r="J104" s="36"/>
    </row>
    <row r="105" spans="1:10" s="6" customFormat="1" ht="12.5" x14ac:dyDescent="0.25">
      <c r="A105" s="7"/>
      <c r="B105" s="257" t="s">
        <v>4</v>
      </c>
      <c r="D105" s="258"/>
      <c r="E105" s="42"/>
      <c r="F105" s="42"/>
      <c r="G105" s="7"/>
      <c r="H105" s="7"/>
      <c r="I105" s="7"/>
    </row>
    <row r="106" spans="1:10" s="6" customFormat="1" ht="13" x14ac:dyDescent="0.3">
      <c r="A106" s="7"/>
      <c r="B106" s="53" t="s">
        <v>3</v>
      </c>
      <c r="D106" s="259">
        <f>D104+D105</f>
        <v>0</v>
      </c>
      <c r="E106" s="42"/>
      <c r="F106" s="42"/>
      <c r="G106" s="7"/>
      <c r="H106" s="7"/>
      <c r="I106" s="7"/>
    </row>
    <row r="107" spans="1:10" s="6" customFormat="1" ht="12.5" x14ac:dyDescent="0.25">
      <c r="A107" s="7"/>
      <c r="B107" s="56" t="s">
        <v>4073</v>
      </c>
      <c r="D107" s="258"/>
      <c r="E107" s="42"/>
      <c r="F107" s="42"/>
      <c r="G107" s="7"/>
      <c r="H107" s="7"/>
      <c r="I107" s="7"/>
    </row>
    <row r="108" spans="1:10" s="6" customFormat="1" ht="12.5" x14ac:dyDescent="0.25">
      <c r="A108" s="7"/>
      <c r="B108" s="7"/>
      <c r="C108" s="7"/>
      <c r="D108" s="7"/>
      <c r="E108" s="7"/>
      <c r="F108" s="7"/>
      <c r="G108" s="7"/>
      <c r="H108" s="7"/>
      <c r="I108" s="7"/>
    </row>
    <row r="109" spans="1:10" s="6" customFormat="1" ht="12.5" x14ac:dyDescent="0.25">
      <c r="A109" s="7"/>
      <c r="B109" s="7"/>
      <c r="C109" s="7"/>
      <c r="D109" s="7"/>
      <c r="E109" s="7"/>
      <c r="F109" s="7"/>
      <c r="G109" s="7"/>
      <c r="H109" s="7"/>
      <c r="I109" s="7"/>
    </row>
    <row r="110" spans="1:10" s="6" customFormat="1" ht="12.5" x14ac:dyDescent="0.25">
      <c r="A110" s="7"/>
      <c r="B110" s="7"/>
      <c r="C110" s="7"/>
      <c r="D110" s="7"/>
      <c r="E110" s="7"/>
      <c r="F110" s="7"/>
      <c r="G110" s="7"/>
      <c r="H110" s="7"/>
      <c r="I110" s="7"/>
    </row>
    <row r="111" spans="1:10" s="6" customFormat="1" ht="13" x14ac:dyDescent="0.3">
      <c r="A111" s="7"/>
      <c r="B111" s="127" t="s">
        <v>90</v>
      </c>
      <c r="C111" s="127" t="s">
        <v>91</v>
      </c>
      <c r="D111" s="127" t="s">
        <v>92</v>
      </c>
      <c r="E111" s="127" t="s">
        <v>93</v>
      </c>
      <c r="F111" s="7"/>
      <c r="G111" s="7"/>
      <c r="H111" s="7"/>
      <c r="I111" s="7"/>
    </row>
    <row r="112" spans="1:10" s="6" customFormat="1" ht="25" x14ac:dyDescent="0.25">
      <c r="A112" s="7"/>
      <c r="B112" s="129" t="s">
        <v>3457</v>
      </c>
      <c r="C112" s="130" t="s">
        <v>4123</v>
      </c>
      <c r="D112" s="133">
        <f>SUM(F49:F51)-SUM('LP-Balance sheet'!I14:L14)</f>
        <v>0</v>
      </c>
      <c r="E112" s="134" t="s">
        <v>96</v>
      </c>
      <c r="F112" s="7"/>
      <c r="G112" s="7"/>
      <c r="H112" s="7"/>
      <c r="I112" s="7"/>
    </row>
    <row r="113" spans="1:9" s="6" customFormat="1" ht="25" x14ac:dyDescent="0.25">
      <c r="A113" s="7"/>
      <c r="B113" s="129" t="s">
        <v>3459</v>
      </c>
      <c r="C113" s="130" t="s">
        <v>4124</v>
      </c>
      <c r="D113" s="133">
        <f>SUM(F36:F45)-SUM('LP-Balance sheet'!I22:L22)</f>
        <v>0</v>
      </c>
      <c r="E113" s="135" t="s">
        <v>96</v>
      </c>
      <c r="F113" s="7"/>
      <c r="G113" s="7"/>
      <c r="H113" s="7"/>
      <c r="I113" s="7"/>
    </row>
    <row r="114" spans="1:9" s="6" customFormat="1" ht="25" x14ac:dyDescent="0.25">
      <c r="A114" s="7"/>
      <c r="B114" s="129" t="s">
        <v>3460</v>
      </c>
      <c r="C114" s="130" t="s">
        <v>4125</v>
      </c>
      <c r="D114" s="133">
        <f>E65-E64</f>
        <v>0</v>
      </c>
      <c r="E114" s="134" t="s">
        <v>96</v>
      </c>
      <c r="G114" s="7"/>
      <c r="H114" s="7"/>
      <c r="I114" s="7"/>
    </row>
    <row r="115" spans="1:9" s="6" customFormat="1" ht="25" x14ac:dyDescent="0.25">
      <c r="A115" s="7"/>
      <c r="B115" s="129" t="s">
        <v>3461</v>
      </c>
      <c r="C115" s="130" t="s">
        <v>4126</v>
      </c>
      <c r="D115" s="137">
        <f>D65-D64</f>
        <v>0</v>
      </c>
      <c r="E115" s="134" t="s">
        <v>96</v>
      </c>
    </row>
    <row r="116" spans="1:9" s="6" customFormat="1" ht="25" x14ac:dyDescent="0.25">
      <c r="A116" s="7"/>
      <c r="B116" s="129" t="s">
        <v>3462</v>
      </c>
      <c r="C116" s="130" t="s">
        <v>4127</v>
      </c>
      <c r="D116" s="133">
        <f>SUM(D8:F8)-SUM('LP-Balance sheet'!I21:L21)</f>
        <v>0</v>
      </c>
      <c r="E116" s="134" t="s">
        <v>96</v>
      </c>
    </row>
    <row r="117" spans="1:9" s="6" customFormat="1" ht="12.5" x14ac:dyDescent="0.25">
      <c r="A117" s="7"/>
      <c r="B117" s="129" t="s">
        <v>3463</v>
      </c>
      <c r="C117" s="134" t="s">
        <v>4128</v>
      </c>
      <c r="D117" s="133">
        <f>SUM(D10:F10)-SUM(D9:F9)</f>
        <v>0</v>
      </c>
      <c r="E117" s="135" t="s">
        <v>96</v>
      </c>
    </row>
    <row r="118" spans="1:9" s="6" customFormat="1" ht="25" x14ac:dyDescent="0.25">
      <c r="A118" s="7"/>
      <c r="B118" s="129" t="s">
        <v>3464</v>
      </c>
      <c r="C118" s="130" t="s">
        <v>4129</v>
      </c>
      <c r="D118" s="133">
        <f>SUM(D78:F78)-SUM('LP-Balance sheet'!I23:L23)</f>
        <v>0</v>
      </c>
      <c r="E118" s="134" t="s">
        <v>96</v>
      </c>
    </row>
    <row r="119" spans="1:9" s="6" customFormat="1" ht="25" x14ac:dyDescent="0.25">
      <c r="A119" s="7"/>
      <c r="B119" s="129" t="s">
        <v>3465</v>
      </c>
      <c r="C119" s="130" t="s">
        <v>4130</v>
      </c>
      <c r="D119" s="131">
        <f>SUM(D89:E89)-SUM('LP-Balance sheet'!I19:L19)</f>
        <v>0</v>
      </c>
      <c r="E119" s="132" t="s">
        <v>96</v>
      </c>
    </row>
    <row r="120" spans="1:9" s="6" customFormat="1" ht="25" x14ac:dyDescent="0.25">
      <c r="A120" s="7"/>
      <c r="B120" s="129" t="s">
        <v>3466</v>
      </c>
      <c r="C120" s="130" t="s">
        <v>4131</v>
      </c>
      <c r="D120" s="131">
        <f>D91-D90</f>
        <v>0</v>
      </c>
      <c r="E120" s="132" t="s">
        <v>96</v>
      </c>
    </row>
    <row r="121" spans="1:9" s="6" customFormat="1" ht="25" x14ac:dyDescent="0.25">
      <c r="A121" s="7"/>
      <c r="B121" s="129" t="s">
        <v>3467</v>
      </c>
      <c r="C121" s="130" t="s">
        <v>4132</v>
      </c>
      <c r="D121" s="311">
        <f>E91-E90</f>
        <v>0</v>
      </c>
      <c r="E121" s="132" t="s">
        <v>96</v>
      </c>
    </row>
    <row r="122" spans="1:9" s="6" customFormat="1" ht="25" x14ac:dyDescent="0.25">
      <c r="A122" s="7"/>
      <c r="B122" s="129" t="s">
        <v>3468</v>
      </c>
      <c r="C122" s="130" t="s">
        <v>4133</v>
      </c>
      <c r="D122" s="311">
        <f>D105-SUM('LP-Balance sheet'!I34:L34)</f>
        <v>0</v>
      </c>
      <c r="E122" s="132" t="s">
        <v>96</v>
      </c>
    </row>
    <row r="123" spans="1:9" s="6" customFormat="1" ht="12.75" customHeight="1" x14ac:dyDescent="0.25"/>
    <row r="124" spans="1:9" s="6" customFormat="1" ht="15.5" x14ac:dyDescent="0.35">
      <c r="B124" s="1288" t="s">
        <v>89</v>
      </c>
      <c r="C124" s="1289"/>
      <c r="D124" s="1289"/>
      <c r="E124" s="1289"/>
      <c r="F124" s="1290"/>
    </row>
    <row r="125" spans="1:9" ht="49.5" customHeight="1" x14ac:dyDescent="0.35">
      <c r="B125" s="1291"/>
      <c r="C125" s="1292"/>
      <c r="D125" s="1292"/>
      <c r="E125" s="1292"/>
      <c r="F125" s="1293"/>
    </row>
  </sheetData>
  <mergeCells count="11">
    <mergeCell ref="B75:C76"/>
    <mergeCell ref="B20:C21"/>
    <mergeCell ref="B31:F31"/>
    <mergeCell ref="B32:C33"/>
    <mergeCell ref="B34:C34"/>
    <mergeCell ref="B60:C60"/>
    <mergeCell ref="D85:F85"/>
    <mergeCell ref="B86:C87"/>
    <mergeCell ref="B102:C103"/>
    <mergeCell ref="B124:F124"/>
    <mergeCell ref="B125:F125"/>
  </mergeCells>
  <dataValidations count="7">
    <dataValidation type="whole" allowBlank="1" showInputMessage="1" showErrorMessage="1" error="Whole numbers only to be entered in this cell_x000a_" sqref="D92">
      <formula1>-10000000000</formula1>
      <formula2>10000000000</formula2>
    </dataValidation>
    <dataValidation type="whole" allowBlank="1" showInputMessage="1" showErrorMessage="1" error="Whole numbers only to be entered into this cell_x000a_" sqref="E92">
      <formula1>-10000000000</formula1>
      <formula2>10000000000</formula2>
    </dataValidation>
    <dataValidation type="whole" operator="lessThanOrEqual" allowBlank="1" showInputMessage="1" showErrorMessage="1" error="Whole positive numbers only to be entered into this cell_x000a_" sqref="D66:E66">
      <formula1>0</formula1>
    </dataValidation>
    <dataValidation type="whole" operator="greaterThanOrEqual" allowBlank="1" showInputMessage="1" showErrorMessage="1" error="Enter whole positive numbers into this cell" sqref="D25 D36:D44 D49:D51">
      <formula1>0</formula1>
    </dataValidation>
    <dataValidation type="whole" operator="lessThanOrEqual" allowBlank="1" showInputMessage="1" showErrorMessage="1" error="Whole negative numbers only to be entered in this cell." sqref="D14:F14">
      <formula1>0</formula1>
    </dataValidation>
    <dataValidation type="whole" operator="greaterThanOrEqual" allowBlank="1" showInputMessage="1" showErrorMessage="1" error="Whole positive numbers only to be entered in this cell_x000a_" sqref="D11:F11">
      <formula1>0</formula1>
    </dataValidation>
    <dataValidation type="whole" allowBlank="1" showInputMessage="1" showErrorMessage="1" error="Whole numbers only to be entered in this cell" sqref="D8:F8 D12:F13 D15:F15 D23 F49:F51 F36:F44 D63:E63 D105 D89:E89 D78:F78 D93:E97">
      <formula1>-1000000000</formula1>
      <formula2>1000000000</formula2>
    </dataValidation>
  </dataValidations>
  <printOptions headings="1" gridLines="1"/>
  <pageMargins left="0.74803149606299213" right="0.74803149606299213" top="0.98425196850393704" bottom="0.98425196850393704" header="0.51181102362204722" footer="0.51181102362204722"/>
  <pageSetup paperSize="9" scale="3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R137"/>
  <sheetViews>
    <sheetView showGridLines="0" zoomScale="80" zoomScaleNormal="80" workbookViewId="0"/>
  </sheetViews>
  <sheetFormatPr defaultRowHeight="12.75" customHeight="1" x14ac:dyDescent="0.25"/>
  <cols>
    <col min="1" max="1" width="10" customWidth="1"/>
    <col min="2" max="2" width="51.54296875" customWidth="1"/>
    <col min="3" max="13" width="15.81640625" customWidth="1"/>
    <col min="14" max="14" width="18" customWidth="1"/>
    <col min="15" max="15" width="18.453125" customWidth="1"/>
    <col min="16" max="16" width="15.81640625" customWidth="1"/>
  </cols>
  <sheetData>
    <row r="1" spans="1:13" s="643" customFormat="1" ht="18" x14ac:dyDescent="0.4">
      <c r="A1" s="690"/>
      <c r="B1" s="690"/>
      <c r="C1" s="1153"/>
      <c r="D1" s="1153"/>
      <c r="E1" s="1153"/>
      <c r="F1" s="1153"/>
      <c r="G1" s="1153"/>
      <c r="H1" s="1153"/>
      <c r="I1" s="1153"/>
      <c r="J1" s="1153"/>
      <c r="K1" s="1153"/>
      <c r="L1" s="1153"/>
      <c r="M1" s="690"/>
    </row>
    <row r="2" spans="1:13" s="643" customFormat="1" ht="20" x14ac:dyDescent="0.4">
      <c r="B2" s="644" t="s">
        <v>7781</v>
      </c>
      <c r="C2" s="1153"/>
      <c r="D2" s="1153"/>
      <c r="E2" s="1153"/>
      <c r="F2" s="1153"/>
      <c r="G2" s="1153"/>
      <c r="H2" s="1153"/>
      <c r="I2" s="1153"/>
      <c r="J2" s="1153"/>
      <c r="K2" s="1153"/>
      <c r="L2" s="1153"/>
      <c r="M2" s="690"/>
    </row>
    <row r="3" spans="1:13" s="643" customFormat="1" ht="18" x14ac:dyDescent="0.4">
      <c r="A3" s="472"/>
      <c r="B3" s="472"/>
      <c r="C3" s="1154"/>
      <c r="D3" s="1154"/>
      <c r="E3" s="1154"/>
      <c r="F3" s="1154"/>
      <c r="G3" s="1154"/>
      <c r="H3" s="1154"/>
      <c r="I3" s="1154"/>
      <c r="J3" s="1154"/>
      <c r="K3" s="472"/>
      <c r="L3" s="472"/>
      <c r="M3" s="472"/>
    </row>
    <row r="4" spans="1:13" s="643" customFormat="1" ht="13.5" customHeight="1" x14ac:dyDescent="0.4">
      <c r="A4" s="472"/>
      <c r="B4" s="1155" t="s">
        <v>7404</v>
      </c>
      <c r="C4" s="1154"/>
      <c r="D4" s="1154"/>
      <c r="E4" s="1154"/>
      <c r="F4" s="1154"/>
      <c r="G4" s="1154"/>
      <c r="H4" s="1154"/>
      <c r="I4" s="1154"/>
      <c r="J4" s="1154"/>
      <c r="K4" s="472"/>
      <c r="L4" s="472"/>
      <c r="M4" s="472"/>
    </row>
    <row r="5" spans="1:13" s="643" customFormat="1" ht="43.5" customHeight="1" x14ac:dyDescent="0.25">
      <c r="A5" s="641"/>
      <c r="B5" s="1401" t="s">
        <v>7782</v>
      </c>
      <c r="C5" s="1401"/>
      <c r="D5" s="1156"/>
      <c r="E5" s="1157" t="s">
        <v>7783</v>
      </c>
      <c r="F5" s="1158" t="s">
        <v>7784</v>
      </c>
      <c r="G5" s="1159"/>
      <c r="H5" s="1159"/>
      <c r="I5" s="1159"/>
      <c r="J5" s="1159"/>
      <c r="K5" s="1159"/>
      <c r="L5" s="1159"/>
      <c r="M5" s="1159"/>
    </row>
    <row r="6" spans="1:13" s="643" customFormat="1" ht="15" customHeight="1" x14ac:dyDescent="0.3">
      <c r="A6" s="641"/>
      <c r="B6" s="1401"/>
      <c r="C6" s="1401"/>
      <c r="D6" s="1156"/>
      <c r="E6" s="1160" t="s">
        <v>6</v>
      </c>
      <c r="F6" s="1160" t="s">
        <v>6</v>
      </c>
      <c r="G6" s="1159"/>
      <c r="H6" s="1159"/>
      <c r="I6" s="1159"/>
      <c r="J6" s="1159"/>
      <c r="K6" s="1159"/>
      <c r="L6" s="1159"/>
      <c r="M6" s="1159"/>
    </row>
    <row r="7" spans="1:13" s="643" customFormat="1" ht="15" customHeight="1" x14ac:dyDescent="0.3">
      <c r="A7" s="641"/>
      <c r="B7" s="1161" t="s">
        <v>7785</v>
      </c>
      <c r="C7" s="1161"/>
      <c r="D7" s="1156"/>
      <c r="E7" s="1162"/>
      <c r="F7" s="1156"/>
      <c r="G7" s="1159"/>
      <c r="H7" s="1159"/>
      <c r="I7" s="1159"/>
      <c r="J7" s="1159"/>
      <c r="K7" s="1159"/>
      <c r="L7" s="1159"/>
      <c r="M7" s="1159"/>
    </row>
    <row r="8" spans="1:13" s="643" customFormat="1" ht="13" x14ac:dyDescent="0.3">
      <c r="A8" s="641"/>
      <c r="B8" s="1163" t="s">
        <v>3549</v>
      </c>
      <c r="C8" s="1164"/>
      <c r="D8" s="1156"/>
      <c r="E8" s="1165"/>
      <c r="F8" s="1165">
        <v>0</v>
      </c>
      <c r="G8" s="1159"/>
      <c r="H8" s="1159"/>
      <c r="I8" s="1159"/>
      <c r="J8" s="1159"/>
      <c r="K8" s="1159"/>
      <c r="L8" s="1159"/>
      <c r="M8" s="1159"/>
    </row>
    <row r="9" spans="1:13" s="643" customFormat="1" ht="13" x14ac:dyDescent="0.3">
      <c r="A9" s="641"/>
      <c r="B9" s="47" t="s">
        <v>37</v>
      </c>
      <c r="C9" s="1164"/>
      <c r="D9" s="1156"/>
      <c r="E9" s="1166"/>
      <c r="F9" s="1166"/>
      <c r="G9" s="1167"/>
      <c r="H9" s="1159"/>
      <c r="I9" s="1159"/>
      <c r="J9" s="1159"/>
      <c r="K9" s="1156"/>
      <c r="L9" s="1156"/>
      <c r="M9" s="1156"/>
    </row>
    <row r="10" spans="1:13" s="643" customFormat="1" ht="13" x14ac:dyDescent="0.3">
      <c r="A10" s="641"/>
      <c r="B10" s="1168" t="s">
        <v>7786</v>
      </c>
      <c r="C10" s="1164"/>
      <c r="D10" s="1156"/>
      <c r="E10" s="1169">
        <f>E8+E9</f>
        <v>0</v>
      </c>
      <c r="F10" s="1169">
        <f>F8+F9</f>
        <v>0</v>
      </c>
      <c r="G10" s="1156"/>
      <c r="H10" s="1156"/>
      <c r="I10" s="1156"/>
      <c r="J10" s="1156"/>
      <c r="K10" s="1156"/>
      <c r="L10" s="1156"/>
      <c r="M10" s="1156"/>
    </row>
    <row r="11" spans="1:13" s="643" customFormat="1" ht="13" x14ac:dyDescent="0.3">
      <c r="A11" s="641"/>
      <c r="B11" s="47" t="s">
        <v>7787</v>
      </c>
      <c r="C11" s="1164"/>
      <c r="D11" s="1156"/>
      <c r="E11" s="1170">
        <f>E10</f>
        <v>0</v>
      </c>
      <c r="F11" s="1170">
        <f>F10</f>
        <v>0</v>
      </c>
      <c r="G11" s="1156"/>
      <c r="H11" s="1156"/>
      <c r="I11" s="1156"/>
      <c r="J11" s="1156"/>
      <c r="K11" s="1156"/>
      <c r="L11" s="1156"/>
      <c r="M11" s="1156"/>
    </row>
    <row r="12" spans="1:13" s="643" customFormat="1" ht="13" x14ac:dyDescent="0.3">
      <c r="A12" s="641"/>
      <c r="B12" s="47" t="s">
        <v>7788</v>
      </c>
      <c r="C12" s="1164"/>
      <c r="D12" s="1156"/>
      <c r="E12" s="1166"/>
      <c r="F12" s="1166"/>
      <c r="G12" s="1156"/>
      <c r="H12" s="1156"/>
      <c r="I12" s="1156"/>
      <c r="J12" s="1156"/>
      <c r="K12" s="1156"/>
      <c r="L12" s="1156"/>
      <c r="M12" s="1156"/>
    </row>
    <row r="13" spans="1:13" s="643" customFormat="1" ht="13" x14ac:dyDescent="0.3">
      <c r="A13" s="641"/>
      <c r="B13" s="47" t="s">
        <v>7789</v>
      </c>
      <c r="C13" s="1164"/>
      <c r="D13" s="1156"/>
      <c r="E13" s="1166"/>
      <c r="F13" s="1166"/>
      <c r="G13" s="1156"/>
      <c r="H13" s="1156"/>
      <c r="I13" s="1156"/>
      <c r="J13" s="1156"/>
      <c r="K13" s="1156"/>
      <c r="L13" s="1156"/>
      <c r="M13" s="1156"/>
    </row>
    <row r="14" spans="1:13" s="643" customFormat="1" ht="13" x14ac:dyDescent="0.3">
      <c r="A14" s="641"/>
      <c r="B14" s="47" t="s">
        <v>7790</v>
      </c>
      <c r="C14" s="1164"/>
      <c r="D14" s="1156"/>
      <c r="E14" s="1166"/>
      <c r="F14" s="1166"/>
      <c r="G14" s="1156"/>
      <c r="H14" s="1156"/>
      <c r="I14" s="1156"/>
      <c r="J14" s="1156"/>
      <c r="K14" s="1156"/>
      <c r="L14" s="1156"/>
      <c r="M14" s="1156"/>
    </row>
    <row r="15" spans="1:13" s="643" customFormat="1" ht="13" x14ac:dyDescent="0.3">
      <c r="A15" s="641"/>
      <c r="B15" s="47" t="s">
        <v>7791</v>
      </c>
      <c r="C15" s="1164"/>
      <c r="D15" s="1156"/>
      <c r="E15" s="1166"/>
      <c r="F15" s="1166"/>
      <c r="G15" s="1156"/>
      <c r="H15" s="1156"/>
      <c r="I15" s="1156"/>
      <c r="J15" s="1156"/>
      <c r="K15" s="1156"/>
      <c r="L15" s="1156"/>
      <c r="M15" s="1156"/>
    </row>
    <row r="16" spans="1:13" s="643" customFormat="1" ht="13" x14ac:dyDescent="0.3">
      <c r="A16" s="641"/>
      <c r="B16" s="47" t="s">
        <v>7237</v>
      </c>
      <c r="C16" s="1164"/>
      <c r="D16" s="1156"/>
      <c r="E16" s="1166"/>
      <c r="F16" s="1166"/>
      <c r="G16" s="1156"/>
      <c r="H16" s="1156"/>
      <c r="I16" s="1156"/>
      <c r="J16" s="1156"/>
      <c r="K16" s="1156"/>
      <c r="L16" s="1156"/>
      <c r="M16" s="1156"/>
    </row>
    <row r="17" spans="1:17" s="643" customFormat="1" ht="13" x14ac:dyDescent="0.3">
      <c r="A17" s="641"/>
      <c r="B17" s="47" t="s">
        <v>4065</v>
      </c>
      <c r="C17" s="1164"/>
      <c r="D17" s="1156"/>
      <c r="E17" s="1166"/>
      <c r="F17" s="1166"/>
      <c r="G17" s="1156"/>
      <c r="H17" s="1156"/>
      <c r="I17" s="1156"/>
      <c r="J17" s="1156"/>
      <c r="K17" s="1156"/>
      <c r="L17" s="1156"/>
      <c r="M17" s="1156"/>
    </row>
    <row r="18" spans="1:17" s="643" customFormat="1" ht="13" x14ac:dyDescent="0.3">
      <c r="A18" s="641"/>
      <c r="B18" s="47" t="s">
        <v>7246</v>
      </c>
      <c r="C18" s="1164"/>
      <c r="D18" s="1156"/>
      <c r="E18" s="1166"/>
      <c r="F18" s="1166"/>
      <c r="G18" s="1156"/>
      <c r="H18" s="1156"/>
      <c r="I18" s="1156"/>
      <c r="J18" s="1156"/>
      <c r="K18" s="1156"/>
      <c r="L18" s="1156"/>
      <c r="M18" s="1156"/>
    </row>
    <row r="19" spans="1:17" s="643" customFormat="1" ht="12.75" customHeight="1" x14ac:dyDescent="0.3">
      <c r="A19" s="641"/>
      <c r="B19" s="1171" t="s">
        <v>7792</v>
      </c>
      <c r="C19" s="1164"/>
      <c r="D19" s="1156"/>
      <c r="E19" s="1172">
        <f>SUM(E11:E18)</f>
        <v>0</v>
      </c>
      <c r="F19" s="1172">
        <f>SUM(F11:F18)</f>
        <v>0</v>
      </c>
      <c r="G19" s="1156"/>
      <c r="H19" s="1156"/>
      <c r="I19" s="1156"/>
      <c r="J19" s="1156"/>
      <c r="K19" s="1156"/>
      <c r="L19" s="1156"/>
      <c r="M19" s="1156"/>
    </row>
    <row r="20" spans="1:17" s="643" customFormat="1" ht="13" x14ac:dyDescent="0.3">
      <c r="A20" s="641"/>
      <c r="B20" s="1164"/>
      <c r="C20" s="1164"/>
      <c r="D20" s="1156"/>
      <c r="E20" s="1156"/>
      <c r="F20" s="1156"/>
      <c r="G20" s="1156"/>
      <c r="H20" s="1156"/>
      <c r="I20" s="1156"/>
      <c r="J20" s="1156"/>
      <c r="K20" s="1156"/>
      <c r="L20" s="1156"/>
      <c r="M20" s="1156"/>
    </row>
    <row r="21" spans="1:17" s="643" customFormat="1" ht="15" customHeight="1" x14ac:dyDescent="0.3">
      <c r="A21" s="641"/>
      <c r="B21" s="1161" t="s">
        <v>7793</v>
      </c>
      <c r="C21" s="1161"/>
      <c r="D21" s="1156"/>
      <c r="E21" s="1173"/>
      <c r="F21" s="1173"/>
      <c r="G21" s="1173"/>
      <c r="H21" s="1173"/>
      <c r="I21" s="1156"/>
      <c r="J21" s="1156"/>
      <c r="K21" s="1156"/>
      <c r="L21" s="1156"/>
      <c r="M21" s="1156"/>
    </row>
    <row r="22" spans="1:17" s="643" customFormat="1" ht="13" x14ac:dyDescent="0.3">
      <c r="A22" s="641"/>
      <c r="B22" s="47" t="s">
        <v>7794</v>
      </c>
      <c r="C22" s="1164"/>
      <c r="D22" s="1156"/>
      <c r="E22" s="914"/>
      <c r="F22" s="914"/>
      <c r="G22" s="1156"/>
      <c r="H22" s="1156"/>
      <c r="I22" s="1156"/>
      <c r="J22" s="1156"/>
      <c r="K22" s="1156"/>
      <c r="L22" s="1156"/>
      <c r="M22" s="1156"/>
    </row>
    <row r="23" spans="1:17" s="643" customFormat="1" ht="13" x14ac:dyDescent="0.3">
      <c r="A23" s="641"/>
      <c r="B23" s="47" t="s">
        <v>7795</v>
      </c>
      <c r="C23" s="1164"/>
      <c r="D23" s="1156"/>
      <c r="E23" s="914"/>
      <c r="F23" s="914"/>
      <c r="G23" s="1156"/>
      <c r="H23" s="1156"/>
      <c r="I23" s="1156"/>
      <c r="J23" s="1156"/>
      <c r="K23" s="1156"/>
      <c r="L23" s="1156"/>
      <c r="M23" s="1156"/>
    </row>
    <row r="24" spans="1:17" s="643" customFormat="1" ht="14" x14ac:dyDescent="0.3">
      <c r="A24" s="641"/>
      <c r="B24" s="1161" t="s">
        <v>7796</v>
      </c>
      <c r="C24" s="1164"/>
      <c r="D24" s="1156"/>
      <c r="E24" s="1172">
        <f>SUM(E22:E23)</f>
        <v>0</v>
      </c>
      <c r="F24" s="1172">
        <f>SUM(F22:F23)</f>
        <v>0</v>
      </c>
      <c r="G24" s="1156"/>
      <c r="H24" s="1156"/>
      <c r="I24" s="1156"/>
      <c r="J24" s="1156"/>
      <c r="K24" s="1156"/>
      <c r="L24" s="1156"/>
      <c r="M24" s="1156"/>
    </row>
    <row r="25" spans="1:17" s="643" customFormat="1" ht="14" x14ac:dyDescent="0.3">
      <c r="A25" s="641"/>
      <c r="B25" s="1161"/>
      <c r="C25" s="1164"/>
      <c r="D25" s="1156"/>
      <c r="E25" s="1174"/>
      <c r="F25" s="1174"/>
      <c r="G25" s="1156"/>
      <c r="H25" s="1156"/>
      <c r="I25" s="1156"/>
      <c r="J25" s="1156"/>
      <c r="K25" s="1156"/>
      <c r="L25" s="1156"/>
      <c r="M25" s="1156"/>
    </row>
    <row r="26" spans="1:17" s="643" customFormat="1" ht="60" customHeight="1" x14ac:dyDescent="0.25">
      <c r="A26" s="641"/>
      <c r="B26" s="1402" t="s">
        <v>7797</v>
      </c>
      <c r="C26" s="1402"/>
      <c r="D26" s="1402"/>
      <c r="E26" s="1402"/>
      <c r="F26" s="1402"/>
      <c r="G26" s="1156"/>
      <c r="H26" s="1156"/>
      <c r="I26" s="1156"/>
      <c r="J26" s="1156"/>
      <c r="K26" s="1156"/>
      <c r="L26" s="1156"/>
      <c r="M26" s="1156"/>
    </row>
    <row r="27" spans="1:17" s="643" customFormat="1" ht="20" x14ac:dyDescent="0.25">
      <c r="A27" s="641"/>
      <c r="B27" s="1175"/>
      <c r="C27" s="1159"/>
      <c r="D27" s="1156"/>
      <c r="E27" s="1156"/>
      <c r="F27" s="1156"/>
      <c r="G27" s="1156"/>
      <c r="H27" s="1156"/>
      <c r="I27" s="1156"/>
      <c r="J27" s="1156"/>
      <c r="K27" s="1156"/>
      <c r="L27" s="1156"/>
      <c r="M27" s="1156"/>
    </row>
    <row r="28" spans="1:17" s="643" customFormat="1" ht="87.75" customHeight="1" x14ac:dyDescent="0.25">
      <c r="A28" s="641"/>
      <c r="B28" s="1403" t="s">
        <v>7798</v>
      </c>
      <c r="C28" s="1404"/>
      <c r="D28" s="1404"/>
      <c r="E28" s="1404"/>
      <c r="F28" s="1404"/>
      <c r="G28" s="1156"/>
      <c r="H28" s="1156"/>
      <c r="I28" s="1156"/>
      <c r="J28" s="1156"/>
      <c r="K28" s="1156"/>
      <c r="L28" s="1156"/>
      <c r="M28" s="1156"/>
    </row>
    <row r="29" spans="1:17" s="643" customFormat="1" ht="20" x14ac:dyDescent="0.25">
      <c r="A29" s="641"/>
      <c r="B29" s="1175"/>
      <c r="C29" s="1159"/>
      <c r="D29" s="1156"/>
      <c r="E29" s="1156"/>
      <c r="F29" s="1156"/>
      <c r="G29" s="1156"/>
      <c r="H29" s="1156"/>
      <c r="I29" s="1156"/>
      <c r="J29" s="1156"/>
      <c r="K29" s="1156"/>
      <c r="L29" s="1156"/>
      <c r="M29" s="1156"/>
    </row>
    <row r="30" spans="1:17" s="643" customFormat="1" ht="30.75" customHeight="1" x14ac:dyDescent="0.25">
      <c r="A30" s="641"/>
      <c r="B30" s="1389" t="s">
        <v>7799</v>
      </c>
      <c r="C30" s="1389"/>
      <c r="D30" s="1389"/>
      <c r="E30" s="1390"/>
      <c r="F30" s="1390"/>
      <c r="G30" s="1156"/>
      <c r="H30" s="1156"/>
      <c r="I30" s="1156"/>
      <c r="J30" s="1156"/>
      <c r="K30" s="1156"/>
      <c r="L30" s="1156"/>
      <c r="M30" s="1156"/>
    </row>
    <row r="31" spans="1:17" s="643" customFormat="1" ht="17.5" x14ac:dyDescent="0.35">
      <c r="C31" s="1176"/>
      <c r="D31" s="523"/>
      <c r="E31" s="523"/>
      <c r="F31" s="523"/>
      <c r="G31" s="523"/>
      <c r="H31" s="523"/>
      <c r="I31" s="523"/>
      <c r="J31" s="523"/>
      <c r="K31" s="523"/>
      <c r="L31" s="523"/>
      <c r="M31" s="523"/>
      <c r="N31" s="523"/>
      <c r="O31" s="523"/>
      <c r="P31" s="523"/>
      <c r="Q31" s="523"/>
    </row>
    <row r="32" spans="1:17" s="643" customFormat="1" ht="42" customHeight="1" x14ac:dyDescent="0.25">
      <c r="A32" s="515"/>
      <c r="B32" s="1405"/>
      <c r="C32" s="1177" t="s">
        <v>7800</v>
      </c>
      <c r="D32" s="1177" t="s">
        <v>7801</v>
      </c>
      <c r="E32" s="1178" t="s">
        <v>7802</v>
      </c>
      <c r="F32" s="1179" t="s">
        <v>7803</v>
      </c>
      <c r="G32" s="1180"/>
      <c r="H32" s="1315" t="s">
        <v>7257</v>
      </c>
      <c r="I32" s="1316"/>
      <c r="J32" s="1316"/>
      <c r="K32" s="1317"/>
      <c r="L32" s="1181"/>
      <c r="M32" s="1181"/>
      <c r="N32" s="1181"/>
      <c r="O32" s="1181"/>
      <c r="P32" s="1181"/>
      <c r="Q32" s="1181"/>
    </row>
    <row r="33" spans="1:17" s="643" customFormat="1" ht="13" x14ac:dyDescent="0.3">
      <c r="A33" s="515"/>
      <c r="B33" s="1406"/>
      <c r="C33" s="1182" t="s">
        <v>6</v>
      </c>
      <c r="D33" s="1182" t="s">
        <v>6</v>
      </c>
      <c r="E33" s="1182" t="s">
        <v>6</v>
      </c>
      <c r="F33" s="1183" t="s">
        <v>6</v>
      </c>
      <c r="G33" s="1180"/>
      <c r="H33" s="1318"/>
      <c r="I33" s="1319"/>
      <c r="J33" s="1320"/>
      <c r="K33" s="684" t="s">
        <v>6</v>
      </c>
      <c r="L33" s="1181"/>
      <c r="M33" s="1181"/>
      <c r="N33" s="1181"/>
      <c r="O33" s="1181"/>
      <c r="P33" s="1181"/>
      <c r="Q33" s="1181"/>
    </row>
    <row r="34" spans="1:17" s="643" customFormat="1" ht="31.5" customHeight="1" x14ac:dyDescent="0.3">
      <c r="A34" s="515"/>
      <c r="B34" s="1385" t="s">
        <v>7804</v>
      </c>
      <c r="C34" s="1184"/>
      <c r="D34" s="1185"/>
      <c r="E34" s="1184"/>
      <c r="F34" s="1186"/>
      <c r="G34" s="1180"/>
      <c r="H34" s="1265" t="s">
        <v>7805</v>
      </c>
      <c r="I34" s="1266"/>
      <c r="J34" s="1267"/>
      <c r="K34" s="685"/>
      <c r="L34" s="1181"/>
      <c r="M34" s="1181"/>
      <c r="N34" s="1181"/>
      <c r="O34" s="1181"/>
      <c r="P34" s="1181"/>
      <c r="Q34" s="1181"/>
    </row>
    <row r="35" spans="1:17" s="643" customFormat="1" ht="12.75" customHeight="1" x14ac:dyDescent="0.3">
      <c r="A35" s="641"/>
      <c r="B35" s="1386"/>
      <c r="C35" s="1187"/>
      <c r="D35" s="1188"/>
      <c r="E35" s="1187"/>
      <c r="F35" s="1189"/>
      <c r="G35" s="1180"/>
      <c r="H35" s="1265" t="s">
        <v>7806</v>
      </c>
      <c r="I35" s="1266"/>
      <c r="J35" s="1267"/>
      <c r="K35" s="685"/>
      <c r="L35" s="1181"/>
      <c r="M35" s="1181"/>
      <c r="N35" s="1181"/>
      <c r="O35" s="1181"/>
      <c r="P35" s="1181"/>
      <c r="Q35" s="1181"/>
    </row>
    <row r="36" spans="1:17" s="643" customFormat="1" ht="13" x14ac:dyDescent="0.3">
      <c r="A36" s="641"/>
      <c r="B36" s="1190" t="s">
        <v>7807</v>
      </c>
      <c r="C36" s="720"/>
      <c r="D36" s="726">
        <f>SUM(E36:F36)</f>
        <v>0</v>
      </c>
      <c r="E36" s="720"/>
      <c r="F36" s="1191">
        <v>0</v>
      </c>
      <c r="G36" s="1192" t="str">
        <f>IF(C36=C59+D59,"","Error: Total shares and equity must equal sum of outside and inside WGA")</f>
        <v/>
      </c>
      <c r="H36" s="1321" t="s">
        <v>7808</v>
      </c>
      <c r="I36" s="1322"/>
      <c r="J36" s="1323"/>
      <c r="K36" s="685"/>
      <c r="L36" s="1181"/>
      <c r="M36" s="1181"/>
      <c r="N36" s="1181"/>
      <c r="O36" s="1181"/>
      <c r="P36" s="1181"/>
      <c r="Q36" s="1181"/>
    </row>
    <row r="37" spans="1:17" s="643" customFormat="1" ht="13" x14ac:dyDescent="0.3">
      <c r="A37" s="641"/>
      <c r="B37" s="1190" t="s">
        <v>7809</v>
      </c>
      <c r="C37" s="720"/>
      <c r="D37" s="726">
        <f>SUM(E37:F37)</f>
        <v>0</v>
      </c>
      <c r="E37" s="720"/>
      <c r="F37" s="1191">
        <v>0</v>
      </c>
      <c r="G37" s="1192" t="str">
        <f>IF(C37=C60+D60,"","Error: Total deposits must equal sum of outside and inside WGA")</f>
        <v/>
      </c>
      <c r="H37" s="1321" t="s">
        <v>7810</v>
      </c>
      <c r="I37" s="1322"/>
      <c r="J37" s="1323"/>
      <c r="K37" s="685"/>
      <c r="L37" s="1181"/>
      <c r="M37" s="1181"/>
      <c r="N37" s="1181"/>
      <c r="O37" s="1181"/>
      <c r="P37" s="1181"/>
      <c r="Q37" s="1181"/>
    </row>
    <row r="38" spans="1:17" s="643" customFormat="1" ht="13" x14ac:dyDescent="0.3">
      <c r="A38" s="641"/>
      <c r="B38" s="1190" t="s">
        <v>4209</v>
      </c>
      <c r="C38" s="720"/>
      <c r="D38" s="726">
        <f>SUM(E38:F38)</f>
        <v>0</v>
      </c>
      <c r="E38" s="720"/>
      <c r="F38" s="1191">
        <v>0</v>
      </c>
      <c r="G38" s="1192" t="str">
        <f>IF(C38=C61+D61,"","Error: Total loans must equal sum of outside and inside WGA")</f>
        <v/>
      </c>
      <c r="H38" s="1321" t="s">
        <v>7811</v>
      </c>
      <c r="I38" s="1322"/>
      <c r="J38" s="1323"/>
      <c r="K38" s="685"/>
      <c r="L38" s="1181"/>
      <c r="M38" s="1181"/>
      <c r="N38" s="1181"/>
      <c r="O38" s="1181"/>
      <c r="P38" s="1181"/>
      <c r="Q38" s="1181"/>
    </row>
    <row r="39" spans="1:17" s="643" customFormat="1" ht="13" x14ac:dyDescent="0.3">
      <c r="A39" s="515"/>
      <c r="B39" s="1190" t="s">
        <v>3581</v>
      </c>
      <c r="C39" s="720"/>
      <c r="D39" s="726">
        <f>SUM(E39:F39)</f>
        <v>0</v>
      </c>
      <c r="E39" s="720"/>
      <c r="F39" s="1191">
        <v>0</v>
      </c>
      <c r="G39" s="1192" t="str">
        <f>IF(C39=C62+D62,"","Error: Total other must equal sum of outside and inside WGA")</f>
        <v/>
      </c>
      <c r="H39" s="1321" t="s">
        <v>7812</v>
      </c>
      <c r="I39" s="1322"/>
      <c r="J39" s="1323"/>
      <c r="K39" s="685"/>
      <c r="L39" s="1181"/>
      <c r="M39" s="1181"/>
      <c r="N39" s="1181"/>
      <c r="O39" s="1181"/>
      <c r="P39" s="1181"/>
      <c r="Q39" s="1181"/>
    </row>
    <row r="40" spans="1:17" s="643" customFormat="1" ht="13" x14ac:dyDescent="0.3">
      <c r="A40" s="515"/>
      <c r="B40" s="1193"/>
      <c r="C40" s="1194"/>
      <c r="D40" s="1195"/>
      <c r="E40" s="1194"/>
      <c r="F40" s="1196"/>
      <c r="G40" s="1192"/>
      <c r="H40" s="1324" t="s">
        <v>7264</v>
      </c>
      <c r="I40" s="1325"/>
      <c r="J40" s="1326"/>
      <c r="K40" s="687">
        <f>SUM(K34:K39)</f>
        <v>0</v>
      </c>
      <c r="L40" s="1181"/>
      <c r="M40" s="1181"/>
      <c r="N40" s="1181"/>
      <c r="O40" s="1181"/>
      <c r="P40" s="1181"/>
      <c r="Q40" s="1181"/>
    </row>
    <row r="41" spans="1:17" s="643" customFormat="1" ht="16" thickBot="1" x14ac:dyDescent="0.4">
      <c r="A41" s="515"/>
      <c r="B41" s="1197"/>
      <c r="C41" s="1198">
        <f>SUM(C36:C39)</f>
        <v>0</v>
      </c>
      <c r="D41" s="1198">
        <f>SUM(D36:D39)</f>
        <v>0</v>
      </c>
      <c r="E41" s="1198">
        <f>SUM(E36:E39)</f>
        <v>0</v>
      </c>
      <c r="F41" s="1199">
        <f>SUM(F36:F39)</f>
        <v>0</v>
      </c>
      <c r="G41" s="1192"/>
      <c r="H41" s="70"/>
      <c r="I41" s="65"/>
      <c r="J41" s="6"/>
      <c r="K41" s="6"/>
      <c r="L41" s="1181"/>
      <c r="M41" s="1181"/>
      <c r="N41" s="1181"/>
      <c r="O41" s="1181"/>
      <c r="P41" s="1181"/>
      <c r="Q41" s="1181"/>
    </row>
    <row r="42" spans="1:17" s="643" customFormat="1" ht="31.5" customHeight="1" thickTop="1" x14ac:dyDescent="0.4">
      <c r="A42" s="515"/>
      <c r="B42" s="1388" t="s">
        <v>7813</v>
      </c>
      <c r="C42" s="1200"/>
      <c r="D42" s="1200"/>
      <c r="E42" s="1200"/>
      <c r="F42" s="1201"/>
      <c r="G42" s="1192"/>
      <c r="H42" s="688" t="str">
        <f>IF(K40=0,"NO CASH MOVEMENT DURING YEAR?","")</f>
        <v>NO CASH MOVEMENT DURING YEAR?</v>
      </c>
      <c r="I42" s="65"/>
      <c r="J42" s="6"/>
      <c r="K42" s="6"/>
      <c r="L42" s="1181"/>
      <c r="M42" s="1181"/>
      <c r="N42" s="1181"/>
      <c r="O42" s="1181"/>
      <c r="P42" s="1181"/>
      <c r="Q42" s="1181"/>
    </row>
    <row r="43" spans="1:17" s="643" customFormat="1" ht="13" x14ac:dyDescent="0.3">
      <c r="A43" s="515"/>
      <c r="B43" s="1386"/>
      <c r="C43" s="1187"/>
      <c r="D43" s="1188"/>
      <c r="E43" s="1187"/>
      <c r="F43" s="1202"/>
      <c r="G43" s="1192"/>
      <c r="H43" s="1192"/>
      <c r="I43" s="1180"/>
      <c r="J43" s="1180"/>
      <c r="K43" s="1203"/>
      <c r="L43" s="1181"/>
      <c r="M43" s="1181"/>
      <c r="N43" s="1181"/>
      <c r="O43" s="1181"/>
      <c r="P43" s="1181"/>
      <c r="Q43" s="1181"/>
    </row>
    <row r="44" spans="1:17" s="643" customFormat="1" ht="13" x14ac:dyDescent="0.3">
      <c r="A44" s="515"/>
      <c r="B44" s="1190" t="s">
        <v>7807</v>
      </c>
      <c r="C44" s="720"/>
      <c r="D44" s="726">
        <f>SUM(E44:F44)</f>
        <v>0</v>
      </c>
      <c r="E44" s="720"/>
      <c r="F44" s="1191">
        <v>0</v>
      </c>
      <c r="G44" s="1192" t="str">
        <f>IF(C44=C67+D67,"","Error: Total shares and other equity must equal sum of outside and inside WGA")</f>
        <v/>
      </c>
      <c r="H44" s="1192"/>
      <c r="I44" s="1180"/>
      <c r="J44" s="1180"/>
      <c r="K44" s="1203"/>
      <c r="L44" s="1181"/>
      <c r="M44" s="1181"/>
      <c r="N44" s="1181"/>
      <c r="O44" s="1181"/>
      <c r="P44" s="1181"/>
      <c r="Q44" s="1181"/>
    </row>
    <row r="45" spans="1:17" s="643" customFormat="1" ht="13" x14ac:dyDescent="0.3">
      <c r="A45" s="515"/>
      <c r="B45" s="1190" t="s">
        <v>7809</v>
      </c>
      <c r="C45" s="720"/>
      <c r="D45" s="726">
        <f>SUM(E45:F45)</f>
        <v>0</v>
      </c>
      <c r="E45" s="720"/>
      <c r="F45" s="1191">
        <v>0</v>
      </c>
      <c r="G45" s="1192" t="str">
        <f>IF(C45=C68+D68,"","Error: Total deposits must equal sum of outside and inside WGA")</f>
        <v/>
      </c>
      <c r="H45" s="1192"/>
      <c r="I45" s="1180"/>
      <c r="J45" s="1180"/>
      <c r="K45" s="1203"/>
      <c r="L45" s="1181"/>
      <c r="M45" s="1181"/>
      <c r="N45" s="1181"/>
      <c r="O45" s="1181"/>
      <c r="P45" s="1181"/>
      <c r="Q45" s="1181"/>
    </row>
    <row r="46" spans="1:17" s="643" customFormat="1" ht="13" x14ac:dyDescent="0.3">
      <c r="A46" s="515"/>
      <c r="B46" s="1190" t="s">
        <v>4209</v>
      </c>
      <c r="C46" s="720"/>
      <c r="D46" s="726">
        <f>SUM(E46:F46)</f>
        <v>0</v>
      </c>
      <c r="E46" s="720"/>
      <c r="F46" s="1191">
        <v>0</v>
      </c>
      <c r="G46" s="1192" t="str">
        <f>IF(C46=C69+D69,"","Error: Total loans must equal sum of outside and inside WGA")</f>
        <v/>
      </c>
      <c r="H46" s="1192"/>
      <c r="I46" s="1180"/>
      <c r="J46" s="1180"/>
      <c r="K46" s="1203"/>
      <c r="L46" s="1181"/>
      <c r="M46" s="1181"/>
      <c r="N46" s="1181"/>
      <c r="O46" s="1181"/>
      <c r="P46" s="1181"/>
      <c r="Q46" s="1181"/>
    </row>
    <row r="47" spans="1:17" s="643" customFormat="1" ht="13" x14ac:dyDescent="0.3">
      <c r="A47" s="515"/>
      <c r="B47" s="1190" t="s">
        <v>3581</v>
      </c>
      <c r="C47" s="720"/>
      <c r="D47" s="726">
        <f>SUM(E47:F47)</f>
        <v>0</v>
      </c>
      <c r="E47" s="720"/>
      <c r="F47" s="1191">
        <v>0</v>
      </c>
      <c r="G47" s="1192" t="str">
        <f>IF(C47=C70+D70,"","Error: Total other must equal sum of outside and inside WGA")</f>
        <v/>
      </c>
      <c r="H47" s="1192"/>
      <c r="I47" s="1180"/>
      <c r="J47" s="1180"/>
      <c r="K47" s="1203"/>
      <c r="L47" s="1181"/>
      <c r="M47" s="1181"/>
      <c r="N47" s="1181"/>
      <c r="O47" s="1181"/>
      <c r="P47" s="1181"/>
      <c r="Q47" s="1181"/>
    </row>
    <row r="48" spans="1:17" s="643" customFormat="1" ht="13" x14ac:dyDescent="0.3">
      <c r="A48" s="515"/>
      <c r="B48" s="1193"/>
      <c r="C48" s="1194"/>
      <c r="D48" s="1195"/>
      <c r="E48" s="1194"/>
      <c r="F48" s="1204"/>
      <c r="G48" s="1180"/>
      <c r="H48" s="1180"/>
      <c r="I48" s="1180"/>
      <c r="J48" s="1192"/>
      <c r="K48" s="1205"/>
      <c r="L48" s="1181"/>
      <c r="M48" s="1181"/>
      <c r="N48" s="1181"/>
      <c r="O48" s="1181"/>
      <c r="P48" s="1181"/>
      <c r="Q48" s="1181"/>
    </row>
    <row r="49" spans="1:17" s="643" customFormat="1" ht="16" thickBot="1" x14ac:dyDescent="0.4">
      <c r="A49" s="515"/>
      <c r="B49" s="1197"/>
      <c r="C49" s="1198">
        <f>SUM(C44:C47)</f>
        <v>0</v>
      </c>
      <c r="D49" s="1198">
        <f>SUM(D44:D47)</f>
        <v>0</v>
      </c>
      <c r="E49" s="1198">
        <f>SUM(E44:E47)</f>
        <v>0</v>
      </c>
      <c r="F49" s="1198">
        <f>SUM(F44:F47)</f>
        <v>0</v>
      </c>
      <c r="G49" s="1180"/>
      <c r="H49" s="1180"/>
      <c r="I49" s="1180"/>
      <c r="J49" s="1192"/>
      <c r="K49" s="1205"/>
      <c r="L49" s="1181"/>
      <c r="M49" s="1181"/>
      <c r="N49" s="1181"/>
      <c r="O49" s="1181"/>
      <c r="P49" s="1181"/>
      <c r="Q49" s="1181"/>
    </row>
    <row r="50" spans="1:17" s="643" customFormat="1" ht="13" thickTop="1" x14ac:dyDescent="0.25">
      <c r="A50" s="515"/>
      <c r="B50" s="1206"/>
      <c r="C50" s="1207"/>
      <c r="D50" s="1208"/>
      <c r="E50" s="1208"/>
      <c r="F50" s="1209"/>
      <c r="G50" s="1180"/>
      <c r="H50" s="1180"/>
      <c r="I50" s="1180"/>
      <c r="J50" s="1210"/>
      <c r="K50" s="1181"/>
      <c r="L50" s="1181"/>
      <c r="M50" s="1181"/>
      <c r="N50" s="1181"/>
      <c r="O50" s="1181"/>
      <c r="P50" s="1181"/>
      <c r="Q50" s="1181"/>
    </row>
    <row r="51" spans="1:17" s="643" customFormat="1" ht="15.75" customHeight="1" x14ac:dyDescent="0.25">
      <c r="A51" s="515"/>
      <c r="B51" s="1181"/>
      <c r="C51" s="1181"/>
      <c r="D51" s="1181"/>
      <c r="E51" s="1181"/>
      <c r="F51" s="1181"/>
      <c r="G51" s="1210"/>
      <c r="H51" s="1210"/>
      <c r="I51" s="1210"/>
      <c r="J51" s="1210"/>
      <c r="K51" s="1181"/>
      <c r="L51" s="1181"/>
      <c r="M51" s="1181"/>
      <c r="N51" s="1181"/>
      <c r="O51" s="1181"/>
      <c r="P51" s="1181"/>
      <c r="Q51" s="1181"/>
    </row>
    <row r="52" spans="1:17" s="1213" customFormat="1" ht="48.75" customHeight="1" x14ac:dyDescent="0.25">
      <c r="A52" s="1211"/>
      <c r="B52" s="1389" t="s">
        <v>7814</v>
      </c>
      <c r="C52" s="1389"/>
      <c r="D52" s="1389"/>
      <c r="E52" s="1390"/>
      <c r="F52" s="1390"/>
      <c r="G52" s="1212"/>
      <c r="H52" s="1212"/>
      <c r="I52" s="1212"/>
      <c r="J52" s="1212"/>
      <c r="K52" s="1212"/>
      <c r="L52" s="1212"/>
      <c r="M52" s="1212"/>
      <c r="N52" s="1212"/>
      <c r="O52" s="1212"/>
      <c r="P52" s="1212"/>
      <c r="Q52" s="1212"/>
    </row>
    <row r="53" spans="1:17" s="643" customFormat="1" ht="13" x14ac:dyDescent="0.3">
      <c r="A53" s="641"/>
      <c r="E53" s="1214"/>
      <c r="F53" s="1214"/>
      <c r="G53" s="1214"/>
      <c r="H53" s="1215"/>
      <c r="I53" s="1216"/>
      <c r="J53" s="1181"/>
      <c r="K53" s="1181"/>
      <c r="L53" s="1181"/>
      <c r="M53" s="1181"/>
      <c r="N53" s="1181"/>
      <c r="O53" s="1181"/>
      <c r="P53" s="1181"/>
      <c r="Q53" s="1181"/>
    </row>
    <row r="54" spans="1:17" s="643" customFormat="1" ht="29.25" customHeight="1" x14ac:dyDescent="0.25">
      <c r="A54" s="641"/>
      <c r="B54" s="1395"/>
      <c r="C54" s="1217" t="s">
        <v>7815</v>
      </c>
      <c r="D54" s="1218" t="s">
        <v>7816</v>
      </c>
      <c r="E54" s="1219"/>
      <c r="F54" s="1219"/>
      <c r="G54" s="1219"/>
      <c r="H54" s="1210"/>
      <c r="I54" s="1210"/>
      <c r="J54" s="1210"/>
      <c r="K54" s="1181"/>
      <c r="L54" s="1203"/>
      <c r="M54" s="1203"/>
      <c r="N54" s="1203"/>
      <c r="O54" s="1220"/>
      <c r="P54" s="1220"/>
      <c r="Q54" s="1220"/>
    </row>
    <row r="55" spans="1:17" s="643" customFormat="1" ht="78" x14ac:dyDescent="0.25">
      <c r="A55" s="641"/>
      <c r="B55" s="1396"/>
      <c r="C55" s="1177" t="s">
        <v>7800</v>
      </c>
      <c r="D55" s="1177" t="s">
        <v>7800</v>
      </c>
      <c r="E55" s="1219"/>
      <c r="F55" s="1264" t="s">
        <v>7848</v>
      </c>
      <c r="G55" s="1219"/>
      <c r="H55" s="1221"/>
      <c r="I55" s="1221"/>
      <c r="J55" s="1221"/>
      <c r="K55" s="1212"/>
      <c r="L55" s="1203"/>
      <c r="M55" s="1203"/>
      <c r="N55" s="1203"/>
      <c r="O55" s="1222"/>
      <c r="P55" s="1222"/>
      <c r="Q55" s="1222"/>
    </row>
    <row r="56" spans="1:17" s="643" customFormat="1" ht="13" x14ac:dyDescent="0.3">
      <c r="A56" s="641"/>
      <c r="B56" s="1396"/>
      <c r="C56" s="1182" t="s">
        <v>6</v>
      </c>
      <c r="D56" s="1182" t="s">
        <v>6</v>
      </c>
      <c r="E56" s="1210"/>
      <c r="F56" s="1223"/>
      <c r="G56" s="1223"/>
      <c r="H56" s="1180"/>
      <c r="I56" s="1210"/>
      <c r="J56" s="1210"/>
      <c r="K56" s="1181"/>
      <c r="L56" s="1203"/>
      <c r="M56" s="1203"/>
      <c r="N56" s="1203"/>
      <c r="O56" s="1220"/>
      <c r="P56" s="1220"/>
      <c r="Q56" s="1220"/>
    </row>
    <row r="57" spans="1:17" s="643" customFormat="1" ht="30.75" customHeight="1" x14ac:dyDescent="0.25">
      <c r="A57" s="641"/>
      <c r="B57" s="1385" t="s">
        <v>7804</v>
      </c>
      <c r="C57" s="1397"/>
      <c r="D57" s="1399"/>
      <c r="E57" s="1224"/>
      <c r="F57" s="1225"/>
      <c r="G57" s="1225"/>
      <c r="H57" s="1180"/>
      <c r="I57" s="1224"/>
      <c r="J57" s="1210"/>
      <c r="K57" s="1181"/>
      <c r="L57" s="1203"/>
      <c r="M57" s="1203"/>
      <c r="N57" s="1203"/>
      <c r="O57" s="1220"/>
      <c r="P57" s="1220"/>
      <c r="Q57" s="1220"/>
    </row>
    <row r="58" spans="1:17" s="643" customFormat="1" ht="13" x14ac:dyDescent="0.25">
      <c r="A58" s="641"/>
      <c r="B58" s="1386"/>
      <c r="C58" s="1398"/>
      <c r="D58" s="1400"/>
      <c r="E58" s="1224"/>
      <c r="F58" s="1225"/>
      <c r="G58" s="1225"/>
      <c r="H58" s="1180"/>
      <c r="I58" s="1224"/>
      <c r="J58" s="1210"/>
      <c r="K58" s="1181"/>
      <c r="L58" s="1203"/>
      <c r="M58" s="1203"/>
      <c r="N58" s="1203"/>
      <c r="O58" s="1220"/>
      <c r="P58" s="1220"/>
      <c r="Q58" s="1220"/>
    </row>
    <row r="59" spans="1:17" s="643" customFormat="1" ht="13" x14ac:dyDescent="0.25">
      <c r="A59" s="641"/>
      <c r="B59" s="1226" t="s">
        <v>7807</v>
      </c>
      <c r="C59" s="720"/>
      <c r="D59" s="720"/>
      <c r="E59" s="1210"/>
      <c r="F59" s="1225"/>
      <c r="G59" s="1225"/>
      <c r="H59" s="1180"/>
      <c r="I59" s="1224"/>
      <c r="J59" s="1210"/>
      <c r="K59" s="1203"/>
      <c r="L59" s="1203"/>
      <c r="M59" s="1203"/>
      <c r="N59" s="1203"/>
      <c r="O59" s="1220"/>
      <c r="P59" s="1220"/>
      <c r="Q59" s="1220"/>
    </row>
    <row r="60" spans="1:17" s="643" customFormat="1" ht="13" x14ac:dyDescent="0.25">
      <c r="A60" s="641"/>
      <c r="B60" s="1226" t="s">
        <v>7809</v>
      </c>
      <c r="C60" s="720"/>
      <c r="D60" s="720"/>
      <c r="E60" s="1210"/>
      <c r="F60" s="1225"/>
      <c r="G60" s="1225"/>
      <c r="H60" s="1180"/>
      <c r="I60" s="1224"/>
      <c r="J60" s="1210"/>
      <c r="K60" s="1203"/>
      <c r="L60" s="1203"/>
      <c r="M60" s="1203"/>
      <c r="N60" s="1203"/>
      <c r="O60" s="1220"/>
      <c r="P60" s="1220"/>
      <c r="Q60" s="1220"/>
    </row>
    <row r="61" spans="1:17" s="643" customFormat="1" ht="13" x14ac:dyDescent="0.25">
      <c r="A61" s="641"/>
      <c r="B61" s="1226" t="s">
        <v>4209</v>
      </c>
      <c r="C61" s="720"/>
      <c r="D61" s="720"/>
      <c r="E61" s="1210"/>
      <c r="F61" s="1225"/>
      <c r="G61" s="1225"/>
      <c r="H61" s="1180"/>
      <c r="I61" s="1224"/>
      <c r="J61" s="1210"/>
      <c r="K61" s="1203"/>
      <c r="L61" s="1203"/>
      <c r="M61" s="1203"/>
      <c r="N61" s="1203"/>
      <c r="O61" s="1220"/>
      <c r="P61" s="1220"/>
      <c r="Q61" s="1220"/>
    </row>
    <row r="62" spans="1:17" s="643" customFormat="1" ht="13" x14ac:dyDescent="0.25">
      <c r="A62" s="641"/>
      <c r="B62" s="1226" t="s">
        <v>3581</v>
      </c>
      <c r="C62" s="720"/>
      <c r="D62" s="720"/>
      <c r="E62" s="1210"/>
      <c r="F62" s="1225"/>
      <c r="G62" s="1225"/>
      <c r="H62" s="1180"/>
      <c r="I62" s="1224"/>
      <c r="J62" s="1210"/>
      <c r="K62" s="1203"/>
      <c r="L62" s="1203"/>
      <c r="M62" s="1203"/>
      <c r="N62" s="1203"/>
      <c r="O62" s="1220"/>
      <c r="P62" s="1220"/>
      <c r="Q62" s="1220"/>
    </row>
    <row r="63" spans="1:17" s="643" customFormat="1" ht="13" x14ac:dyDescent="0.25">
      <c r="B63" s="1227"/>
      <c r="C63" s="1194"/>
      <c r="D63" s="1194"/>
      <c r="E63" s="1210"/>
      <c r="F63" s="1225"/>
      <c r="G63" s="1225"/>
      <c r="H63" s="1180"/>
      <c r="I63" s="1224"/>
      <c r="J63" s="1210"/>
      <c r="K63" s="1203"/>
      <c r="L63" s="1203"/>
      <c r="M63" s="1203"/>
      <c r="N63" s="1203"/>
      <c r="O63" s="1220"/>
      <c r="P63" s="1220"/>
      <c r="Q63" s="1220"/>
    </row>
    <row r="64" spans="1:17" s="643" customFormat="1" ht="16" thickBot="1" x14ac:dyDescent="0.4">
      <c r="A64" s="471"/>
      <c r="B64" s="1197" t="s">
        <v>7817</v>
      </c>
      <c r="C64" s="1198">
        <f>SUM(C59:C62)</f>
        <v>0</v>
      </c>
      <c r="D64" s="1198">
        <f>SUM(D59:D62)</f>
        <v>0</v>
      </c>
      <c r="E64" s="1228"/>
      <c r="F64" s="1225"/>
      <c r="G64" s="1225"/>
      <c r="H64" s="1180"/>
      <c r="I64" s="1224"/>
      <c r="J64" s="1210"/>
      <c r="K64" s="1203"/>
      <c r="L64" s="1203"/>
      <c r="M64" s="1203"/>
      <c r="N64" s="1203"/>
      <c r="O64" s="1220"/>
      <c r="P64" s="1220"/>
      <c r="Q64" s="1220"/>
    </row>
    <row r="65" spans="1:17" s="643" customFormat="1" ht="30.75" customHeight="1" thickTop="1" x14ac:dyDescent="0.3">
      <c r="A65" s="471"/>
      <c r="B65" s="1388" t="s">
        <v>7813</v>
      </c>
      <c r="C65" s="1200"/>
      <c r="D65" s="1200"/>
      <c r="E65" s="1210"/>
      <c r="F65" s="1225"/>
      <c r="G65" s="1225"/>
      <c r="H65" s="1180"/>
      <c r="I65" s="1224"/>
      <c r="J65" s="1210"/>
      <c r="K65" s="1203"/>
      <c r="L65" s="1203"/>
      <c r="M65" s="1203"/>
      <c r="N65" s="1203"/>
      <c r="O65" s="1220"/>
      <c r="P65" s="1220"/>
      <c r="Q65" s="1220"/>
    </row>
    <row r="66" spans="1:17" s="643" customFormat="1" ht="15.75" customHeight="1" x14ac:dyDescent="0.25">
      <c r="A66" s="471"/>
      <c r="B66" s="1386"/>
      <c r="C66" s="1184"/>
      <c r="D66" s="1187"/>
      <c r="E66" s="1210"/>
      <c r="F66" s="1225"/>
      <c r="G66" s="1225"/>
      <c r="H66" s="1180"/>
      <c r="I66" s="1224"/>
      <c r="J66" s="1210"/>
      <c r="K66" s="1203"/>
      <c r="L66" s="1203"/>
      <c r="M66" s="1203"/>
      <c r="N66" s="1203"/>
      <c r="O66" s="1220"/>
      <c r="P66" s="1220"/>
      <c r="Q66" s="1220"/>
    </row>
    <row r="67" spans="1:17" s="643" customFormat="1" ht="13" x14ac:dyDescent="0.25">
      <c r="B67" s="1226" t="s">
        <v>7807</v>
      </c>
      <c r="C67" s="720"/>
      <c r="D67" s="720"/>
      <c r="E67" s="1210"/>
      <c r="F67" s="1225"/>
      <c r="G67" s="1225"/>
      <c r="H67" s="1180"/>
      <c r="I67" s="1224"/>
      <c r="J67" s="1210"/>
      <c r="K67" s="1203"/>
      <c r="L67" s="1203"/>
      <c r="M67" s="1203"/>
      <c r="N67" s="1203"/>
      <c r="O67" s="1220"/>
      <c r="P67" s="1220"/>
      <c r="Q67" s="1220"/>
    </row>
    <row r="68" spans="1:17" s="643" customFormat="1" ht="13" x14ac:dyDescent="0.25">
      <c r="B68" s="1226" t="s">
        <v>7809</v>
      </c>
      <c r="C68" s="720"/>
      <c r="D68" s="720"/>
      <c r="E68" s="1210"/>
      <c r="F68" s="1225"/>
      <c r="G68" s="1225"/>
      <c r="H68" s="1180"/>
      <c r="I68" s="1224"/>
      <c r="J68" s="1210"/>
      <c r="K68" s="1203"/>
      <c r="L68" s="1203"/>
      <c r="M68" s="1203"/>
      <c r="N68" s="1203"/>
      <c r="O68" s="1220"/>
      <c r="P68" s="1220"/>
      <c r="Q68" s="1220"/>
    </row>
    <row r="69" spans="1:17" s="643" customFormat="1" ht="13" x14ac:dyDescent="0.25">
      <c r="B69" s="1226" t="s">
        <v>4209</v>
      </c>
      <c r="C69" s="720"/>
      <c r="D69" s="720"/>
      <c r="E69" s="1210"/>
      <c r="F69" s="1225"/>
      <c r="G69" s="1225"/>
      <c r="H69" s="1180"/>
      <c r="I69" s="1224"/>
      <c r="J69" s="1210"/>
      <c r="K69" s="1203"/>
      <c r="L69" s="1203"/>
      <c r="M69" s="1203"/>
      <c r="N69" s="1203"/>
      <c r="O69" s="1220"/>
      <c r="P69" s="1220"/>
      <c r="Q69" s="1220"/>
    </row>
    <row r="70" spans="1:17" s="643" customFormat="1" ht="13" x14ac:dyDescent="0.25">
      <c r="B70" s="1226" t="s">
        <v>3581</v>
      </c>
      <c r="C70" s="720"/>
      <c r="D70" s="720"/>
      <c r="E70" s="1210"/>
      <c r="F70" s="1225"/>
      <c r="G70" s="1225"/>
      <c r="H70" s="1180"/>
      <c r="I70" s="1224"/>
      <c r="J70" s="1210"/>
      <c r="K70" s="1203"/>
      <c r="L70" s="1203"/>
      <c r="M70" s="1203"/>
      <c r="N70" s="1203"/>
      <c r="O70" s="1220"/>
      <c r="P70" s="1220"/>
      <c r="Q70" s="1220"/>
    </row>
    <row r="71" spans="1:17" s="643" customFormat="1" ht="13" x14ac:dyDescent="0.25">
      <c r="B71" s="1227"/>
      <c r="C71" s="1194"/>
      <c r="D71" s="1194"/>
      <c r="E71" s="1224"/>
      <c r="F71" s="1225"/>
      <c r="G71" s="1225"/>
      <c r="H71" s="1180"/>
      <c r="I71" s="1224"/>
      <c r="J71" s="1210"/>
      <c r="K71" s="1181"/>
      <c r="L71" s="1203"/>
      <c r="M71" s="1203"/>
      <c r="N71" s="1203"/>
      <c r="O71" s="1220"/>
      <c r="P71" s="1220"/>
      <c r="Q71" s="1220"/>
    </row>
    <row r="72" spans="1:17" s="643" customFormat="1" ht="16" thickBot="1" x14ac:dyDescent="0.4">
      <c r="B72" s="1197" t="s">
        <v>7817</v>
      </c>
      <c r="C72" s="1198">
        <f>SUM(C67:C70)</f>
        <v>0</v>
      </c>
      <c r="D72" s="1198">
        <f>SUM(D67:D70)</f>
        <v>0</v>
      </c>
      <c r="E72" s="1224"/>
      <c r="F72" s="1225"/>
      <c r="G72" s="1225"/>
      <c r="H72" s="1180"/>
      <c r="I72" s="1224"/>
      <c r="J72" s="1210"/>
      <c r="K72" s="1229"/>
      <c r="L72" s="1203"/>
      <c r="M72" s="1203"/>
      <c r="N72" s="1203"/>
      <c r="O72" s="1220"/>
      <c r="P72" s="1220"/>
      <c r="Q72" s="1220"/>
    </row>
    <row r="73" spans="1:17" s="643" customFormat="1" ht="13.5" thickTop="1" x14ac:dyDescent="0.25">
      <c r="B73" s="1230"/>
      <c r="C73" s="1207"/>
      <c r="D73" s="1207"/>
      <c r="E73" s="1224"/>
      <c r="F73" s="1225"/>
      <c r="G73" s="1225"/>
      <c r="H73" s="1224"/>
      <c r="I73" s="1224"/>
      <c r="J73" s="1210"/>
      <c r="K73" s="1181"/>
      <c r="L73" s="1203"/>
      <c r="M73" s="1203"/>
      <c r="N73" s="1203"/>
      <c r="O73" s="1220"/>
      <c r="P73" s="1220"/>
      <c r="Q73" s="1220"/>
    </row>
    <row r="74" spans="1:17" s="643" customFormat="1" ht="12.5" x14ac:dyDescent="0.25">
      <c r="B74" s="1231"/>
      <c r="C74" s="1215"/>
      <c r="D74" s="1215"/>
      <c r="E74" s="1215"/>
      <c r="F74" s="1215"/>
      <c r="G74" s="1215"/>
      <c r="H74" s="1215"/>
      <c r="I74" s="1216"/>
      <c r="J74" s="1181"/>
      <c r="K74" s="1181"/>
      <c r="L74" s="1181"/>
      <c r="M74" s="1181"/>
      <c r="N74" s="1181"/>
      <c r="O74" s="1215"/>
      <c r="P74" s="1215"/>
      <c r="Q74" s="1215"/>
    </row>
    <row r="75" spans="1:17" s="643" customFormat="1" ht="12.5" x14ac:dyDescent="0.25">
      <c r="B75" s="1231"/>
      <c r="C75" s="1215"/>
      <c r="D75" s="1215"/>
      <c r="E75" s="1215"/>
      <c r="F75" s="1215"/>
      <c r="G75" s="1215"/>
      <c r="H75" s="1215"/>
      <c r="I75" s="1216"/>
      <c r="J75" s="1181"/>
      <c r="K75" s="1181"/>
      <c r="L75" s="1181"/>
      <c r="M75" s="1181"/>
      <c r="N75" s="1181"/>
      <c r="O75" s="1215"/>
      <c r="P75" s="1215"/>
      <c r="Q75" s="1215"/>
    </row>
    <row r="76" spans="1:17" s="1213" customFormat="1" ht="48.75" hidden="1" customHeight="1" x14ac:dyDescent="0.25">
      <c r="A76" s="1211"/>
      <c r="B76" s="1389" t="s">
        <v>7818</v>
      </c>
      <c r="C76" s="1389"/>
      <c r="D76" s="1389"/>
      <c r="E76" s="1390"/>
      <c r="F76" s="1390"/>
      <c r="G76" s="1212"/>
      <c r="H76" s="1232" t="s">
        <v>7819</v>
      </c>
      <c r="I76" s="1212"/>
      <c r="J76" s="1212"/>
      <c r="K76" s="1212"/>
      <c r="L76" s="1212"/>
      <c r="M76" s="1212"/>
      <c r="N76" s="1212"/>
      <c r="O76" s="1212"/>
      <c r="P76" s="1212"/>
      <c r="Q76" s="1212"/>
    </row>
    <row r="77" spans="1:17" s="643" customFormat="1" ht="13" hidden="1" x14ac:dyDescent="0.3">
      <c r="A77" s="641"/>
      <c r="E77" s="1214"/>
      <c r="F77" s="1214"/>
      <c r="G77" s="1214"/>
      <c r="H77" s="1215"/>
      <c r="I77" s="1216"/>
      <c r="J77" s="1181"/>
      <c r="K77" s="1181"/>
      <c r="L77" s="1181"/>
      <c r="M77" s="1181"/>
      <c r="N77" s="1181"/>
      <c r="O77" s="1181"/>
      <c r="P77" s="1181"/>
      <c r="Q77" s="1181"/>
    </row>
    <row r="78" spans="1:17" s="643" customFormat="1" ht="65" hidden="1" x14ac:dyDescent="0.25">
      <c r="B78" s="1233"/>
      <c r="C78" s="1177" t="s">
        <v>7820</v>
      </c>
      <c r="D78" s="1177" t="s">
        <v>7821</v>
      </c>
      <c r="E78" s="1177" t="s">
        <v>37</v>
      </c>
      <c r="F78" s="1177" t="s">
        <v>7822</v>
      </c>
      <c r="G78" s="1177" t="s">
        <v>7823</v>
      </c>
      <c r="H78" s="1178" t="s">
        <v>53</v>
      </c>
      <c r="I78" s="1177" t="s">
        <v>7824</v>
      </c>
      <c r="J78" s="1177" t="s">
        <v>7237</v>
      </c>
      <c r="K78" s="1177" t="s">
        <v>7825</v>
      </c>
      <c r="L78" s="1177" t="s">
        <v>7826</v>
      </c>
      <c r="M78" s="1178" t="s">
        <v>7827</v>
      </c>
      <c r="N78" s="1177" t="s">
        <v>7828</v>
      </c>
      <c r="O78" s="1177" t="s">
        <v>7829</v>
      </c>
      <c r="P78" s="1177" t="s">
        <v>7830</v>
      </c>
      <c r="Q78" s="1215"/>
    </row>
    <row r="79" spans="1:17" s="643" customFormat="1" ht="24" hidden="1" customHeight="1" x14ac:dyDescent="0.3">
      <c r="B79" s="1234"/>
      <c r="C79" s="1182" t="s">
        <v>6</v>
      </c>
      <c r="D79" s="1182" t="s">
        <v>6</v>
      </c>
      <c r="E79" s="1182" t="s">
        <v>6</v>
      </c>
      <c r="F79" s="1182" t="s">
        <v>6</v>
      </c>
      <c r="G79" s="1182" t="s">
        <v>6</v>
      </c>
      <c r="H79" s="1182" t="s">
        <v>6</v>
      </c>
      <c r="I79" s="1182" t="s">
        <v>6</v>
      </c>
      <c r="J79" s="1182" t="s">
        <v>6</v>
      </c>
      <c r="K79" s="1182" t="s">
        <v>6</v>
      </c>
      <c r="L79" s="1182" t="s">
        <v>6</v>
      </c>
      <c r="M79" s="1182"/>
      <c r="N79" s="1182" t="s">
        <v>6</v>
      </c>
      <c r="O79" s="1182" t="s">
        <v>6</v>
      </c>
      <c r="P79" s="1182" t="s">
        <v>6</v>
      </c>
      <c r="Q79" s="1215"/>
    </row>
    <row r="80" spans="1:17" s="643" customFormat="1" ht="13" hidden="1" x14ac:dyDescent="0.3">
      <c r="B80" s="1385" t="s">
        <v>7804</v>
      </c>
      <c r="C80" s="1235"/>
      <c r="D80" s="1236"/>
      <c r="E80" s="1236"/>
      <c r="F80" s="1236"/>
      <c r="G80" s="1236"/>
      <c r="H80" s="1235"/>
      <c r="I80" s="1237"/>
      <c r="J80" s="1235"/>
      <c r="K80" s="1236"/>
      <c r="L80" s="1235"/>
      <c r="M80" s="1235"/>
      <c r="N80" s="1235"/>
      <c r="O80" s="1235"/>
      <c r="P80" s="1237"/>
      <c r="Q80" s="1215"/>
    </row>
    <row r="81" spans="2:18" s="643" customFormat="1" ht="16.5" hidden="1" customHeight="1" x14ac:dyDescent="0.3">
      <c r="B81" s="1386"/>
      <c r="C81" s="1187"/>
      <c r="D81" s="1188"/>
      <c r="E81" s="1188"/>
      <c r="F81" s="1188"/>
      <c r="G81" s="1188"/>
      <c r="H81" s="1187"/>
      <c r="I81" s="1207"/>
      <c r="J81" s="1187"/>
      <c r="K81" s="1188"/>
      <c r="L81" s="1187"/>
      <c r="M81" s="1187"/>
      <c r="N81" s="1187"/>
      <c r="O81" s="1187"/>
      <c r="P81" s="1207"/>
      <c r="Q81" s="1215"/>
    </row>
    <row r="82" spans="2:18" s="643" customFormat="1" ht="13" hidden="1" x14ac:dyDescent="0.3">
      <c r="B82" s="1226" t="s">
        <v>7807</v>
      </c>
      <c r="C82" s="1238">
        <f>C59</f>
        <v>0</v>
      </c>
      <c r="D82" s="170"/>
      <c r="E82" s="170"/>
      <c r="F82" s="1238">
        <f>D82+E82</f>
        <v>0</v>
      </c>
      <c r="G82" s="175">
        <f>F82</f>
        <v>0</v>
      </c>
      <c r="H82" s="720"/>
      <c r="I82" s="1238"/>
      <c r="J82" s="720"/>
      <c r="K82" s="720"/>
      <c r="L82" s="720"/>
      <c r="M82" s="720"/>
      <c r="N82" s="720"/>
      <c r="O82" s="720"/>
      <c r="P82" s="726">
        <f>SUM(G82:O82)</f>
        <v>0</v>
      </c>
      <c r="Q82" s="1239" t="str">
        <f>IF(C82=P82," ","Error: total analysis should equal total of cell C82")</f>
        <v xml:space="preserve"> </v>
      </c>
    </row>
    <row r="83" spans="2:18" s="643" customFormat="1" ht="13" hidden="1" x14ac:dyDescent="0.3">
      <c r="B83" s="1226" t="s">
        <v>7809</v>
      </c>
      <c r="C83" s="1238">
        <f>C60</f>
        <v>0</v>
      </c>
      <c r="D83" s="170"/>
      <c r="E83" s="170"/>
      <c r="F83" s="1238">
        <f>D83+E83</f>
        <v>0</v>
      </c>
      <c r="G83" s="175">
        <f>F83</f>
        <v>0</v>
      </c>
      <c r="H83" s="720"/>
      <c r="I83" s="1238"/>
      <c r="J83" s="720"/>
      <c r="K83" s="720"/>
      <c r="L83" s="1238"/>
      <c r="M83" s="720"/>
      <c r="N83" s="1238"/>
      <c r="O83" s="720"/>
      <c r="P83" s="726">
        <f>SUM(G83:O83)</f>
        <v>0</v>
      </c>
      <c r="Q83" s="1239" t="str">
        <f>IF(C83=P83," ","Error: total analysis should equal total of cell C83")</f>
        <v xml:space="preserve"> </v>
      </c>
    </row>
    <row r="84" spans="2:18" s="643" customFormat="1" ht="13" hidden="1" x14ac:dyDescent="0.3">
      <c r="B84" s="1226" t="s">
        <v>4209</v>
      </c>
      <c r="C84" s="1238">
        <f>C61</f>
        <v>0</v>
      </c>
      <c r="D84" s="170"/>
      <c r="E84" s="170"/>
      <c r="F84" s="1238">
        <f>D84+E84</f>
        <v>0</v>
      </c>
      <c r="G84" s="175">
        <f>F84</f>
        <v>0</v>
      </c>
      <c r="H84" s="720"/>
      <c r="I84" s="720"/>
      <c r="J84" s="1238"/>
      <c r="K84" s="720"/>
      <c r="L84" s="1238"/>
      <c r="M84" s="720"/>
      <c r="N84" s="1238"/>
      <c r="O84" s="720"/>
      <c r="P84" s="726">
        <f>SUM(G84:O84)</f>
        <v>0</v>
      </c>
      <c r="Q84" s="1239" t="str">
        <f>IF(C84=P84," ","Error: total analysis should equal total of cell C84")</f>
        <v xml:space="preserve"> </v>
      </c>
    </row>
    <row r="85" spans="2:18" s="643" customFormat="1" ht="13" hidden="1" x14ac:dyDescent="0.3">
      <c r="B85" s="1226" t="s">
        <v>3581</v>
      </c>
      <c r="C85" s="1238">
        <f>C62</f>
        <v>0</v>
      </c>
      <c r="D85" s="170"/>
      <c r="E85" s="170"/>
      <c r="F85" s="1238">
        <f>D85+E85</f>
        <v>0</v>
      </c>
      <c r="G85" s="175">
        <f>F85</f>
        <v>0</v>
      </c>
      <c r="H85" s="720"/>
      <c r="I85" s="720"/>
      <c r="J85" s="720"/>
      <c r="K85" s="720"/>
      <c r="L85" s="720"/>
      <c r="M85" s="720"/>
      <c r="N85" s="720"/>
      <c r="O85" s="720"/>
      <c r="P85" s="726">
        <f>SUM(G85:O85)</f>
        <v>0</v>
      </c>
      <c r="Q85" s="1239" t="str">
        <f>IF(C85=P85," ","Error: total analysis should equal total of cell C85")</f>
        <v xml:space="preserve"> </v>
      </c>
    </row>
    <row r="86" spans="2:18" s="643" customFormat="1" ht="13" hidden="1" x14ac:dyDescent="0.3">
      <c r="B86" s="1227"/>
      <c r="C86" s="1194"/>
      <c r="D86" s="1195"/>
      <c r="E86" s="1195"/>
      <c r="F86" s="1195"/>
      <c r="G86" s="1195"/>
      <c r="H86" s="1194"/>
      <c r="I86" s="1240"/>
      <c r="J86" s="1194"/>
      <c r="K86" s="1195"/>
      <c r="L86" s="1195"/>
      <c r="M86" s="1194"/>
      <c r="N86" s="1194"/>
      <c r="O86" s="1194"/>
      <c r="P86" s="1240"/>
      <c r="Q86" s="1241"/>
    </row>
    <row r="87" spans="2:18" s="643" customFormat="1" ht="16" hidden="1" thickBot="1" x14ac:dyDescent="0.4">
      <c r="B87" s="1197"/>
      <c r="C87" s="1198">
        <f t="shared" ref="C87:P87" si="0">SUM(C82:C85)</f>
        <v>0</v>
      </c>
      <c r="D87" s="1198">
        <f t="shared" si="0"/>
        <v>0</v>
      </c>
      <c r="E87" s="1198">
        <f t="shared" si="0"/>
        <v>0</v>
      </c>
      <c r="F87" s="1198">
        <f t="shared" si="0"/>
        <v>0</v>
      </c>
      <c r="G87" s="1198">
        <f t="shared" si="0"/>
        <v>0</v>
      </c>
      <c r="H87" s="1198">
        <f t="shared" si="0"/>
        <v>0</v>
      </c>
      <c r="I87" s="1198">
        <f t="shared" si="0"/>
        <v>0</v>
      </c>
      <c r="J87" s="1198">
        <f t="shared" si="0"/>
        <v>0</v>
      </c>
      <c r="K87" s="1198">
        <f t="shared" si="0"/>
        <v>0</v>
      </c>
      <c r="L87" s="1198">
        <f t="shared" si="0"/>
        <v>0</v>
      </c>
      <c r="M87" s="1198">
        <f t="shared" si="0"/>
        <v>0</v>
      </c>
      <c r="N87" s="1198">
        <f t="shared" si="0"/>
        <v>0</v>
      </c>
      <c r="O87" s="1198">
        <f t="shared" si="0"/>
        <v>0</v>
      </c>
      <c r="P87" s="1198">
        <f t="shared" si="0"/>
        <v>0</v>
      </c>
      <c r="Q87" s="1239" t="str">
        <f>IF(C87=P87," ", "Error: Balance not fully analysed")</f>
        <v xml:space="preserve"> </v>
      </c>
    </row>
    <row r="88" spans="2:18" s="643" customFormat="1" ht="13.5" hidden="1" thickTop="1" x14ac:dyDescent="0.3">
      <c r="B88" s="1388" t="s">
        <v>7813</v>
      </c>
      <c r="C88" s="1200"/>
      <c r="D88" s="1200"/>
      <c r="E88" s="1200"/>
      <c r="F88" s="1200"/>
      <c r="G88" s="1200"/>
      <c r="H88" s="1200"/>
      <c r="I88" s="1200"/>
      <c r="J88" s="1200"/>
      <c r="K88" s="1200"/>
      <c r="L88" s="1200"/>
      <c r="M88" s="1200"/>
      <c r="N88" s="1200"/>
      <c r="O88" s="1200"/>
      <c r="P88" s="1200"/>
      <c r="Q88" s="1241"/>
    </row>
    <row r="89" spans="2:18" s="643" customFormat="1" ht="15.75" hidden="1" customHeight="1" x14ac:dyDescent="0.3">
      <c r="B89" s="1386"/>
      <c r="C89" s="1187"/>
      <c r="D89" s="1188"/>
      <c r="E89" s="1188"/>
      <c r="F89" s="1188"/>
      <c r="G89" s="1188"/>
      <c r="H89" s="1187"/>
      <c r="I89" s="1207"/>
      <c r="J89" s="1187"/>
      <c r="K89" s="1188"/>
      <c r="L89" s="1188"/>
      <c r="M89" s="1187"/>
      <c r="N89" s="1187"/>
      <c r="O89" s="1187"/>
      <c r="P89" s="1207"/>
      <c r="Q89" s="1241"/>
    </row>
    <row r="90" spans="2:18" s="643" customFormat="1" ht="13" hidden="1" x14ac:dyDescent="0.3">
      <c r="B90" s="1226" t="s">
        <v>7807</v>
      </c>
      <c r="C90" s="1238">
        <f>C67</f>
        <v>0</v>
      </c>
      <c r="D90" s="170"/>
      <c r="E90" s="170"/>
      <c r="F90" s="1238">
        <f>D90+E90</f>
        <v>0</v>
      </c>
      <c r="G90" s="175">
        <f>F90</f>
        <v>0</v>
      </c>
      <c r="H90" s="720"/>
      <c r="I90" s="1238"/>
      <c r="J90" s="720"/>
      <c r="K90" s="720"/>
      <c r="L90" s="720"/>
      <c r="M90" s="720"/>
      <c r="N90" s="300"/>
      <c r="O90" s="720"/>
      <c r="P90" s="726">
        <f>SUM(G90:O90)</f>
        <v>0</v>
      </c>
      <c r="Q90" s="1239" t="str">
        <f>IF(C90=P90," ","Error: total analysis should equal total of cell C90")</f>
        <v xml:space="preserve"> </v>
      </c>
    </row>
    <row r="91" spans="2:18" s="643" customFormat="1" ht="13" hidden="1" x14ac:dyDescent="0.3">
      <c r="B91" s="1226" t="s">
        <v>7809</v>
      </c>
      <c r="C91" s="1238">
        <f>C68</f>
        <v>0</v>
      </c>
      <c r="D91" s="170"/>
      <c r="E91" s="170"/>
      <c r="F91" s="1238">
        <f>D91+E91</f>
        <v>0</v>
      </c>
      <c r="G91" s="175">
        <f>F91</f>
        <v>0</v>
      </c>
      <c r="H91" s="720"/>
      <c r="I91" s="1238"/>
      <c r="J91" s="720"/>
      <c r="K91" s="720"/>
      <c r="L91" s="1238"/>
      <c r="M91" s="720"/>
      <c r="N91" s="1238"/>
      <c r="O91" s="720"/>
      <c r="P91" s="726">
        <f>SUM(G91:O91)</f>
        <v>0</v>
      </c>
      <c r="Q91" s="1239" t="str">
        <f>IF(C91=P91," ","Error: total analysis should equal total of cell C91")</f>
        <v xml:space="preserve"> </v>
      </c>
    </row>
    <row r="92" spans="2:18" s="643" customFormat="1" ht="13" hidden="1" x14ac:dyDescent="0.3">
      <c r="B92" s="1226" t="s">
        <v>4209</v>
      </c>
      <c r="C92" s="1238">
        <f>C69</f>
        <v>0</v>
      </c>
      <c r="D92" s="170"/>
      <c r="E92" s="170"/>
      <c r="F92" s="1238">
        <f>D92+E92</f>
        <v>0</v>
      </c>
      <c r="G92" s="175">
        <f>F92</f>
        <v>0</v>
      </c>
      <c r="H92" s="720"/>
      <c r="I92" s="720"/>
      <c r="J92" s="1238"/>
      <c r="K92" s="720"/>
      <c r="L92" s="1238"/>
      <c r="M92" s="720"/>
      <c r="N92" s="1238"/>
      <c r="O92" s="720"/>
      <c r="P92" s="726">
        <f>SUM(G92:O92)</f>
        <v>0</v>
      </c>
      <c r="Q92" s="1239" t="str">
        <f>IF(C92=P92," ","Error: total analysis should equal total of cell C92")</f>
        <v xml:space="preserve"> </v>
      </c>
    </row>
    <row r="93" spans="2:18" s="643" customFormat="1" ht="13" hidden="1" x14ac:dyDescent="0.3">
      <c r="B93" s="1226" t="s">
        <v>3581</v>
      </c>
      <c r="C93" s="1238">
        <f>C70</f>
        <v>0</v>
      </c>
      <c r="D93" s="170"/>
      <c r="E93" s="170"/>
      <c r="F93" s="1238">
        <f>D93+E93</f>
        <v>0</v>
      </c>
      <c r="G93" s="1238">
        <f>F93</f>
        <v>0</v>
      </c>
      <c r="H93" s="720"/>
      <c r="I93" s="720"/>
      <c r="J93" s="720"/>
      <c r="K93" s="720"/>
      <c r="L93" s="720"/>
      <c r="M93" s="720"/>
      <c r="N93" s="720"/>
      <c r="O93" s="720"/>
      <c r="P93" s="726">
        <f>SUM(G93:O93)</f>
        <v>0</v>
      </c>
      <c r="Q93" s="1239" t="str">
        <f>IF(C93=P93," ","Error: total analysis should equal total of cell C93")</f>
        <v xml:space="preserve"> </v>
      </c>
    </row>
    <row r="94" spans="2:18" s="643" customFormat="1" ht="13" hidden="1" x14ac:dyDescent="0.3">
      <c r="B94" s="1227"/>
      <c r="C94" s="1194"/>
      <c r="D94" s="1242"/>
      <c r="E94" s="1195"/>
      <c r="F94" s="1195"/>
      <c r="G94" s="1195"/>
      <c r="H94" s="1194"/>
      <c r="I94" s="1240"/>
      <c r="J94" s="1194"/>
      <c r="K94" s="1195"/>
      <c r="L94" s="1194"/>
      <c r="M94" s="1194"/>
      <c r="N94" s="1194"/>
      <c r="O94" s="1194"/>
      <c r="P94" s="1240"/>
      <c r="Q94" s="1241"/>
      <c r="R94" s="641"/>
    </row>
    <row r="95" spans="2:18" s="643" customFormat="1" ht="16" hidden="1" thickBot="1" x14ac:dyDescent="0.4">
      <c r="B95" s="1197"/>
      <c r="C95" s="1198">
        <f t="shared" ref="C95:P95" si="1">SUM(C90:C93)</f>
        <v>0</v>
      </c>
      <c r="D95" s="1198">
        <f t="shared" si="1"/>
        <v>0</v>
      </c>
      <c r="E95" s="1198">
        <f t="shared" si="1"/>
        <v>0</v>
      </c>
      <c r="F95" s="1198">
        <f t="shared" si="1"/>
        <v>0</v>
      </c>
      <c r="G95" s="1198">
        <f t="shared" si="1"/>
        <v>0</v>
      </c>
      <c r="H95" s="1198">
        <f t="shared" si="1"/>
        <v>0</v>
      </c>
      <c r="I95" s="1198">
        <f t="shared" si="1"/>
        <v>0</v>
      </c>
      <c r="J95" s="1198">
        <f t="shared" si="1"/>
        <v>0</v>
      </c>
      <c r="K95" s="1198">
        <f t="shared" si="1"/>
        <v>0</v>
      </c>
      <c r="L95" s="1198">
        <f t="shared" si="1"/>
        <v>0</v>
      </c>
      <c r="M95" s="1198">
        <f t="shared" si="1"/>
        <v>0</v>
      </c>
      <c r="N95" s="1198">
        <f t="shared" si="1"/>
        <v>0</v>
      </c>
      <c r="O95" s="1198">
        <f t="shared" si="1"/>
        <v>0</v>
      </c>
      <c r="P95" s="1198">
        <f t="shared" si="1"/>
        <v>0</v>
      </c>
      <c r="Q95" s="1239" t="str">
        <f>IF(C95=P95," ", "Error: Balance not fully analysed")</f>
        <v xml:space="preserve"> </v>
      </c>
      <c r="R95" s="641"/>
    </row>
    <row r="96" spans="2:18" s="643" customFormat="1" ht="13" hidden="1" thickTop="1" x14ac:dyDescent="0.25">
      <c r="B96" s="1230"/>
      <c r="C96" s="1207"/>
      <c r="D96" s="1208"/>
      <c r="E96" s="1208"/>
      <c r="F96" s="1208"/>
      <c r="G96" s="1208"/>
      <c r="H96" s="1208"/>
      <c r="I96" s="1207"/>
      <c r="J96" s="1207"/>
      <c r="K96" s="1207"/>
      <c r="L96" s="1208"/>
      <c r="M96" s="1207"/>
      <c r="N96" s="1207"/>
      <c r="O96" s="1207"/>
      <c r="P96" s="1207"/>
      <c r="Q96" s="1215"/>
      <c r="R96" s="641"/>
    </row>
    <row r="97" spans="2:18" s="643" customFormat="1" ht="12.5" hidden="1" x14ac:dyDescent="0.25">
      <c r="B97" s="1243"/>
      <c r="C97" s="1215"/>
      <c r="D97" s="1216"/>
      <c r="E97" s="1216"/>
      <c r="F97" s="1216"/>
      <c r="G97" s="1216"/>
      <c r="H97" s="1215"/>
      <c r="I97" s="1215"/>
      <c r="J97" s="1215"/>
      <c r="K97" s="1216"/>
      <c r="L97" s="1215"/>
      <c r="M97" s="1215"/>
      <c r="N97" s="1215"/>
      <c r="O97" s="1215"/>
      <c r="P97" s="1215"/>
      <c r="Q97" s="641"/>
      <c r="R97" s="641"/>
    </row>
    <row r="98" spans="2:18" s="643" customFormat="1" ht="12.5" hidden="1" x14ac:dyDescent="0.25">
      <c r="B98" s="1243"/>
      <c r="C98" s="1215"/>
      <c r="D98" s="1216"/>
      <c r="E98" s="1216"/>
      <c r="F98" s="1216"/>
      <c r="G98" s="1216"/>
      <c r="H98" s="1215"/>
      <c r="I98" s="1215"/>
      <c r="J98" s="1215"/>
      <c r="K98" s="1216"/>
      <c r="L98" s="1215"/>
      <c r="M98" s="1215"/>
      <c r="N98" s="1215"/>
      <c r="O98" s="1215"/>
      <c r="P98" s="1215"/>
    </row>
    <row r="99" spans="2:18" s="643" customFormat="1" ht="50.25" customHeight="1" x14ac:dyDescent="0.25">
      <c r="B99" s="1389" t="s">
        <v>7831</v>
      </c>
      <c r="C99" s="1389"/>
      <c r="D99" s="1389"/>
      <c r="E99" s="1390"/>
      <c r="F99" s="1390"/>
      <c r="G99" s="1215"/>
      <c r="H99" s="1215"/>
      <c r="I99" s="1216"/>
      <c r="J99" s="1181"/>
      <c r="K99" s="1181"/>
      <c r="L99" s="1181"/>
      <c r="M99" s="1181"/>
      <c r="N99" s="1181"/>
      <c r="O99" s="1181"/>
      <c r="P99" s="1181"/>
      <c r="Q99" s="1181"/>
    </row>
    <row r="100" spans="2:18" s="643" customFormat="1" ht="12.5" x14ac:dyDescent="0.25">
      <c r="B100" s="523"/>
      <c r="C100" s="523"/>
      <c r="D100" s="523"/>
      <c r="E100" s="523"/>
      <c r="F100" s="523"/>
      <c r="G100" s="523"/>
      <c r="H100" s="523"/>
      <c r="I100" s="523"/>
      <c r="J100" s="523"/>
      <c r="K100" s="523"/>
      <c r="L100" s="523"/>
      <c r="M100" s="523"/>
      <c r="N100" s="523"/>
      <c r="O100" s="523"/>
      <c r="P100" s="1244"/>
      <c r="Q100" s="1244"/>
    </row>
    <row r="101" spans="2:18" s="643" customFormat="1" ht="40.5" customHeight="1" x14ac:dyDescent="0.25">
      <c r="B101" s="1391"/>
      <c r="C101" s="1393" t="s">
        <v>7832</v>
      </c>
      <c r="D101" s="1394"/>
      <c r="E101" s="1394"/>
      <c r="F101" s="1394"/>
      <c r="G101" s="1394"/>
      <c r="H101" s="1394"/>
      <c r="I101" s="1245"/>
      <c r="J101" s="1246"/>
      <c r="K101" s="1246"/>
      <c r="L101" s="523"/>
      <c r="M101" s="523"/>
      <c r="N101" s="523"/>
      <c r="O101" s="523"/>
      <c r="P101" s="523"/>
      <c r="Q101" s="523"/>
    </row>
    <row r="102" spans="2:18" s="643" customFormat="1" ht="63.75" customHeight="1" x14ac:dyDescent="0.25">
      <c r="B102" s="1392"/>
      <c r="C102" s="1247" t="s">
        <v>7833</v>
      </c>
      <c r="D102" s="1248" t="s">
        <v>7834</v>
      </c>
      <c r="E102" s="1248" t="s">
        <v>7835</v>
      </c>
      <c r="F102" s="1249" t="s">
        <v>7836</v>
      </c>
      <c r="G102" s="1249" t="s">
        <v>7837</v>
      </c>
      <c r="H102" s="1247" t="s">
        <v>4138</v>
      </c>
      <c r="I102" s="1203"/>
      <c r="J102" s="1203"/>
      <c r="K102" s="1203"/>
      <c r="L102" s="1244"/>
      <c r="M102" s="523"/>
      <c r="N102" s="523"/>
      <c r="O102" s="523"/>
      <c r="P102" s="523"/>
      <c r="Q102" s="523"/>
    </row>
    <row r="103" spans="2:18" s="643" customFormat="1" ht="13" x14ac:dyDescent="0.3">
      <c r="B103" s="1392"/>
      <c r="C103" s="1182" t="s">
        <v>6</v>
      </c>
      <c r="D103" s="1182" t="s">
        <v>6</v>
      </c>
      <c r="E103" s="1182" t="s">
        <v>6</v>
      </c>
      <c r="F103" s="1250" t="s">
        <v>6</v>
      </c>
      <c r="G103" s="1250" t="s">
        <v>6</v>
      </c>
      <c r="H103" s="1182" t="s">
        <v>6</v>
      </c>
      <c r="I103" s="1203"/>
      <c r="J103" s="1203"/>
      <c r="K103" s="1203"/>
      <c r="L103" s="1244"/>
      <c r="M103" s="523"/>
      <c r="N103" s="523"/>
      <c r="O103" s="523"/>
      <c r="P103" s="523"/>
      <c r="Q103" s="523"/>
    </row>
    <row r="104" spans="2:18" s="643" customFormat="1" ht="13" x14ac:dyDescent="0.3">
      <c r="B104" s="1385" t="s">
        <v>7804</v>
      </c>
      <c r="C104" s="1236"/>
      <c r="D104" s="1235"/>
      <c r="E104" s="1235"/>
      <c r="F104" s="1237"/>
      <c r="G104" s="1237"/>
      <c r="H104" s="1235"/>
      <c r="I104" s="1203"/>
      <c r="J104" s="1203"/>
      <c r="K104" s="1203"/>
      <c r="L104" s="1244"/>
      <c r="M104" s="523"/>
      <c r="N104" s="523"/>
      <c r="O104" s="523"/>
      <c r="P104" s="523"/>
      <c r="Q104" s="523"/>
    </row>
    <row r="105" spans="2:18" s="643" customFormat="1" ht="19.5" customHeight="1" x14ac:dyDescent="0.3">
      <c r="B105" s="1386"/>
      <c r="C105" s="1185"/>
      <c r="D105" s="1184"/>
      <c r="E105" s="1184"/>
      <c r="F105" s="1251"/>
      <c r="G105" s="1251"/>
      <c r="H105" s="1184"/>
      <c r="I105" s="1203"/>
      <c r="J105" s="1203"/>
      <c r="K105" s="1203"/>
      <c r="L105" s="1244"/>
      <c r="M105" s="523"/>
      <c r="N105" s="523"/>
      <c r="O105" s="523"/>
      <c r="P105" s="523"/>
      <c r="Q105" s="523"/>
    </row>
    <row r="106" spans="2:18" s="643" customFormat="1" ht="13" x14ac:dyDescent="0.3">
      <c r="B106" s="1226" t="s">
        <v>4209</v>
      </c>
      <c r="C106" s="170"/>
      <c r="D106" s="170"/>
      <c r="E106" s="170"/>
      <c r="F106" s="170"/>
      <c r="G106" s="170"/>
      <c r="H106" s="1238">
        <f>SUM(C106:G106)</f>
        <v>0</v>
      </c>
      <c r="I106" s="1203"/>
      <c r="J106" s="1203" t="str">
        <f>IF(H106&lt;&gt;P84,"Total loans balance analysed by valuation basis does not match total balance analysed by movement","")</f>
        <v/>
      </c>
      <c r="K106" s="1203"/>
      <c r="L106" s="1252"/>
      <c r="M106" s="1252"/>
      <c r="N106" s="1252"/>
      <c r="O106" s="1252"/>
      <c r="P106" s="1252"/>
      <c r="Q106" s="523"/>
    </row>
    <row r="107" spans="2:18" s="643" customFormat="1" ht="13" x14ac:dyDescent="0.3">
      <c r="B107" s="1226" t="s">
        <v>7809</v>
      </c>
      <c r="C107" s="170"/>
      <c r="D107" s="170"/>
      <c r="E107" s="170"/>
      <c r="F107" s="170"/>
      <c r="G107" s="170"/>
      <c r="H107" s="1238">
        <f>SUM(C107:G107)</f>
        <v>0</v>
      </c>
      <c r="I107" s="1203"/>
      <c r="J107" s="1203" t="str">
        <f>IF(H107&lt;&gt;P83,"Total deposits balance analysed by valuation basis does not match total balance analysed by movement","")</f>
        <v/>
      </c>
      <c r="K107" s="1203"/>
      <c r="L107" s="1252"/>
      <c r="M107" s="1252"/>
      <c r="N107" s="1252"/>
      <c r="O107" s="1252"/>
      <c r="P107" s="1252"/>
      <c r="Q107" s="523"/>
    </row>
    <row r="108" spans="2:18" s="643" customFormat="1" ht="13" x14ac:dyDescent="0.3">
      <c r="B108" s="1226" t="s">
        <v>7838</v>
      </c>
      <c r="C108" s="170"/>
      <c r="D108" s="170"/>
      <c r="E108" s="300"/>
      <c r="F108" s="170"/>
      <c r="G108" s="170"/>
      <c r="H108" s="1238">
        <f>SUM(C108:G108)</f>
        <v>0</v>
      </c>
      <c r="I108" s="1203"/>
      <c r="J108" s="1203" t="str">
        <f>IF(H108&lt;&gt;P82,"Total equity balance analysed by valuation basis does not match total balance analysed by movement","")</f>
        <v/>
      </c>
      <c r="K108" s="1203"/>
      <c r="L108" s="1252"/>
      <c r="M108" s="1252"/>
      <c r="N108" s="1252"/>
      <c r="O108" s="1252"/>
      <c r="P108" s="1252"/>
      <c r="Q108" s="523"/>
    </row>
    <row r="109" spans="2:18" s="643" customFormat="1" ht="13" x14ac:dyDescent="0.3">
      <c r="B109" s="1226" t="s">
        <v>7839</v>
      </c>
      <c r="C109" s="170"/>
      <c r="D109" s="170"/>
      <c r="E109" s="170"/>
      <c r="F109" s="170"/>
      <c r="G109" s="170"/>
      <c r="H109" s="1238">
        <f>SUM(C109:G109)</f>
        <v>0</v>
      </c>
      <c r="I109" s="1203"/>
      <c r="J109" s="1203" t="str">
        <f>IF(H109&lt;&gt;P85,"Total other balance analysed by valuation basis does not match total balance analysed by movement","")</f>
        <v/>
      </c>
      <c r="K109" s="1203"/>
      <c r="L109" s="1252"/>
      <c r="M109" s="1252"/>
      <c r="N109" s="1252"/>
      <c r="O109" s="1252"/>
      <c r="P109" s="1252"/>
      <c r="Q109" s="523"/>
    </row>
    <row r="110" spans="2:18" s="643" customFormat="1" ht="13" x14ac:dyDescent="0.3">
      <c r="B110" s="1253"/>
      <c r="C110" s="1240"/>
      <c r="D110" s="1207"/>
      <c r="E110" s="1207"/>
      <c r="F110" s="1207"/>
      <c r="G110" s="1207"/>
      <c r="H110" s="1240"/>
      <c r="I110" s="523"/>
      <c r="J110" s="523"/>
      <c r="K110" s="523"/>
      <c r="L110" s="1252"/>
      <c r="M110" s="1252"/>
      <c r="N110" s="1252"/>
      <c r="O110" s="1252"/>
      <c r="P110" s="1252"/>
      <c r="Q110" s="523"/>
    </row>
    <row r="111" spans="2:18" s="643" customFormat="1" ht="16" thickBot="1" x14ac:dyDescent="0.4">
      <c r="B111" s="1254"/>
      <c r="C111" s="1198">
        <f t="shared" ref="C111:H111" si="2">SUM(C106:C110)</f>
        <v>0</v>
      </c>
      <c r="D111" s="1198">
        <f t="shared" si="2"/>
        <v>0</v>
      </c>
      <c r="E111" s="1198">
        <f t="shared" si="2"/>
        <v>0</v>
      </c>
      <c r="F111" s="1198">
        <f t="shared" si="2"/>
        <v>0</v>
      </c>
      <c r="G111" s="1198">
        <f t="shared" si="2"/>
        <v>0</v>
      </c>
      <c r="H111" s="1198">
        <f t="shared" si="2"/>
        <v>0</v>
      </c>
      <c r="I111" s="1203"/>
      <c r="J111" s="1203"/>
      <c r="K111" s="1203"/>
      <c r="L111" s="1252" t="str">
        <f>IF(H111=C87," ","Error: total should equal total of cells C87 above")</f>
        <v xml:space="preserve"> </v>
      </c>
      <c r="M111" s="1252"/>
      <c r="N111" s="1252"/>
      <c r="O111" s="1252"/>
      <c r="P111" s="1252"/>
      <c r="Q111" s="1252"/>
    </row>
    <row r="112" spans="2:18" s="643" customFormat="1" ht="13" thickTop="1" x14ac:dyDescent="0.25">
      <c r="B112" s="1387" t="s">
        <v>7813</v>
      </c>
      <c r="C112" s="1255"/>
      <c r="D112" s="1251"/>
      <c r="E112" s="1251"/>
      <c r="F112" s="1251"/>
      <c r="G112" s="1251"/>
      <c r="H112" s="1251"/>
      <c r="I112" s="1203"/>
      <c r="J112" s="1203"/>
      <c r="K112" s="1203"/>
      <c r="L112" s="1244"/>
      <c r="M112" s="523"/>
      <c r="N112" s="523"/>
      <c r="O112" s="523"/>
      <c r="P112" s="523"/>
      <c r="Q112" s="523"/>
    </row>
    <row r="113" spans="1:17" s="643" customFormat="1" ht="17.25" customHeight="1" x14ac:dyDescent="0.25">
      <c r="B113" s="1386"/>
      <c r="C113" s="1255"/>
      <c r="D113" s="1251"/>
      <c r="E113" s="1251"/>
      <c r="F113" s="1251"/>
      <c r="G113" s="1251"/>
      <c r="H113" s="1251"/>
      <c r="I113" s="1203"/>
      <c r="J113" s="1203"/>
      <c r="K113" s="1203"/>
      <c r="L113" s="1244"/>
      <c r="M113" s="523"/>
      <c r="N113" s="523"/>
      <c r="O113" s="523"/>
      <c r="P113" s="523"/>
      <c r="Q113" s="523"/>
    </row>
    <row r="114" spans="1:17" s="643" customFormat="1" ht="13" x14ac:dyDescent="0.3">
      <c r="B114" s="1226" t="s">
        <v>4209</v>
      </c>
      <c r="C114" s="170"/>
      <c r="D114" s="170"/>
      <c r="E114" s="170"/>
      <c r="F114" s="170"/>
      <c r="G114" s="170"/>
      <c r="H114" s="1238">
        <f>SUM(C114:G114)</f>
        <v>0</v>
      </c>
      <c r="I114" s="1203"/>
      <c r="J114" s="1203" t="str">
        <f>IF(H114&lt;&gt;P92,"Total loans balance analysed by valuation basis does not match total balance analysed by movement","")</f>
        <v/>
      </c>
      <c r="K114" s="1203"/>
      <c r="L114" s="1252"/>
      <c r="M114" s="1252"/>
      <c r="N114" s="1252"/>
      <c r="O114" s="1252"/>
      <c r="P114" s="1252"/>
      <c r="Q114" s="523"/>
    </row>
    <row r="115" spans="1:17" s="643" customFormat="1" ht="13" x14ac:dyDescent="0.3">
      <c r="B115" s="1226" t="s">
        <v>7809</v>
      </c>
      <c r="C115" s="170"/>
      <c r="D115" s="170"/>
      <c r="E115" s="170"/>
      <c r="F115" s="170"/>
      <c r="G115" s="170"/>
      <c r="H115" s="1238">
        <f>SUM(C115:G115)</f>
        <v>0</v>
      </c>
      <c r="I115" s="1203"/>
      <c r="J115" s="1203" t="str">
        <f>IF(H115&lt;&gt;P91,"Total deposits balance analysed by valuation basis does not match total balance analysed by movement","")</f>
        <v/>
      </c>
      <c r="K115" s="1203"/>
      <c r="L115" s="1252"/>
      <c r="M115" s="1252"/>
      <c r="N115" s="1252"/>
      <c r="O115" s="1252"/>
      <c r="P115" s="1252"/>
      <c r="Q115" s="523"/>
    </row>
    <row r="116" spans="1:17" s="643" customFormat="1" ht="13" x14ac:dyDescent="0.3">
      <c r="B116" s="1226" t="s">
        <v>7838</v>
      </c>
      <c r="C116" s="170"/>
      <c r="D116" s="170"/>
      <c r="E116" s="300"/>
      <c r="F116" s="300"/>
      <c r="G116" s="170"/>
      <c r="H116" s="1238">
        <f>SUM(C116:G116)</f>
        <v>0</v>
      </c>
      <c r="I116" s="1203"/>
      <c r="J116" s="1203" t="str">
        <f>IF(H116&lt;&gt;P90,"Total equity balance analysed by valuation basis does not match total balance analysed by movement","")</f>
        <v/>
      </c>
      <c r="K116" s="1203"/>
      <c r="L116" s="1252"/>
      <c r="M116" s="1252"/>
      <c r="N116" s="1252"/>
      <c r="O116" s="1252"/>
      <c r="P116" s="1252"/>
      <c r="Q116" s="523"/>
    </row>
    <row r="117" spans="1:17" s="643" customFormat="1" ht="13" x14ac:dyDescent="0.3">
      <c r="B117" s="1226" t="s">
        <v>7839</v>
      </c>
      <c r="C117" s="170"/>
      <c r="D117" s="170"/>
      <c r="E117" s="170"/>
      <c r="F117" s="170"/>
      <c r="G117" s="170"/>
      <c r="H117" s="1238">
        <f>SUM(C117:G117)</f>
        <v>0</v>
      </c>
      <c r="I117" s="1203"/>
      <c r="J117" s="1203" t="str">
        <f>IF(H117&lt;&gt;P93,"Total other balance analysed by valuation basis does not match total balance analysed by movement","")</f>
        <v/>
      </c>
      <c r="K117" s="1203"/>
      <c r="L117" s="1252"/>
      <c r="M117" s="1252"/>
      <c r="N117" s="1252"/>
      <c r="O117" s="1252"/>
      <c r="P117" s="1252"/>
      <c r="Q117" s="523"/>
    </row>
    <row r="118" spans="1:17" s="643" customFormat="1" ht="13" x14ac:dyDescent="0.3">
      <c r="B118" s="1253"/>
      <c r="C118" s="1256"/>
      <c r="D118" s="1256"/>
      <c r="E118" s="1256"/>
      <c r="F118" s="1256"/>
      <c r="G118" s="1256"/>
      <c r="H118" s="1256"/>
      <c r="I118" s="523"/>
      <c r="J118" s="523"/>
      <c r="K118" s="523"/>
      <c r="L118" s="1252"/>
      <c r="M118" s="1252"/>
      <c r="N118" s="1252"/>
      <c r="O118" s="1252"/>
      <c r="P118" s="1252"/>
      <c r="Q118" s="523"/>
    </row>
    <row r="119" spans="1:17" s="643" customFormat="1" ht="16" thickBot="1" x14ac:dyDescent="0.35">
      <c r="B119" s="1257"/>
      <c r="C119" s="1198">
        <f t="shared" ref="C119:H119" si="3">SUM(C114:C118)</f>
        <v>0</v>
      </c>
      <c r="D119" s="1198">
        <f t="shared" si="3"/>
        <v>0</v>
      </c>
      <c r="E119" s="1198">
        <f t="shared" si="3"/>
        <v>0</v>
      </c>
      <c r="F119" s="1198">
        <f t="shared" si="3"/>
        <v>0</v>
      </c>
      <c r="G119" s="1198">
        <f t="shared" si="3"/>
        <v>0</v>
      </c>
      <c r="H119" s="1198">
        <f t="shared" si="3"/>
        <v>0</v>
      </c>
      <c r="I119" s="1203"/>
      <c r="J119" s="1203"/>
      <c r="K119" s="1203"/>
      <c r="L119" s="1252" t="str">
        <f>IF(H119=C95," ","Error: total should equal total of cells C95")</f>
        <v xml:space="preserve"> </v>
      </c>
      <c r="M119" s="1252"/>
      <c r="N119" s="1252"/>
      <c r="O119" s="1252"/>
      <c r="P119" s="1252"/>
      <c r="Q119" s="1252"/>
    </row>
    <row r="120" spans="1:17" s="643" customFormat="1" ht="13" thickTop="1" x14ac:dyDescent="0.25">
      <c r="B120" s="1230"/>
      <c r="C120" s="1208"/>
      <c r="D120" s="1207"/>
      <c r="E120" s="1207"/>
      <c r="F120" s="1207"/>
      <c r="G120" s="1207"/>
      <c r="H120" s="1207"/>
      <c r="I120" s="523"/>
      <c r="J120" s="523"/>
      <c r="K120" s="523"/>
      <c r="L120" s="1244"/>
      <c r="M120" s="523"/>
      <c r="N120" s="523"/>
      <c r="O120" s="523"/>
      <c r="P120" s="523"/>
      <c r="Q120" s="523"/>
    </row>
    <row r="121" spans="1:17" s="643" customFormat="1" ht="12.5" x14ac:dyDescent="0.25">
      <c r="B121" s="1231"/>
      <c r="C121" s="1215"/>
      <c r="D121" s="1215"/>
      <c r="E121" s="1215"/>
      <c r="F121" s="1215"/>
      <c r="G121" s="1215"/>
      <c r="H121" s="1216"/>
      <c r="I121" s="1181"/>
      <c r="J121" s="1181"/>
      <c r="K121" s="1181"/>
      <c r="L121" s="1215"/>
      <c r="M121" s="1215"/>
      <c r="N121" s="1215"/>
      <c r="O121" s="1215"/>
      <c r="P121" s="1215"/>
      <c r="Q121" s="1215"/>
    </row>
    <row r="122" spans="1:17" s="643" customFormat="1" ht="12.5" x14ac:dyDescent="0.25"/>
    <row r="123" spans="1:17" s="643" customFormat="1" ht="12.5" x14ac:dyDescent="0.25"/>
    <row r="124" spans="1:17" s="643" customFormat="1" ht="13" x14ac:dyDescent="0.3">
      <c r="A124" s="126" t="s">
        <v>90</v>
      </c>
      <c r="B124" s="126" t="s">
        <v>91</v>
      </c>
      <c r="C124" s="126" t="s">
        <v>92</v>
      </c>
      <c r="D124" s="127" t="s">
        <v>93</v>
      </c>
    </row>
    <row r="125" spans="1:17" s="643" customFormat="1" ht="25" x14ac:dyDescent="0.25">
      <c r="A125" s="129" t="s">
        <v>3417</v>
      </c>
      <c r="B125" s="130" t="s">
        <v>7840</v>
      </c>
      <c r="C125" s="133">
        <f>SUM(E36:E39)-SUM('LP-Balance sheet'!I18:L18)</f>
        <v>0</v>
      </c>
      <c r="D125" s="134" t="s">
        <v>96</v>
      </c>
    </row>
    <row r="126" spans="1:17" s="643" customFormat="1" ht="25" x14ac:dyDescent="0.25">
      <c r="A126" s="129" t="s">
        <v>3422</v>
      </c>
      <c r="B126" s="130" t="s">
        <v>7841</v>
      </c>
      <c r="C126" s="133">
        <f>SUM(E44:E47)-SUM('LP-Balance sheet'!I12:L12)</f>
        <v>0</v>
      </c>
      <c r="D126" s="135" t="s">
        <v>96</v>
      </c>
    </row>
    <row r="127" spans="1:17" s="643" customFormat="1" ht="25" x14ac:dyDescent="0.25">
      <c r="A127" s="129" t="s">
        <v>3425</v>
      </c>
      <c r="B127" s="130" t="s">
        <v>7842</v>
      </c>
      <c r="C127" s="133">
        <f>SUM(C36:C39)-SUM(C59:C62)-SUM(D59:D62)</f>
        <v>0</v>
      </c>
      <c r="D127" s="134" t="s">
        <v>96</v>
      </c>
    </row>
    <row r="128" spans="1:17" s="643" customFormat="1" ht="25" x14ac:dyDescent="0.25">
      <c r="A128" s="129" t="s">
        <v>3430</v>
      </c>
      <c r="B128" s="130" t="s">
        <v>7843</v>
      </c>
      <c r="C128" s="137">
        <f>SUM(C44:C47)-SUM(C67:C70)-SUM(D67:D70)</f>
        <v>0</v>
      </c>
      <c r="D128" s="134" t="s">
        <v>96</v>
      </c>
    </row>
    <row r="129" spans="1:8" s="643" customFormat="1" ht="12.5" hidden="1" x14ac:dyDescent="0.25">
      <c r="A129" s="1258"/>
      <c r="B129" s="1259"/>
      <c r="C129" s="1260"/>
      <c r="D129" s="1261"/>
    </row>
    <row r="130" spans="1:8" s="643" customFormat="1" ht="12.5" hidden="1" x14ac:dyDescent="0.25">
      <c r="A130" s="1258"/>
      <c r="B130" s="1259"/>
      <c r="C130" s="1262"/>
      <c r="D130" s="1258"/>
    </row>
    <row r="131" spans="1:8" s="643" customFormat="1" ht="25" x14ac:dyDescent="0.25">
      <c r="A131" s="129" t="s">
        <v>3435</v>
      </c>
      <c r="B131" s="1263" t="s">
        <v>7844</v>
      </c>
      <c r="C131" s="137">
        <f>SUM(H106:H109)-SUM(P82:P85)</f>
        <v>0</v>
      </c>
      <c r="D131" s="135" t="s">
        <v>96</v>
      </c>
    </row>
    <row r="132" spans="1:8" s="643" customFormat="1" ht="25" x14ac:dyDescent="0.25">
      <c r="A132" s="129" t="s">
        <v>3440</v>
      </c>
      <c r="B132" s="1263" t="s">
        <v>7845</v>
      </c>
      <c r="C132" s="137">
        <f>SUM(H114:H117)-SUM(P90:P93)</f>
        <v>0</v>
      </c>
      <c r="D132" s="135" t="s">
        <v>96</v>
      </c>
    </row>
    <row r="133" spans="1:8" s="643" customFormat="1" ht="25" x14ac:dyDescent="0.25">
      <c r="A133" s="129" t="s">
        <v>3445</v>
      </c>
      <c r="B133" s="1263" t="s">
        <v>7846</v>
      </c>
      <c r="C133" s="137">
        <f>SUM(E9:F9)-SUM('LP-Balance sheet'!I13:L13)</f>
        <v>0</v>
      </c>
      <c r="D133" s="135" t="s">
        <v>96</v>
      </c>
    </row>
    <row r="134" spans="1:8" s="471" customFormat="1" ht="12.5" x14ac:dyDescent="0.25">
      <c r="A134" s="129" t="s">
        <v>3450</v>
      </c>
      <c r="B134" s="1263" t="s">
        <v>7847</v>
      </c>
      <c r="C134" s="137">
        <f>E11+F11-E10-F10</f>
        <v>0</v>
      </c>
      <c r="D134" s="135" t="s">
        <v>96</v>
      </c>
    </row>
    <row r="135" spans="1:8" s="6" customFormat="1" ht="12.75" customHeight="1" x14ac:dyDescent="0.25"/>
    <row r="136" spans="1:8" s="6" customFormat="1" ht="15.5" x14ac:dyDescent="0.35">
      <c r="B136" s="1288" t="s">
        <v>89</v>
      </c>
      <c r="C136" s="1289"/>
      <c r="D136" s="1289"/>
      <c r="E136" s="1289"/>
      <c r="F136" s="1289"/>
      <c r="G136" s="1289"/>
      <c r="H136" s="1290"/>
    </row>
    <row r="137" spans="1:8" ht="47.25" customHeight="1" x14ac:dyDescent="0.35">
      <c r="B137" s="1291"/>
      <c r="C137" s="1292"/>
      <c r="D137" s="1292"/>
      <c r="E137" s="1292"/>
      <c r="F137" s="1292"/>
      <c r="G137" s="1292"/>
      <c r="H137" s="1293"/>
    </row>
  </sheetData>
  <mergeCells count="30">
    <mergeCell ref="H40:J40"/>
    <mergeCell ref="B5:C6"/>
    <mergeCell ref="B26:F26"/>
    <mergeCell ref="B28:F28"/>
    <mergeCell ref="B30:F30"/>
    <mergeCell ref="B32:B33"/>
    <mergeCell ref="H32:K32"/>
    <mergeCell ref="H33:J33"/>
    <mergeCell ref="B34:B35"/>
    <mergeCell ref="H36:J36"/>
    <mergeCell ref="H37:J37"/>
    <mergeCell ref="H38:J38"/>
    <mergeCell ref="H39:J39"/>
    <mergeCell ref="B42:B43"/>
    <mergeCell ref="B52:F52"/>
    <mergeCell ref="B54:B56"/>
    <mergeCell ref="B57:B58"/>
    <mergeCell ref="C57:C58"/>
    <mergeCell ref="D57:D58"/>
    <mergeCell ref="B104:B105"/>
    <mergeCell ref="B112:B113"/>
    <mergeCell ref="B136:H136"/>
    <mergeCell ref="B137:H137"/>
    <mergeCell ref="B65:B66"/>
    <mergeCell ref="B76:F76"/>
    <mergeCell ref="B80:B81"/>
    <mergeCell ref="B88:B89"/>
    <mergeCell ref="B99:F99"/>
    <mergeCell ref="B101:B103"/>
    <mergeCell ref="C101:H101"/>
  </mergeCells>
  <dataValidations count="9">
    <dataValidation type="whole" allowBlank="1" showInputMessage="1" showErrorMessage="1" error="Whole numbers only in this cell" sqref="K34:K39">
      <formula1>-10000000000000</formula1>
      <formula2>100000000000000</formula2>
    </dataValidation>
    <dataValidation type="whole" allowBlank="1" showInputMessage="1" showErrorMessage="1" error="Whole numbers only should be entered into this cell" sqref="E36:E39 E44:E47 D90:E93 D82:E85 I84:I86 I92:I93 K82:K86 K90:K94 L82 L85:L86 L90 L93:L94 M82:M86 M90:M94 N82 N85:N86 N90 N93:N94 O82:O85 O90:O93">
      <formula1>-1000000000</formula1>
      <formula2>1000000000</formula2>
    </dataValidation>
    <dataValidation type="whole" operator="greaterThanOrEqual" allowBlank="1" showInputMessage="1" showErrorMessage="1" error="Whole positive numbers only should be entered into this cell" sqref="C36:C39 C44:C47 C59:D62 C67:D70">
      <formula1>0</formula1>
    </dataValidation>
    <dataValidation type="whole" operator="lessThanOrEqual" allowBlank="1" showInputMessage="1" showErrorMessage="1" error="Whole, negative numbers only must be entered into this cell" sqref="E23:F23">
      <formula1>0</formula1>
    </dataValidation>
    <dataValidation type="whole" operator="greaterThan" allowBlank="1" showInputMessage="1" showErrorMessage="1" error="Whole positive numbers only must be entered into this cell_x000a_" sqref="E22:F22">
      <formula1>0</formula1>
    </dataValidation>
    <dataValidation type="whole" allowBlank="1" showInputMessage="1" showErrorMessage="1" error="Whole numbers only must be entered into this cells." sqref="E9:F9 E12:F18">
      <formula1>-1000000000</formula1>
      <formula2>1000000000</formula2>
    </dataValidation>
    <dataValidation type="textLength" operator="greaterThan" allowBlank="1" showInputMessage="1" showErrorMessage="1" sqref="E58:F58">
      <formula1>0</formula1>
    </dataValidation>
    <dataValidation type="whole" operator="greaterThanOrEqual" allowBlank="1" showInputMessage="1" showErrorMessage="1" sqref="H90:H93 H82:H85 C106:G109 C114:G117">
      <formula1>0</formula1>
    </dataValidation>
    <dataValidation type="whole" operator="lessThanOrEqual" allowBlank="1" showInputMessage="1" showErrorMessage="1" error="Negative whole numbers only to be entered into this cell" sqref="J82:J83 J85:J86 J90:J91 J93:J94">
      <formula1>0</formula1>
    </dataValidation>
  </dataValidations>
  <printOptions headings="1" gridLines="1"/>
  <pageMargins left="0.74803149606299213" right="0.74803149606299213" top="0.98425196850393704" bottom="0.98425196850393704" header="0.51181102362204722" footer="0.51181102362204722"/>
  <pageSetup paperSize="9" scale="28" orientation="portrait" r:id="rId1"/>
  <headerFooter alignWithMargins="0"/>
  <colBreaks count="1" manualBreakCount="1">
    <brk id="15" max="1048575" man="1"/>
  </col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pageSetUpPr fitToPage="1"/>
  </sheetPr>
  <dimension ref="A1:P136"/>
  <sheetViews>
    <sheetView showGridLines="0" zoomScale="85" workbookViewId="0">
      <selection activeCell="D13" sqref="D13"/>
    </sheetView>
  </sheetViews>
  <sheetFormatPr defaultRowHeight="12.75" customHeight="1" x14ac:dyDescent="0.25"/>
  <cols>
    <col min="2" max="2" width="9.453125" customWidth="1"/>
    <col min="3" max="3" width="60" customWidth="1"/>
    <col min="4" max="6" width="15.81640625" customWidth="1"/>
    <col min="7" max="7" width="18" customWidth="1"/>
    <col min="8" max="8" width="15.81640625" customWidth="1"/>
    <col min="9" max="9" width="18.81640625" customWidth="1"/>
    <col min="10" max="10" width="9.1796875" customWidth="1"/>
  </cols>
  <sheetData>
    <row r="1" spans="1:13" s="6" customFormat="1" ht="18" x14ac:dyDescent="0.4">
      <c r="A1" s="2"/>
      <c r="B1" s="2"/>
      <c r="C1" s="2"/>
      <c r="D1" s="3"/>
      <c r="E1" s="3"/>
      <c r="F1" s="3"/>
      <c r="G1" s="3"/>
      <c r="H1" s="4"/>
      <c r="I1" s="4"/>
      <c r="J1" s="4"/>
      <c r="K1" s="4"/>
      <c r="L1" s="4"/>
      <c r="M1" s="5"/>
    </row>
    <row r="2" spans="1:13" s="6" customFormat="1" ht="20" x14ac:dyDescent="0.4">
      <c r="A2" s="7"/>
      <c r="B2" s="8" t="s">
        <v>0</v>
      </c>
      <c r="C2" s="9"/>
      <c r="D2" s="10"/>
      <c r="E2" s="10"/>
      <c r="F2" s="10"/>
      <c r="G2" s="10"/>
      <c r="H2" s="4"/>
      <c r="I2" s="4"/>
      <c r="J2" s="4"/>
      <c r="K2" s="4"/>
      <c r="L2" s="4"/>
      <c r="M2" s="5"/>
    </row>
    <row r="3" spans="1:13" s="6" customFormat="1" ht="18" customHeight="1" x14ac:dyDescent="0.4">
      <c r="A3" s="9"/>
      <c r="B3" s="9"/>
      <c r="C3" s="9"/>
      <c r="D3" s="11"/>
      <c r="E3" s="11"/>
      <c r="F3" s="11"/>
      <c r="G3" s="11"/>
      <c r="H3" s="4"/>
      <c r="I3" s="4"/>
      <c r="J3" s="4"/>
      <c r="K3" s="4"/>
      <c r="L3" s="4"/>
      <c r="M3" s="5"/>
    </row>
    <row r="4" spans="1:13" s="6" customFormat="1" ht="12.5" x14ac:dyDescent="0.25">
      <c r="A4" s="12"/>
      <c r="B4" s="12"/>
      <c r="C4" s="13"/>
      <c r="D4" s="14"/>
      <c r="E4" s="14"/>
      <c r="F4" s="14"/>
      <c r="G4" s="14"/>
      <c r="H4" s="4"/>
      <c r="I4" s="4"/>
      <c r="J4" s="4"/>
      <c r="K4" s="4"/>
      <c r="L4" s="4"/>
      <c r="M4" s="5"/>
    </row>
    <row r="5" spans="1:13" s="6" customFormat="1" ht="52" x14ac:dyDescent="0.25">
      <c r="A5" s="12"/>
      <c r="B5" s="15" t="s">
        <v>1</v>
      </c>
      <c r="C5" s="13"/>
      <c r="D5" s="16" t="s">
        <v>2</v>
      </c>
      <c r="E5" s="16" t="s">
        <v>3</v>
      </c>
      <c r="F5" s="17" t="s">
        <v>4</v>
      </c>
      <c r="G5" s="18" t="s">
        <v>5</v>
      </c>
      <c r="H5" s="4"/>
      <c r="I5" s="4"/>
      <c r="J5" s="4"/>
      <c r="K5" s="4"/>
      <c r="L5" s="5"/>
      <c r="M5" s="5"/>
    </row>
    <row r="6" spans="1:13" s="6" customFormat="1" ht="13" x14ac:dyDescent="0.3">
      <c r="A6" s="12"/>
      <c r="B6" s="7"/>
      <c r="C6" s="13"/>
      <c r="D6" s="19" t="s">
        <v>6</v>
      </c>
      <c r="E6" s="19" t="s">
        <v>6</v>
      </c>
      <c r="F6" s="19" t="s">
        <v>6</v>
      </c>
      <c r="G6" s="19" t="s">
        <v>6</v>
      </c>
      <c r="H6" s="4"/>
      <c r="I6" s="20"/>
      <c r="J6" s="20"/>
      <c r="K6" s="20"/>
      <c r="L6" s="20"/>
      <c r="M6" s="5"/>
    </row>
    <row r="7" spans="1:13" s="6" customFormat="1" ht="12.5" x14ac:dyDescent="0.25">
      <c r="A7" s="12"/>
      <c r="B7" s="21" t="s">
        <v>7</v>
      </c>
      <c r="C7" s="13"/>
      <c r="D7" s="22"/>
      <c r="E7" s="23">
        <f t="shared" ref="E7:E25" si="0">SUM(F7:G7)</f>
        <v>0</v>
      </c>
      <c r="F7" s="24"/>
      <c r="G7" s="25">
        <v>0</v>
      </c>
      <c r="H7" s="4"/>
      <c r="I7" s="20"/>
      <c r="J7" s="20"/>
      <c r="K7" s="20"/>
      <c r="L7" s="20"/>
      <c r="M7" s="5"/>
    </row>
    <row r="8" spans="1:13" s="6" customFormat="1" ht="12.5" x14ac:dyDescent="0.25">
      <c r="A8" s="12"/>
      <c r="B8" s="21" t="s">
        <v>8</v>
      </c>
      <c r="C8" s="13"/>
      <c r="D8" s="22"/>
      <c r="E8" s="23">
        <f t="shared" si="0"/>
        <v>0</v>
      </c>
      <c r="F8" s="24"/>
      <c r="G8" s="25">
        <v>0</v>
      </c>
      <c r="H8" s="4"/>
      <c r="I8" s="20"/>
      <c r="J8" s="20"/>
      <c r="K8" s="20"/>
      <c r="L8" s="20"/>
      <c r="M8" s="5"/>
    </row>
    <row r="9" spans="1:13" s="6" customFormat="1" ht="12.5" x14ac:dyDescent="0.25">
      <c r="A9" s="12"/>
      <c r="B9" s="21" t="s">
        <v>9</v>
      </c>
      <c r="C9" s="13"/>
      <c r="D9" s="22"/>
      <c r="E9" s="23">
        <f t="shared" si="0"/>
        <v>0</v>
      </c>
      <c r="F9" s="24"/>
      <c r="G9" s="25">
        <v>0</v>
      </c>
      <c r="H9" s="4"/>
      <c r="I9" s="20"/>
      <c r="J9" s="20"/>
      <c r="K9" s="20"/>
      <c r="L9" s="20"/>
      <c r="M9" s="5"/>
    </row>
    <row r="10" spans="1:13" s="6" customFormat="1" ht="12.5" x14ac:dyDescent="0.25">
      <c r="A10" s="12"/>
      <c r="B10" s="21" t="s">
        <v>10</v>
      </c>
      <c r="C10" s="13"/>
      <c r="D10" s="22"/>
      <c r="E10" s="23">
        <f t="shared" si="0"/>
        <v>0</v>
      </c>
      <c r="F10" s="26"/>
      <c r="G10" s="27">
        <v>0</v>
      </c>
      <c r="H10" s="4"/>
      <c r="I10" s="20"/>
      <c r="J10" s="20"/>
      <c r="K10" s="20"/>
      <c r="L10" s="20"/>
      <c r="M10" s="5"/>
    </row>
    <row r="11" spans="1:13" s="6" customFormat="1" ht="12.5" x14ac:dyDescent="0.25">
      <c r="A11" s="12"/>
      <c r="B11" s="21" t="s">
        <v>11</v>
      </c>
      <c r="C11" s="13"/>
      <c r="D11" s="22"/>
      <c r="E11" s="23">
        <f t="shared" si="0"/>
        <v>0</v>
      </c>
      <c r="F11" s="24"/>
      <c r="G11" s="25">
        <v>0</v>
      </c>
      <c r="H11" s="4"/>
      <c r="I11" s="20"/>
      <c r="J11" s="20"/>
      <c r="K11" s="20"/>
      <c r="L11" s="20"/>
      <c r="M11" s="5"/>
    </row>
    <row r="12" spans="1:13" s="6" customFormat="1" ht="12.5" x14ac:dyDescent="0.25">
      <c r="A12" s="12"/>
      <c r="B12" s="21" t="s">
        <v>12</v>
      </c>
      <c r="C12" s="13"/>
      <c r="D12" s="26">
        <f>'LP-CollFund'!BB44</f>
        <v>0</v>
      </c>
      <c r="E12" s="23">
        <f t="shared" si="0"/>
        <v>0</v>
      </c>
      <c r="F12" s="24"/>
      <c r="G12" s="25">
        <v>0</v>
      </c>
      <c r="H12" s="4"/>
      <c r="I12" s="20"/>
      <c r="J12" s="20"/>
      <c r="K12" s="20"/>
      <c r="L12" s="20"/>
      <c r="M12" s="5"/>
    </row>
    <row r="13" spans="1:13" s="6" customFormat="1" ht="12.5" x14ac:dyDescent="0.25">
      <c r="A13" s="12"/>
      <c r="B13" s="21" t="s">
        <v>13</v>
      </c>
      <c r="C13" s="13"/>
      <c r="D13" s="26"/>
      <c r="E13" s="23">
        <f>SUM(F13:G13)</f>
        <v>0</v>
      </c>
      <c r="F13" s="24"/>
      <c r="G13" s="25">
        <v>0</v>
      </c>
      <c r="H13" s="4"/>
      <c r="I13" s="20"/>
      <c r="J13" s="20"/>
      <c r="K13" s="20"/>
      <c r="L13" s="20"/>
      <c r="M13" s="5"/>
    </row>
    <row r="14" spans="1:13" s="6" customFormat="1" ht="12.5" x14ac:dyDescent="0.25">
      <c r="A14" s="12"/>
      <c r="B14" s="21" t="s">
        <v>14</v>
      </c>
      <c r="C14" s="13"/>
      <c r="D14" s="26"/>
      <c r="E14" s="23">
        <f t="shared" si="0"/>
        <v>0</v>
      </c>
      <c r="F14" s="24"/>
      <c r="G14" s="25">
        <v>0</v>
      </c>
      <c r="H14" s="4"/>
      <c r="I14" s="20"/>
      <c r="J14" s="20"/>
      <c r="K14" s="20"/>
      <c r="L14" s="20"/>
      <c r="M14" s="5"/>
    </row>
    <row r="15" spans="1:13" s="6" customFormat="1" ht="12.5" x14ac:dyDescent="0.25">
      <c r="A15" s="12"/>
      <c r="B15" s="21" t="s">
        <v>7849</v>
      </c>
      <c r="C15" s="13"/>
      <c r="D15" s="26"/>
      <c r="E15" s="23">
        <f t="shared" si="0"/>
        <v>0</v>
      </c>
      <c r="F15" s="24"/>
      <c r="G15" s="25">
        <v>0</v>
      </c>
      <c r="H15" s="4"/>
      <c r="I15" s="20"/>
      <c r="J15" s="20"/>
      <c r="K15" s="20"/>
      <c r="L15" s="20"/>
      <c r="M15" s="5"/>
    </row>
    <row r="16" spans="1:13" s="6" customFormat="1" ht="12.5" x14ac:dyDescent="0.25">
      <c r="A16" s="12"/>
      <c r="B16" s="21" t="s">
        <v>15</v>
      </c>
      <c r="C16" s="13"/>
      <c r="D16" s="26">
        <f>'LP-CollFund'!G44</f>
        <v>0</v>
      </c>
      <c r="E16" s="23">
        <f t="shared" si="0"/>
        <v>0</v>
      </c>
      <c r="F16" s="24"/>
      <c r="G16" s="25">
        <v>0</v>
      </c>
      <c r="H16" s="4"/>
      <c r="I16" s="20"/>
      <c r="J16" s="20"/>
      <c r="K16" s="20"/>
      <c r="L16" s="20"/>
      <c r="M16" s="5"/>
    </row>
    <row r="17" spans="1:13" s="6" customFormat="1" ht="12.5" x14ac:dyDescent="0.25">
      <c r="A17" s="12"/>
      <c r="B17" s="21" t="s">
        <v>16</v>
      </c>
      <c r="C17" s="13"/>
      <c r="D17" s="26">
        <f>'LP-CollFund'!G88</f>
        <v>0</v>
      </c>
      <c r="E17" s="23">
        <f>SUM(F17:G17)</f>
        <v>0</v>
      </c>
      <c r="F17" s="24"/>
      <c r="G17" s="25">
        <v>0</v>
      </c>
      <c r="H17" s="4"/>
      <c r="I17" s="20"/>
      <c r="J17" s="20"/>
      <c r="K17" s="20"/>
      <c r="L17" s="20"/>
      <c r="M17" s="5"/>
    </row>
    <row r="18" spans="1:13" s="6" customFormat="1" ht="12.5" x14ac:dyDescent="0.25">
      <c r="A18" s="12"/>
      <c r="B18" s="21" t="s">
        <v>17</v>
      </c>
      <c r="C18" s="13"/>
      <c r="D18" s="22"/>
      <c r="E18" s="23">
        <f t="shared" si="0"/>
        <v>0</v>
      </c>
      <c r="F18" s="24"/>
      <c r="G18" s="25">
        <v>0</v>
      </c>
      <c r="H18" s="4"/>
      <c r="I18" s="20"/>
      <c r="J18" s="20"/>
      <c r="K18" s="20"/>
      <c r="L18" s="20"/>
      <c r="M18" s="5"/>
    </row>
    <row r="19" spans="1:13" s="6" customFormat="1" ht="12.5" x14ac:dyDescent="0.25">
      <c r="A19" s="12"/>
      <c r="B19" s="21" t="s">
        <v>18</v>
      </c>
      <c r="C19" s="13"/>
      <c r="D19" s="22"/>
      <c r="E19" s="23">
        <f t="shared" si="0"/>
        <v>0</v>
      </c>
      <c r="F19" s="24"/>
      <c r="G19" s="25">
        <v>0</v>
      </c>
      <c r="H19" s="4"/>
      <c r="I19" s="20"/>
      <c r="J19" s="20"/>
      <c r="K19" s="20"/>
      <c r="L19" s="20"/>
      <c r="M19" s="5"/>
    </row>
    <row r="20" spans="1:13" s="6" customFormat="1" ht="12.5" x14ac:dyDescent="0.25">
      <c r="A20" s="12"/>
      <c r="B20" s="21" t="s">
        <v>19</v>
      </c>
      <c r="C20" s="13"/>
      <c r="D20" s="26"/>
      <c r="E20" s="23">
        <f t="shared" si="0"/>
        <v>0</v>
      </c>
      <c r="F20" s="24"/>
      <c r="G20" s="25">
        <v>0</v>
      </c>
      <c r="H20" s="28"/>
      <c r="I20" s="20"/>
      <c r="J20" s="20"/>
      <c r="K20" s="20"/>
      <c r="L20" s="20"/>
      <c r="M20" s="5"/>
    </row>
    <row r="21" spans="1:13" s="6" customFormat="1" ht="12.5" x14ac:dyDescent="0.25">
      <c r="A21" s="12"/>
      <c r="B21" s="21" t="s">
        <v>20</v>
      </c>
      <c r="C21" s="13"/>
      <c r="D21" s="29"/>
      <c r="E21" s="23"/>
      <c r="F21" s="23"/>
      <c r="G21" s="23"/>
      <c r="H21" s="4"/>
      <c r="I21" s="20"/>
      <c r="J21" s="20"/>
      <c r="K21" s="20"/>
      <c r="L21" s="20"/>
      <c r="M21" s="5"/>
    </row>
    <row r="22" spans="1:13" s="6" customFormat="1" ht="12.5" x14ac:dyDescent="0.25">
      <c r="A22" s="12"/>
      <c r="B22" s="30" t="s">
        <v>21</v>
      </c>
      <c r="C22" s="20"/>
      <c r="D22" s="22"/>
      <c r="E22" s="23">
        <f t="shared" si="0"/>
        <v>0</v>
      </c>
      <c r="F22" s="31"/>
      <c r="G22" s="25">
        <v>0</v>
      </c>
      <c r="H22" s="4"/>
      <c r="I22" s="20"/>
      <c r="J22" s="20"/>
      <c r="K22" s="20"/>
      <c r="L22" s="20"/>
      <c r="M22" s="5"/>
    </row>
    <row r="23" spans="1:13" s="6" customFormat="1" ht="12.5" x14ac:dyDescent="0.25">
      <c r="A23" s="12"/>
      <c r="B23" s="30" t="s">
        <v>22</v>
      </c>
      <c r="C23" s="20"/>
      <c r="D23" s="22"/>
      <c r="E23" s="23">
        <f t="shared" si="0"/>
        <v>0</v>
      </c>
      <c r="F23" s="24"/>
      <c r="G23" s="25">
        <v>0</v>
      </c>
      <c r="H23" s="4"/>
      <c r="I23" s="20"/>
      <c r="J23" s="20"/>
      <c r="K23" s="20"/>
      <c r="L23" s="20"/>
      <c r="M23" s="5"/>
    </row>
    <row r="24" spans="1:13" s="6" customFormat="1" ht="12.5" x14ac:dyDescent="0.25">
      <c r="A24" s="12"/>
      <c r="B24" s="7"/>
      <c r="C24" s="20"/>
      <c r="D24" s="29">
        <f>SUM(D22:D23)</f>
        <v>0</v>
      </c>
      <c r="E24" s="29">
        <f>SUM(E22:E23)</f>
        <v>0</v>
      </c>
      <c r="F24" s="29">
        <f>SUM(F22:F23)</f>
        <v>0</v>
      </c>
      <c r="G24" s="29">
        <f>SUM(G22:G23)</f>
        <v>0</v>
      </c>
      <c r="H24" s="28"/>
      <c r="I24" s="20"/>
      <c r="J24" s="20"/>
      <c r="K24" s="20"/>
      <c r="L24" s="20"/>
      <c r="M24" s="5"/>
    </row>
    <row r="25" spans="1:13" s="6" customFormat="1" ht="12.5" x14ac:dyDescent="0.25">
      <c r="A25" s="12"/>
      <c r="B25" s="21" t="s">
        <v>23</v>
      </c>
      <c r="C25" s="13"/>
      <c r="D25" s="22"/>
      <c r="E25" s="23">
        <f t="shared" si="0"/>
        <v>0</v>
      </c>
      <c r="F25" s="24"/>
      <c r="G25" s="25">
        <v>0</v>
      </c>
      <c r="H25" s="4"/>
      <c r="I25" s="20"/>
      <c r="J25" s="20"/>
      <c r="K25" s="20"/>
      <c r="L25" s="20"/>
      <c r="M25" s="5"/>
    </row>
    <row r="26" spans="1:13" s="6" customFormat="1" ht="13.5" thickBot="1" x14ac:dyDescent="0.3">
      <c r="A26" s="12"/>
      <c r="B26" s="12"/>
      <c r="C26" s="13"/>
      <c r="D26" s="32">
        <f>SUM(D7:D20)+SUM(D24:D25)</f>
        <v>0</v>
      </c>
      <c r="E26" s="32">
        <f>SUM(E7:E20)+SUM(E24:E25)</f>
        <v>0</v>
      </c>
      <c r="F26" s="32">
        <f>SUM(F7:F20)+SUM(F24:F25)</f>
        <v>0</v>
      </c>
      <c r="G26" s="32">
        <f>SUM(G7:G20)+SUM(G24:G25)</f>
        <v>0</v>
      </c>
      <c r="H26" s="4"/>
      <c r="I26" s="20"/>
      <c r="J26" s="20"/>
      <c r="K26" s="20"/>
      <c r="L26" s="20"/>
      <c r="M26" s="5"/>
    </row>
    <row r="27" spans="1:13" s="6" customFormat="1" ht="13" thickTop="1" x14ac:dyDescent="0.25">
      <c r="A27" s="12"/>
      <c r="B27" s="12"/>
      <c r="C27" s="13"/>
      <c r="D27" s="33"/>
      <c r="E27" s="33"/>
      <c r="F27" s="33"/>
      <c r="G27" s="33"/>
      <c r="H27" s="4"/>
      <c r="I27" s="20"/>
      <c r="J27" s="20"/>
      <c r="K27" s="20"/>
      <c r="L27" s="20"/>
      <c r="M27" s="5"/>
    </row>
    <row r="28" spans="1:13" s="6" customFormat="1" ht="12.5" x14ac:dyDescent="0.25">
      <c r="A28" s="12"/>
      <c r="B28" s="12"/>
      <c r="C28" s="13"/>
      <c r="D28" s="34"/>
      <c r="E28" s="34"/>
      <c r="F28" s="34"/>
      <c r="G28" s="34"/>
      <c r="H28" s="4"/>
      <c r="I28" s="20"/>
      <c r="J28" s="20"/>
      <c r="K28" s="20"/>
      <c r="L28" s="20"/>
      <c r="M28" s="5"/>
    </row>
    <row r="29" spans="1:13" s="6" customFormat="1" ht="52" x14ac:dyDescent="0.25">
      <c r="A29" s="12"/>
      <c r="B29" s="15" t="s">
        <v>24</v>
      </c>
      <c r="C29" s="13"/>
      <c r="D29" s="16" t="s">
        <v>2</v>
      </c>
      <c r="E29" s="16" t="s">
        <v>3</v>
      </c>
      <c r="F29" s="17" t="s">
        <v>4</v>
      </c>
      <c r="G29" s="18" t="s">
        <v>5</v>
      </c>
      <c r="H29" s="4"/>
      <c r="I29" s="20"/>
      <c r="J29" s="20"/>
      <c r="K29" s="20"/>
      <c r="L29" s="20"/>
      <c r="M29" s="5"/>
    </row>
    <row r="30" spans="1:13" s="6" customFormat="1" ht="13" x14ac:dyDescent="0.3">
      <c r="A30" s="12"/>
      <c r="B30" s="7"/>
      <c r="C30" s="13"/>
      <c r="D30" s="19" t="s">
        <v>6</v>
      </c>
      <c r="E30" s="19" t="s">
        <v>6</v>
      </c>
      <c r="F30" s="19" t="s">
        <v>6</v>
      </c>
      <c r="G30" s="19" t="s">
        <v>6</v>
      </c>
      <c r="H30" s="4"/>
      <c r="I30" s="20"/>
      <c r="J30" s="20"/>
      <c r="K30" s="20"/>
      <c r="L30" s="20"/>
      <c r="M30" s="5"/>
    </row>
    <row r="31" spans="1:13" s="6" customFormat="1" ht="12.5" x14ac:dyDescent="0.25">
      <c r="A31" s="12"/>
      <c r="B31" s="21" t="s">
        <v>25</v>
      </c>
      <c r="C31" s="13"/>
      <c r="D31" s="22"/>
      <c r="E31" s="23">
        <f>SUM(F31:G31)</f>
        <v>0</v>
      </c>
      <c r="F31" s="24"/>
      <c r="G31" s="25">
        <v>0</v>
      </c>
      <c r="H31" s="4"/>
      <c r="I31" s="20"/>
      <c r="J31" s="20"/>
      <c r="K31" s="20"/>
      <c r="L31" s="20"/>
      <c r="M31" s="5"/>
    </row>
    <row r="32" spans="1:13" s="6" customFormat="1" ht="12.5" x14ac:dyDescent="0.25">
      <c r="A32" s="12"/>
      <c r="B32" s="21" t="s">
        <v>26</v>
      </c>
      <c r="C32" s="13"/>
      <c r="D32" s="22"/>
      <c r="E32" s="23">
        <f>SUM(F32:G32)</f>
        <v>0</v>
      </c>
      <c r="F32" s="24"/>
      <c r="G32" s="25">
        <v>0</v>
      </c>
      <c r="H32" s="4"/>
      <c r="I32" s="20"/>
      <c r="J32" s="20"/>
      <c r="K32" s="20"/>
      <c r="L32" s="20"/>
      <c r="M32" s="5"/>
    </row>
    <row r="33" spans="1:13" s="6" customFormat="1" ht="12.5" x14ac:dyDescent="0.25">
      <c r="A33" s="12"/>
      <c r="B33" s="21" t="s">
        <v>11</v>
      </c>
      <c r="C33" s="13"/>
      <c r="D33" s="26"/>
      <c r="E33" s="23">
        <f>SUM(F33:G33)</f>
        <v>0</v>
      </c>
      <c r="F33" s="24"/>
      <c r="G33" s="25">
        <v>0</v>
      </c>
      <c r="H33" s="4"/>
      <c r="I33" s="20"/>
      <c r="J33" s="20"/>
      <c r="K33" s="20"/>
      <c r="L33" s="20"/>
      <c r="M33" s="5"/>
    </row>
    <row r="34" spans="1:13" s="6" customFormat="1" ht="12.5" x14ac:dyDescent="0.25">
      <c r="A34" s="12"/>
      <c r="B34" s="21" t="s">
        <v>19</v>
      </c>
      <c r="C34" s="13"/>
      <c r="D34" s="22"/>
      <c r="E34" s="23">
        <f>SUM(F34:G34)</f>
        <v>0</v>
      </c>
      <c r="F34" s="26"/>
      <c r="G34" s="27">
        <v>0</v>
      </c>
      <c r="H34" s="28"/>
      <c r="I34" s="20"/>
      <c r="J34" s="20"/>
      <c r="K34" s="20"/>
      <c r="L34" s="20"/>
      <c r="M34" s="5"/>
    </row>
    <row r="35" spans="1:13" s="6" customFormat="1" ht="12.5" x14ac:dyDescent="0.25">
      <c r="A35" s="12"/>
      <c r="B35" s="21" t="s">
        <v>27</v>
      </c>
      <c r="C35" s="13"/>
      <c r="D35" s="22"/>
      <c r="E35" s="23">
        <f>SUM(F35:G35)</f>
        <v>0</v>
      </c>
      <c r="F35" s="24"/>
      <c r="G35" s="25">
        <v>0</v>
      </c>
      <c r="H35" s="4"/>
      <c r="I35" s="20"/>
      <c r="J35" s="20"/>
      <c r="K35" s="20"/>
      <c r="L35" s="20"/>
      <c r="M35" s="5"/>
    </row>
    <row r="36" spans="1:13" s="6" customFormat="1" ht="12.5" x14ac:dyDescent="0.25">
      <c r="A36" s="12"/>
      <c r="B36" s="21" t="s">
        <v>28</v>
      </c>
      <c r="C36" s="13"/>
      <c r="D36" s="29"/>
      <c r="E36" s="23"/>
      <c r="F36" s="23"/>
      <c r="G36" s="23"/>
      <c r="H36" s="4"/>
      <c r="I36" s="20"/>
      <c r="J36" s="20"/>
      <c r="K36" s="20"/>
      <c r="L36" s="20"/>
      <c r="M36" s="5"/>
    </row>
    <row r="37" spans="1:13" s="6" customFormat="1" ht="12.5" x14ac:dyDescent="0.25">
      <c r="A37" s="12"/>
      <c r="B37" s="30" t="s">
        <v>29</v>
      </c>
      <c r="C37" s="20"/>
      <c r="D37" s="22"/>
      <c r="E37" s="23">
        <f>SUM(F37:G37)</f>
        <v>0</v>
      </c>
      <c r="F37" s="24"/>
      <c r="G37" s="25">
        <v>0</v>
      </c>
      <c r="H37" s="4"/>
      <c r="I37" s="20"/>
      <c r="J37" s="20"/>
      <c r="K37" s="20"/>
      <c r="L37" s="20"/>
      <c r="M37" s="5"/>
    </row>
    <row r="38" spans="1:13" s="6" customFormat="1" ht="12.5" x14ac:dyDescent="0.25">
      <c r="A38" s="12"/>
      <c r="B38" s="30" t="s">
        <v>30</v>
      </c>
      <c r="C38" s="20"/>
      <c r="D38" s="22"/>
      <c r="E38" s="23">
        <f>SUM(F38:G38)</f>
        <v>0</v>
      </c>
      <c r="F38" s="24"/>
      <c r="G38" s="25">
        <v>0</v>
      </c>
      <c r="H38" s="4"/>
      <c r="I38" s="20"/>
      <c r="J38" s="20"/>
      <c r="K38" s="20"/>
      <c r="L38" s="20"/>
      <c r="M38" s="5"/>
    </row>
    <row r="39" spans="1:13" s="6" customFormat="1" ht="12.5" x14ac:dyDescent="0.25">
      <c r="A39" s="12"/>
      <c r="B39" s="7"/>
      <c r="C39" s="20"/>
      <c r="D39" s="29">
        <f>SUM(D37:D38)</f>
        <v>0</v>
      </c>
      <c r="E39" s="29">
        <f>SUM(E37:E38)</f>
        <v>0</v>
      </c>
      <c r="F39" s="29">
        <f>SUM(F37:F38)</f>
        <v>0</v>
      </c>
      <c r="G39" s="29">
        <f>SUM(G37:G38)</f>
        <v>0</v>
      </c>
      <c r="H39" s="28"/>
      <c r="I39" s="20"/>
      <c r="J39" s="20"/>
      <c r="K39" s="20"/>
      <c r="L39" s="20"/>
      <c r="M39" s="5"/>
    </row>
    <row r="40" spans="1:13" s="6" customFormat="1" ht="12.5" x14ac:dyDescent="0.25">
      <c r="A40" s="12"/>
      <c r="B40" s="21" t="s">
        <v>23</v>
      </c>
      <c r="C40" s="13"/>
      <c r="D40" s="22"/>
      <c r="E40" s="23">
        <f>SUM(F40:G40)</f>
        <v>0</v>
      </c>
      <c r="F40" s="24"/>
      <c r="G40" s="25">
        <v>0</v>
      </c>
      <c r="H40" s="4"/>
      <c r="I40" s="20"/>
      <c r="J40" s="20"/>
      <c r="K40" s="20"/>
      <c r="L40" s="20"/>
      <c r="M40" s="5"/>
    </row>
    <row r="41" spans="1:13" s="6" customFormat="1" ht="13.5" thickBot="1" x14ac:dyDescent="0.3">
      <c r="A41" s="12"/>
      <c r="B41" s="12"/>
      <c r="C41" s="13"/>
      <c r="D41" s="32">
        <f>SUM(D31:D35)+SUM(D39:D40)</f>
        <v>0</v>
      </c>
      <c r="E41" s="32">
        <f>SUM(E31:E35)+SUM(E39:E40)</f>
        <v>0</v>
      </c>
      <c r="F41" s="32">
        <f>SUM(F31:F35)+SUM(F39:F40)</f>
        <v>0</v>
      </c>
      <c r="G41" s="32">
        <f>SUM(G31:G35)+SUM(G39:G40)</f>
        <v>0</v>
      </c>
      <c r="H41" s="4"/>
      <c r="I41" s="20"/>
      <c r="J41" s="20"/>
      <c r="K41" s="20"/>
      <c r="L41" s="20"/>
      <c r="M41" s="5"/>
    </row>
    <row r="42" spans="1:13" s="6" customFormat="1" ht="13" thickTop="1" x14ac:dyDescent="0.25">
      <c r="A42" s="12"/>
      <c r="B42" s="12"/>
      <c r="C42" s="13"/>
      <c r="D42" s="34"/>
      <c r="E42" s="34"/>
      <c r="F42" s="34"/>
      <c r="G42" s="34"/>
      <c r="H42" s="4"/>
      <c r="I42" s="20"/>
      <c r="J42" s="20"/>
      <c r="K42" s="20"/>
      <c r="L42" s="20"/>
      <c r="M42" s="5"/>
    </row>
    <row r="43" spans="1:13" s="6" customFormat="1" ht="12.5" x14ac:dyDescent="0.25">
      <c r="A43" s="12"/>
      <c r="B43" s="12"/>
      <c r="C43" s="13"/>
      <c r="D43" s="34"/>
      <c r="E43" s="34"/>
      <c r="F43" s="34"/>
      <c r="G43" s="34"/>
      <c r="H43" s="4"/>
      <c r="I43" s="20"/>
      <c r="J43" s="20"/>
      <c r="K43" s="20"/>
      <c r="L43" s="20"/>
      <c r="M43" s="5"/>
    </row>
    <row r="44" spans="1:13" s="6" customFormat="1" ht="12.5" x14ac:dyDescent="0.25">
      <c r="A44" s="12"/>
      <c r="B44" s="12"/>
      <c r="C44" s="13"/>
      <c r="D44" s="34"/>
      <c r="E44" s="34"/>
      <c r="F44" s="34"/>
      <c r="G44" s="34"/>
      <c r="H44" s="4"/>
      <c r="I44" s="20"/>
      <c r="J44" s="20"/>
      <c r="K44" s="20"/>
      <c r="L44" s="20"/>
      <c r="M44" s="5"/>
    </row>
    <row r="45" spans="1:13" s="6" customFormat="1" ht="18.75" customHeight="1" x14ac:dyDescent="0.25">
      <c r="A45" s="12"/>
      <c r="B45" s="7"/>
      <c r="C45" s="35"/>
      <c r="D45" s="1416" t="s">
        <v>31</v>
      </c>
      <c r="E45" s="1417"/>
      <c r="F45" s="1418" t="s">
        <v>32</v>
      </c>
      <c r="G45" s="1418" t="s">
        <v>33</v>
      </c>
      <c r="H45" s="36"/>
      <c r="I45" s="36"/>
      <c r="J45" s="36"/>
      <c r="K45" s="36"/>
    </row>
    <row r="46" spans="1:13" s="6" customFormat="1" ht="30" customHeight="1" x14ac:dyDescent="0.3">
      <c r="A46" s="12"/>
      <c r="B46" s="37" t="s">
        <v>34</v>
      </c>
      <c r="C46" s="38"/>
      <c r="D46" s="39" t="s">
        <v>35</v>
      </c>
      <c r="E46" s="39" t="s">
        <v>36</v>
      </c>
      <c r="F46" s="1419"/>
      <c r="G46" s="1419"/>
      <c r="H46" s="36"/>
      <c r="I46" s="28"/>
      <c r="J46" s="36"/>
      <c r="K46" s="36"/>
    </row>
    <row r="47" spans="1:13" s="6" customFormat="1" ht="13" x14ac:dyDescent="0.3">
      <c r="A47" s="12"/>
      <c r="B47" s="12"/>
      <c r="C47" s="38"/>
      <c r="D47" s="40" t="s">
        <v>6</v>
      </c>
      <c r="E47" s="40" t="s">
        <v>6</v>
      </c>
      <c r="F47" s="40" t="s">
        <v>6</v>
      </c>
      <c r="G47" s="40" t="s">
        <v>6</v>
      </c>
      <c r="H47" s="36"/>
      <c r="I47" s="41"/>
      <c r="J47" s="42"/>
      <c r="K47" s="42"/>
      <c r="L47" s="7"/>
    </row>
    <row r="48" spans="1:13" s="6" customFormat="1" ht="13" x14ac:dyDescent="0.3">
      <c r="A48" s="12"/>
      <c r="B48" s="43" t="s">
        <v>5</v>
      </c>
      <c r="C48" s="20"/>
      <c r="D48" s="44">
        <v>0</v>
      </c>
      <c r="E48" s="44">
        <v>0</v>
      </c>
      <c r="F48" s="45">
        <v>0</v>
      </c>
      <c r="G48" s="46">
        <f>SUM(D48:F48)</f>
        <v>0</v>
      </c>
      <c r="H48" s="36"/>
      <c r="I48" s="42"/>
      <c r="J48" s="42"/>
      <c r="K48" s="42"/>
      <c r="L48" s="7"/>
    </row>
    <row r="49" spans="1:12" s="6" customFormat="1" ht="12.5" x14ac:dyDescent="0.25">
      <c r="A49" s="12"/>
      <c r="B49" s="47" t="s">
        <v>37</v>
      </c>
      <c r="C49" s="20"/>
      <c r="D49" s="48"/>
      <c r="E49" s="48"/>
      <c r="F49" s="49"/>
      <c r="G49" s="46">
        <f>SUM(D49:F49)</f>
        <v>0</v>
      </c>
      <c r="H49" s="50"/>
      <c r="I49" s="33"/>
      <c r="J49" s="51"/>
      <c r="K49" s="52"/>
      <c r="L49" s="7"/>
    </row>
    <row r="50" spans="1:12" s="6" customFormat="1" ht="13" x14ac:dyDescent="0.3">
      <c r="A50" s="12"/>
      <c r="B50" s="53" t="s">
        <v>3</v>
      </c>
      <c r="C50" s="20"/>
      <c r="D50" s="54">
        <f>SUM(D48:D49)</f>
        <v>0</v>
      </c>
      <c r="E50" s="54">
        <f>SUM(E48:E49)</f>
        <v>0</v>
      </c>
      <c r="F50" s="55">
        <f>F48+F49</f>
        <v>0</v>
      </c>
      <c r="G50" s="55">
        <f>SUM(D50:F50)</f>
        <v>0</v>
      </c>
      <c r="H50" s="36"/>
      <c r="I50" s="42"/>
      <c r="J50" s="42"/>
      <c r="K50" s="42"/>
      <c r="L50" s="7"/>
    </row>
    <row r="51" spans="1:12" s="6" customFormat="1" ht="13" x14ac:dyDescent="0.3">
      <c r="A51" s="12"/>
      <c r="B51" s="56" t="s">
        <v>38</v>
      </c>
      <c r="C51" s="20"/>
      <c r="D51" s="57">
        <f>D50</f>
        <v>0</v>
      </c>
      <c r="E51" s="57">
        <f>E50</f>
        <v>0</v>
      </c>
      <c r="F51" s="57">
        <f>F50</f>
        <v>0</v>
      </c>
      <c r="G51" s="57">
        <f t="shared" ref="G51:G59" si="1">SUM(D51:F51)</f>
        <v>0</v>
      </c>
      <c r="H51" s="36"/>
      <c r="I51" s="58"/>
      <c r="J51" s="58"/>
      <c r="K51" s="42"/>
      <c r="L51" s="7"/>
    </row>
    <row r="52" spans="1:12" s="6" customFormat="1" ht="12.5" x14ac:dyDescent="0.25">
      <c r="A52" s="12"/>
      <c r="B52" s="56" t="s">
        <v>39</v>
      </c>
      <c r="C52" s="20"/>
      <c r="D52" s="59"/>
      <c r="E52" s="59"/>
      <c r="F52" s="59"/>
      <c r="G52" s="55">
        <f t="shared" si="1"/>
        <v>0</v>
      </c>
      <c r="H52" s="36"/>
      <c r="I52" s="58"/>
      <c r="J52" s="58"/>
      <c r="K52" s="42"/>
      <c r="L52" s="7"/>
    </row>
    <row r="53" spans="1:12" s="6" customFormat="1" ht="12.5" x14ac:dyDescent="0.25">
      <c r="A53" s="12"/>
      <c r="B53" s="60" t="s">
        <v>40</v>
      </c>
      <c r="C53" s="20"/>
      <c r="D53" s="48"/>
      <c r="E53" s="61"/>
      <c r="F53" s="61"/>
      <c r="G53" s="55">
        <f t="shared" si="1"/>
        <v>0</v>
      </c>
      <c r="H53" s="36"/>
      <c r="I53" s="42"/>
      <c r="J53" s="62"/>
      <c r="K53" s="36"/>
    </row>
    <row r="54" spans="1:12" s="6" customFormat="1" ht="12.5" x14ac:dyDescent="0.25">
      <c r="A54" s="12"/>
      <c r="B54" s="21" t="s">
        <v>41</v>
      </c>
      <c r="C54" s="20"/>
      <c r="D54" s="48"/>
      <c r="E54" s="61"/>
      <c r="F54" s="61"/>
      <c r="G54" s="55">
        <f t="shared" si="1"/>
        <v>0</v>
      </c>
      <c r="H54" s="36"/>
      <c r="I54" s="42"/>
      <c r="J54" s="62"/>
      <c r="K54" s="36"/>
    </row>
    <row r="55" spans="1:12" s="6" customFormat="1" ht="12.5" x14ac:dyDescent="0.25">
      <c r="A55" s="12"/>
      <c r="B55" s="21" t="s">
        <v>42</v>
      </c>
      <c r="C55" s="20"/>
      <c r="D55" s="48"/>
      <c r="E55" s="61"/>
      <c r="F55" s="61"/>
      <c r="G55" s="55">
        <f t="shared" si="1"/>
        <v>0</v>
      </c>
      <c r="H55" s="36"/>
      <c r="I55" s="42"/>
      <c r="J55" s="62"/>
      <c r="K55" s="36"/>
    </row>
    <row r="56" spans="1:12" s="6" customFormat="1" ht="12.5" x14ac:dyDescent="0.25">
      <c r="A56" s="12"/>
      <c r="B56" s="60" t="s">
        <v>43</v>
      </c>
      <c r="C56" s="20"/>
      <c r="D56" s="48"/>
      <c r="E56" s="61"/>
      <c r="F56" s="61"/>
      <c r="G56" s="55">
        <f t="shared" si="1"/>
        <v>0</v>
      </c>
      <c r="H56" s="36"/>
      <c r="I56" s="42"/>
      <c r="J56" s="62"/>
      <c r="K56" s="36"/>
    </row>
    <row r="57" spans="1:12" s="6" customFormat="1" ht="12.5" x14ac:dyDescent="0.25">
      <c r="A57" s="12"/>
      <c r="B57" s="63" t="s">
        <v>44</v>
      </c>
      <c r="C57" s="20"/>
      <c r="D57" s="55">
        <f>-C74</f>
        <v>0</v>
      </c>
      <c r="E57" s="55">
        <f>-D74</f>
        <v>0</v>
      </c>
      <c r="F57" s="55">
        <f>-E74</f>
        <v>0</v>
      </c>
      <c r="G57" s="55">
        <f t="shared" si="1"/>
        <v>0</v>
      </c>
      <c r="H57" s="36"/>
      <c r="I57" s="58"/>
      <c r="J57" s="62"/>
      <c r="K57" s="36"/>
    </row>
    <row r="58" spans="1:12" s="6" customFormat="1" ht="12.5" x14ac:dyDescent="0.25">
      <c r="A58" s="12"/>
      <c r="B58" s="21" t="s">
        <v>45</v>
      </c>
      <c r="C58" s="20"/>
      <c r="D58" s="59"/>
      <c r="E58" s="59"/>
      <c r="F58" s="59"/>
      <c r="G58" s="55">
        <f t="shared" si="1"/>
        <v>0</v>
      </c>
      <c r="H58" s="36"/>
      <c r="I58" s="64"/>
      <c r="J58" s="62"/>
      <c r="K58" s="36"/>
    </row>
    <row r="59" spans="1:12" s="6" customFormat="1" ht="12.5" x14ac:dyDescent="0.25">
      <c r="A59" s="12"/>
      <c r="B59" s="21" t="s">
        <v>46</v>
      </c>
      <c r="C59" s="20"/>
      <c r="D59" s="22"/>
      <c r="E59" s="22"/>
      <c r="F59" s="22"/>
      <c r="G59" s="55">
        <f t="shared" si="1"/>
        <v>0</v>
      </c>
      <c r="H59" s="36"/>
      <c r="I59" s="64"/>
      <c r="J59" s="62"/>
      <c r="K59" s="36"/>
    </row>
    <row r="60" spans="1:12" s="6" customFormat="1" ht="12.5" x14ac:dyDescent="0.25">
      <c r="A60" s="12"/>
      <c r="B60" s="21" t="s">
        <v>47</v>
      </c>
      <c r="C60" s="20"/>
      <c r="D60" s="59"/>
      <c r="E60" s="59"/>
      <c r="F60" s="59"/>
      <c r="G60" s="55">
        <f>SUM(D60:F60)</f>
        <v>0</v>
      </c>
      <c r="H60" s="36"/>
      <c r="I60" s="65"/>
      <c r="J60" s="62"/>
      <c r="K60" s="36"/>
    </row>
    <row r="61" spans="1:12" s="6" customFormat="1" ht="13.5" thickBot="1" x14ac:dyDescent="0.35">
      <c r="A61" s="12"/>
      <c r="B61" s="66"/>
      <c r="C61" s="20"/>
      <c r="D61" s="67">
        <f>SUM(D51:D60)</f>
        <v>0</v>
      </c>
      <c r="E61" s="67">
        <f>SUM(E51:E60)</f>
        <v>0</v>
      </c>
      <c r="F61" s="67">
        <f>SUM(F51:F60)</f>
        <v>0</v>
      </c>
      <c r="G61" s="67">
        <f>SUM(D61:F61)</f>
        <v>0</v>
      </c>
      <c r="H61" s="36"/>
      <c r="I61" s="62"/>
      <c r="J61" s="62"/>
      <c r="K61" s="36"/>
    </row>
    <row r="62" spans="1:12" s="6" customFormat="1" ht="13" thickTop="1" x14ac:dyDescent="0.25">
      <c r="A62" s="12"/>
      <c r="B62" s="12"/>
      <c r="C62" s="68"/>
      <c r="D62" s="68"/>
      <c r="E62" s="69"/>
      <c r="F62" s="69"/>
      <c r="G62" s="69"/>
      <c r="H62" s="36"/>
      <c r="I62" s="62"/>
      <c r="J62" s="62"/>
      <c r="K62" s="36"/>
    </row>
    <row r="63" spans="1:12" s="6" customFormat="1" ht="12.5" x14ac:dyDescent="0.25">
      <c r="A63" s="12"/>
      <c r="B63" s="12"/>
      <c r="C63" s="13"/>
      <c r="D63" s="13"/>
      <c r="E63" s="70"/>
      <c r="F63" s="70"/>
      <c r="G63" s="69"/>
      <c r="H63" s="36"/>
      <c r="I63" s="62"/>
      <c r="J63" s="62"/>
      <c r="K63" s="36"/>
    </row>
    <row r="64" spans="1:12" s="6" customFormat="1" ht="12.5" x14ac:dyDescent="0.25">
      <c r="A64" s="12"/>
      <c r="B64" s="7"/>
      <c r="C64" s="35"/>
      <c r="D64" s="68"/>
      <c r="E64" s="69"/>
      <c r="F64" s="20"/>
      <c r="G64" s="20"/>
      <c r="H64" s="36"/>
      <c r="I64" s="62"/>
      <c r="J64" s="62"/>
      <c r="K64" s="36"/>
    </row>
    <row r="65" spans="1:11" s="6" customFormat="1" ht="13" x14ac:dyDescent="0.3">
      <c r="A65" s="12"/>
      <c r="B65" s="12"/>
      <c r="C65" s="38"/>
      <c r="D65" s="68"/>
      <c r="E65" s="69"/>
      <c r="F65" s="20"/>
      <c r="G65" s="20"/>
      <c r="H65" s="36"/>
      <c r="I65" s="62"/>
      <c r="J65" s="62"/>
      <c r="K65" s="36"/>
    </row>
    <row r="66" spans="1:11" s="6" customFormat="1" ht="12.75" customHeight="1" x14ac:dyDescent="0.25">
      <c r="A66" s="12"/>
      <c r="B66" s="1420" t="s">
        <v>48</v>
      </c>
      <c r="C66" s="1373"/>
      <c r="D66" s="71" t="s">
        <v>49</v>
      </c>
      <c r="E66" s="72" t="s">
        <v>50</v>
      </c>
      <c r="F66" s="1424" t="s">
        <v>33</v>
      </c>
      <c r="G66" s="20"/>
      <c r="H66" s="36"/>
      <c r="I66" s="62"/>
      <c r="J66" s="62"/>
      <c r="K66" s="36"/>
    </row>
    <row r="67" spans="1:11" s="6" customFormat="1" ht="13" x14ac:dyDescent="0.25">
      <c r="A67" s="12"/>
      <c r="B67" s="1421"/>
      <c r="C67" s="1373"/>
      <c r="D67" s="73" t="s">
        <v>51</v>
      </c>
      <c r="E67" s="74" t="s">
        <v>52</v>
      </c>
      <c r="F67" s="1425"/>
      <c r="G67" s="20"/>
      <c r="H67" s="36"/>
      <c r="I67" s="62"/>
      <c r="J67" s="62"/>
      <c r="K67" s="36"/>
    </row>
    <row r="68" spans="1:11" s="6" customFormat="1" ht="13" x14ac:dyDescent="0.3">
      <c r="A68" s="12"/>
      <c r="B68" s="1422"/>
      <c r="C68" s="1423"/>
      <c r="D68" s="75" t="s">
        <v>6</v>
      </c>
      <c r="E68" s="40" t="s">
        <v>6</v>
      </c>
      <c r="F68" s="40" t="s">
        <v>6</v>
      </c>
      <c r="G68" s="20"/>
      <c r="H68" s="36"/>
      <c r="I68" s="62"/>
      <c r="J68" s="62"/>
      <c r="K68" s="36"/>
    </row>
    <row r="69" spans="1:11" s="6" customFormat="1" ht="13" x14ac:dyDescent="0.3">
      <c r="A69" s="12"/>
      <c r="B69" s="43" t="s">
        <v>5</v>
      </c>
      <c r="C69" s="20"/>
      <c r="D69" s="76">
        <v>0</v>
      </c>
      <c r="E69" s="76">
        <v>0</v>
      </c>
      <c r="F69" s="54">
        <f>SUM(D69:E69)</f>
        <v>0</v>
      </c>
      <c r="G69" s="20"/>
      <c r="H69" s="77"/>
      <c r="I69" s="62"/>
      <c r="J69" s="62"/>
      <c r="K69" s="36"/>
    </row>
    <row r="70" spans="1:11" s="6" customFormat="1" ht="12.5" x14ac:dyDescent="0.25">
      <c r="A70" s="12"/>
      <c r="B70" s="47" t="s">
        <v>37</v>
      </c>
      <c r="C70" s="20"/>
      <c r="D70" s="78"/>
      <c r="E70" s="78"/>
      <c r="F70" s="54">
        <f t="shared" ref="F70:F78" si="2">SUM(D70:E70)</f>
        <v>0</v>
      </c>
      <c r="G70" s="20"/>
      <c r="H70" s="36"/>
      <c r="I70" s="62"/>
      <c r="J70" s="62"/>
      <c r="K70" s="36"/>
    </row>
    <row r="71" spans="1:11" s="6" customFormat="1" ht="13" x14ac:dyDescent="0.3">
      <c r="A71" s="12"/>
      <c r="B71" s="53" t="s">
        <v>3</v>
      </c>
      <c r="C71" s="20"/>
      <c r="D71" s="54">
        <f>D69+D70</f>
        <v>0</v>
      </c>
      <c r="E71" s="54">
        <f>E69+E70</f>
        <v>0</v>
      </c>
      <c r="F71" s="54">
        <f>F69+F70</f>
        <v>0</v>
      </c>
      <c r="G71" s="20"/>
      <c r="H71" s="36"/>
      <c r="I71" s="62"/>
      <c r="J71" s="62"/>
      <c r="K71" s="36"/>
    </row>
    <row r="72" spans="1:11" s="6" customFormat="1" ht="12.5" x14ac:dyDescent="0.25">
      <c r="A72" s="12"/>
      <c r="B72" s="56" t="s">
        <v>38</v>
      </c>
      <c r="C72" s="20"/>
      <c r="D72" s="54">
        <f>D71</f>
        <v>0</v>
      </c>
      <c r="E72" s="54">
        <f>E71</f>
        <v>0</v>
      </c>
      <c r="F72" s="54">
        <f t="shared" si="2"/>
        <v>0</v>
      </c>
      <c r="G72" s="20"/>
      <c r="H72" s="36"/>
      <c r="I72" s="62"/>
      <c r="J72" s="62"/>
      <c r="K72" s="36"/>
    </row>
    <row r="73" spans="1:11" s="6" customFormat="1" ht="12.5" x14ac:dyDescent="0.25">
      <c r="A73" s="12"/>
      <c r="B73" s="21" t="s">
        <v>53</v>
      </c>
      <c r="C73" s="20"/>
      <c r="D73" s="48"/>
      <c r="E73" s="22"/>
      <c r="F73" s="54">
        <f t="shared" si="2"/>
        <v>0</v>
      </c>
      <c r="G73" s="20"/>
      <c r="H73" s="36"/>
      <c r="I73" s="62"/>
      <c r="J73" s="62"/>
      <c r="K73" s="36"/>
    </row>
    <row r="74" spans="1:11" s="6" customFormat="1" ht="12.5" x14ac:dyDescent="0.25">
      <c r="A74" s="12"/>
      <c r="B74" s="79" t="s">
        <v>54</v>
      </c>
      <c r="C74" s="20"/>
      <c r="D74" s="22"/>
      <c r="E74" s="22"/>
      <c r="F74" s="54">
        <f t="shared" si="2"/>
        <v>0</v>
      </c>
      <c r="G74" s="20"/>
      <c r="H74" s="80"/>
      <c r="I74" s="62"/>
      <c r="J74" s="62"/>
      <c r="K74" s="36"/>
    </row>
    <row r="75" spans="1:11" s="6" customFormat="1" ht="12.5" x14ac:dyDescent="0.25">
      <c r="A75" s="12"/>
      <c r="B75" s="21" t="s">
        <v>45</v>
      </c>
      <c r="C75" s="20"/>
      <c r="D75" s="22"/>
      <c r="E75" s="22"/>
      <c r="F75" s="54">
        <f t="shared" si="2"/>
        <v>0</v>
      </c>
      <c r="G75" s="20"/>
      <c r="H75" s="36"/>
      <c r="I75" s="62"/>
      <c r="J75" s="62"/>
      <c r="K75" s="36"/>
    </row>
    <row r="76" spans="1:11" s="6" customFormat="1" ht="12.5" x14ac:dyDescent="0.25">
      <c r="A76" s="12"/>
      <c r="B76" s="21" t="s">
        <v>46</v>
      </c>
      <c r="C76" s="20"/>
      <c r="D76" s="22"/>
      <c r="E76" s="22"/>
      <c r="F76" s="54">
        <f t="shared" si="2"/>
        <v>0</v>
      </c>
      <c r="G76" s="20"/>
      <c r="H76" s="36"/>
      <c r="I76" s="62"/>
      <c r="J76" s="62"/>
      <c r="K76" s="36"/>
    </row>
    <row r="77" spans="1:11" s="6" customFormat="1" ht="12.5" x14ac:dyDescent="0.25">
      <c r="A77" s="12"/>
      <c r="B77" s="21" t="s">
        <v>47</v>
      </c>
      <c r="C77" s="13"/>
      <c r="D77" s="22"/>
      <c r="E77" s="22"/>
      <c r="F77" s="54">
        <f t="shared" si="2"/>
        <v>0</v>
      </c>
      <c r="G77" s="69"/>
      <c r="H77" s="36"/>
      <c r="I77" s="62"/>
      <c r="J77" s="62"/>
      <c r="K77" s="36"/>
    </row>
    <row r="78" spans="1:11" s="6" customFormat="1" ht="13" x14ac:dyDescent="0.3">
      <c r="A78" s="12"/>
      <c r="B78" s="66"/>
      <c r="C78" s="13"/>
      <c r="D78" s="57">
        <f>SUM(D72:D77)</f>
        <v>0</v>
      </c>
      <c r="E78" s="57">
        <f>SUM(E72:E77)</f>
        <v>0</v>
      </c>
      <c r="F78" s="81">
        <f t="shared" si="2"/>
        <v>0</v>
      </c>
      <c r="G78" s="69"/>
      <c r="H78" s="36"/>
      <c r="I78" s="62"/>
      <c r="J78" s="62"/>
      <c r="K78" s="36"/>
    </row>
    <row r="79" spans="1:11" s="6" customFormat="1" ht="12.5" x14ac:dyDescent="0.25">
      <c r="A79" s="12"/>
      <c r="B79" s="12"/>
      <c r="C79" s="13"/>
      <c r="D79" s="20"/>
      <c r="E79" s="20"/>
      <c r="F79" s="70"/>
      <c r="G79" s="69"/>
      <c r="H79" s="36"/>
      <c r="I79" s="62"/>
      <c r="J79" s="62"/>
      <c r="K79" s="36"/>
    </row>
    <row r="80" spans="1:11" s="6" customFormat="1" ht="12.5" x14ac:dyDescent="0.25">
      <c r="A80" s="12"/>
      <c r="B80" s="12"/>
      <c r="C80" s="13"/>
      <c r="D80" s="13"/>
      <c r="E80" s="70"/>
      <c r="F80" s="70"/>
      <c r="G80" s="69"/>
      <c r="H80" s="1426" t="s">
        <v>55</v>
      </c>
      <c r="I80" s="62"/>
      <c r="J80" s="62"/>
      <c r="K80" s="36"/>
    </row>
    <row r="81" spans="1:16" s="6" customFormat="1" ht="36.5" customHeight="1" x14ac:dyDescent="0.35">
      <c r="A81" s="12"/>
      <c r="B81" s="12"/>
      <c r="C81" s="82"/>
      <c r="D81" s="13"/>
      <c r="E81" s="70"/>
      <c r="F81" s="70"/>
      <c r="G81" s="69"/>
      <c r="H81" s="1427"/>
      <c r="I81" s="62"/>
      <c r="J81" s="62"/>
      <c r="K81" s="36"/>
    </row>
    <row r="82" spans="1:16" s="6" customFormat="1" ht="39" x14ac:dyDescent="0.25">
      <c r="A82" s="12"/>
      <c r="B82" s="83" t="s">
        <v>56</v>
      </c>
      <c r="C82" s="35"/>
      <c r="D82" s="84" t="s">
        <v>57</v>
      </c>
      <c r="E82" s="84" t="s">
        <v>58</v>
      </c>
      <c r="F82" s="84" t="s">
        <v>59</v>
      </c>
      <c r="G82" s="84" t="s">
        <v>60</v>
      </c>
      <c r="H82" s="84" t="s">
        <v>61</v>
      </c>
      <c r="I82" s="84" t="s">
        <v>62</v>
      </c>
      <c r="J82" s="84" t="s">
        <v>63</v>
      </c>
      <c r="K82" s="20"/>
      <c r="L82" s="77"/>
      <c r="M82" s="85"/>
      <c r="N82" s="85"/>
      <c r="O82" s="13"/>
      <c r="P82" s="12"/>
    </row>
    <row r="83" spans="1:16" s="6" customFormat="1" ht="15.5" x14ac:dyDescent="0.35">
      <c r="A83" s="12"/>
      <c r="B83" s="86"/>
      <c r="C83" s="20"/>
      <c r="D83" s="40" t="s">
        <v>6</v>
      </c>
      <c r="E83" s="40" t="s">
        <v>6</v>
      </c>
      <c r="F83" s="40" t="s">
        <v>6</v>
      </c>
      <c r="G83" s="40" t="s">
        <v>6</v>
      </c>
      <c r="H83" s="40" t="s">
        <v>6</v>
      </c>
      <c r="I83" s="40" t="s">
        <v>6</v>
      </c>
      <c r="J83" s="40" t="s">
        <v>6</v>
      </c>
      <c r="K83" s="20"/>
      <c r="L83" s="36"/>
      <c r="M83" s="87"/>
      <c r="N83" s="13"/>
      <c r="O83" s="13"/>
      <c r="P83" s="12"/>
    </row>
    <row r="84" spans="1:16" s="6" customFormat="1" ht="13" x14ac:dyDescent="0.3">
      <c r="A84" s="12"/>
      <c r="B84" s="43" t="s">
        <v>5</v>
      </c>
      <c r="C84" s="20"/>
      <c r="D84" s="45">
        <v>0</v>
      </c>
      <c r="E84" s="45">
        <v>0</v>
      </c>
      <c r="F84" s="45">
        <v>0</v>
      </c>
      <c r="G84" s="45">
        <v>0</v>
      </c>
      <c r="H84" s="45">
        <v>0</v>
      </c>
      <c r="I84" s="45">
        <v>0</v>
      </c>
      <c r="J84" s="88">
        <f t="shared" ref="J84:J92" si="3">SUM(D84:I84)</f>
        <v>0</v>
      </c>
      <c r="K84" s="20"/>
      <c r="L84" s="36"/>
      <c r="M84" s="13"/>
      <c r="N84" s="13"/>
      <c r="O84" s="13"/>
      <c r="P84" s="12"/>
    </row>
    <row r="85" spans="1:16" s="6" customFormat="1" ht="13" thickBot="1" x14ac:dyDescent="0.3">
      <c r="A85" s="12"/>
      <c r="B85" s="47" t="s">
        <v>37</v>
      </c>
      <c r="C85" s="20"/>
      <c r="D85" s="89"/>
      <c r="E85" s="89"/>
      <c r="F85" s="89"/>
      <c r="G85" s="89"/>
      <c r="H85" s="89">
        <v>0</v>
      </c>
      <c r="I85" s="89">
        <v>0</v>
      </c>
      <c r="J85" s="90">
        <f t="shared" si="3"/>
        <v>0</v>
      </c>
      <c r="K85" s="20"/>
      <c r="L85" s="50"/>
      <c r="M85" s="91"/>
      <c r="N85" s="92"/>
      <c r="O85" s="93"/>
      <c r="P85" s="12"/>
    </row>
    <row r="86" spans="1:16" s="6" customFormat="1" ht="13.5" thickTop="1" x14ac:dyDescent="0.3">
      <c r="A86" s="12"/>
      <c r="B86" s="53" t="s">
        <v>3</v>
      </c>
      <c r="C86" s="20"/>
      <c r="D86" s="94">
        <f t="shared" ref="D86:I86" si="4">SUM(D84:D85)</f>
        <v>0</v>
      </c>
      <c r="E86" s="94">
        <f t="shared" si="4"/>
        <v>0</v>
      </c>
      <c r="F86" s="94">
        <f t="shared" si="4"/>
        <v>0</v>
      </c>
      <c r="G86" s="94">
        <f t="shared" si="4"/>
        <v>0</v>
      </c>
      <c r="H86" s="94">
        <f t="shared" si="4"/>
        <v>0</v>
      </c>
      <c r="I86" s="94">
        <f t="shared" si="4"/>
        <v>0</v>
      </c>
      <c r="J86" s="95">
        <f t="shared" si="3"/>
        <v>0</v>
      </c>
      <c r="K86" s="20"/>
      <c r="L86" s="36"/>
      <c r="M86" s="85"/>
      <c r="N86" s="85"/>
      <c r="O86" s="13"/>
      <c r="P86" s="12"/>
    </row>
    <row r="87" spans="1:16" s="6" customFormat="1" ht="12.5" x14ac:dyDescent="0.25">
      <c r="A87" s="12"/>
      <c r="B87" s="56" t="s">
        <v>38</v>
      </c>
      <c r="C87" s="20"/>
      <c r="D87" s="54">
        <f t="shared" ref="D87:I87" si="5">D86</f>
        <v>0</v>
      </c>
      <c r="E87" s="54">
        <f t="shared" si="5"/>
        <v>0</v>
      </c>
      <c r="F87" s="54">
        <f t="shared" si="5"/>
        <v>0</v>
      </c>
      <c r="G87" s="54">
        <f t="shared" si="5"/>
        <v>0</v>
      </c>
      <c r="H87" s="54">
        <f t="shared" si="5"/>
        <v>0</v>
      </c>
      <c r="I87" s="54">
        <f t="shared" si="5"/>
        <v>0</v>
      </c>
      <c r="J87" s="88">
        <f t="shared" si="3"/>
        <v>0</v>
      </c>
      <c r="K87" s="20"/>
      <c r="L87" s="36"/>
      <c r="M87" s="85"/>
      <c r="N87" s="85"/>
      <c r="O87" s="13"/>
      <c r="P87" s="12"/>
    </row>
    <row r="88" spans="1:16" s="6" customFormat="1" ht="12.5" x14ac:dyDescent="0.25">
      <c r="A88" s="12"/>
      <c r="B88" s="96" t="s">
        <v>64</v>
      </c>
      <c r="C88" s="20"/>
      <c r="D88" s="22"/>
      <c r="E88" s="48"/>
      <c r="F88" s="48"/>
      <c r="G88" s="48"/>
      <c r="H88" s="22"/>
      <c r="I88" s="22"/>
      <c r="J88" s="88">
        <f t="shared" si="3"/>
        <v>0</v>
      </c>
      <c r="K88" s="20"/>
      <c r="L88" s="36"/>
      <c r="M88" s="85"/>
      <c r="N88" s="85"/>
      <c r="O88" s="13"/>
      <c r="P88" s="12"/>
    </row>
    <row r="89" spans="1:16" s="6" customFormat="1" ht="12.5" x14ac:dyDescent="0.25">
      <c r="A89" s="12"/>
      <c r="B89" s="21" t="s">
        <v>65</v>
      </c>
      <c r="C89" s="20"/>
      <c r="D89" s="22"/>
      <c r="E89" s="48"/>
      <c r="F89" s="48"/>
      <c r="G89" s="48"/>
      <c r="H89" s="22"/>
      <c r="I89" s="22"/>
      <c r="J89" s="88">
        <f t="shared" si="3"/>
        <v>0</v>
      </c>
      <c r="K89" s="20"/>
      <c r="L89" s="36"/>
      <c r="M89" s="85"/>
      <c r="N89" s="85"/>
      <c r="O89" s="13"/>
      <c r="P89" s="12"/>
    </row>
    <row r="90" spans="1:16" s="6" customFormat="1" ht="12.5" x14ac:dyDescent="0.25">
      <c r="A90" s="12"/>
      <c r="B90" s="21" t="s">
        <v>66</v>
      </c>
      <c r="C90" s="20"/>
      <c r="D90" s="22"/>
      <c r="E90" s="48"/>
      <c r="F90" s="48"/>
      <c r="G90" s="48"/>
      <c r="H90" s="22"/>
      <c r="I90" s="22"/>
      <c r="J90" s="88">
        <f t="shared" si="3"/>
        <v>0</v>
      </c>
      <c r="K90" s="20"/>
      <c r="L90" s="36"/>
      <c r="M90" s="85"/>
      <c r="N90" s="85"/>
      <c r="O90" s="13"/>
      <c r="P90" s="12"/>
    </row>
    <row r="91" spans="1:16" s="6" customFormat="1" ht="12.5" x14ac:dyDescent="0.25">
      <c r="A91" s="12"/>
      <c r="B91" s="21" t="s">
        <v>67</v>
      </c>
      <c r="C91" s="20"/>
      <c r="D91" s="97"/>
      <c r="E91" s="98"/>
      <c r="F91" s="98"/>
      <c r="G91" s="98"/>
      <c r="H91" s="97"/>
      <c r="I91" s="97"/>
      <c r="J91" s="88">
        <f t="shared" si="3"/>
        <v>0</v>
      </c>
      <c r="K91" s="20"/>
      <c r="L91" s="36"/>
      <c r="M91" s="85"/>
      <c r="N91" s="85"/>
      <c r="O91" s="13"/>
      <c r="P91" s="12"/>
    </row>
    <row r="92" spans="1:16" s="6" customFormat="1" ht="12.5" x14ac:dyDescent="0.25">
      <c r="A92" s="12"/>
      <c r="B92" s="21" t="s">
        <v>68</v>
      </c>
      <c r="C92" s="20"/>
      <c r="D92" s="97"/>
      <c r="E92" s="98"/>
      <c r="F92" s="98"/>
      <c r="G92" s="98"/>
      <c r="H92" s="97"/>
      <c r="I92" s="97"/>
      <c r="J92" s="88">
        <f t="shared" si="3"/>
        <v>0</v>
      </c>
      <c r="K92" s="20"/>
      <c r="L92" s="36"/>
      <c r="M92" s="85"/>
      <c r="N92" s="85"/>
      <c r="O92" s="13"/>
      <c r="P92" s="12"/>
    </row>
    <row r="93" spans="1:16" s="6" customFormat="1" ht="13" x14ac:dyDescent="0.3">
      <c r="A93" s="12"/>
      <c r="B93" s="66" t="s">
        <v>69</v>
      </c>
      <c r="C93" s="20"/>
      <c r="D93" s="57">
        <f t="shared" ref="D93:J93" si="6">SUM(D87:D92)</f>
        <v>0</v>
      </c>
      <c r="E93" s="57">
        <f t="shared" si="6"/>
        <v>0</v>
      </c>
      <c r="F93" s="57">
        <f t="shared" si="6"/>
        <v>0</v>
      </c>
      <c r="G93" s="57">
        <f t="shared" si="6"/>
        <v>0</v>
      </c>
      <c r="H93" s="57">
        <f>SUM(H87:H92)</f>
        <v>0</v>
      </c>
      <c r="I93" s="57">
        <f t="shared" si="6"/>
        <v>0</v>
      </c>
      <c r="J93" s="99">
        <f t="shared" si="6"/>
        <v>0</v>
      </c>
      <c r="K93" s="20"/>
      <c r="L93" s="36"/>
      <c r="M93" s="85"/>
      <c r="N93" s="85"/>
      <c r="O93" s="13"/>
      <c r="P93" s="12"/>
    </row>
    <row r="94" spans="1:16" s="6" customFormat="1" ht="13" x14ac:dyDescent="0.3">
      <c r="A94" s="12"/>
      <c r="B94" s="66"/>
      <c r="C94" s="20"/>
      <c r="D94" s="100"/>
      <c r="E94" s="100"/>
      <c r="F94" s="100"/>
      <c r="G94" s="20"/>
      <c r="H94" s="36"/>
      <c r="I94" s="36"/>
      <c r="J94" s="85"/>
      <c r="K94" s="85"/>
      <c r="L94" s="13"/>
      <c r="M94" s="12"/>
    </row>
    <row r="95" spans="1:16" s="6" customFormat="1" ht="13" x14ac:dyDescent="0.3">
      <c r="A95" s="12"/>
      <c r="B95" s="66"/>
      <c r="C95" s="20"/>
      <c r="D95" s="100"/>
      <c r="E95" s="100"/>
      <c r="F95" s="100"/>
      <c r="G95" s="20"/>
      <c r="H95" s="36"/>
      <c r="I95" s="36"/>
      <c r="J95" s="85"/>
      <c r="K95" s="85"/>
      <c r="L95" s="13"/>
      <c r="M95" s="12"/>
    </row>
    <row r="96" spans="1:16" s="6" customFormat="1" ht="14" x14ac:dyDescent="0.3">
      <c r="A96" s="12"/>
      <c r="B96" s="101" t="s">
        <v>70</v>
      </c>
      <c r="C96" s="20"/>
      <c r="D96" s="13"/>
      <c r="E96" s="70"/>
      <c r="F96" s="102"/>
      <c r="G96" s="69"/>
      <c r="H96" s="36"/>
      <c r="I96" s="36"/>
      <c r="J96" s="85"/>
      <c r="K96" s="85"/>
      <c r="L96" s="13"/>
      <c r="M96" s="12"/>
    </row>
    <row r="97" spans="1:16" s="6" customFormat="1" ht="12.5" x14ac:dyDescent="0.25">
      <c r="A97" s="12"/>
      <c r="B97" s="30" t="s">
        <v>71</v>
      </c>
      <c r="C97" s="20"/>
      <c r="D97" s="22"/>
      <c r="E97" s="48"/>
      <c r="F97" s="48"/>
      <c r="G97" s="48"/>
      <c r="H97" s="22"/>
      <c r="I97" s="22"/>
      <c r="J97" s="88">
        <f>SUM(D97:I97)</f>
        <v>0</v>
      </c>
      <c r="K97" s="20"/>
      <c r="L97" s="36"/>
      <c r="M97" s="85"/>
      <c r="N97" s="85"/>
      <c r="O97" s="13"/>
      <c r="P97" s="12"/>
    </row>
    <row r="98" spans="1:16" s="6" customFormat="1" ht="12.5" x14ac:dyDescent="0.25">
      <c r="A98" s="12"/>
      <c r="B98" s="30" t="s">
        <v>72</v>
      </c>
      <c r="C98" s="20"/>
      <c r="D98" s="55">
        <f t="shared" ref="D98:J98" si="7">D93-D97</f>
        <v>0</v>
      </c>
      <c r="E98" s="55">
        <f t="shared" si="7"/>
        <v>0</v>
      </c>
      <c r="F98" s="55">
        <f t="shared" si="7"/>
        <v>0</v>
      </c>
      <c r="G98" s="55">
        <f t="shared" si="7"/>
        <v>0</v>
      </c>
      <c r="H98" s="55">
        <f>H93-H97</f>
        <v>0</v>
      </c>
      <c r="I98" s="55">
        <f t="shared" si="7"/>
        <v>0</v>
      </c>
      <c r="J98" s="88">
        <f t="shared" si="7"/>
        <v>0</v>
      </c>
      <c r="K98" s="20"/>
      <c r="L98" s="36"/>
      <c r="M98" s="85"/>
      <c r="N98" s="85"/>
      <c r="O98" s="13"/>
      <c r="P98" s="12"/>
    </row>
    <row r="99" spans="1:16" s="6" customFormat="1" ht="13" x14ac:dyDescent="0.3">
      <c r="A99" s="12"/>
      <c r="B99" s="103" t="s">
        <v>33</v>
      </c>
      <c r="C99" s="20"/>
      <c r="D99" s="57">
        <f t="shared" ref="D99:J99" si="8">SUM(D97:D98)</f>
        <v>0</v>
      </c>
      <c r="E99" s="57">
        <f t="shared" si="8"/>
        <v>0</v>
      </c>
      <c r="F99" s="57">
        <f t="shared" si="8"/>
        <v>0</v>
      </c>
      <c r="G99" s="57">
        <f t="shared" si="8"/>
        <v>0</v>
      </c>
      <c r="H99" s="57">
        <f>SUM(H97:H98)</f>
        <v>0</v>
      </c>
      <c r="I99" s="57">
        <f t="shared" si="8"/>
        <v>0</v>
      </c>
      <c r="J99" s="99">
        <f t="shared" si="8"/>
        <v>0</v>
      </c>
      <c r="K99" s="20"/>
      <c r="L99" s="36"/>
      <c r="M99" s="85"/>
      <c r="N99" s="85"/>
      <c r="O99" s="13"/>
      <c r="P99" s="12"/>
    </row>
    <row r="100" spans="1:16" s="6" customFormat="1" ht="13" x14ac:dyDescent="0.3">
      <c r="A100" s="12"/>
      <c r="B100" s="103"/>
      <c r="C100" s="20"/>
      <c r="D100" s="100"/>
      <c r="E100" s="100"/>
      <c r="F100" s="100"/>
      <c r="G100" s="100"/>
      <c r="H100" s="100"/>
      <c r="I100" s="100"/>
      <c r="J100" s="100"/>
      <c r="K100" s="20"/>
      <c r="L100" s="36"/>
      <c r="M100" s="85"/>
      <c r="N100" s="85"/>
      <c r="O100" s="13"/>
      <c r="P100" s="12"/>
    </row>
    <row r="101" spans="1:16" s="6" customFormat="1" ht="14" x14ac:dyDescent="0.3">
      <c r="A101" s="12"/>
      <c r="B101" s="101" t="s">
        <v>73</v>
      </c>
      <c r="C101" s="20"/>
      <c r="D101" s="104"/>
      <c r="E101" s="104"/>
      <c r="F101" s="104"/>
      <c r="G101" s="104"/>
      <c r="H101" s="102"/>
      <c r="I101" s="102"/>
      <c r="J101" s="105"/>
      <c r="K101" s="69"/>
      <c r="L101" s="36"/>
      <c r="M101" s="85"/>
      <c r="N101" s="85"/>
      <c r="O101" s="13"/>
      <c r="P101" s="12"/>
    </row>
    <row r="102" spans="1:16" s="6" customFormat="1" ht="12.5" x14ac:dyDescent="0.25">
      <c r="A102" s="12"/>
      <c r="B102" s="30" t="s">
        <v>74</v>
      </c>
      <c r="C102" s="20"/>
      <c r="D102" s="55">
        <f t="shared" ref="D102:I102" si="9">D97</f>
        <v>0</v>
      </c>
      <c r="E102" s="55">
        <f t="shared" si="9"/>
        <v>0</v>
      </c>
      <c r="F102" s="55">
        <f t="shared" si="9"/>
        <v>0</v>
      </c>
      <c r="G102" s="55">
        <f t="shared" si="9"/>
        <v>0</v>
      </c>
      <c r="H102" s="55">
        <f t="shared" si="9"/>
        <v>0</v>
      </c>
      <c r="I102" s="55">
        <f t="shared" si="9"/>
        <v>0</v>
      </c>
      <c r="J102" s="88">
        <f>SUM(D102:I102)</f>
        <v>0</v>
      </c>
      <c r="K102" s="20"/>
      <c r="L102" s="36"/>
      <c r="M102" s="85"/>
      <c r="N102" s="85"/>
      <c r="O102" s="13"/>
      <c r="P102" s="12"/>
    </row>
    <row r="103" spans="1:16" s="6" customFormat="1" ht="12.5" x14ac:dyDescent="0.25">
      <c r="A103" s="12"/>
      <c r="B103" s="30" t="s">
        <v>75</v>
      </c>
      <c r="C103" s="20"/>
      <c r="D103" s="22"/>
      <c r="E103" s="48"/>
      <c r="F103" s="48"/>
      <c r="G103" s="48"/>
      <c r="H103" s="22"/>
      <c r="I103" s="22"/>
      <c r="J103" s="88">
        <f>SUM(D103:I103)</f>
        <v>0</v>
      </c>
      <c r="K103" s="20"/>
      <c r="L103" s="36"/>
      <c r="M103" s="85"/>
      <c r="N103" s="85"/>
      <c r="O103" s="13"/>
      <c r="P103" s="12"/>
    </row>
    <row r="104" spans="1:16" s="6" customFormat="1" ht="12.5" x14ac:dyDescent="0.25">
      <c r="A104" s="12"/>
      <c r="B104" s="30" t="s">
        <v>76</v>
      </c>
      <c r="C104" s="20"/>
      <c r="D104" s="48"/>
      <c r="E104" s="48"/>
      <c r="F104" s="48"/>
      <c r="G104" s="48"/>
      <c r="H104" s="48"/>
      <c r="I104" s="48"/>
      <c r="J104" s="88">
        <f>SUM(D104:I104)</f>
        <v>0</v>
      </c>
      <c r="K104" s="20"/>
      <c r="L104" s="36"/>
      <c r="M104" s="85"/>
      <c r="N104" s="85"/>
      <c r="O104" s="13"/>
      <c r="P104" s="12"/>
    </row>
    <row r="105" spans="1:16" s="6" customFormat="1" ht="13" x14ac:dyDescent="0.3">
      <c r="A105" s="12"/>
      <c r="B105" s="103" t="s">
        <v>77</v>
      </c>
      <c r="C105" s="20"/>
      <c r="D105" s="57">
        <f t="shared" ref="D105:J105" si="10">SUM(D102:D104)</f>
        <v>0</v>
      </c>
      <c r="E105" s="57">
        <f t="shared" si="10"/>
        <v>0</v>
      </c>
      <c r="F105" s="57">
        <f t="shared" si="10"/>
        <v>0</v>
      </c>
      <c r="G105" s="57">
        <f t="shared" si="10"/>
        <v>0</v>
      </c>
      <c r="H105" s="57">
        <f>SUM(H102:H104)</f>
        <v>0</v>
      </c>
      <c r="I105" s="57">
        <f t="shared" si="10"/>
        <v>0</v>
      </c>
      <c r="J105" s="99">
        <f t="shared" si="10"/>
        <v>0</v>
      </c>
      <c r="K105" s="20"/>
      <c r="L105" s="36"/>
      <c r="M105" s="85"/>
      <c r="N105" s="85"/>
      <c r="O105" s="13"/>
      <c r="P105" s="12"/>
    </row>
    <row r="106" spans="1:16" s="6" customFormat="1" ht="13" x14ac:dyDescent="0.3">
      <c r="A106" s="12"/>
      <c r="B106" s="12"/>
      <c r="C106" s="13"/>
      <c r="D106" s="106"/>
      <c r="E106" s="107"/>
      <c r="F106" s="107"/>
      <c r="G106" s="108"/>
      <c r="H106" s="36"/>
      <c r="I106" s="85"/>
      <c r="J106" s="85"/>
      <c r="K106" s="13"/>
      <c r="L106" s="12"/>
    </row>
    <row r="107" spans="1:16" s="6" customFormat="1" ht="13" x14ac:dyDescent="0.3">
      <c r="A107" s="12"/>
      <c r="B107" s="12"/>
      <c r="C107" s="38"/>
      <c r="D107" s="68"/>
      <c r="E107" s="68"/>
      <c r="F107" s="68"/>
      <c r="G107" s="69"/>
      <c r="H107" s="36"/>
      <c r="I107" s="85"/>
      <c r="J107" s="85"/>
      <c r="K107" s="13"/>
      <c r="L107" s="12"/>
    </row>
    <row r="108" spans="1:16" s="6" customFormat="1" ht="15.5" x14ac:dyDescent="0.35">
      <c r="A108" s="12"/>
      <c r="B108" s="109" t="s">
        <v>78</v>
      </c>
      <c r="C108" s="35"/>
      <c r="D108" s="110" t="s">
        <v>6</v>
      </c>
      <c r="E108" s="68"/>
      <c r="H108" s="36"/>
      <c r="I108" s="87"/>
      <c r="J108" s="13"/>
      <c r="K108" s="13"/>
      <c r="L108" s="12"/>
    </row>
    <row r="109" spans="1:16" s="6" customFormat="1" ht="13" x14ac:dyDescent="0.3">
      <c r="A109" s="12"/>
      <c r="B109" s="43" t="s">
        <v>5</v>
      </c>
      <c r="C109" s="20"/>
      <c r="D109" s="45">
        <v>0</v>
      </c>
      <c r="E109" s="68"/>
      <c r="H109" s="36"/>
      <c r="I109" s="13"/>
      <c r="J109" s="13"/>
      <c r="K109" s="13"/>
      <c r="L109" s="12"/>
    </row>
    <row r="110" spans="1:16" s="6" customFormat="1" ht="12.5" x14ac:dyDescent="0.25">
      <c r="A110" s="12"/>
      <c r="B110" s="47" t="s">
        <v>37</v>
      </c>
      <c r="C110" s="20"/>
      <c r="D110" s="111"/>
      <c r="E110" s="68"/>
      <c r="F110" s="112" t="s">
        <v>79</v>
      </c>
      <c r="G110" s="113"/>
      <c r="H110" s="113"/>
      <c r="I110" s="114"/>
      <c r="J110" s="115"/>
      <c r="K110" s="13"/>
      <c r="L110" s="12"/>
    </row>
    <row r="111" spans="1:16" s="6" customFormat="1" ht="13" x14ac:dyDescent="0.3">
      <c r="A111" s="12"/>
      <c r="B111" s="53" t="s">
        <v>3</v>
      </c>
      <c r="C111" s="20"/>
      <c r="D111" s="55">
        <f>D109+D110</f>
        <v>0</v>
      </c>
      <c r="E111" s="68"/>
      <c r="F111" s="116" t="s">
        <v>80</v>
      </c>
      <c r="G111" s="117"/>
      <c r="H111" s="117"/>
      <c r="I111" s="118">
        <f>F16+F17</f>
        <v>0</v>
      </c>
      <c r="J111" s="13"/>
      <c r="K111" s="13"/>
      <c r="L111" s="12"/>
    </row>
    <row r="112" spans="1:16" s="6" customFormat="1" ht="12.5" x14ac:dyDescent="0.25">
      <c r="A112" s="12"/>
      <c r="B112" s="56" t="s">
        <v>38</v>
      </c>
      <c r="C112" s="20"/>
      <c r="D112" s="55">
        <f>D111</f>
        <v>0</v>
      </c>
      <c r="E112" s="68"/>
      <c r="F112" s="119" t="s">
        <v>81</v>
      </c>
      <c r="G112" s="117"/>
      <c r="H112" s="117"/>
      <c r="I112" s="120">
        <f>G16+G17</f>
        <v>0</v>
      </c>
      <c r="J112" s="13"/>
      <c r="K112" s="13"/>
      <c r="L112" s="12"/>
    </row>
    <row r="113" spans="1:12" s="6" customFormat="1" ht="12.5" x14ac:dyDescent="0.25">
      <c r="A113" s="12"/>
      <c r="B113" s="21" t="s">
        <v>82</v>
      </c>
      <c r="C113" s="20"/>
      <c r="D113" s="48"/>
      <c r="E113" s="68"/>
      <c r="F113" s="119" t="s">
        <v>83</v>
      </c>
      <c r="G113" s="117"/>
      <c r="H113" s="117"/>
      <c r="I113" s="120">
        <f>D113+D115</f>
        <v>0</v>
      </c>
      <c r="J113" s="85"/>
      <c r="K113" s="13"/>
      <c r="L113" s="12"/>
    </row>
    <row r="114" spans="1:12" s="6" customFormat="1" ht="12.5" x14ac:dyDescent="0.25">
      <c r="A114" s="12"/>
      <c r="B114" s="21" t="s">
        <v>84</v>
      </c>
      <c r="C114" s="20"/>
      <c r="D114" s="121"/>
      <c r="E114" s="68"/>
      <c r="F114" s="119" t="s">
        <v>85</v>
      </c>
      <c r="G114" s="117"/>
      <c r="H114" s="117"/>
      <c r="I114" s="120">
        <f>D114</f>
        <v>0</v>
      </c>
      <c r="J114" s="85"/>
      <c r="K114" s="13"/>
      <c r="L114" s="12"/>
    </row>
    <row r="115" spans="1:12" s="6" customFormat="1" ht="12.5" x14ac:dyDescent="0.25">
      <c r="A115" s="12"/>
      <c r="B115" s="21" t="s">
        <v>86</v>
      </c>
      <c r="C115" s="20"/>
      <c r="D115" s="121"/>
      <c r="E115" s="68"/>
      <c r="F115" s="122" t="s">
        <v>87</v>
      </c>
      <c r="G115" s="123"/>
      <c r="H115" s="123"/>
      <c r="I115" s="124">
        <f>D16+D17</f>
        <v>0</v>
      </c>
      <c r="J115" s="85"/>
      <c r="K115" s="13"/>
      <c r="L115" s="12"/>
    </row>
    <row r="116" spans="1:12" s="6" customFormat="1" ht="13" x14ac:dyDescent="0.3">
      <c r="A116" s="12"/>
      <c r="B116" s="125" t="s">
        <v>88</v>
      </c>
      <c r="C116" s="20"/>
      <c r="D116" s="57">
        <f>SUM(D112:D115)</f>
        <v>0</v>
      </c>
      <c r="E116" s="68"/>
      <c r="I116" s="85"/>
      <c r="J116" s="85"/>
      <c r="K116" s="13"/>
      <c r="L116" s="12"/>
    </row>
    <row r="117" spans="1:12" s="6" customFormat="1" ht="13" x14ac:dyDescent="0.3">
      <c r="A117" s="12"/>
      <c r="B117" s="12"/>
      <c r="C117" s="38"/>
      <c r="D117" s="68"/>
      <c r="E117" s="69"/>
      <c r="I117" s="85"/>
      <c r="J117" s="85"/>
      <c r="K117" s="13"/>
      <c r="L117" s="12"/>
    </row>
    <row r="118" spans="1:12" s="6" customFormat="1" ht="12.5" x14ac:dyDescent="0.25">
      <c r="A118" s="12"/>
      <c r="B118" s="7"/>
      <c r="C118" s="20"/>
      <c r="D118" s="20"/>
      <c r="E118" s="20"/>
      <c r="F118" s="20"/>
      <c r="G118" s="20"/>
      <c r="H118" s="36"/>
      <c r="I118" s="85"/>
      <c r="J118" s="85"/>
      <c r="K118" s="13"/>
      <c r="L118" s="12"/>
    </row>
    <row r="119" spans="1:12" s="6" customFormat="1" ht="13" x14ac:dyDescent="0.3">
      <c r="A119" s="12"/>
      <c r="B119" s="7"/>
      <c r="C119" s="20"/>
      <c r="D119" s="20"/>
      <c r="E119" s="20"/>
      <c r="F119" s="20"/>
      <c r="G119" s="20"/>
      <c r="H119" s="36"/>
      <c r="I119" s="87"/>
      <c r="J119" s="85"/>
      <c r="K119" s="13"/>
      <c r="L119" s="12"/>
    </row>
    <row r="120" spans="1:12" s="6" customFormat="1" ht="15.5" x14ac:dyDescent="0.35">
      <c r="A120" s="12"/>
      <c r="B120" s="1299" t="s">
        <v>89</v>
      </c>
      <c r="C120" s="1300"/>
      <c r="D120" s="1300"/>
      <c r="E120" s="1300"/>
      <c r="F120" s="1300"/>
      <c r="G120" s="1300"/>
      <c r="H120" s="1300"/>
      <c r="I120" s="1301"/>
      <c r="J120" s="13"/>
      <c r="K120" s="13"/>
      <c r="L120" s="12"/>
    </row>
    <row r="121" spans="1:12" s="6" customFormat="1" ht="12.5" x14ac:dyDescent="0.25">
      <c r="A121" s="12"/>
      <c r="B121" s="1407"/>
      <c r="C121" s="1408"/>
      <c r="D121" s="1408"/>
      <c r="E121" s="1408"/>
      <c r="F121" s="1408"/>
      <c r="G121" s="1408"/>
      <c r="H121" s="1408"/>
      <c r="I121" s="1409"/>
      <c r="J121" s="13"/>
      <c r="K121" s="13"/>
      <c r="L121" s="12"/>
    </row>
    <row r="122" spans="1:12" s="6" customFormat="1" ht="12.5" x14ac:dyDescent="0.25">
      <c r="A122" s="12"/>
      <c r="B122" s="1410"/>
      <c r="C122" s="1411"/>
      <c r="D122" s="1411"/>
      <c r="E122" s="1411"/>
      <c r="F122" s="1411"/>
      <c r="G122" s="1411"/>
      <c r="H122" s="1411"/>
      <c r="I122" s="1412"/>
      <c r="J122" s="115"/>
      <c r="K122" s="13"/>
      <c r="L122" s="12"/>
    </row>
    <row r="123" spans="1:12" s="6" customFormat="1" ht="12.5" x14ac:dyDescent="0.25">
      <c r="A123" s="12"/>
      <c r="B123" s="1413"/>
      <c r="C123" s="1414"/>
      <c r="D123" s="1414"/>
      <c r="E123" s="1414"/>
      <c r="F123" s="1414"/>
      <c r="G123" s="1414"/>
      <c r="H123" s="1414"/>
      <c r="I123" s="1415"/>
      <c r="J123" s="34"/>
      <c r="K123" s="13"/>
      <c r="L123" s="12"/>
    </row>
    <row r="124" spans="1:12" s="6" customFormat="1" ht="12.5" x14ac:dyDescent="0.25">
      <c r="A124" s="12"/>
      <c r="B124" s="7"/>
      <c r="C124" s="20"/>
      <c r="D124" s="20"/>
      <c r="E124" s="20"/>
      <c r="F124" s="20"/>
      <c r="G124" s="20"/>
      <c r="H124" s="36"/>
      <c r="I124" s="85"/>
      <c r="J124" s="85"/>
      <c r="K124" s="13"/>
      <c r="L124" s="12"/>
    </row>
    <row r="125" spans="1:12" s="6" customFormat="1" ht="13" x14ac:dyDescent="0.3">
      <c r="A125" s="12"/>
      <c r="B125" s="126" t="s">
        <v>90</v>
      </c>
      <c r="C125" s="126" t="s">
        <v>91</v>
      </c>
      <c r="D125" s="126" t="s">
        <v>92</v>
      </c>
      <c r="E125" s="127" t="s">
        <v>93</v>
      </c>
      <c r="F125" s="20"/>
      <c r="G125" s="20"/>
      <c r="H125" s="36"/>
      <c r="I125" s="128"/>
      <c r="J125" s="85"/>
      <c r="K125" s="13"/>
      <c r="L125" s="12"/>
    </row>
    <row r="126" spans="1:12" s="6" customFormat="1" ht="25" x14ac:dyDescent="0.25">
      <c r="A126" s="12"/>
      <c r="B126" s="129" t="s">
        <v>94</v>
      </c>
      <c r="C126" s="130" t="s">
        <v>95</v>
      </c>
      <c r="D126" s="131">
        <f>SUM(D85:I85)-SUM('LP-Balance sheet'!I33:L33)-SUM('LP-Balance sheet'!I43:L43)</f>
        <v>0</v>
      </c>
      <c r="E126" s="132" t="s">
        <v>96</v>
      </c>
      <c r="F126" s="20"/>
      <c r="G126" s="20"/>
      <c r="H126" s="36"/>
      <c r="I126" s="128"/>
      <c r="J126" s="85"/>
      <c r="K126" s="13"/>
      <c r="L126" s="12"/>
    </row>
    <row r="127" spans="1:12" s="6" customFormat="1" ht="12.5" x14ac:dyDescent="0.25">
      <c r="A127" s="12"/>
      <c r="B127" s="129" t="s">
        <v>97</v>
      </c>
      <c r="C127" s="130" t="s">
        <v>98</v>
      </c>
      <c r="D127" s="131">
        <f>SUM(D87:I87)-SUM(D86:I86)</f>
        <v>0</v>
      </c>
      <c r="E127" s="132" t="s">
        <v>96</v>
      </c>
      <c r="F127" s="20"/>
      <c r="G127" s="20"/>
      <c r="H127" s="36"/>
      <c r="I127" s="128"/>
      <c r="J127" s="85"/>
      <c r="K127" s="13"/>
      <c r="L127" s="12"/>
    </row>
    <row r="128" spans="1:12" s="6" customFormat="1" ht="25" x14ac:dyDescent="0.25">
      <c r="A128" s="12"/>
      <c r="B128" s="129" t="s">
        <v>99</v>
      </c>
      <c r="C128" s="130" t="s">
        <v>100</v>
      </c>
      <c r="D128" s="131">
        <f>J105-J93</f>
        <v>0</v>
      </c>
      <c r="E128" s="132" t="s">
        <v>96</v>
      </c>
      <c r="F128" s="20"/>
      <c r="G128" s="20"/>
      <c r="H128" s="36"/>
      <c r="I128" s="85"/>
      <c r="J128" s="85"/>
      <c r="K128" s="13"/>
      <c r="L128" s="12"/>
    </row>
    <row r="129" spans="1:12" s="6" customFormat="1" ht="25" x14ac:dyDescent="0.25">
      <c r="A129" s="12"/>
      <c r="B129" s="129" t="s">
        <v>101</v>
      </c>
      <c r="C129" s="130" t="s">
        <v>102</v>
      </c>
      <c r="D129" s="133">
        <f>F41-SUM('LP-Balance sheet'!I40:L42)</f>
        <v>0</v>
      </c>
      <c r="E129" s="134" t="s">
        <v>96</v>
      </c>
      <c r="F129" s="69"/>
      <c r="G129" s="69"/>
      <c r="H129" s="36"/>
      <c r="I129" s="85"/>
      <c r="J129" s="85"/>
      <c r="K129" s="13"/>
      <c r="L129" s="12"/>
    </row>
    <row r="130" spans="1:12" s="6" customFormat="1" ht="25" x14ac:dyDescent="0.25">
      <c r="A130" s="12"/>
      <c r="B130" s="129" t="s">
        <v>103</v>
      </c>
      <c r="C130" s="130" t="s">
        <v>104</v>
      </c>
      <c r="D130" s="133">
        <f>F26-SUM('LP-Balance sheet'!I27:L29,'LP-Balance sheet'!I32:L32)</f>
        <v>0</v>
      </c>
      <c r="E130" s="135" t="s">
        <v>96</v>
      </c>
      <c r="F130" s="36"/>
      <c r="G130" s="36"/>
      <c r="H130" s="36"/>
      <c r="I130" s="13"/>
      <c r="J130" s="85"/>
      <c r="K130" s="13"/>
      <c r="L130" s="12"/>
    </row>
    <row r="131" spans="1:12" s="20" customFormat="1" ht="25" x14ac:dyDescent="0.25">
      <c r="A131" s="7"/>
      <c r="B131" s="129" t="s">
        <v>105</v>
      </c>
      <c r="C131" s="136" t="s">
        <v>106</v>
      </c>
      <c r="D131" s="137">
        <f>F72-F71</f>
        <v>0</v>
      </c>
      <c r="E131" s="134" t="s">
        <v>96</v>
      </c>
      <c r="F131" s="36"/>
      <c r="G131" s="36"/>
      <c r="H131" s="36"/>
      <c r="I131" s="13"/>
      <c r="J131" s="13"/>
      <c r="K131" s="13"/>
      <c r="L131" s="12"/>
    </row>
    <row r="132" spans="1:12" s="20" customFormat="1" ht="25" x14ac:dyDescent="0.25">
      <c r="A132" s="7"/>
      <c r="B132" s="129" t="s">
        <v>107</v>
      </c>
      <c r="C132" s="138" t="s">
        <v>108</v>
      </c>
      <c r="D132" s="139">
        <f>G51-G50</f>
        <v>0</v>
      </c>
      <c r="E132" s="129" t="s">
        <v>96</v>
      </c>
      <c r="F132" s="36"/>
      <c r="G132" s="36"/>
      <c r="H132" s="36"/>
      <c r="I132" s="13"/>
      <c r="J132" s="13"/>
      <c r="K132" s="13"/>
      <c r="L132" s="12"/>
    </row>
    <row r="133" spans="1:12" s="20" customFormat="1" ht="25" x14ac:dyDescent="0.25">
      <c r="A133" s="7"/>
      <c r="B133" s="140" t="s">
        <v>109</v>
      </c>
      <c r="C133" s="130" t="s">
        <v>110</v>
      </c>
      <c r="D133" s="139">
        <f>SUM(D49:F49)-SUM('LP-Balance sheet'!I30:L31)</f>
        <v>0</v>
      </c>
      <c r="E133" s="129" t="s">
        <v>96</v>
      </c>
      <c r="F133" s="36"/>
      <c r="G133" s="36"/>
      <c r="H133" s="36"/>
      <c r="I133" s="13"/>
      <c r="J133" s="13"/>
      <c r="K133" s="13"/>
      <c r="L133" s="12"/>
    </row>
    <row r="134" spans="1:12" s="20" customFormat="1" ht="25" x14ac:dyDescent="0.25">
      <c r="A134" s="7"/>
      <c r="B134" s="140" t="s">
        <v>111</v>
      </c>
      <c r="C134" s="130" t="s">
        <v>112</v>
      </c>
      <c r="D134" s="139">
        <f>SUM(D70:E70)-SUM('LP-Balance sheet'!I45:L46)</f>
        <v>0</v>
      </c>
      <c r="E134" s="129" t="s">
        <v>96</v>
      </c>
      <c r="F134" s="36"/>
      <c r="G134" s="36"/>
      <c r="H134" s="36"/>
      <c r="I134" s="13"/>
      <c r="J134" s="13"/>
      <c r="K134" s="13"/>
      <c r="L134" s="12"/>
    </row>
    <row r="135" spans="1:12" s="20" customFormat="1" ht="25" x14ac:dyDescent="0.25">
      <c r="A135" s="7"/>
      <c r="B135" s="140" t="s">
        <v>113</v>
      </c>
      <c r="C135" s="130" t="s">
        <v>114</v>
      </c>
      <c r="D135" s="139">
        <f>D110-SUM('LP-Balance sheet'!I44:L44)</f>
        <v>0</v>
      </c>
      <c r="E135" s="129" t="s">
        <v>96</v>
      </c>
      <c r="F135" s="36"/>
      <c r="G135" s="36"/>
      <c r="H135" s="36"/>
      <c r="I135" s="13"/>
      <c r="J135" s="13"/>
      <c r="K135" s="13"/>
      <c r="L135" s="12"/>
    </row>
    <row r="136" spans="1:12" s="20" customFormat="1" ht="12.5" x14ac:dyDescent="0.25">
      <c r="A136" s="7"/>
      <c r="B136" s="140" t="s">
        <v>115</v>
      </c>
      <c r="C136" s="130" t="s">
        <v>116</v>
      </c>
      <c r="D136" s="139">
        <f>SUM(J88,J90,J91,J92)-SUM(H88,H90,H91,H92)+'LP-I&amp;E NCS Subjective analysis'!D123</f>
        <v>0</v>
      </c>
      <c r="E136" s="129" t="s">
        <v>96</v>
      </c>
      <c r="F136" s="6"/>
      <c r="G136" s="6"/>
      <c r="H136" s="6"/>
      <c r="I136" s="6"/>
      <c r="J136" s="13"/>
      <c r="K136" s="13"/>
      <c r="L136" s="12"/>
    </row>
  </sheetData>
  <dataConsolidate/>
  <mergeCells count="8">
    <mergeCell ref="B120:I120"/>
    <mergeCell ref="B121:I123"/>
    <mergeCell ref="D45:E45"/>
    <mergeCell ref="F45:F46"/>
    <mergeCell ref="G45:G46"/>
    <mergeCell ref="B66:C68"/>
    <mergeCell ref="F66:F67"/>
    <mergeCell ref="H80:H81"/>
  </mergeCells>
  <dataValidations count="26">
    <dataValidation type="whole" operator="lessThanOrEqual" allowBlank="1" showInputMessage="1" showErrorMessage="1" errorTitle="ERROR" error="Enter whole negative numbers only into this cell." sqref="D88:I88">
      <formula1>0</formula1>
    </dataValidation>
    <dataValidation type="whole" operator="greaterThanOrEqual" allowBlank="1" showInputMessage="1" showErrorMessage="1" errorTitle="ERROR" error="Should be a positive number" sqref="D89:I90">
      <formula1>0</formula1>
    </dataValidation>
    <dataValidation type="whole" allowBlank="1" showInputMessage="1" showErrorMessage="1" error="Please enter whole negative numbers only into this cell" prompt="Allocate to counterparty on the CPID input sheet" sqref="D12 D16:D17">
      <formula1>-10000000000</formula1>
      <formula2>1000000000</formula2>
    </dataValidation>
    <dataValidation type="whole" operator="greaterThan" allowBlank="1" showInputMessage="1" showErrorMessage="1" error="Enter whole numbers only in this cell." sqref="D115">
      <formula1>0</formula1>
    </dataValidation>
    <dataValidation type="whole" allowBlank="1" showInputMessage="1" showErrorMessage="1" error="Enter whole numbers only in this cell" sqref="D114 D91:I92">
      <formula1>-1000000000</formula1>
      <formula2>1000000000</formula2>
    </dataValidation>
    <dataValidation type="whole" allowBlank="1" showInputMessage="1" showErrorMessage="1" error="Enter whole numbers only into this cell" sqref="D110 D85:I85">
      <formula1>-1000000000</formula1>
      <formula2>1000000000</formula2>
    </dataValidation>
    <dataValidation type="whole" allowBlank="1" showInputMessage="1" showErrorMessage="1" error="Please enter whole negative numbers only into this cell" sqref="D49:F49 D70:E70">
      <formula1>-1000000000</formula1>
      <formula2>1000000000</formula2>
    </dataValidation>
    <dataValidation type="whole" operator="lessThanOrEqual" allowBlank="1" showErrorMessage="1" prompt="Allocate to counterparty on the CPID input sheet" sqref="D25">
      <formula1>0</formula1>
    </dataValidation>
    <dataValidation type="whole" operator="lessThanOrEqual" allowBlank="1" showErrorMessage="1" error="Please enter whole negative numbers only into this cell" prompt="Allocate to counterparty on the CPID input sheet" sqref="D22">
      <formula1>0</formula1>
    </dataValidation>
    <dataValidation type="whole" operator="lessThanOrEqual" allowBlank="1" showErrorMessage="1" error="Please enter whole negative numbers only into this cell_x000a_" prompt="Allocate to counterparty on the CPID input sheet" sqref="D19">
      <formula1>0</formula1>
    </dataValidation>
    <dataValidation type="whole" operator="lessThanOrEqual" allowBlank="1" showInputMessage="1" showErrorMessage="1" error="Please enter whole negative numbers only into this cell" prompt="Allocate to counterparty on the CPID input sheet" sqref="D13:D14">
      <formula1>0</formula1>
    </dataValidation>
    <dataValidation type="whole" operator="lessThanOrEqual" allowBlank="1" showInputMessage="1" showErrorMessage="1" error="Please enter whole negative numbers only into this cell" sqref="D11">
      <formula1>0</formula1>
    </dataValidation>
    <dataValidation type="whole" allowBlank="1" showInputMessage="1" showErrorMessage="1" error="Enter only whole numbers into this cell_x000a_" sqref="F7:F20 F22:F23 F25 F31:F35 F37:F38 F40">
      <formula1>-1000000000</formula1>
      <formula2>1000000000</formula2>
    </dataValidation>
    <dataValidation type="whole" operator="lessThanOrEqual" allowBlank="1" showErrorMessage="1" error="Enter whole negative numbers only into this cell" sqref="D7">
      <formula1>0</formula1>
    </dataValidation>
    <dataValidation type="whole" operator="lessThanOrEqual" allowBlank="1" showInputMessage="1" showErrorMessage="1" errorTitle="ERROR" error="Number must be negative" sqref="D31:D32 D37 D40 D34:D35 D53:D56 D52:F52 D73:E73 D97:I97 D103:I104">
      <formula1>0</formula1>
    </dataValidation>
    <dataValidation type="whole" operator="greaterThanOrEqual" allowBlank="1" showInputMessage="1" showErrorMessage="1" errorTitle="ERROR" error="Number must be positive (debit)" sqref="D38 D58:F60 D23 D74:E77">
      <formula1>0</formula1>
    </dataValidation>
    <dataValidation allowBlank="1" showErrorMessage="1" sqref="D33"/>
    <dataValidation allowBlank="1" showInputMessage="1" showErrorMessage="1" prompt="Allocate to counterparty on the CPID input sheet" sqref="G24 E39:G39"/>
    <dataValidation allowBlank="1" showErrorMessage="1" prompt="Allocate to counterparty on the CPID input sheet" sqref="D39 D36 D21 D24:F24"/>
    <dataValidation type="whole" operator="lessThanOrEqual" allowBlank="1" showInputMessage="1" showErrorMessage="1" error="Please enter whole negative numbers only into this cell" prompt="Ensure you identify balances with bodies within the WGA boundary such as other local authorities when you complete the CPID input sheet._x000a_" sqref="D9">
      <formula1>0</formula1>
    </dataValidation>
    <dataValidation type="whole" operator="lessThanOrEqual" allowBlank="1" showInputMessage="1" showErrorMessage="1" error="Please enter whole negative numbers only into this cell" prompt="Include interest payable to the PWLB. Ensure you identify balances with bodies within the WGA boundary such as the PWLB and other local authorities when you complete the CPID input sheet._x000a_" sqref="D10">
      <formula1>0</formula1>
    </dataValidation>
    <dataValidation type="whole" operator="lessThanOrEqual" allowBlank="1" showInputMessage="1" showErrorMessage="1" error="Enter whole negative numbers only into this cell." prompt="Record the loans due to the PWLB only. Loans from banks, local authorities and other bodies should be shown in the row below - &quot;Short term borrowing (all sources other than the PWLB)&quot;._x000a__x000a__x000a_" sqref="D8">
      <formula1>0</formula1>
    </dataValidation>
    <dataValidation type="whole" operator="lessThan" allowBlank="1" showInputMessage="1" showErrorMessage="1" error="Please enter whole negative numbers only into this cell" prompt="Allocate to IRT813 counterparty on the CPID input sheet" sqref="D18">
      <formula1>0</formula1>
    </dataValidation>
    <dataValidation type="whole" operator="lessThanOrEqual" allowBlank="1" showInputMessage="1" showErrorMessage="1" error="Please enter whole negative numbers only into this cell" prompt="Although the payment is due to a government department do not allocate to a CPID on the CPID input sheet._x000a_" sqref="D15">
      <formula1>0</formula1>
    </dataValidation>
    <dataValidation type="whole" operator="lessThanOrEqual" allowBlank="1" showInputMessage="1" showErrorMessage="1" error="Please enter whole negative numbers only into this cell" prompt="(i) Allocate to counterparty on the CPID input sheet; and _x000a_(ii) Ensure that the balance agrees with the data on the &quot;LP-Add info-Transferred debt&quot; sheet" sqref="D20">
      <formula1>0</formula1>
    </dataValidation>
    <dataValidation type="whole" operator="lessThanOrEqual" allowBlank="1" showInputMessage="1" showErrorMessage="1" error="Enter whole negative numbers only in this cell" sqref="D113">
      <formula1>0</formula1>
    </dataValidation>
  </dataValidations>
  <hyperlinks>
    <hyperlink ref="B58" location="'LP-Liabilities &amp; Provs'!B73" display="Transferred from long term (below):"/>
    <hyperlink ref="B75" location="'LP-Liabilities &amp; Provs'!B56" display="Transferred to short term receipts in advance"/>
  </hyperlinks>
  <printOptions headings="1" gridLines="1"/>
  <pageMargins left="0.74803149606299213" right="0.74803149606299213" top="0.98425196850393704" bottom="0.98425196850393704" header="0.51181102362204722" footer="0.51181102362204722"/>
  <pageSetup paperSize="9" scale="26"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O69"/>
  <sheetViews>
    <sheetView showGridLines="0" zoomScaleNormal="100" workbookViewId="0"/>
  </sheetViews>
  <sheetFormatPr defaultRowHeight="12.75" customHeight="1" x14ac:dyDescent="0.25"/>
  <cols>
    <col min="2" max="2" width="12" customWidth="1"/>
    <col min="3" max="3" width="48.54296875" customWidth="1"/>
    <col min="4" max="4" width="12.81640625" customWidth="1"/>
    <col min="5" max="6" width="15.81640625" customWidth="1"/>
    <col min="7" max="7" width="5.81640625" customWidth="1"/>
    <col min="8" max="8" width="15.81640625" customWidth="1"/>
    <col min="9" max="9" width="4.1796875" customWidth="1"/>
    <col min="10" max="10" width="12.1796875" bestFit="1" customWidth="1"/>
    <col min="11" max="13" width="9.1796875" customWidth="1"/>
  </cols>
  <sheetData>
    <row r="1" spans="1:12" s="6" customFormat="1" ht="18" x14ac:dyDescent="0.4">
      <c r="A1" s="2"/>
      <c r="B1" s="2"/>
      <c r="C1" s="2"/>
      <c r="D1" s="3"/>
      <c r="E1" s="3"/>
      <c r="F1" s="3"/>
      <c r="G1" s="3"/>
      <c r="H1" s="4"/>
      <c r="I1" s="4"/>
      <c r="J1" s="4"/>
      <c r="K1" s="4"/>
      <c r="L1" s="5"/>
    </row>
    <row r="2" spans="1:12" s="6" customFormat="1" ht="20" x14ac:dyDescent="0.4">
      <c r="B2" s="8" t="s">
        <v>3542</v>
      </c>
      <c r="C2" s="9"/>
      <c r="D2" s="10"/>
      <c r="E2" s="10"/>
      <c r="F2" s="10"/>
      <c r="G2" s="10"/>
      <c r="H2" s="4"/>
      <c r="I2" s="4"/>
      <c r="J2" s="4"/>
      <c r="K2" s="4"/>
      <c r="L2" s="5"/>
    </row>
    <row r="3" spans="1:12" s="6" customFormat="1" ht="33.75" customHeight="1" x14ac:dyDescent="0.25">
      <c r="A3" s="164"/>
      <c r="B3" s="1428" t="s">
        <v>3543</v>
      </c>
      <c r="C3" s="1428"/>
      <c r="D3" s="1429"/>
      <c r="F3" s="165" t="s">
        <v>3544</v>
      </c>
      <c r="G3" s="70"/>
      <c r="H3" s="165" t="s">
        <v>3545</v>
      </c>
      <c r="I3" s="70"/>
      <c r="J3" s="36"/>
    </row>
    <row r="4" spans="1:12" s="6" customFormat="1" ht="54" customHeight="1" x14ac:dyDescent="0.25">
      <c r="A4" s="164"/>
      <c r="B4" s="1428"/>
      <c r="C4" s="1428"/>
      <c r="D4" s="1429"/>
      <c r="F4" s="166" t="s">
        <v>3546</v>
      </c>
      <c r="G4" s="70"/>
      <c r="H4" s="166" t="s">
        <v>3547</v>
      </c>
      <c r="I4" s="70"/>
      <c r="J4" s="36"/>
    </row>
    <row r="5" spans="1:12" s="6" customFormat="1" ht="15.5" x14ac:dyDescent="0.35">
      <c r="A5" s="164"/>
      <c r="B5" s="109" t="s">
        <v>3548</v>
      </c>
      <c r="C5" s="13"/>
      <c r="D5" s="13"/>
      <c r="E5" s="167"/>
      <c r="F5" s="40" t="s">
        <v>6</v>
      </c>
      <c r="G5" s="167"/>
      <c r="H5" s="40" t="s">
        <v>6</v>
      </c>
      <c r="I5" s="70"/>
      <c r="J5" s="36"/>
    </row>
    <row r="6" spans="1:12" s="6" customFormat="1" ht="12.75" customHeight="1" x14ac:dyDescent="0.3">
      <c r="A6" s="164"/>
      <c r="C6" s="168" t="s">
        <v>3549</v>
      </c>
      <c r="D6" s="164"/>
      <c r="E6" s="167"/>
      <c r="F6" s="169"/>
      <c r="G6" s="167"/>
      <c r="H6" s="169">
        <v>0</v>
      </c>
      <c r="I6" s="70"/>
      <c r="J6" s="36"/>
    </row>
    <row r="7" spans="1:12" s="6" customFormat="1" ht="13" x14ac:dyDescent="0.3">
      <c r="A7" s="164"/>
      <c r="C7" s="68" t="s">
        <v>37</v>
      </c>
      <c r="D7" s="164"/>
      <c r="E7" s="167"/>
      <c r="F7" s="170"/>
      <c r="G7" s="167"/>
      <c r="H7" s="170"/>
      <c r="I7" s="70"/>
      <c r="J7" s="36"/>
    </row>
    <row r="8" spans="1:12" s="6" customFormat="1" ht="13.5" thickBot="1" x14ac:dyDescent="0.35">
      <c r="A8" s="164"/>
      <c r="B8" s="171" t="s">
        <v>3550</v>
      </c>
      <c r="C8" s="172"/>
      <c r="D8" s="164"/>
      <c r="E8" s="167"/>
      <c r="F8" s="173">
        <f>SUM(F6:F7)</f>
        <v>0</v>
      </c>
      <c r="G8" s="167"/>
      <c r="H8" s="173">
        <f>SUM(H6:H7)</f>
        <v>0</v>
      </c>
      <c r="I8" s="70"/>
      <c r="J8" s="36"/>
    </row>
    <row r="9" spans="1:12" s="6" customFormat="1" ht="13" thickTop="1" x14ac:dyDescent="0.25">
      <c r="A9" s="164"/>
      <c r="B9" s="164"/>
      <c r="C9" s="68" t="s">
        <v>38</v>
      </c>
      <c r="D9" s="13"/>
      <c r="E9" s="174"/>
      <c r="F9" s="175">
        <f>F8</f>
        <v>0</v>
      </c>
      <c r="G9" s="174"/>
      <c r="H9" s="175">
        <f>H8</f>
        <v>0</v>
      </c>
      <c r="I9" s="70"/>
      <c r="J9" s="36"/>
    </row>
    <row r="10" spans="1:12" s="6" customFormat="1" ht="12.5" x14ac:dyDescent="0.25">
      <c r="A10" s="12"/>
      <c r="B10" s="164"/>
      <c r="C10" s="68" t="s">
        <v>3133</v>
      </c>
      <c r="D10" s="13"/>
      <c r="E10" s="174"/>
      <c r="F10" s="176"/>
      <c r="G10" s="174"/>
      <c r="H10" s="170"/>
      <c r="I10" s="70"/>
      <c r="J10" s="36"/>
    </row>
    <row r="11" spans="1:12" s="6" customFormat="1" ht="12.5" x14ac:dyDescent="0.25">
      <c r="A11" s="12"/>
      <c r="B11" s="164"/>
      <c r="C11" s="68" t="s">
        <v>3551</v>
      </c>
      <c r="D11" s="13"/>
      <c r="E11" s="174"/>
      <c r="F11" s="176"/>
      <c r="G11" s="174"/>
      <c r="H11" s="170"/>
      <c r="I11" s="70"/>
      <c r="J11" s="36"/>
    </row>
    <row r="12" spans="1:12" s="6" customFormat="1" ht="12.5" x14ac:dyDescent="0.25">
      <c r="A12" s="12"/>
      <c r="B12" s="164"/>
      <c r="C12" s="68" t="s">
        <v>3552</v>
      </c>
      <c r="D12" s="13"/>
      <c r="E12" s="174"/>
      <c r="F12" s="176"/>
      <c r="G12" s="174"/>
      <c r="H12" s="170"/>
      <c r="I12" s="70"/>
      <c r="J12" s="36"/>
    </row>
    <row r="13" spans="1:12" s="6" customFormat="1" ht="12.5" x14ac:dyDescent="0.25">
      <c r="A13" s="12"/>
      <c r="B13" s="164"/>
      <c r="C13" s="68" t="s">
        <v>3553</v>
      </c>
      <c r="D13" s="13"/>
      <c r="E13" s="174"/>
      <c r="F13" s="176"/>
      <c r="G13" s="174"/>
      <c r="H13" s="170"/>
      <c r="I13" s="70"/>
      <c r="J13" s="36"/>
    </row>
    <row r="14" spans="1:12" s="6" customFormat="1" ht="12.5" x14ac:dyDescent="0.25">
      <c r="A14" s="12"/>
      <c r="B14" s="164"/>
      <c r="C14" s="68" t="s">
        <v>3139</v>
      </c>
      <c r="D14" s="13"/>
      <c r="E14" s="174"/>
      <c r="F14" s="176"/>
      <c r="G14" s="174"/>
      <c r="H14" s="170"/>
      <c r="I14" s="70"/>
      <c r="J14" s="36"/>
    </row>
    <row r="15" spans="1:12" s="6" customFormat="1" ht="12.5" x14ac:dyDescent="0.25">
      <c r="A15" s="12"/>
      <c r="B15" s="164"/>
      <c r="C15" s="68" t="s">
        <v>3554</v>
      </c>
      <c r="D15" s="13"/>
      <c r="E15" s="174"/>
      <c r="F15" s="176"/>
      <c r="G15" s="174"/>
      <c r="H15" s="170"/>
      <c r="I15" s="70"/>
      <c r="J15" s="36"/>
    </row>
    <row r="16" spans="1:12" s="6" customFormat="1" ht="12.5" x14ac:dyDescent="0.25">
      <c r="A16" s="12"/>
      <c r="B16" s="164"/>
      <c r="C16" s="68" t="s">
        <v>3555</v>
      </c>
      <c r="D16" s="13"/>
      <c r="E16" s="174"/>
      <c r="F16" s="176"/>
      <c r="G16" s="174"/>
      <c r="H16" s="170"/>
      <c r="I16" s="70"/>
      <c r="J16" s="36"/>
    </row>
    <row r="17" spans="1:10" s="6" customFormat="1" ht="12.5" x14ac:dyDescent="0.25">
      <c r="A17" s="12"/>
      <c r="B17" s="164"/>
      <c r="C17" s="68" t="s">
        <v>3556</v>
      </c>
      <c r="D17" s="164"/>
      <c r="E17" s="164"/>
      <c r="F17" s="177"/>
      <c r="G17" s="174"/>
      <c r="H17" s="170"/>
      <c r="I17" s="70"/>
      <c r="J17" s="36"/>
    </row>
    <row r="18" spans="1:10" s="6" customFormat="1" ht="12.5" x14ac:dyDescent="0.25">
      <c r="A18" s="12"/>
      <c r="B18" s="164"/>
      <c r="C18" s="68" t="s">
        <v>3557</v>
      </c>
      <c r="D18" s="164"/>
      <c r="E18" s="164"/>
      <c r="F18" s="177"/>
      <c r="G18" s="174"/>
      <c r="H18" s="170"/>
      <c r="I18" s="70"/>
      <c r="J18" s="36"/>
    </row>
    <row r="19" spans="1:10" s="6" customFormat="1" ht="14" x14ac:dyDescent="0.3">
      <c r="A19" s="12"/>
      <c r="B19" s="164"/>
      <c r="C19" s="178" t="s">
        <v>3558</v>
      </c>
      <c r="D19" s="87"/>
      <c r="E19" s="174"/>
      <c r="F19" s="179">
        <f>SUM(F9:F18)</f>
        <v>0</v>
      </c>
      <c r="G19" s="105"/>
      <c r="H19" s="179">
        <f>SUM(H9:H18)</f>
        <v>0</v>
      </c>
      <c r="I19" s="70"/>
      <c r="J19" s="36"/>
    </row>
    <row r="20" spans="1:10" s="6" customFormat="1" ht="12.5" x14ac:dyDescent="0.25">
      <c r="A20" s="12"/>
      <c r="B20" s="12"/>
      <c r="C20" s="13"/>
      <c r="D20" s="13"/>
      <c r="E20" s="70"/>
      <c r="F20" s="180"/>
      <c r="G20" s="70"/>
      <c r="H20" s="70"/>
      <c r="I20" s="70"/>
      <c r="J20" s="36"/>
    </row>
    <row r="21" spans="1:10" s="6" customFormat="1" ht="15.5" x14ac:dyDescent="0.35">
      <c r="A21" s="12"/>
      <c r="B21" s="181" t="s">
        <v>3559</v>
      </c>
      <c r="C21" s="182"/>
      <c r="D21" s="87"/>
      <c r="E21" s="105"/>
      <c r="F21" s="183"/>
      <c r="G21" s="174"/>
      <c r="H21" s="70"/>
      <c r="I21" s="70"/>
      <c r="J21" s="36"/>
    </row>
    <row r="22" spans="1:10" s="6" customFormat="1" ht="12.5" x14ac:dyDescent="0.25">
      <c r="A22" s="12"/>
      <c r="B22" s="164"/>
      <c r="C22" s="68" t="s">
        <v>3560</v>
      </c>
      <c r="D22" s="68"/>
      <c r="E22" s="184"/>
      <c r="F22" s="169"/>
      <c r="G22" s="185"/>
      <c r="I22" s="185"/>
      <c r="J22" s="50"/>
    </row>
    <row r="23" spans="1:10" s="6" customFormat="1" ht="12.5" x14ac:dyDescent="0.25">
      <c r="A23" s="12"/>
      <c r="B23" s="164"/>
      <c r="C23" s="68" t="s">
        <v>3561</v>
      </c>
      <c r="D23" s="68"/>
      <c r="E23" s="184"/>
      <c r="F23" s="170"/>
      <c r="G23" s="185"/>
      <c r="H23" s="185"/>
      <c r="I23" s="185"/>
      <c r="J23" s="50"/>
    </row>
    <row r="24" spans="1:10" s="6" customFormat="1" ht="13.5" thickBot="1" x14ac:dyDescent="0.35">
      <c r="A24" s="12"/>
      <c r="B24" s="171" t="s">
        <v>3562</v>
      </c>
      <c r="D24" s="68"/>
      <c r="E24" s="174"/>
      <c r="F24" s="173">
        <f>SUM(F22:F23)</f>
        <v>0</v>
      </c>
      <c r="G24" s="174"/>
      <c r="H24" s="70"/>
      <c r="I24" s="70"/>
      <c r="J24" s="36"/>
    </row>
    <row r="25" spans="1:10" s="6" customFormat="1" ht="13" thickTop="1" x14ac:dyDescent="0.25">
      <c r="A25" s="12"/>
      <c r="C25" s="68" t="s">
        <v>38</v>
      </c>
      <c r="D25" s="68"/>
      <c r="E25" s="174"/>
      <c r="F25" s="175">
        <f>F24</f>
        <v>0</v>
      </c>
      <c r="G25" s="174"/>
      <c r="H25" s="70"/>
      <c r="I25" s="70"/>
      <c r="J25" s="36"/>
    </row>
    <row r="26" spans="1:10" s="6" customFormat="1" ht="12.5" x14ac:dyDescent="0.25">
      <c r="A26" s="12"/>
      <c r="C26" s="68" t="s">
        <v>3563</v>
      </c>
      <c r="D26" s="68"/>
      <c r="E26" s="174"/>
      <c r="F26" s="170"/>
      <c r="G26" s="174"/>
      <c r="H26" s="70"/>
      <c r="I26" s="70"/>
      <c r="J26" s="36"/>
    </row>
    <row r="27" spans="1:10" s="6" customFormat="1" ht="24.75" customHeight="1" x14ac:dyDescent="0.25">
      <c r="A27" s="12"/>
      <c r="B27" s="164"/>
      <c r="C27" s="186" t="s">
        <v>3564</v>
      </c>
      <c r="D27" s="68"/>
      <c r="E27" s="174"/>
      <c r="F27" s="170"/>
      <c r="G27" s="174"/>
      <c r="H27" s="174"/>
      <c r="I27" s="70"/>
      <c r="J27" s="36"/>
    </row>
    <row r="28" spans="1:10" s="6" customFormat="1" ht="24.75" customHeight="1" x14ac:dyDescent="0.25">
      <c r="A28" s="12"/>
      <c r="B28" s="164"/>
      <c r="C28" s="186" t="s">
        <v>3565</v>
      </c>
      <c r="D28" s="68"/>
      <c r="E28" s="174"/>
      <c r="F28" s="170"/>
      <c r="G28" s="174"/>
      <c r="H28" s="174"/>
      <c r="I28" s="70"/>
      <c r="J28" s="36"/>
    </row>
    <row r="29" spans="1:10" s="6" customFormat="1" ht="12.5" x14ac:dyDescent="0.25">
      <c r="A29" s="12"/>
      <c r="B29" s="164"/>
      <c r="C29" s="68" t="s">
        <v>3566</v>
      </c>
      <c r="D29" s="68"/>
      <c r="E29" s="174"/>
      <c r="F29" s="170"/>
      <c r="G29" s="174"/>
      <c r="H29" s="174"/>
      <c r="I29" s="70"/>
      <c r="J29" s="36"/>
    </row>
    <row r="30" spans="1:10" s="6" customFormat="1" ht="12.5" x14ac:dyDescent="0.25">
      <c r="A30" s="12"/>
      <c r="B30" s="164"/>
      <c r="C30" s="68" t="s">
        <v>3552</v>
      </c>
      <c r="D30" s="68"/>
      <c r="E30" s="174"/>
      <c r="F30" s="170"/>
      <c r="G30" s="174"/>
      <c r="H30" s="174"/>
      <c r="I30" s="70"/>
      <c r="J30" s="36"/>
    </row>
    <row r="31" spans="1:10" s="6" customFormat="1" ht="12.5" x14ac:dyDescent="0.25">
      <c r="A31" s="12"/>
      <c r="B31" s="164"/>
      <c r="C31" s="68" t="s">
        <v>3553</v>
      </c>
      <c r="D31" s="68"/>
      <c r="E31" s="174"/>
      <c r="F31" s="170"/>
      <c r="G31" s="174"/>
      <c r="H31" s="174"/>
      <c r="I31" s="70"/>
      <c r="J31" s="36"/>
    </row>
    <row r="32" spans="1:10" s="6" customFormat="1" ht="12.5" x14ac:dyDescent="0.25">
      <c r="A32" s="12"/>
      <c r="B32" s="164"/>
      <c r="C32" s="68" t="s">
        <v>3554</v>
      </c>
      <c r="D32" s="68"/>
      <c r="E32" s="174"/>
      <c r="F32" s="170"/>
      <c r="G32" s="174"/>
      <c r="H32" s="174"/>
      <c r="I32" s="70"/>
      <c r="J32" s="36"/>
    </row>
    <row r="33" spans="1:15" s="6" customFormat="1" ht="12.5" x14ac:dyDescent="0.25">
      <c r="A33" s="12"/>
      <c r="B33" s="164"/>
      <c r="C33" s="68" t="s">
        <v>3567</v>
      </c>
      <c r="D33" s="68"/>
      <c r="E33" s="174"/>
      <c r="F33" s="170"/>
      <c r="G33" s="174"/>
      <c r="H33" s="70"/>
      <c r="I33" s="70"/>
      <c r="J33" s="36"/>
    </row>
    <row r="34" spans="1:15" s="6" customFormat="1" ht="12.5" x14ac:dyDescent="0.25">
      <c r="A34" s="12"/>
      <c r="B34" s="164"/>
      <c r="C34" s="68" t="s">
        <v>3568</v>
      </c>
      <c r="D34" s="182"/>
      <c r="E34" s="164"/>
      <c r="F34" s="177"/>
      <c r="G34" s="174"/>
      <c r="H34" s="70"/>
      <c r="I34" s="70"/>
      <c r="J34" s="36"/>
    </row>
    <row r="35" spans="1:15" s="6" customFormat="1" ht="12.5" x14ac:dyDescent="0.25">
      <c r="A35" s="12"/>
      <c r="B35" s="164"/>
      <c r="C35" s="68" t="s">
        <v>3557</v>
      </c>
      <c r="D35" s="182"/>
      <c r="E35" s="164"/>
      <c r="F35" s="177"/>
      <c r="G35" s="174"/>
      <c r="H35" s="70"/>
      <c r="I35" s="70"/>
      <c r="J35" s="36"/>
    </row>
    <row r="36" spans="1:15" s="6" customFormat="1" ht="14" x14ac:dyDescent="0.3">
      <c r="A36" s="12"/>
      <c r="B36" s="164"/>
      <c r="C36" s="178" t="s">
        <v>3569</v>
      </c>
      <c r="D36" s="104"/>
      <c r="E36" s="174"/>
      <c r="F36" s="179">
        <f>SUM(F25:F35)</f>
        <v>0</v>
      </c>
      <c r="G36" s="105"/>
      <c r="H36" s="70"/>
      <c r="I36" s="70"/>
      <c r="J36" s="36"/>
    </row>
    <row r="37" spans="1:15" s="6" customFormat="1" ht="12.5" x14ac:dyDescent="0.25">
      <c r="A37" s="12"/>
      <c r="B37" s="12"/>
      <c r="C37" s="68"/>
      <c r="D37" s="68"/>
      <c r="E37" s="70"/>
      <c r="F37" s="187"/>
      <c r="G37" s="70"/>
      <c r="H37" s="70"/>
      <c r="I37" s="70"/>
      <c r="J37" s="36"/>
    </row>
    <row r="38" spans="1:15" s="6" customFormat="1" ht="14" x14ac:dyDescent="0.3">
      <c r="A38" s="12"/>
      <c r="B38" s="164"/>
      <c r="C38" s="178" t="s">
        <v>3570</v>
      </c>
      <c r="D38" s="68"/>
      <c r="E38" s="70"/>
      <c r="F38" s="179">
        <f>F19+F36</f>
        <v>0</v>
      </c>
      <c r="G38" s="70"/>
      <c r="H38" s="70"/>
      <c r="I38" s="70"/>
      <c r="J38" s="36"/>
    </row>
    <row r="39" spans="1:15" s="6" customFormat="1" ht="12.5" x14ac:dyDescent="0.25">
      <c r="A39" s="12"/>
      <c r="B39" s="12"/>
      <c r="C39" s="68"/>
      <c r="D39" s="13"/>
      <c r="E39" s="70"/>
      <c r="F39" s="180"/>
      <c r="G39" s="70"/>
      <c r="H39" s="70"/>
      <c r="I39" s="70"/>
      <c r="J39" s="36"/>
    </row>
    <row r="40" spans="1:15" s="6" customFormat="1" ht="12.5" x14ac:dyDescent="0.25">
      <c r="A40" s="12"/>
      <c r="B40" s="12"/>
      <c r="C40" s="68"/>
      <c r="D40" s="13"/>
      <c r="E40" s="70"/>
      <c r="F40" s="70"/>
      <c r="G40" s="70"/>
      <c r="H40" s="70"/>
      <c r="I40" s="70"/>
      <c r="J40" s="36"/>
    </row>
    <row r="41" spans="1:15" s="6" customFormat="1" ht="33" customHeight="1" x14ac:dyDescent="0.25">
      <c r="A41" s="12"/>
      <c r="B41" s="1420" t="s">
        <v>3571</v>
      </c>
      <c r="C41" s="1430"/>
      <c r="D41" s="1430"/>
      <c r="E41" s="1430"/>
      <c r="F41" s="1430"/>
      <c r="G41" s="1430"/>
      <c r="H41" s="1430"/>
      <c r="I41" s="1430"/>
      <c r="J41" s="1430"/>
    </row>
    <row r="42" spans="1:15" s="6" customFormat="1" ht="31" x14ac:dyDescent="0.3">
      <c r="A42" s="164"/>
      <c r="B42" s="12"/>
      <c r="C42" s="1431" t="s">
        <v>3572</v>
      </c>
      <c r="D42" s="1429"/>
      <c r="E42" s="164"/>
      <c r="F42" s="165" t="s">
        <v>3544</v>
      </c>
      <c r="G42" s="167"/>
      <c r="H42" s="165" t="s">
        <v>3545</v>
      </c>
      <c r="I42" s="70"/>
      <c r="J42" s="36"/>
    </row>
    <row r="43" spans="1:15" s="6" customFormat="1" ht="45.75" customHeight="1" x14ac:dyDescent="0.25">
      <c r="A43" s="164"/>
      <c r="B43" s="12"/>
      <c r="C43" s="1432"/>
      <c r="D43" s="1429"/>
      <c r="E43" s="164"/>
      <c r="F43" s="188" t="s">
        <v>3573</v>
      </c>
      <c r="G43" s="189"/>
      <c r="H43" s="188" t="s">
        <v>3573</v>
      </c>
      <c r="I43" s="70"/>
      <c r="J43" s="36"/>
      <c r="K43" s="190"/>
    </row>
    <row r="44" spans="1:15" s="6" customFormat="1" ht="13" x14ac:dyDescent="0.3">
      <c r="A44" s="164"/>
      <c r="B44" s="12"/>
      <c r="C44" s="68"/>
      <c r="D44" s="191"/>
      <c r="E44" s="164"/>
      <c r="F44" s="167"/>
      <c r="G44" s="167"/>
      <c r="H44" s="192"/>
      <c r="I44" s="70"/>
      <c r="J44" s="36"/>
      <c r="K44" s="190"/>
    </row>
    <row r="45" spans="1:15" s="6" customFormat="1" ht="12.5" x14ac:dyDescent="0.25">
      <c r="A45" s="164"/>
      <c r="B45" s="164"/>
      <c r="C45" s="68" t="s">
        <v>3574</v>
      </c>
      <c r="D45" s="13"/>
      <c r="E45" s="164"/>
      <c r="F45" s="193"/>
      <c r="G45" s="194"/>
      <c r="H45" s="193"/>
      <c r="I45" s="70"/>
      <c r="J45" s="36"/>
      <c r="K45" s="195">
        <f>ROUND(F45*10,0)</f>
        <v>0</v>
      </c>
      <c r="L45" s="70"/>
      <c r="M45" s="195">
        <f t="shared" ref="K45:M48" si="0">ROUND(H45*10,0)</f>
        <v>0</v>
      </c>
      <c r="O45" s="6">
        <f>IF($H$19=0,H45+0.1,H45)</f>
        <v>0.1</v>
      </c>
    </row>
    <row r="46" spans="1:15" s="6" customFormat="1" ht="12.5" x14ac:dyDescent="0.25">
      <c r="A46" s="164"/>
      <c r="B46" s="164"/>
      <c r="C46" s="68" t="s">
        <v>3575</v>
      </c>
      <c r="D46" s="13"/>
      <c r="E46" s="164"/>
      <c r="F46" s="193"/>
      <c r="G46" s="194"/>
      <c r="H46" s="193"/>
      <c r="I46" s="70"/>
      <c r="J46" s="36"/>
      <c r="K46" s="195">
        <f t="shared" si="0"/>
        <v>0</v>
      </c>
      <c r="L46" s="70"/>
      <c r="M46" s="195">
        <f t="shared" si="0"/>
        <v>0</v>
      </c>
      <c r="O46" s="6">
        <f>IF($H$19=0,H46+0.1,H46)</f>
        <v>0.1</v>
      </c>
    </row>
    <row r="47" spans="1:15" s="6" customFormat="1" ht="12.5" x14ac:dyDescent="0.25">
      <c r="A47" s="164"/>
      <c r="B47" s="164"/>
      <c r="C47" s="68" t="s">
        <v>3576</v>
      </c>
      <c r="D47" s="13"/>
      <c r="E47" s="164"/>
      <c r="F47" s="193"/>
      <c r="G47" s="194"/>
      <c r="H47" s="193"/>
      <c r="I47" s="70"/>
      <c r="J47" s="36"/>
      <c r="K47" s="195">
        <f t="shared" si="0"/>
        <v>0</v>
      </c>
      <c r="L47" s="70"/>
      <c r="M47" s="195">
        <f t="shared" si="0"/>
        <v>0</v>
      </c>
      <c r="O47" s="6">
        <f>IF($H$19=0,H47+0.1,H47)</f>
        <v>0.1</v>
      </c>
    </row>
    <row r="48" spans="1:15" s="6" customFormat="1" ht="12.5" x14ac:dyDescent="0.25">
      <c r="A48" s="164"/>
      <c r="B48" s="164"/>
      <c r="C48" s="68" t="s">
        <v>3577</v>
      </c>
      <c r="D48" s="13"/>
      <c r="E48" s="164"/>
      <c r="F48" s="193"/>
      <c r="G48" s="194"/>
      <c r="H48" s="193"/>
      <c r="I48" s="70"/>
      <c r="J48" s="36"/>
      <c r="K48" s="195">
        <f t="shared" si="0"/>
        <v>0</v>
      </c>
      <c r="L48" s="70"/>
      <c r="M48" s="195">
        <f t="shared" si="0"/>
        <v>0</v>
      </c>
      <c r="O48" s="6">
        <f>IF($H$19=0,H48+0.1,H48)</f>
        <v>0.1</v>
      </c>
    </row>
    <row r="49" spans="1:13" s="6" customFormat="1" ht="12.5" x14ac:dyDescent="0.25">
      <c r="A49" s="164"/>
      <c r="B49" s="12"/>
      <c r="C49" s="68"/>
      <c r="D49" s="13"/>
      <c r="E49" s="164"/>
      <c r="F49" s="194"/>
      <c r="G49" s="194"/>
      <c r="H49" s="194"/>
      <c r="I49" s="70"/>
      <c r="J49" s="36"/>
      <c r="K49" s="70"/>
      <c r="L49" s="70"/>
      <c r="M49" s="70"/>
    </row>
    <row r="50" spans="1:13" s="6" customFormat="1" ht="13" x14ac:dyDescent="0.3">
      <c r="A50" s="164"/>
      <c r="B50" s="164"/>
      <c r="C50" s="104" t="s">
        <v>3578</v>
      </c>
      <c r="D50" s="13"/>
      <c r="E50" s="164"/>
      <c r="F50" s="194"/>
      <c r="G50" s="194"/>
      <c r="H50" s="194"/>
      <c r="I50" s="70"/>
      <c r="J50" s="36"/>
      <c r="K50" s="70"/>
      <c r="L50" s="70"/>
      <c r="M50" s="70"/>
    </row>
    <row r="51" spans="1:13" s="6" customFormat="1" ht="12.5" x14ac:dyDescent="0.25">
      <c r="A51" s="164"/>
      <c r="B51" s="164"/>
      <c r="C51" s="68" t="s">
        <v>3579</v>
      </c>
      <c r="D51" s="13"/>
      <c r="E51" s="164"/>
      <c r="F51" s="193"/>
      <c r="G51" s="194"/>
      <c r="H51" s="194"/>
      <c r="I51" s="70"/>
      <c r="J51" s="36"/>
      <c r="K51" s="195">
        <f>ROUND(F51*10,0)</f>
        <v>0</v>
      </c>
      <c r="L51" s="70"/>
      <c r="M51" s="70"/>
    </row>
    <row r="52" spans="1:13" s="6" customFormat="1" ht="12.5" x14ac:dyDescent="0.25">
      <c r="A52" s="164"/>
      <c r="B52" s="164"/>
      <c r="C52" s="68" t="s">
        <v>3580</v>
      </c>
      <c r="D52" s="13"/>
      <c r="E52" s="164"/>
      <c r="F52" s="193"/>
      <c r="G52" s="194"/>
      <c r="H52" s="194"/>
      <c r="I52" s="70"/>
      <c r="J52" s="36"/>
      <c r="K52" s="195">
        <f>ROUND(F52*10,0)</f>
        <v>0</v>
      </c>
      <c r="L52" s="70"/>
      <c r="M52" s="70"/>
    </row>
    <row r="53" spans="1:13" s="6" customFormat="1" ht="12.5" x14ac:dyDescent="0.25">
      <c r="A53" s="164"/>
      <c r="B53" s="164"/>
      <c r="C53" s="68" t="s">
        <v>3581</v>
      </c>
      <c r="D53" s="13"/>
      <c r="E53" s="164"/>
      <c r="F53" s="193"/>
      <c r="G53" s="194"/>
      <c r="H53" s="194"/>
      <c r="I53" s="70"/>
      <c r="J53" s="36"/>
      <c r="K53" s="195">
        <f>ROUND(F53*10,0)</f>
        <v>0</v>
      </c>
      <c r="L53" s="70"/>
      <c r="M53" s="70"/>
    </row>
    <row r="54" spans="1:13" s="6" customFormat="1" ht="12.5" x14ac:dyDescent="0.25">
      <c r="A54" s="164"/>
      <c r="B54" s="164"/>
      <c r="C54" s="68"/>
      <c r="D54" s="13"/>
      <c r="E54" s="164"/>
      <c r="F54" s="194"/>
      <c r="G54" s="194"/>
      <c r="H54" s="194"/>
      <c r="I54" s="70"/>
      <c r="J54" s="36"/>
      <c r="K54" s="70"/>
      <c r="L54" s="70"/>
      <c r="M54" s="70"/>
    </row>
    <row r="55" spans="1:13" s="6" customFormat="1" ht="13" x14ac:dyDescent="0.3">
      <c r="A55" s="164"/>
      <c r="B55" s="164"/>
      <c r="C55" s="104" t="s">
        <v>3582</v>
      </c>
      <c r="D55" s="13"/>
      <c r="E55" s="164"/>
      <c r="F55" s="194"/>
      <c r="G55" s="194"/>
      <c r="H55" s="194"/>
      <c r="I55" s="70"/>
      <c r="J55" s="36"/>
      <c r="K55" s="70"/>
      <c r="L55" s="70"/>
      <c r="M55" s="70"/>
    </row>
    <row r="56" spans="1:13" s="6" customFormat="1" ht="12.5" x14ac:dyDescent="0.25">
      <c r="A56" s="164"/>
      <c r="B56" s="164"/>
      <c r="C56" s="68" t="s">
        <v>3579</v>
      </c>
      <c r="D56" s="13"/>
      <c r="E56" s="164"/>
      <c r="F56" s="193"/>
      <c r="G56" s="194"/>
      <c r="H56" s="194"/>
      <c r="I56" s="70"/>
      <c r="J56" s="36"/>
      <c r="K56" s="195">
        <f>ROUND(F56*10,0)</f>
        <v>0</v>
      </c>
      <c r="L56" s="70"/>
      <c r="M56" s="70"/>
    </row>
    <row r="57" spans="1:13" s="6" customFormat="1" ht="12.5" x14ac:dyDescent="0.25">
      <c r="A57" s="164"/>
      <c r="B57" s="164"/>
      <c r="C57" s="68" t="s">
        <v>3580</v>
      </c>
      <c r="D57" s="13"/>
      <c r="E57" s="164"/>
      <c r="F57" s="193"/>
      <c r="G57" s="194"/>
      <c r="H57" s="194"/>
      <c r="I57" s="70"/>
      <c r="J57" s="36"/>
      <c r="K57" s="195">
        <f>ROUND(F57*10,0)</f>
        <v>0</v>
      </c>
      <c r="L57" s="70"/>
      <c r="M57" s="70"/>
    </row>
    <row r="58" spans="1:13" s="6" customFormat="1" ht="12.5" x14ac:dyDescent="0.25">
      <c r="A58" s="164"/>
      <c r="B58" s="164"/>
      <c r="C58" s="68" t="s">
        <v>3583</v>
      </c>
      <c r="D58" s="13"/>
      <c r="E58" s="164"/>
      <c r="F58" s="193"/>
      <c r="G58" s="194"/>
      <c r="H58" s="194"/>
      <c r="I58" s="70"/>
      <c r="J58" s="36"/>
      <c r="K58" s="195">
        <f>ROUND(F58*10,0)</f>
        <v>0</v>
      </c>
      <c r="L58" s="70"/>
      <c r="M58" s="70"/>
    </row>
    <row r="59" spans="1:13" s="6" customFormat="1" ht="12.5" x14ac:dyDescent="0.25">
      <c r="A59" s="164"/>
      <c r="B59" s="12"/>
      <c r="C59" s="13"/>
      <c r="D59" s="13"/>
      <c r="E59" s="70"/>
      <c r="F59" s="196"/>
      <c r="G59" s="196"/>
      <c r="H59" s="196"/>
      <c r="I59" s="70"/>
      <c r="J59" s="36"/>
      <c r="K59" s="70"/>
      <c r="L59" s="70"/>
      <c r="M59" s="70"/>
    </row>
    <row r="60" spans="1:13" s="6" customFormat="1" ht="12.5" x14ac:dyDescent="0.25">
      <c r="C60" s="36"/>
      <c r="D60" s="36"/>
      <c r="E60" s="70"/>
      <c r="F60" s="36"/>
      <c r="G60" s="36"/>
      <c r="H60" s="36"/>
      <c r="I60" s="36"/>
      <c r="J60" s="36"/>
    </row>
    <row r="61" spans="1:13" s="6" customFormat="1" ht="12.75" customHeight="1" x14ac:dyDescent="0.25"/>
    <row r="62" spans="1:13" s="6" customFormat="1" ht="12.75" customHeight="1" x14ac:dyDescent="0.25"/>
    <row r="63" spans="1:13" s="6" customFormat="1" ht="13" x14ac:dyDescent="0.3">
      <c r="B63" s="127" t="s">
        <v>90</v>
      </c>
      <c r="C63" s="127" t="s">
        <v>91</v>
      </c>
      <c r="D63" s="127" t="s">
        <v>92</v>
      </c>
      <c r="E63" s="127" t="s">
        <v>93</v>
      </c>
    </row>
    <row r="64" spans="1:13" s="6" customFormat="1" ht="25" x14ac:dyDescent="0.25">
      <c r="B64" s="129" t="s">
        <v>3453</v>
      </c>
      <c r="C64" s="130" t="s">
        <v>3584</v>
      </c>
      <c r="D64" s="131">
        <f>F7+H7+F23-SUM('LP-Balance sheet'!I47:L47)</f>
        <v>0</v>
      </c>
      <c r="E64" s="132" t="s">
        <v>96</v>
      </c>
    </row>
    <row r="65" spans="2:13" s="6" customFormat="1" ht="25" x14ac:dyDescent="0.25">
      <c r="B65" s="129" t="s">
        <v>3455</v>
      </c>
      <c r="C65" s="130" t="s">
        <v>3585</v>
      </c>
      <c r="D65" s="131">
        <f>F8+H8-F9-H9</f>
        <v>0</v>
      </c>
      <c r="E65" s="132" t="s">
        <v>96</v>
      </c>
    </row>
    <row r="66" spans="2:13" s="6" customFormat="1" ht="25" x14ac:dyDescent="0.25">
      <c r="B66" s="129" t="s">
        <v>3456</v>
      </c>
      <c r="C66" s="130" t="s">
        <v>3586</v>
      </c>
      <c r="D66" s="131">
        <f>F25-F24</f>
        <v>0</v>
      </c>
      <c r="E66" s="132" t="s">
        <v>96</v>
      </c>
    </row>
    <row r="67" spans="2:13" s="6" customFormat="1" ht="12.75" customHeight="1" x14ac:dyDescent="0.25"/>
    <row r="68" spans="2:13" s="6" customFormat="1" ht="15.5" x14ac:dyDescent="0.35">
      <c r="B68" s="1288" t="s">
        <v>89</v>
      </c>
      <c r="C68" s="1289"/>
      <c r="D68" s="1289"/>
      <c r="E68" s="1289"/>
      <c r="F68" s="1289"/>
      <c r="G68" s="1289"/>
      <c r="H68" s="1290"/>
      <c r="I68" s="197"/>
      <c r="J68" s="197"/>
      <c r="K68" s="197"/>
      <c r="L68" s="197"/>
      <c r="M68" s="197"/>
    </row>
    <row r="69" spans="2:13" ht="33" customHeight="1" x14ac:dyDescent="0.35">
      <c r="B69" s="1291"/>
      <c r="C69" s="1292"/>
      <c r="D69" s="1292"/>
      <c r="E69" s="1292"/>
      <c r="F69" s="1292"/>
      <c r="G69" s="1292"/>
      <c r="H69" s="1293"/>
    </row>
  </sheetData>
  <mergeCells count="5">
    <mergeCell ref="B3:D4"/>
    <mergeCell ref="B41:J41"/>
    <mergeCell ref="C42:D43"/>
    <mergeCell ref="B68:H68"/>
    <mergeCell ref="B69:H69"/>
  </mergeCells>
  <dataValidations count="3">
    <dataValidation type="whole" allowBlank="1" showInputMessage="1" showErrorMessage="1" error="Enter whole numbers only into this cell" sqref="F7 H7 F10:F18 H10:H18 F23 F26:F35">
      <formula1>-1000000000</formula1>
      <formula2>1000000000</formula2>
    </dataValidation>
    <dataValidation type="decimal" allowBlank="1" showInputMessage="1" showErrorMessage="1" sqref="F51:F53">
      <formula1>0</formula1>
      <formula2>100</formula2>
    </dataValidation>
    <dataValidation type="decimal" allowBlank="1" showInputMessage="1" showErrorMessage="1" sqref="F45:F48 H45:H48 F56:F58">
      <formula1>0</formula1>
      <formula2>10</formula2>
    </dataValidation>
  </dataValidations>
  <printOptions headings="1" gridLines="1"/>
  <pageMargins left="0.74803149606299213" right="0.74803149606299213" top="0.98425196850393704" bottom="0.98425196850393704" header="0.51181102362204722" footer="0.51181102362204722"/>
  <pageSetup paperSize="9" scale="61"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150"/>
  <sheetViews>
    <sheetView showGridLines="0" zoomScale="85" zoomScaleNormal="85" workbookViewId="0"/>
  </sheetViews>
  <sheetFormatPr defaultRowHeight="12.75" customHeight="1" x14ac:dyDescent="0.25"/>
  <cols>
    <col min="2" max="2" width="74.1796875" customWidth="1"/>
    <col min="3" max="3" width="22.1796875" customWidth="1"/>
    <col min="4" max="8" width="15.81640625" customWidth="1"/>
    <col min="9" max="9" width="4.54296875" customWidth="1"/>
    <col min="10" max="10" width="26.1796875" customWidth="1"/>
    <col min="11" max="11" width="49.453125" bestFit="1" customWidth="1"/>
  </cols>
  <sheetData>
    <row r="1" spans="1:14" s="6" customFormat="1" ht="18" x14ac:dyDescent="0.4">
      <c r="A1" s="2"/>
      <c r="B1" s="2"/>
      <c r="C1" s="312"/>
      <c r="D1" s="312"/>
      <c r="E1" s="312"/>
      <c r="F1" s="312"/>
      <c r="G1" s="313"/>
      <c r="H1" s="190"/>
      <c r="I1" s="190"/>
      <c r="J1" s="190"/>
      <c r="K1" s="190"/>
      <c r="L1" s="190"/>
      <c r="M1" s="190"/>
    </row>
    <row r="2" spans="1:14" s="6" customFormat="1" ht="20" x14ac:dyDescent="0.4">
      <c r="B2" s="314" t="s">
        <v>4134</v>
      </c>
      <c r="C2" s="315"/>
      <c r="D2" s="315"/>
      <c r="E2" s="315"/>
      <c r="F2" s="315"/>
      <c r="G2" s="313"/>
      <c r="H2" s="190"/>
      <c r="I2" s="190"/>
      <c r="J2" s="190"/>
      <c r="K2" s="190"/>
      <c r="L2" s="190"/>
      <c r="M2" s="190"/>
    </row>
    <row r="3" spans="1:14" s="6" customFormat="1" ht="18.75" customHeight="1" x14ac:dyDescent="0.4">
      <c r="A3" s="2"/>
      <c r="B3" s="2"/>
      <c r="C3" s="316"/>
      <c r="D3" s="315"/>
      <c r="E3" s="315"/>
      <c r="F3" s="315"/>
      <c r="G3" s="313"/>
      <c r="H3" s="190"/>
      <c r="I3" s="190"/>
      <c r="J3" s="190"/>
      <c r="K3" s="190"/>
      <c r="L3" s="190"/>
      <c r="M3" s="190"/>
    </row>
    <row r="4" spans="1:14" s="6" customFormat="1" ht="13" x14ac:dyDescent="0.3">
      <c r="A4" s="164"/>
      <c r="B4" s="317"/>
      <c r="C4" s="70"/>
      <c r="D4" s="70"/>
      <c r="E4" s="70"/>
      <c r="F4" s="70"/>
      <c r="G4" s="70"/>
      <c r="H4" s="190"/>
      <c r="I4" s="190"/>
      <c r="J4" s="190"/>
      <c r="K4" s="190"/>
      <c r="L4" s="190"/>
      <c r="M4" s="190"/>
    </row>
    <row r="5" spans="1:14" s="6" customFormat="1" ht="15.5" x14ac:dyDescent="0.35">
      <c r="A5" s="164"/>
      <c r="B5" s="318"/>
      <c r="C5" s="319"/>
      <c r="D5" s="320"/>
      <c r="E5" s="70"/>
      <c r="F5" s="70"/>
      <c r="G5" s="320"/>
      <c r="H5" s="70"/>
      <c r="I5" s="70"/>
      <c r="J5" s="70"/>
      <c r="K5" s="70"/>
      <c r="L5" s="36"/>
    </row>
    <row r="6" spans="1:14" s="6" customFormat="1" ht="15.5" x14ac:dyDescent="0.35">
      <c r="A6" s="164"/>
      <c r="B6" s="318" t="s">
        <v>4135</v>
      </c>
      <c r="C6" s="1469" t="s">
        <v>4136</v>
      </c>
      <c r="D6" s="1470"/>
      <c r="E6" s="1471" t="s">
        <v>4137</v>
      </c>
      <c r="F6" s="1471"/>
      <c r="G6" s="1471"/>
      <c r="H6" s="1418" t="s">
        <v>4138</v>
      </c>
      <c r="I6" s="70"/>
      <c r="J6" s="70"/>
      <c r="K6" s="70"/>
      <c r="L6" s="36"/>
    </row>
    <row r="7" spans="1:14" s="6" customFormat="1" ht="39" x14ac:dyDescent="0.3">
      <c r="A7" s="164"/>
      <c r="B7" s="321" t="s">
        <v>4139</v>
      </c>
      <c r="C7" s="322" t="s">
        <v>4140</v>
      </c>
      <c r="D7" s="322" t="s">
        <v>4141</v>
      </c>
      <c r="E7" s="322" t="s">
        <v>4142</v>
      </c>
      <c r="F7" s="322" t="s">
        <v>4143</v>
      </c>
      <c r="G7" s="323" t="s">
        <v>4144</v>
      </c>
      <c r="H7" s="1419"/>
      <c r="I7" s="70"/>
      <c r="J7" s="70"/>
      <c r="K7" s="70"/>
      <c r="L7" s="36"/>
    </row>
    <row r="8" spans="1:14" s="6" customFormat="1" ht="15.5" x14ac:dyDescent="0.35">
      <c r="A8" s="164"/>
      <c r="B8" s="318"/>
      <c r="C8" s="324" t="s">
        <v>6</v>
      </c>
      <c r="D8" s="324" t="s">
        <v>6</v>
      </c>
      <c r="E8" s="324" t="s">
        <v>6</v>
      </c>
      <c r="F8" s="324" t="s">
        <v>6</v>
      </c>
      <c r="G8" s="325" t="s">
        <v>6</v>
      </c>
      <c r="H8" s="326" t="s">
        <v>6</v>
      </c>
      <c r="I8" s="70"/>
      <c r="J8" s="70"/>
      <c r="K8" s="13"/>
      <c r="L8" s="13"/>
      <c r="M8" s="12"/>
      <c r="N8" s="12"/>
    </row>
    <row r="9" spans="1:14" s="6" customFormat="1" ht="13" x14ac:dyDescent="0.3">
      <c r="A9" s="164"/>
      <c r="B9" s="327" t="s">
        <v>4145</v>
      </c>
      <c r="C9" s="328"/>
      <c r="D9" s="328"/>
      <c r="E9" s="329"/>
      <c r="F9" s="328"/>
      <c r="G9" s="328"/>
      <c r="H9" s="330">
        <f>SUM(C9:G9)</f>
        <v>0</v>
      </c>
      <c r="I9" s="70"/>
      <c r="J9" s="70"/>
    </row>
    <row r="10" spans="1:14" s="6" customFormat="1" ht="13" x14ac:dyDescent="0.3">
      <c r="A10" s="164"/>
      <c r="B10" s="327" t="s">
        <v>4146</v>
      </c>
      <c r="C10" s="331"/>
      <c r="D10" s="332"/>
      <c r="E10" s="333"/>
      <c r="F10" s="333"/>
      <c r="G10" s="334"/>
      <c r="H10" s="330">
        <f>SUM(C10:G10)</f>
        <v>0</v>
      </c>
      <c r="I10" s="70"/>
      <c r="J10" s="335" t="s">
        <v>4147</v>
      </c>
    </row>
    <row r="11" spans="1:14" s="6" customFormat="1" ht="13" x14ac:dyDescent="0.3">
      <c r="A11" s="164"/>
      <c r="B11" s="327" t="s">
        <v>4148</v>
      </c>
      <c r="C11" s="336"/>
      <c r="D11" s="337"/>
      <c r="E11" s="338"/>
      <c r="F11" s="338"/>
      <c r="G11" s="337"/>
      <c r="H11" s="330">
        <f>SUM(C11:G11)</f>
        <v>0</v>
      </c>
      <c r="I11" s="70"/>
      <c r="J11" s="335" t="s">
        <v>4147</v>
      </c>
    </row>
    <row r="12" spans="1:14" s="6" customFormat="1" ht="13" x14ac:dyDescent="0.3">
      <c r="A12" s="164"/>
      <c r="B12" s="339" t="s">
        <v>4149</v>
      </c>
      <c r="C12" s="336"/>
      <c r="D12" s="340"/>
      <c r="E12" s="328"/>
      <c r="F12" s="328"/>
      <c r="G12" s="337"/>
      <c r="H12" s="330">
        <f>SUM(C12:G12)</f>
        <v>0</v>
      </c>
      <c r="I12" s="70"/>
      <c r="J12" s="70"/>
    </row>
    <row r="13" spans="1:14" s="6" customFormat="1" ht="13" x14ac:dyDescent="0.3">
      <c r="A13" s="164"/>
      <c r="B13" s="341" t="s">
        <v>4150</v>
      </c>
      <c r="C13" s="342"/>
      <c r="D13" s="343"/>
      <c r="E13" s="344"/>
      <c r="F13" s="344"/>
      <c r="G13" s="337"/>
      <c r="H13" s="345">
        <f>SUM(C13:G13)</f>
        <v>0</v>
      </c>
      <c r="I13" s="70"/>
      <c r="J13" s="335" t="s">
        <v>4147</v>
      </c>
    </row>
    <row r="14" spans="1:14" s="6" customFormat="1" ht="13" x14ac:dyDescent="0.3">
      <c r="A14" s="164"/>
      <c r="B14" s="346" t="s">
        <v>4151</v>
      </c>
      <c r="C14" s="347">
        <f t="shared" ref="C14:H14" si="0">SUM(C9:C13)</f>
        <v>0</v>
      </c>
      <c r="D14" s="347">
        <f t="shared" si="0"/>
        <v>0</v>
      </c>
      <c r="E14" s="347">
        <f t="shared" si="0"/>
        <v>0</v>
      </c>
      <c r="F14" s="347">
        <f t="shared" si="0"/>
        <v>0</v>
      </c>
      <c r="G14" s="348">
        <f t="shared" si="0"/>
        <v>0</v>
      </c>
      <c r="H14" s="330">
        <f t="shared" si="0"/>
        <v>0</v>
      </c>
      <c r="I14" s="70"/>
      <c r="J14" s="70"/>
    </row>
    <row r="15" spans="1:14" s="6" customFormat="1" ht="13" x14ac:dyDescent="0.3">
      <c r="A15" s="164"/>
      <c r="B15" s="327"/>
      <c r="C15" s="349"/>
      <c r="D15" s="350"/>
      <c r="E15" s="351"/>
      <c r="F15" s="351"/>
      <c r="G15" s="351"/>
      <c r="H15" s="352"/>
      <c r="I15" s="70"/>
      <c r="J15" s="70"/>
    </row>
    <row r="16" spans="1:14" s="6" customFormat="1" ht="13" x14ac:dyDescent="0.3">
      <c r="A16" s="164"/>
      <c r="B16" s="327" t="s">
        <v>3563</v>
      </c>
      <c r="C16" s="353"/>
      <c r="D16" s="353"/>
      <c r="E16" s="333"/>
      <c r="F16" s="333"/>
      <c r="G16" s="337"/>
      <c r="H16" s="330">
        <f>SUM(C16:G16)</f>
        <v>0</v>
      </c>
      <c r="I16" s="70"/>
      <c r="J16" s="335" t="s">
        <v>4147</v>
      </c>
    </row>
    <row r="17" spans="1:13" s="6" customFormat="1" ht="13" x14ac:dyDescent="0.3">
      <c r="A17" s="164"/>
      <c r="B17" s="327" t="s">
        <v>4152</v>
      </c>
      <c r="C17" s="336"/>
      <c r="D17" s="333"/>
      <c r="E17" s="338"/>
      <c r="F17" s="338"/>
      <c r="G17" s="337"/>
      <c r="H17" s="330">
        <f>SUM(C17:G17)</f>
        <v>0</v>
      </c>
      <c r="I17" s="70"/>
      <c r="J17" s="335" t="s">
        <v>4147</v>
      </c>
    </row>
    <row r="18" spans="1:13" s="6" customFormat="1" ht="13" x14ac:dyDescent="0.3">
      <c r="A18" s="164"/>
      <c r="B18" s="339" t="s">
        <v>4153</v>
      </c>
      <c r="C18" s="342"/>
      <c r="D18" s="343"/>
      <c r="E18" s="344"/>
      <c r="F18" s="344"/>
      <c r="G18" s="337"/>
      <c r="H18" s="330">
        <f>SUM(C18:G18)</f>
        <v>0</v>
      </c>
      <c r="I18" s="70"/>
      <c r="J18" s="335" t="s">
        <v>4147</v>
      </c>
    </row>
    <row r="19" spans="1:13" s="6" customFormat="1" ht="13" x14ac:dyDescent="0.3">
      <c r="A19" s="164"/>
      <c r="B19" s="341" t="s">
        <v>4154</v>
      </c>
      <c r="C19" s="344"/>
      <c r="D19" s="344"/>
      <c r="E19" s="344"/>
      <c r="F19" s="344"/>
      <c r="G19" s="337"/>
      <c r="H19" s="345">
        <f>SUM(C19:G19)</f>
        <v>0</v>
      </c>
      <c r="I19" s="70"/>
      <c r="J19" s="335" t="s">
        <v>4147</v>
      </c>
    </row>
    <row r="20" spans="1:13" s="6" customFormat="1" ht="13" x14ac:dyDescent="0.3">
      <c r="A20" s="164"/>
      <c r="B20" s="346" t="s">
        <v>4155</v>
      </c>
      <c r="C20" s="354">
        <f t="shared" ref="C20:H20" si="1">SUM(C16:C19)</f>
        <v>0</v>
      </c>
      <c r="D20" s="354">
        <f t="shared" si="1"/>
        <v>0</v>
      </c>
      <c r="E20" s="354">
        <f t="shared" si="1"/>
        <v>0</v>
      </c>
      <c r="F20" s="354">
        <f t="shared" si="1"/>
        <v>0</v>
      </c>
      <c r="G20" s="355">
        <f t="shared" si="1"/>
        <v>0</v>
      </c>
      <c r="H20" s="330">
        <f t="shared" si="1"/>
        <v>0</v>
      </c>
      <c r="I20" s="70"/>
      <c r="J20" s="70"/>
      <c r="K20" s="70"/>
      <c r="L20" s="36"/>
    </row>
    <row r="21" spans="1:13" s="6" customFormat="1" ht="13" x14ac:dyDescent="0.3">
      <c r="A21" s="164"/>
      <c r="B21" s="346"/>
      <c r="C21" s="356"/>
      <c r="D21" s="357"/>
      <c r="E21" s="358"/>
      <c r="F21" s="359" t="s">
        <v>4156</v>
      </c>
      <c r="G21" s="360"/>
      <c r="H21" s="70"/>
      <c r="I21" s="70"/>
      <c r="J21" s="70"/>
      <c r="K21" s="70"/>
      <c r="L21" s="36"/>
    </row>
    <row r="22" spans="1:13" s="6" customFormat="1" ht="13" x14ac:dyDescent="0.3">
      <c r="A22" s="164"/>
      <c r="B22" s="327" t="s">
        <v>4157</v>
      </c>
      <c r="C22" s="347"/>
      <c r="D22" s="347"/>
      <c r="E22" s="241"/>
      <c r="F22" s="333"/>
      <c r="G22" s="347"/>
      <c r="H22" s="70"/>
      <c r="I22" s="70"/>
      <c r="J22" s="70"/>
      <c r="K22" s="70"/>
      <c r="L22" s="36"/>
    </row>
    <row r="23" spans="1:13" s="6" customFormat="1" ht="13" x14ac:dyDescent="0.3">
      <c r="A23" s="164"/>
      <c r="B23" s="327" t="s">
        <v>4158</v>
      </c>
      <c r="C23" s="347"/>
      <c r="D23" s="347"/>
      <c r="E23" s="241"/>
      <c r="F23" s="333"/>
      <c r="G23" s="347"/>
      <c r="H23" s="70"/>
      <c r="I23" s="70"/>
      <c r="J23" s="70"/>
      <c r="K23" s="112" t="s">
        <v>79</v>
      </c>
      <c r="L23" s="113"/>
      <c r="M23" s="114"/>
    </row>
    <row r="24" spans="1:13" s="6" customFormat="1" ht="25.5" x14ac:dyDescent="0.3">
      <c r="A24" s="164"/>
      <c r="B24" s="341" t="s">
        <v>4159</v>
      </c>
      <c r="C24" s="361"/>
      <c r="D24" s="362"/>
      <c r="E24" s="363"/>
      <c r="F24" s="344"/>
      <c r="G24" s="363"/>
      <c r="H24" s="70"/>
      <c r="I24" s="70"/>
      <c r="J24" s="70"/>
      <c r="K24" s="364" t="s">
        <v>4160</v>
      </c>
      <c r="L24" s="117"/>
      <c r="M24" s="365">
        <f>D10+G10+D18+G18+E10+C10+F10+F25</f>
        <v>0</v>
      </c>
    </row>
    <row r="25" spans="1:13" s="6" customFormat="1" ht="13" x14ac:dyDescent="0.3">
      <c r="A25" s="164"/>
      <c r="B25" s="341" t="s">
        <v>4161</v>
      </c>
      <c r="C25" s="361"/>
      <c r="D25" s="362"/>
      <c r="E25" s="363"/>
      <c r="F25" s="344"/>
      <c r="G25" s="363"/>
      <c r="H25" s="70"/>
      <c r="I25" s="70"/>
      <c r="J25" s="70"/>
      <c r="K25" s="364" t="s">
        <v>4162</v>
      </c>
      <c r="L25" s="117"/>
      <c r="M25" s="365">
        <f>F25*-1</f>
        <v>0</v>
      </c>
    </row>
    <row r="26" spans="1:13" s="6" customFormat="1" ht="13" x14ac:dyDescent="0.3">
      <c r="A26" s="164"/>
      <c r="B26" s="346" t="s">
        <v>4163</v>
      </c>
      <c r="C26" s="347"/>
      <c r="D26" s="347"/>
      <c r="E26" s="241"/>
      <c r="F26" s="330">
        <f>SUM(F22:F25)</f>
        <v>0</v>
      </c>
      <c r="G26" s="330"/>
      <c r="H26" s="70"/>
      <c r="I26" s="70"/>
      <c r="J26" s="70"/>
      <c r="K26" s="366"/>
      <c r="L26" s="123"/>
      <c r="M26" s="367"/>
    </row>
    <row r="27" spans="1:13" s="6" customFormat="1" ht="13" x14ac:dyDescent="0.3">
      <c r="A27" s="164"/>
      <c r="B27" s="368"/>
      <c r="C27" s="369"/>
      <c r="D27" s="369"/>
      <c r="E27" s="370"/>
      <c r="F27" s="371"/>
      <c r="G27" s="372"/>
      <c r="H27" s="70"/>
      <c r="I27" s="70"/>
      <c r="J27" s="70"/>
    </row>
    <row r="28" spans="1:13" s="6" customFormat="1" ht="13" x14ac:dyDescent="0.3">
      <c r="A28" s="164"/>
      <c r="B28" s="346" t="s">
        <v>4164</v>
      </c>
      <c r="C28" s="347">
        <f>C14+C20</f>
        <v>0</v>
      </c>
      <c r="D28" s="347">
        <f>D14+D20+D26</f>
        <v>0</v>
      </c>
      <c r="E28" s="347">
        <f>E14+E20</f>
        <v>0</v>
      </c>
      <c r="F28" s="347">
        <f>F14+F20+F26</f>
        <v>0</v>
      </c>
      <c r="G28" s="330">
        <f>G14+G20+G26</f>
        <v>0</v>
      </c>
      <c r="H28" s="373"/>
      <c r="I28" s="70"/>
      <c r="J28" s="70"/>
    </row>
    <row r="29" spans="1:13" s="6" customFormat="1" ht="15.5" x14ac:dyDescent="0.35">
      <c r="A29" s="164"/>
      <c r="B29" s="318"/>
      <c r="C29" s="369"/>
      <c r="D29" s="369"/>
      <c r="E29" s="370"/>
      <c r="F29" s="370"/>
      <c r="G29" s="370"/>
      <c r="H29" s="70"/>
      <c r="I29" s="70"/>
      <c r="J29" s="70"/>
      <c r="K29" s="70"/>
      <c r="L29" s="36"/>
    </row>
    <row r="30" spans="1:13" s="6" customFormat="1" ht="25.5" customHeight="1" x14ac:dyDescent="0.25">
      <c r="A30" s="164"/>
      <c r="B30" s="1472" t="s">
        <v>4165</v>
      </c>
      <c r="C30" s="1473"/>
      <c r="D30" s="1473"/>
      <c r="E30" s="1473"/>
      <c r="F30" s="1473"/>
      <c r="G30" s="1473"/>
      <c r="H30" s="1473"/>
      <c r="I30" s="1474"/>
      <c r="J30" s="164"/>
      <c r="K30" s="70"/>
      <c r="L30" s="36"/>
    </row>
    <row r="31" spans="1:13" s="6" customFormat="1" ht="12.5" x14ac:dyDescent="0.25">
      <c r="A31" s="164"/>
      <c r="B31" s="374"/>
      <c r="C31" s="70"/>
      <c r="D31" s="70"/>
      <c r="E31" s="70"/>
      <c r="F31" s="70"/>
      <c r="G31" s="70"/>
      <c r="H31" s="70"/>
      <c r="I31" s="70"/>
      <c r="J31" s="70"/>
      <c r="K31" s="70"/>
      <c r="L31" s="36"/>
    </row>
    <row r="32" spans="1:13" s="6" customFormat="1" ht="18" x14ac:dyDescent="0.4">
      <c r="A32" s="164"/>
      <c r="B32" s="375"/>
      <c r="C32" s="375"/>
      <c r="D32" s="375"/>
      <c r="E32" s="375"/>
      <c r="F32" s="375"/>
      <c r="G32" s="375"/>
      <c r="H32" s="375"/>
      <c r="I32" s="375"/>
      <c r="J32" s="375"/>
      <c r="K32" s="376"/>
      <c r="L32" s="376"/>
    </row>
    <row r="33" spans="1:13" s="6" customFormat="1" ht="13" x14ac:dyDescent="0.3">
      <c r="A33" s="164"/>
      <c r="B33" s="70"/>
      <c r="C33" s="70"/>
      <c r="D33" s="377"/>
      <c r="E33" s="378"/>
      <c r="F33" s="378"/>
      <c r="G33" s="378"/>
      <c r="H33" s="70"/>
      <c r="I33" s="70"/>
      <c r="J33" s="70"/>
      <c r="K33" s="70"/>
      <c r="L33" s="36"/>
    </row>
    <row r="34" spans="1:13" s="6" customFormat="1" ht="15.5" x14ac:dyDescent="0.35">
      <c r="A34" s="164"/>
      <c r="B34" s="318" t="s">
        <v>4166</v>
      </c>
      <c r="C34" s="70"/>
      <c r="D34" s="70"/>
      <c r="E34" s="70"/>
      <c r="F34" s="70"/>
      <c r="G34" s="70"/>
      <c r="H34" s="70"/>
      <c r="I34" s="70"/>
      <c r="J34" s="70"/>
      <c r="K34" s="70"/>
      <c r="L34" s="36"/>
    </row>
    <row r="35" spans="1:13" s="6" customFormat="1" ht="13" x14ac:dyDescent="0.3">
      <c r="A35" s="164"/>
      <c r="B35" s="379" t="s">
        <v>4167</v>
      </c>
      <c r="C35" s="319"/>
      <c r="D35" s="319"/>
      <c r="E35" s="70"/>
      <c r="F35" s="70"/>
      <c r="G35" s="70"/>
      <c r="H35" s="70"/>
      <c r="I35" s="70"/>
      <c r="J35" s="70"/>
      <c r="K35" s="70"/>
      <c r="L35" s="36"/>
    </row>
    <row r="36" spans="1:13" s="6" customFormat="1" ht="13" x14ac:dyDescent="0.3">
      <c r="A36" s="164"/>
      <c r="B36" s="379" t="s">
        <v>4168</v>
      </c>
      <c r="C36" s="319"/>
      <c r="D36" s="319"/>
      <c r="E36" s="70"/>
      <c r="F36" s="70"/>
      <c r="G36" s="70"/>
      <c r="H36" s="70"/>
      <c r="I36" s="70"/>
      <c r="J36" s="70"/>
      <c r="K36" s="70"/>
      <c r="L36" s="36"/>
    </row>
    <row r="37" spans="1:13" s="6" customFormat="1" ht="13" x14ac:dyDescent="0.3">
      <c r="A37" s="164"/>
      <c r="B37" s="373" t="s">
        <v>4169</v>
      </c>
      <c r="C37" s="70"/>
      <c r="D37" s="70"/>
      <c r="E37" s="70"/>
      <c r="F37" s="70"/>
      <c r="G37" s="70"/>
      <c r="H37" s="70"/>
      <c r="I37" s="70"/>
      <c r="J37" s="70"/>
      <c r="K37" s="70"/>
      <c r="L37" s="36"/>
    </row>
    <row r="38" spans="1:13" s="6" customFormat="1" ht="14" x14ac:dyDescent="0.3">
      <c r="A38" s="164"/>
      <c r="B38" s="1450" t="s">
        <v>4170</v>
      </c>
      <c r="C38" s="1452" t="s">
        <v>4171</v>
      </c>
      <c r="D38" s="1454" t="s">
        <v>4172</v>
      </c>
      <c r="E38" s="1456" t="s">
        <v>4173</v>
      </c>
      <c r="F38" s="380" t="s">
        <v>4174</v>
      </c>
      <c r="G38" s="1458" t="s">
        <v>4175</v>
      </c>
      <c r="H38" s="1459"/>
      <c r="I38" s="1459"/>
      <c r="J38" s="1460"/>
      <c r="K38" s="70"/>
      <c r="L38" s="381"/>
      <c r="M38" s="382"/>
    </row>
    <row r="39" spans="1:13" s="6" customFormat="1" ht="21.75" customHeight="1" x14ac:dyDescent="0.25">
      <c r="A39" s="164"/>
      <c r="B39" s="1451"/>
      <c r="C39" s="1453"/>
      <c r="D39" s="1455"/>
      <c r="E39" s="1457"/>
      <c r="F39" s="383" t="s">
        <v>6</v>
      </c>
      <c r="G39" s="1475"/>
      <c r="H39" s="1449"/>
      <c r="I39" s="1449"/>
      <c r="J39" s="1476"/>
      <c r="K39" s="70"/>
      <c r="L39" s="381"/>
      <c r="M39" s="384"/>
    </row>
    <row r="40" spans="1:13" s="6" customFormat="1" ht="13" x14ac:dyDescent="0.3">
      <c r="A40" s="164"/>
      <c r="B40" s="385" t="s">
        <v>4176</v>
      </c>
      <c r="C40" s="386">
        <f>'LP-Liabilities &amp; Provs'!D41</f>
        <v>0</v>
      </c>
      <c r="D40" s="387">
        <v>0</v>
      </c>
      <c r="E40" s="388">
        <f>C40-D40</f>
        <v>0</v>
      </c>
      <c r="F40" s="389"/>
      <c r="G40" s="1477"/>
      <c r="H40" s="1478"/>
      <c r="I40" s="1478"/>
      <c r="J40" s="1479"/>
      <c r="K40" s="390"/>
      <c r="L40" s="381"/>
      <c r="M40" s="391">
        <f>IF(AND(E40&gt;0,F40=0),E40,0)</f>
        <v>0</v>
      </c>
    </row>
    <row r="41" spans="1:13" s="6" customFormat="1" ht="13" x14ac:dyDescent="0.3">
      <c r="A41" s="164"/>
      <c r="B41" s="70"/>
      <c r="C41" s="392"/>
      <c r="D41" s="392"/>
      <c r="E41" s="70"/>
      <c r="F41" s="70"/>
      <c r="G41" s="393"/>
      <c r="H41" s="70"/>
      <c r="I41" s="70"/>
      <c r="J41" s="70"/>
      <c r="K41" s="70"/>
      <c r="L41" s="381"/>
      <c r="M41" s="384"/>
    </row>
    <row r="42" spans="1:13" s="6" customFormat="1" ht="15" customHeight="1" x14ac:dyDescent="0.3">
      <c r="A42" s="164"/>
      <c r="B42" s="1450" t="s">
        <v>4177</v>
      </c>
      <c r="C42" s="1452" t="s">
        <v>4178</v>
      </c>
      <c r="D42" s="1454" t="s">
        <v>4172</v>
      </c>
      <c r="E42" s="1456" t="s">
        <v>4173</v>
      </c>
      <c r="F42" s="380" t="s">
        <v>4174</v>
      </c>
      <c r="G42" s="1458" t="s">
        <v>4175</v>
      </c>
      <c r="H42" s="1459"/>
      <c r="I42" s="1459"/>
      <c r="J42" s="1460"/>
      <c r="K42" s="70"/>
      <c r="L42" s="381"/>
      <c r="M42" s="384"/>
    </row>
    <row r="43" spans="1:13" s="6" customFormat="1" ht="24.75" customHeight="1" x14ac:dyDescent="0.25">
      <c r="A43" s="164"/>
      <c r="B43" s="1451"/>
      <c r="C43" s="1453"/>
      <c r="D43" s="1455"/>
      <c r="E43" s="1457"/>
      <c r="F43" s="383" t="s">
        <v>6</v>
      </c>
      <c r="G43" s="1461"/>
      <c r="H43" s="1462"/>
      <c r="I43" s="1462"/>
      <c r="J43" s="1463"/>
      <c r="K43" s="70"/>
      <c r="L43" s="381"/>
      <c r="M43" s="384"/>
    </row>
    <row r="44" spans="1:13" s="6" customFormat="1" ht="13" x14ac:dyDescent="0.3">
      <c r="A44" s="164"/>
      <c r="B44" s="385" t="s">
        <v>4142</v>
      </c>
      <c r="C44" s="386">
        <f>'LP-Inv, JVs &amp; Assoc'!C119+'LP-Current Assets &amp; AHFS'!D53-'LP-Current Assets &amp; AHFS'!D51</f>
        <v>0</v>
      </c>
      <c r="D44" s="387">
        <v>0</v>
      </c>
      <c r="E44" s="388">
        <f>C44-D44</f>
        <v>0</v>
      </c>
      <c r="F44" s="394"/>
      <c r="G44" s="1464"/>
      <c r="H44" s="1465"/>
      <c r="I44" s="1465"/>
      <c r="J44" s="1466"/>
      <c r="K44" s="395"/>
      <c r="L44" s="381"/>
      <c r="M44" s="391">
        <f>IF(AND(E44&gt;0,F44=0),E44, 0)</f>
        <v>0</v>
      </c>
    </row>
    <row r="45" spans="1:13" s="6" customFormat="1" ht="12.5" x14ac:dyDescent="0.25">
      <c r="A45" s="164"/>
      <c r="B45" s="396"/>
      <c r="C45" s="397"/>
      <c r="D45" s="397"/>
      <c r="E45" s="396"/>
      <c r="F45" s="396"/>
      <c r="G45" s="396"/>
      <c r="H45" s="396"/>
      <c r="I45" s="390"/>
      <c r="J45" s="390"/>
      <c r="K45" s="390"/>
      <c r="L45" s="381"/>
      <c r="M45" s="381"/>
    </row>
    <row r="46" spans="1:13" s="6" customFormat="1" ht="12.5" x14ac:dyDescent="0.25">
      <c r="A46" s="164"/>
      <c r="B46" s="374"/>
      <c r="C46" s="70"/>
      <c r="D46" s="70"/>
      <c r="E46" s="70"/>
      <c r="F46" s="70"/>
      <c r="G46" s="70"/>
      <c r="H46" s="70"/>
      <c r="I46" s="70"/>
      <c r="J46" s="70"/>
      <c r="K46" s="70"/>
      <c r="L46" s="36"/>
      <c r="M46" s="190"/>
    </row>
    <row r="47" spans="1:13" s="6" customFormat="1" ht="13" x14ac:dyDescent="0.3">
      <c r="A47" s="164"/>
      <c r="B47" s="373"/>
      <c r="C47" s="70"/>
      <c r="D47" s="70"/>
      <c r="E47" s="70"/>
      <c r="F47" s="70"/>
      <c r="G47" s="70"/>
      <c r="H47" s="70"/>
      <c r="I47" s="70"/>
      <c r="J47" s="70"/>
      <c r="K47" s="70"/>
      <c r="L47" s="36"/>
      <c r="M47" s="190"/>
    </row>
    <row r="48" spans="1:13" s="6" customFormat="1" ht="12.5" x14ac:dyDescent="0.25">
      <c r="A48" s="164"/>
      <c r="B48" s="374"/>
      <c r="C48" s="70"/>
      <c r="D48" s="70"/>
      <c r="E48" s="70"/>
      <c r="F48" s="70"/>
      <c r="G48" s="70"/>
      <c r="H48" s="70"/>
      <c r="I48" s="70"/>
      <c r="J48" s="70"/>
      <c r="K48" s="70"/>
      <c r="L48" s="36"/>
      <c r="M48" s="190"/>
    </row>
    <row r="49" spans="1:13" s="6" customFormat="1" ht="15.5" x14ac:dyDescent="0.35">
      <c r="A49" s="164"/>
      <c r="B49" s="398" t="s">
        <v>4179</v>
      </c>
      <c r="C49" s="70"/>
      <c r="D49" s="70"/>
      <c r="E49" s="70"/>
      <c r="F49" s="70"/>
      <c r="G49" s="70"/>
      <c r="H49" s="70"/>
      <c r="I49" s="70"/>
      <c r="J49" s="70"/>
      <c r="K49" s="70"/>
      <c r="L49" s="36"/>
      <c r="M49" s="190"/>
    </row>
    <row r="50" spans="1:13" s="6" customFormat="1" ht="12.5" x14ac:dyDescent="0.25">
      <c r="A50" s="164"/>
      <c r="B50" s="399"/>
      <c r="C50" s="70"/>
      <c r="D50" s="70"/>
      <c r="E50" s="70"/>
      <c r="F50" s="70"/>
      <c r="G50" s="70"/>
      <c r="H50" s="70"/>
      <c r="I50" s="70"/>
      <c r="J50" s="70"/>
      <c r="K50" s="70"/>
      <c r="L50" s="36"/>
      <c r="M50" s="190"/>
    </row>
    <row r="51" spans="1:13" s="6" customFormat="1" ht="15.5" x14ac:dyDescent="0.35">
      <c r="A51" s="164"/>
      <c r="B51" s="398" t="s">
        <v>4180</v>
      </c>
      <c r="C51" s="70"/>
      <c r="D51" s="70"/>
      <c r="E51" s="70"/>
      <c r="F51" s="70"/>
      <c r="G51" s="70"/>
      <c r="H51" s="70"/>
      <c r="I51" s="70"/>
      <c r="J51" s="70"/>
      <c r="K51" s="70"/>
      <c r="L51" s="36"/>
      <c r="M51" s="190"/>
    </row>
    <row r="52" spans="1:13" s="6" customFormat="1" ht="14" x14ac:dyDescent="0.3">
      <c r="A52" s="164"/>
      <c r="B52" s="400"/>
      <c r="C52" s="70"/>
      <c r="D52" s="70"/>
      <c r="E52" s="70"/>
      <c r="F52" s="70"/>
      <c r="G52" s="70"/>
      <c r="H52" s="70"/>
      <c r="I52" s="70"/>
      <c r="J52" s="70"/>
      <c r="K52" s="70"/>
      <c r="L52" s="36"/>
    </row>
    <row r="53" spans="1:13" s="6" customFormat="1" ht="12.5" x14ac:dyDescent="0.25">
      <c r="A53" s="164"/>
      <c r="B53" s="399"/>
      <c r="C53" s="70"/>
      <c r="D53" s="70"/>
      <c r="E53" s="70"/>
      <c r="F53" s="70"/>
      <c r="G53" s="70"/>
      <c r="H53" s="70"/>
      <c r="I53" s="70"/>
      <c r="J53" s="70"/>
      <c r="K53" s="70"/>
      <c r="L53" s="36"/>
    </row>
    <row r="54" spans="1:13" s="6" customFormat="1" ht="12.5" x14ac:dyDescent="0.25">
      <c r="A54" s="164"/>
      <c r="B54" s="70" t="s">
        <v>4181</v>
      </c>
      <c r="C54" s="70"/>
      <c r="D54" s="70"/>
      <c r="E54" s="70"/>
      <c r="F54" s="70"/>
      <c r="G54" s="70"/>
      <c r="H54" s="70"/>
      <c r="I54" s="70"/>
      <c r="J54" s="70"/>
      <c r="K54" s="70"/>
      <c r="L54" s="36"/>
    </row>
    <row r="55" spans="1:13" s="6" customFormat="1" ht="13" x14ac:dyDescent="0.3">
      <c r="A55" s="164"/>
      <c r="B55" s="1467" t="s">
        <v>4182</v>
      </c>
      <c r="C55" s="322" t="s">
        <v>4183</v>
      </c>
      <c r="D55" s="322" t="s">
        <v>4184</v>
      </c>
      <c r="E55" s="322" t="s">
        <v>4185</v>
      </c>
      <c r="F55" s="322" t="s">
        <v>4186</v>
      </c>
      <c r="G55" s="322" t="s">
        <v>4187</v>
      </c>
      <c r="H55" s="401" t="s">
        <v>33</v>
      </c>
      <c r="I55" s="70"/>
      <c r="J55" s="70"/>
      <c r="K55" s="70"/>
      <c r="L55" s="36"/>
    </row>
    <row r="56" spans="1:13" s="6" customFormat="1" ht="13" x14ac:dyDescent="0.3">
      <c r="A56" s="164"/>
      <c r="B56" s="1467"/>
      <c r="C56" s="402" t="s">
        <v>6</v>
      </c>
      <c r="D56" s="402" t="s">
        <v>6</v>
      </c>
      <c r="E56" s="402" t="s">
        <v>6</v>
      </c>
      <c r="F56" s="402" t="s">
        <v>6</v>
      </c>
      <c r="G56" s="402" t="s">
        <v>6</v>
      </c>
      <c r="H56" s="402" t="s">
        <v>6</v>
      </c>
      <c r="I56" s="70"/>
      <c r="J56" s="70"/>
      <c r="K56" s="70"/>
      <c r="L56" s="36"/>
    </row>
    <row r="57" spans="1:13" s="6" customFormat="1" ht="12.5" x14ac:dyDescent="0.25">
      <c r="A57" s="164"/>
      <c r="B57" s="403" t="s">
        <v>4188</v>
      </c>
      <c r="C57" s="404"/>
      <c r="D57" s="404"/>
      <c r="E57" s="404"/>
      <c r="F57" s="404"/>
      <c r="G57" s="404"/>
      <c r="H57" s="405">
        <f>SUM(C57:G57)</f>
        <v>0</v>
      </c>
      <c r="I57" s="185"/>
      <c r="J57" s="185"/>
      <c r="K57" s="185"/>
      <c r="L57" s="50"/>
    </row>
    <row r="58" spans="1:13" s="6" customFormat="1" ht="12.5" x14ac:dyDescent="0.25">
      <c r="A58" s="164"/>
      <c r="B58" s="403" t="s">
        <v>4189</v>
      </c>
      <c r="C58" s="404"/>
      <c r="D58" s="404"/>
      <c r="E58" s="404"/>
      <c r="F58" s="404"/>
      <c r="G58" s="404"/>
      <c r="H58" s="405">
        <f>SUM(C58:G58)</f>
        <v>0</v>
      </c>
      <c r="I58" s="185"/>
      <c r="J58" s="185"/>
      <c r="K58" s="185"/>
      <c r="L58" s="50"/>
    </row>
    <row r="59" spans="1:13" s="6" customFormat="1" ht="12.5" x14ac:dyDescent="0.25">
      <c r="A59" s="164"/>
      <c r="B59" s="403" t="s">
        <v>4190</v>
      </c>
      <c r="C59" s="404"/>
      <c r="D59" s="404"/>
      <c r="E59" s="404"/>
      <c r="F59" s="404"/>
      <c r="G59" s="404"/>
      <c r="H59" s="405">
        <f>SUM(C59:G59)</f>
        <v>0</v>
      </c>
      <c r="I59" s="185"/>
      <c r="J59" s="185"/>
      <c r="K59" s="185"/>
      <c r="L59" s="50"/>
    </row>
    <row r="60" spans="1:13" s="6" customFormat="1" ht="12.5" x14ac:dyDescent="0.25">
      <c r="A60" s="164"/>
      <c r="B60" s="403" t="s">
        <v>4191</v>
      </c>
      <c r="C60" s="404"/>
      <c r="D60" s="404"/>
      <c r="E60" s="404"/>
      <c r="F60" s="404"/>
      <c r="G60" s="404"/>
      <c r="H60" s="405">
        <f>SUM(C60:G60)</f>
        <v>0</v>
      </c>
      <c r="I60" s="185"/>
      <c r="J60" s="185"/>
      <c r="K60" s="185"/>
      <c r="L60" s="50"/>
    </row>
    <row r="61" spans="1:13" s="6" customFormat="1" ht="12.5" x14ac:dyDescent="0.25">
      <c r="A61" s="164"/>
      <c r="B61" s="406" t="s">
        <v>4192</v>
      </c>
      <c r="C61" s="404"/>
      <c r="D61" s="404"/>
      <c r="E61" s="404"/>
      <c r="F61" s="404"/>
      <c r="G61" s="404"/>
      <c r="H61" s="405">
        <f>SUM(C61:G61)</f>
        <v>0</v>
      </c>
      <c r="I61" s="185"/>
      <c r="J61" s="185"/>
      <c r="K61" s="185"/>
      <c r="L61" s="50"/>
    </row>
    <row r="62" spans="1:13" s="6" customFormat="1" ht="13" x14ac:dyDescent="0.25">
      <c r="A62" s="164"/>
      <c r="B62" s="407" t="s">
        <v>4193</v>
      </c>
      <c r="C62" s="408">
        <f t="shared" ref="C62:H62" si="2">SUM(C57:C61)</f>
        <v>0</v>
      </c>
      <c r="D62" s="408">
        <f t="shared" si="2"/>
        <v>0</v>
      </c>
      <c r="E62" s="408">
        <f t="shared" si="2"/>
        <v>0</v>
      </c>
      <c r="F62" s="408">
        <f t="shared" si="2"/>
        <v>0</v>
      </c>
      <c r="G62" s="408">
        <f t="shared" si="2"/>
        <v>0</v>
      </c>
      <c r="H62" s="409">
        <f t="shared" si="2"/>
        <v>0</v>
      </c>
      <c r="I62" s="185"/>
      <c r="J62" s="185"/>
      <c r="K62" s="185"/>
      <c r="L62" s="50"/>
    </row>
    <row r="63" spans="1:13" s="6" customFormat="1" ht="13" x14ac:dyDescent="0.3">
      <c r="A63" s="164"/>
      <c r="B63" s="410"/>
      <c r="C63" s="410"/>
      <c r="D63" s="410"/>
      <c r="E63" s="410"/>
      <c r="F63" s="410"/>
      <c r="G63" s="410"/>
      <c r="H63" s="369"/>
      <c r="I63" s="369"/>
      <c r="J63" s="369"/>
      <c r="K63" s="70"/>
      <c r="L63" s="36"/>
    </row>
    <row r="64" spans="1:13" s="6" customFormat="1" ht="13" x14ac:dyDescent="0.3">
      <c r="A64" s="164"/>
      <c r="B64" s="411"/>
      <c r="C64" s="70"/>
      <c r="D64" s="70"/>
      <c r="E64" s="70"/>
      <c r="F64" s="70"/>
      <c r="G64" s="70"/>
      <c r="H64" s="70"/>
      <c r="I64" s="412"/>
      <c r="J64" s="412"/>
      <c r="K64" s="70"/>
      <c r="L64" s="36"/>
    </row>
    <row r="65" spans="1:12" s="6" customFormat="1" ht="12.5" x14ac:dyDescent="0.25">
      <c r="A65" s="164"/>
      <c r="B65" s="70" t="s">
        <v>4194</v>
      </c>
      <c r="C65" s="70"/>
      <c r="D65" s="70"/>
      <c r="E65" s="70"/>
      <c r="F65" s="70"/>
      <c r="G65" s="70"/>
      <c r="H65" s="70"/>
      <c r="I65" s="70"/>
      <c r="J65" s="70"/>
      <c r="K65" s="70"/>
      <c r="L65" s="36"/>
    </row>
    <row r="66" spans="1:12" s="6" customFormat="1" ht="13" x14ac:dyDescent="0.25">
      <c r="A66" s="164"/>
      <c r="B66" s="1467" t="s">
        <v>4195</v>
      </c>
      <c r="C66" s="401" t="s">
        <v>4196</v>
      </c>
      <c r="D66" s="401" t="s">
        <v>4197</v>
      </c>
      <c r="E66" s="401" t="s">
        <v>4198</v>
      </c>
      <c r="F66" s="401" t="s">
        <v>4199</v>
      </c>
      <c r="G66" s="401" t="s">
        <v>3581</v>
      </c>
      <c r="H66" s="401" t="s">
        <v>33</v>
      </c>
      <c r="I66" s="70"/>
      <c r="J66" s="401" t="s">
        <v>4200</v>
      </c>
      <c r="K66" s="70"/>
      <c r="L66" s="36"/>
    </row>
    <row r="67" spans="1:12" s="6" customFormat="1" ht="13" x14ac:dyDescent="0.3">
      <c r="A67" s="164"/>
      <c r="B67" s="1467"/>
      <c r="C67" s="402" t="s">
        <v>6</v>
      </c>
      <c r="D67" s="402" t="s">
        <v>6</v>
      </c>
      <c r="E67" s="402" t="s">
        <v>6</v>
      </c>
      <c r="F67" s="402" t="s">
        <v>6</v>
      </c>
      <c r="G67" s="402" t="s">
        <v>6</v>
      </c>
      <c r="H67" s="402" t="s">
        <v>6</v>
      </c>
      <c r="I67" s="70"/>
      <c r="J67" s="413" t="s">
        <v>4201</v>
      </c>
      <c r="K67" s="70"/>
      <c r="L67" s="36"/>
    </row>
    <row r="68" spans="1:12" s="6" customFormat="1" ht="12.5" x14ac:dyDescent="0.25">
      <c r="A68" s="164"/>
      <c r="B68" s="403" t="s">
        <v>4188</v>
      </c>
      <c r="C68" s="404"/>
      <c r="D68" s="404"/>
      <c r="E68" s="404"/>
      <c r="F68" s="404"/>
      <c r="G68" s="404"/>
      <c r="H68" s="405">
        <f>SUM(C68:G68)</f>
        <v>0</v>
      </c>
      <c r="I68" s="185"/>
      <c r="J68" s="404"/>
      <c r="K68" s="185"/>
      <c r="L68" s="50"/>
    </row>
    <row r="69" spans="1:12" s="6" customFormat="1" ht="12.5" x14ac:dyDescent="0.25">
      <c r="A69" s="164"/>
      <c r="B69" s="403" t="s">
        <v>4189</v>
      </c>
      <c r="C69" s="404"/>
      <c r="D69" s="404"/>
      <c r="E69" s="404"/>
      <c r="F69" s="404"/>
      <c r="G69" s="404"/>
      <c r="H69" s="405">
        <f>SUM(C69:G69)</f>
        <v>0</v>
      </c>
      <c r="I69" s="185"/>
      <c r="J69" s="404"/>
      <c r="K69" s="185"/>
      <c r="L69" s="50"/>
    </row>
    <row r="70" spans="1:12" s="6" customFormat="1" ht="12.5" x14ac:dyDescent="0.25">
      <c r="A70" s="164"/>
      <c r="B70" s="403" t="s">
        <v>4190</v>
      </c>
      <c r="C70" s="404"/>
      <c r="D70" s="404"/>
      <c r="E70" s="404"/>
      <c r="F70" s="404"/>
      <c r="G70" s="404"/>
      <c r="H70" s="405">
        <f>SUM(C70:G70)</f>
        <v>0</v>
      </c>
      <c r="I70" s="185"/>
      <c r="J70" s="404"/>
      <c r="K70" s="185"/>
      <c r="L70" s="50"/>
    </row>
    <row r="71" spans="1:12" s="6" customFormat="1" ht="12.5" x14ac:dyDescent="0.25">
      <c r="A71" s="164"/>
      <c r="B71" s="403" t="s">
        <v>4191</v>
      </c>
      <c r="C71" s="404"/>
      <c r="D71" s="404"/>
      <c r="E71" s="404"/>
      <c r="F71" s="404"/>
      <c r="G71" s="404"/>
      <c r="H71" s="405">
        <f>SUM(C71:G71)</f>
        <v>0</v>
      </c>
      <c r="I71" s="185"/>
      <c r="J71" s="404"/>
      <c r="K71" s="185"/>
      <c r="L71" s="50"/>
    </row>
    <row r="72" spans="1:12" s="6" customFormat="1" ht="12.5" x14ac:dyDescent="0.25">
      <c r="A72" s="164"/>
      <c r="B72" s="406" t="s">
        <v>4202</v>
      </c>
      <c r="C72" s="404"/>
      <c r="D72" s="404"/>
      <c r="E72" s="404"/>
      <c r="F72" s="404"/>
      <c r="G72" s="404"/>
      <c r="H72" s="405">
        <f>SUM(C72:G72)</f>
        <v>0</v>
      </c>
      <c r="I72" s="185"/>
      <c r="J72" s="404"/>
      <c r="K72" s="185"/>
      <c r="L72" s="50"/>
    </row>
    <row r="73" spans="1:12" s="6" customFormat="1" ht="13" x14ac:dyDescent="0.25">
      <c r="A73" s="164"/>
      <c r="B73" s="407" t="s">
        <v>4203</v>
      </c>
      <c r="C73" s="408">
        <f t="shared" ref="C73:H73" si="3">SUM(C68:C72)</f>
        <v>0</v>
      </c>
      <c r="D73" s="408">
        <f t="shared" si="3"/>
        <v>0</v>
      </c>
      <c r="E73" s="408">
        <f t="shared" si="3"/>
        <v>0</v>
      </c>
      <c r="F73" s="408">
        <f t="shared" si="3"/>
        <v>0</v>
      </c>
      <c r="G73" s="408">
        <f t="shared" si="3"/>
        <v>0</v>
      </c>
      <c r="H73" s="409">
        <f t="shared" si="3"/>
        <v>0</v>
      </c>
      <c r="I73" s="185"/>
      <c r="J73" s="408">
        <f>SUM(J68:J72)</f>
        <v>0</v>
      </c>
      <c r="K73" s="185"/>
      <c r="L73" s="50"/>
    </row>
    <row r="74" spans="1:12" s="6" customFormat="1" ht="12.5" x14ac:dyDescent="0.25">
      <c r="A74" s="164"/>
      <c r="B74" s="70"/>
      <c r="C74" s="70"/>
      <c r="D74" s="70"/>
      <c r="E74" s="70"/>
      <c r="F74" s="70"/>
      <c r="G74" s="70"/>
      <c r="H74" s="414"/>
      <c r="I74" s="70"/>
      <c r="J74" s="70"/>
      <c r="K74" s="70"/>
      <c r="L74" s="36"/>
    </row>
    <row r="75" spans="1:12" s="6" customFormat="1" ht="12.5" x14ac:dyDescent="0.25">
      <c r="A75" s="164"/>
      <c r="B75" s="70"/>
      <c r="C75" s="70"/>
      <c r="D75" s="70"/>
      <c r="E75" s="70"/>
      <c r="F75" s="70"/>
      <c r="G75" s="70"/>
      <c r="H75" s="70"/>
      <c r="I75" s="70"/>
      <c r="J75" s="70"/>
      <c r="K75" s="70"/>
      <c r="L75" s="36"/>
    </row>
    <row r="76" spans="1:12" s="6" customFormat="1" ht="40.5" customHeight="1" x14ac:dyDescent="0.25">
      <c r="A76" s="164"/>
      <c r="B76" s="1468" t="s">
        <v>4204</v>
      </c>
      <c r="C76" s="401" t="s">
        <v>4205</v>
      </c>
      <c r="D76" s="401" t="s">
        <v>4206</v>
      </c>
      <c r="E76" s="401" t="s">
        <v>4207</v>
      </c>
      <c r="F76" s="401" t="s">
        <v>33</v>
      </c>
      <c r="G76" s="70"/>
      <c r="H76" s="70"/>
      <c r="I76" s="70"/>
      <c r="J76" s="70"/>
      <c r="K76" s="70"/>
      <c r="L76" s="36"/>
    </row>
    <row r="77" spans="1:12" s="6" customFormat="1" ht="13" x14ac:dyDescent="0.3">
      <c r="A77" s="164"/>
      <c r="B77" s="1468"/>
      <c r="C77" s="402" t="s">
        <v>6</v>
      </c>
      <c r="D77" s="402" t="s">
        <v>6</v>
      </c>
      <c r="E77" s="402" t="s">
        <v>6</v>
      </c>
      <c r="F77" s="402" t="s">
        <v>6</v>
      </c>
      <c r="G77" s="70"/>
      <c r="H77" s="70"/>
      <c r="I77" s="70"/>
      <c r="J77" s="70"/>
      <c r="K77" s="70"/>
      <c r="L77" s="36"/>
    </row>
    <row r="78" spans="1:12" s="6" customFormat="1" ht="12.5" x14ac:dyDescent="0.25">
      <c r="A78" s="164"/>
      <c r="B78" s="415" t="s">
        <v>4208</v>
      </c>
      <c r="C78" s="416"/>
      <c r="D78" s="416"/>
      <c r="E78" s="416"/>
      <c r="F78" s="417">
        <f>SUM(C78:E78)</f>
        <v>0</v>
      </c>
      <c r="G78" s="70"/>
      <c r="H78" s="70"/>
      <c r="I78" s="70"/>
      <c r="J78" s="70"/>
      <c r="K78" s="70"/>
      <c r="L78" s="36"/>
    </row>
    <row r="79" spans="1:12" s="6" customFormat="1" ht="12.5" x14ac:dyDescent="0.25">
      <c r="A79" s="164"/>
      <c r="B79" s="415" t="s">
        <v>4209</v>
      </c>
      <c r="C79" s="416"/>
      <c r="D79" s="416"/>
      <c r="E79" s="416"/>
      <c r="F79" s="417">
        <f>SUM(C79:E79)</f>
        <v>0</v>
      </c>
      <c r="G79" s="70"/>
      <c r="H79" s="70"/>
      <c r="I79" s="70"/>
      <c r="J79" s="70"/>
      <c r="K79" s="70"/>
      <c r="L79" s="36"/>
    </row>
    <row r="80" spans="1:12" s="6" customFormat="1" ht="13" x14ac:dyDescent="0.3">
      <c r="A80" s="164"/>
      <c r="B80" s="418" t="s">
        <v>4203</v>
      </c>
      <c r="C80" s="354">
        <f>SUM(C78:C79)</f>
        <v>0</v>
      </c>
      <c r="D80" s="354">
        <f>SUM(D78:D79)</f>
        <v>0</v>
      </c>
      <c r="E80" s="354">
        <f>SUM(E78:E79)</f>
        <v>0</v>
      </c>
      <c r="F80" s="419">
        <f>SUM(F78:F79)</f>
        <v>0</v>
      </c>
      <c r="G80" s="70"/>
      <c r="H80" s="70"/>
      <c r="I80" s="70"/>
      <c r="J80" s="70"/>
      <c r="K80" s="70"/>
      <c r="L80" s="36"/>
    </row>
    <row r="81" spans="1:12" s="6" customFormat="1" ht="12.5" x14ac:dyDescent="0.25">
      <c r="A81" s="164"/>
      <c r="B81" s="399"/>
      <c r="C81" s="70"/>
      <c r="D81" s="70"/>
      <c r="E81" s="70"/>
      <c r="F81" s="70"/>
      <c r="G81" s="70"/>
      <c r="H81" s="70"/>
      <c r="I81" s="70"/>
      <c r="J81" s="70"/>
      <c r="K81" s="70"/>
      <c r="L81" s="36"/>
    </row>
    <row r="82" spans="1:12" s="6" customFormat="1" ht="12.5" x14ac:dyDescent="0.25">
      <c r="A82" s="164"/>
      <c r="B82" s="399"/>
      <c r="C82" s="70"/>
      <c r="D82" s="70"/>
      <c r="E82" s="70"/>
      <c r="F82" s="70"/>
      <c r="G82" s="70"/>
      <c r="H82" s="70"/>
      <c r="I82" s="70"/>
      <c r="J82" s="70"/>
      <c r="K82" s="70"/>
      <c r="L82" s="36"/>
    </row>
    <row r="83" spans="1:12" s="6" customFormat="1" ht="15.5" x14ac:dyDescent="0.35">
      <c r="A83" s="164"/>
      <c r="B83" s="398" t="s">
        <v>4210</v>
      </c>
      <c r="C83" s="70"/>
      <c r="D83" s="70"/>
      <c r="E83" s="70"/>
      <c r="F83" s="70"/>
      <c r="G83" s="70"/>
      <c r="H83" s="70"/>
      <c r="I83" s="70"/>
      <c r="J83" s="70"/>
      <c r="K83" s="70"/>
      <c r="L83" s="36"/>
    </row>
    <row r="84" spans="1:12" s="6" customFormat="1" ht="14" x14ac:dyDescent="0.3">
      <c r="A84" s="164"/>
      <c r="B84" s="400"/>
      <c r="C84" s="70"/>
      <c r="D84" s="70"/>
      <c r="E84" s="70"/>
      <c r="F84" s="70"/>
      <c r="G84" s="70"/>
      <c r="H84" s="70"/>
      <c r="I84" s="70"/>
      <c r="J84" s="70"/>
      <c r="K84" s="70"/>
      <c r="L84" s="36"/>
    </row>
    <row r="85" spans="1:12" s="6" customFormat="1" ht="12.5" x14ac:dyDescent="0.25">
      <c r="A85" s="164"/>
      <c r="B85" s="399"/>
      <c r="C85" s="70"/>
      <c r="D85" s="70"/>
      <c r="E85" s="70"/>
      <c r="F85" s="70"/>
      <c r="G85" s="70"/>
      <c r="H85" s="70"/>
      <c r="I85" s="70"/>
      <c r="J85" s="70"/>
      <c r="K85" s="70"/>
      <c r="L85" s="36"/>
    </row>
    <row r="86" spans="1:12" s="6" customFormat="1" ht="13" x14ac:dyDescent="0.3">
      <c r="A86" s="164"/>
      <c r="B86" s="373" t="s">
        <v>4211</v>
      </c>
      <c r="C86" s="70"/>
      <c r="D86" s="320"/>
      <c r="E86" s="70"/>
      <c r="F86" s="70"/>
      <c r="G86" s="70"/>
      <c r="H86" s="70"/>
      <c r="I86" s="70"/>
      <c r="J86" s="70"/>
      <c r="K86" s="70"/>
      <c r="L86" s="36"/>
    </row>
    <row r="87" spans="1:12" s="6" customFormat="1" ht="12.5" x14ac:dyDescent="0.25">
      <c r="A87" s="164"/>
      <c r="B87" s="70"/>
      <c r="C87" s="70"/>
      <c r="D87" s="70"/>
      <c r="E87" s="70"/>
      <c r="F87" s="70"/>
      <c r="G87" s="70"/>
      <c r="H87" s="70"/>
      <c r="I87" s="70"/>
      <c r="J87" s="70"/>
      <c r="K87" s="70"/>
      <c r="L87" s="36"/>
    </row>
    <row r="88" spans="1:12" s="6" customFormat="1" ht="13" x14ac:dyDescent="0.3">
      <c r="A88" s="164"/>
      <c r="B88" s="1467" t="s">
        <v>4212</v>
      </c>
      <c r="C88" s="420">
        <v>42094</v>
      </c>
      <c r="D88" s="320"/>
      <c r="E88" s="320"/>
      <c r="F88" s="70"/>
      <c r="G88" s="70"/>
      <c r="H88" s="70"/>
      <c r="I88" s="70"/>
      <c r="J88" s="70"/>
      <c r="K88" s="70"/>
      <c r="L88" s="36"/>
    </row>
    <row r="89" spans="1:12" s="6" customFormat="1" ht="13" x14ac:dyDescent="0.3">
      <c r="A89" s="164"/>
      <c r="B89" s="1467"/>
      <c r="C89" s="402" t="s">
        <v>6</v>
      </c>
      <c r="D89" s="320"/>
      <c r="E89" s="320"/>
      <c r="F89" s="70"/>
      <c r="G89" s="70"/>
      <c r="H89" s="70"/>
      <c r="I89" s="70"/>
      <c r="J89" s="70"/>
      <c r="K89" s="70"/>
      <c r="L89" s="36"/>
    </row>
    <row r="90" spans="1:12" s="6" customFormat="1" ht="13" x14ac:dyDescent="0.3">
      <c r="A90" s="164"/>
      <c r="B90" s="415" t="s">
        <v>4213</v>
      </c>
      <c r="C90" s="421"/>
      <c r="D90" s="320"/>
      <c r="E90" s="320"/>
      <c r="F90" s="70"/>
      <c r="G90" s="70"/>
      <c r="H90" s="70"/>
      <c r="I90" s="70"/>
      <c r="J90" s="70"/>
      <c r="K90" s="70"/>
      <c r="L90" s="36"/>
    </row>
    <row r="91" spans="1:12" s="6" customFormat="1" ht="13" x14ac:dyDescent="0.3">
      <c r="A91" s="164"/>
      <c r="B91" s="415" t="s">
        <v>4214</v>
      </c>
      <c r="C91" s="421"/>
      <c r="D91" s="320"/>
      <c r="E91" s="320"/>
      <c r="F91" s="70"/>
      <c r="G91" s="70"/>
      <c r="H91" s="70"/>
      <c r="I91" s="70"/>
      <c r="J91" s="70"/>
      <c r="K91" s="70"/>
      <c r="L91" s="36"/>
    </row>
    <row r="92" spans="1:12" s="6" customFormat="1" ht="13" x14ac:dyDescent="0.3">
      <c r="A92" s="164"/>
      <c r="B92" s="415" t="s">
        <v>4215</v>
      </c>
      <c r="C92" s="421"/>
      <c r="D92" s="320"/>
      <c r="E92" s="320"/>
      <c r="F92" s="70"/>
      <c r="G92" s="70"/>
      <c r="H92" s="70"/>
      <c r="I92" s="70"/>
      <c r="J92" s="70"/>
      <c r="K92" s="70"/>
      <c r="L92" s="36"/>
    </row>
    <row r="93" spans="1:12" s="6" customFormat="1" ht="13" x14ac:dyDescent="0.3">
      <c r="A93" s="164"/>
      <c r="B93" s="415" t="s">
        <v>4216</v>
      </c>
      <c r="C93" s="421"/>
      <c r="D93" s="320"/>
      <c r="E93" s="320"/>
      <c r="F93" s="70"/>
      <c r="G93" s="70"/>
      <c r="H93" s="70"/>
      <c r="I93" s="70"/>
      <c r="J93" s="70"/>
      <c r="K93" s="70"/>
      <c r="L93" s="36"/>
    </row>
    <row r="94" spans="1:12" s="6" customFormat="1" ht="13" x14ac:dyDescent="0.3">
      <c r="A94" s="164"/>
      <c r="B94" s="415" t="s">
        <v>4217</v>
      </c>
      <c r="C94" s="421"/>
      <c r="D94" s="320"/>
      <c r="E94" s="320"/>
      <c r="F94" s="70"/>
      <c r="G94" s="70"/>
      <c r="H94" s="70"/>
      <c r="I94" s="70"/>
      <c r="J94" s="70"/>
      <c r="K94" s="70"/>
      <c r="L94" s="36"/>
    </row>
    <row r="95" spans="1:12" s="6" customFormat="1" ht="13" x14ac:dyDescent="0.3">
      <c r="A95" s="164"/>
      <c r="B95" s="422" t="s">
        <v>4218</v>
      </c>
      <c r="C95" s="241">
        <f>SUM(C90:C94)</f>
        <v>0</v>
      </c>
      <c r="D95" s="320"/>
      <c r="E95" s="320"/>
      <c r="F95" s="70"/>
      <c r="G95" s="70"/>
      <c r="H95" s="70"/>
      <c r="I95" s="70"/>
      <c r="J95" s="70"/>
      <c r="K95" s="70"/>
      <c r="L95" s="36"/>
    </row>
    <row r="96" spans="1:12" s="6" customFormat="1" ht="12.5" x14ac:dyDescent="0.25">
      <c r="A96" s="164"/>
      <c r="B96" s="399"/>
      <c r="C96" s="70"/>
      <c r="D96" s="70"/>
      <c r="E96" s="70"/>
      <c r="F96" s="70"/>
      <c r="G96" s="70"/>
      <c r="H96" s="70"/>
      <c r="I96" s="70"/>
      <c r="J96" s="70"/>
      <c r="K96" s="70"/>
      <c r="L96" s="36"/>
    </row>
    <row r="97" spans="1:12" s="6" customFormat="1" ht="12.5" x14ac:dyDescent="0.25">
      <c r="A97" s="164"/>
      <c r="B97" s="399"/>
      <c r="C97" s="70"/>
      <c r="D97" s="70"/>
      <c r="E97" s="70"/>
      <c r="F97" s="70"/>
      <c r="G97" s="70"/>
      <c r="H97" s="70"/>
      <c r="I97" s="70"/>
      <c r="J97" s="70"/>
      <c r="K97" s="70"/>
      <c r="L97" s="36"/>
    </row>
    <row r="98" spans="1:12" s="6" customFormat="1" ht="15.5" x14ac:dyDescent="0.35">
      <c r="A98" s="164"/>
      <c r="B98" s="398" t="s">
        <v>4219</v>
      </c>
      <c r="C98" s="70"/>
      <c r="D98" s="70"/>
      <c r="E98" s="70"/>
      <c r="F98" s="70"/>
      <c r="G98" s="70"/>
      <c r="H98" s="70"/>
      <c r="I98" s="70"/>
      <c r="J98" s="70"/>
      <c r="K98" s="70"/>
      <c r="L98" s="36"/>
    </row>
    <row r="99" spans="1:12" s="6" customFormat="1" ht="14" x14ac:dyDescent="0.3">
      <c r="A99" s="164"/>
      <c r="B99" s="400"/>
      <c r="C99" s="70"/>
      <c r="D99" s="70"/>
      <c r="E99" s="70"/>
      <c r="F99" s="70"/>
      <c r="G99" s="70"/>
      <c r="H99" s="70"/>
      <c r="I99" s="70"/>
      <c r="J99" s="70"/>
      <c r="K99" s="70"/>
      <c r="L99" s="36"/>
    </row>
    <row r="100" spans="1:12" s="6" customFormat="1" ht="12.5" x14ac:dyDescent="0.25">
      <c r="A100" s="164"/>
      <c r="B100" s="399"/>
      <c r="C100" s="70"/>
      <c r="D100" s="70"/>
      <c r="E100" s="70"/>
      <c r="F100" s="70"/>
      <c r="G100" s="70"/>
      <c r="H100" s="70"/>
      <c r="I100" s="70"/>
      <c r="J100" s="70"/>
      <c r="K100" s="70"/>
      <c r="L100" s="36"/>
    </row>
    <row r="101" spans="1:12" s="6" customFormat="1" ht="12.5" x14ac:dyDescent="0.25">
      <c r="A101" s="164"/>
      <c r="B101" s="70" t="s">
        <v>4220</v>
      </c>
      <c r="C101" s="70"/>
      <c r="D101" s="70"/>
      <c r="E101" s="70"/>
      <c r="F101" s="70"/>
      <c r="G101" s="70"/>
      <c r="H101" s="70"/>
      <c r="I101" s="70"/>
      <c r="J101" s="70"/>
      <c r="K101" s="70"/>
      <c r="L101" s="36"/>
    </row>
    <row r="102" spans="1:12" s="6" customFormat="1" ht="13" x14ac:dyDescent="0.3">
      <c r="A102" s="164"/>
      <c r="B102" s="1444" t="s">
        <v>4221</v>
      </c>
      <c r="C102" s="322"/>
      <c r="D102" s="423"/>
      <c r="E102" s="323"/>
      <c r="F102" s="322"/>
      <c r="G102" s="1447" t="s">
        <v>4222</v>
      </c>
      <c r="H102" s="1448"/>
      <c r="I102" s="70"/>
      <c r="J102" s="70"/>
      <c r="K102" s="70"/>
      <c r="L102" s="36"/>
    </row>
    <row r="103" spans="1:12" s="6" customFormat="1" ht="26" x14ac:dyDescent="0.25">
      <c r="A103" s="164"/>
      <c r="B103" s="1445"/>
      <c r="C103" s="424" t="s">
        <v>33</v>
      </c>
      <c r="D103" s="425" t="s">
        <v>4223</v>
      </c>
      <c r="E103" s="426" t="s">
        <v>4224</v>
      </c>
      <c r="F103" s="424" t="s">
        <v>4222</v>
      </c>
      <c r="G103" s="426" t="s">
        <v>4225</v>
      </c>
      <c r="H103" s="424" t="s">
        <v>4226</v>
      </c>
      <c r="I103" s="70"/>
      <c r="J103" s="70"/>
      <c r="K103" s="70"/>
      <c r="L103" s="36"/>
    </row>
    <row r="104" spans="1:12" s="6" customFormat="1" ht="13" x14ac:dyDescent="0.3">
      <c r="A104" s="164"/>
      <c r="B104" s="1446"/>
      <c r="C104" s="402" t="s">
        <v>6</v>
      </c>
      <c r="D104" s="427" t="s">
        <v>6</v>
      </c>
      <c r="E104" s="428" t="s">
        <v>6</v>
      </c>
      <c r="F104" s="402" t="s">
        <v>6</v>
      </c>
      <c r="G104" s="402" t="s">
        <v>4227</v>
      </c>
      <c r="H104" s="402" t="s">
        <v>4228</v>
      </c>
      <c r="I104" s="70"/>
      <c r="J104" s="429"/>
      <c r="K104" s="70"/>
      <c r="L104" s="36"/>
    </row>
    <row r="105" spans="1:12" s="6" customFormat="1" ht="12.5" x14ac:dyDescent="0.25">
      <c r="A105" s="164"/>
      <c r="B105" s="430" t="s">
        <v>4229</v>
      </c>
      <c r="C105" s="431">
        <f>SUM(D105:F105)</f>
        <v>0</v>
      </c>
      <c r="D105" s="432"/>
      <c r="E105" s="433"/>
      <c r="F105" s="434"/>
      <c r="G105" s="435"/>
      <c r="H105" s="434"/>
      <c r="I105" s="70"/>
      <c r="J105" s="436">
        <f>ROUND(G105,3)*1000</f>
        <v>0</v>
      </c>
      <c r="K105" s="70"/>
      <c r="L105" s="36"/>
    </row>
    <row r="106" spans="1:12" s="6" customFormat="1" ht="12.5" x14ac:dyDescent="0.25">
      <c r="A106" s="164"/>
      <c r="B106" s="437" t="s">
        <v>4230</v>
      </c>
      <c r="C106" s="438">
        <f>SUM(D106:F106)</f>
        <v>0</v>
      </c>
      <c r="D106" s="439"/>
      <c r="E106" s="440"/>
      <c r="F106" s="435"/>
      <c r="G106" s="421"/>
      <c r="H106" s="441"/>
      <c r="I106" s="70"/>
      <c r="J106" s="436">
        <f>ROUND(G106,3)*1000</f>
        <v>0</v>
      </c>
      <c r="K106" s="70"/>
      <c r="L106" s="36"/>
    </row>
    <row r="107" spans="1:12" s="6" customFormat="1" ht="13" x14ac:dyDescent="0.3">
      <c r="A107" s="164"/>
      <c r="B107" s="442" t="s">
        <v>4203</v>
      </c>
      <c r="C107" s="354">
        <f>SUM(C105:C106)</f>
        <v>0</v>
      </c>
      <c r="D107" s="348">
        <f>SUM(D105:D106)</f>
        <v>0</v>
      </c>
      <c r="E107" s="355">
        <f>SUM(E105:E106)</f>
        <v>0</v>
      </c>
      <c r="F107" s="354">
        <f>SUM(F105:F106)</f>
        <v>0</v>
      </c>
      <c r="G107" s="443"/>
      <c r="H107" s="443"/>
      <c r="I107" s="70"/>
      <c r="J107" s="429"/>
      <c r="K107" s="70"/>
      <c r="L107" s="36"/>
    </row>
    <row r="108" spans="1:12" s="6" customFormat="1" ht="13" x14ac:dyDescent="0.3">
      <c r="A108" s="164"/>
      <c r="B108" s="410"/>
      <c r="C108" s="410"/>
      <c r="D108" s="410"/>
      <c r="E108" s="410"/>
      <c r="F108" s="410"/>
      <c r="G108" s="410"/>
      <c r="H108" s="369"/>
      <c r="I108" s="369"/>
      <c r="J108" s="429"/>
      <c r="K108" s="70"/>
      <c r="L108" s="36"/>
    </row>
    <row r="109" spans="1:12" s="6" customFormat="1" ht="13" x14ac:dyDescent="0.3">
      <c r="A109" s="164"/>
      <c r="B109" s="102"/>
      <c r="C109" s="69"/>
      <c r="D109" s="69"/>
      <c r="E109" s="69"/>
      <c r="F109" s="69"/>
      <c r="G109" s="444"/>
      <c r="H109" s="70"/>
      <c r="I109" s="70"/>
      <c r="J109" s="429"/>
      <c r="K109" s="70"/>
      <c r="L109" s="36"/>
    </row>
    <row r="110" spans="1:12" s="6" customFormat="1" ht="13" x14ac:dyDescent="0.3">
      <c r="A110" s="164"/>
      <c r="B110" s="1444" t="s">
        <v>4231</v>
      </c>
      <c r="C110" s="322"/>
      <c r="D110" s="423"/>
      <c r="E110" s="323"/>
      <c r="F110" s="322"/>
      <c r="G110" s="1447" t="s">
        <v>4222</v>
      </c>
      <c r="H110" s="1448"/>
      <c r="I110" s="70"/>
      <c r="J110" s="429"/>
      <c r="K110" s="70"/>
      <c r="L110" s="36"/>
    </row>
    <row r="111" spans="1:12" s="6" customFormat="1" ht="26" x14ac:dyDescent="0.25">
      <c r="A111" s="164"/>
      <c r="B111" s="1445"/>
      <c r="C111" s="424" t="s">
        <v>33</v>
      </c>
      <c r="D111" s="425" t="s">
        <v>4223</v>
      </c>
      <c r="E111" s="426" t="s">
        <v>4224</v>
      </c>
      <c r="F111" s="424" t="s">
        <v>4222</v>
      </c>
      <c r="G111" s="426" t="s">
        <v>4225</v>
      </c>
      <c r="H111" s="424" t="s">
        <v>4226</v>
      </c>
      <c r="I111" s="70"/>
      <c r="J111" s="429"/>
      <c r="K111" s="70"/>
      <c r="L111" s="36"/>
    </row>
    <row r="112" spans="1:12" s="6" customFormat="1" ht="13" x14ac:dyDescent="0.3">
      <c r="A112" s="164"/>
      <c r="B112" s="1446"/>
      <c r="C112" s="402" t="s">
        <v>6</v>
      </c>
      <c r="D112" s="427" t="s">
        <v>6</v>
      </c>
      <c r="E112" s="428" t="s">
        <v>6</v>
      </c>
      <c r="F112" s="402" t="s">
        <v>6</v>
      </c>
      <c r="G112" s="428" t="s">
        <v>4227</v>
      </c>
      <c r="H112" s="402" t="s">
        <v>4228</v>
      </c>
      <c r="I112" s="70"/>
      <c r="J112" s="429"/>
      <c r="K112" s="70"/>
      <c r="L112" s="36"/>
    </row>
    <row r="113" spans="1:19" s="6" customFormat="1" ht="12.5" x14ac:dyDescent="0.25">
      <c r="A113" s="164"/>
      <c r="B113" s="430" t="s">
        <v>4232</v>
      </c>
      <c r="C113" s="431">
        <f>SUM(D113:F113)</f>
        <v>0</v>
      </c>
      <c r="D113" s="432"/>
      <c r="E113" s="433"/>
      <c r="F113" s="434"/>
      <c r="G113" s="435"/>
      <c r="H113" s="434"/>
      <c r="I113" s="70"/>
      <c r="J113" s="436">
        <f>ROUND(G113,3)*1000</f>
        <v>0</v>
      </c>
      <c r="K113" s="70"/>
      <c r="L113" s="36"/>
    </row>
    <row r="114" spans="1:19" s="6" customFormat="1" ht="12.5" x14ac:dyDescent="0.25">
      <c r="A114" s="164"/>
      <c r="B114" s="437" t="s">
        <v>4233</v>
      </c>
      <c r="C114" s="438">
        <f>SUM(D114:F114)</f>
        <v>0</v>
      </c>
      <c r="D114" s="439"/>
      <c r="E114" s="440"/>
      <c r="F114" s="435"/>
      <c r="G114" s="421"/>
      <c r="H114" s="441"/>
      <c r="I114" s="70"/>
      <c r="J114" s="436">
        <f>ROUND(G114,3)*1000</f>
        <v>0</v>
      </c>
      <c r="K114" s="70"/>
      <c r="L114" s="36"/>
    </row>
    <row r="115" spans="1:19" s="6" customFormat="1" ht="13" x14ac:dyDescent="0.3">
      <c r="A115" s="164"/>
      <c r="B115" s="442" t="s">
        <v>4234</v>
      </c>
      <c r="C115" s="354">
        <f>SUM(C113:C114)</f>
        <v>0</v>
      </c>
      <c r="D115" s="348">
        <f>SUM(D113:D114)</f>
        <v>0</v>
      </c>
      <c r="E115" s="355">
        <f>SUM(E113:E114)</f>
        <v>0</v>
      </c>
      <c r="F115" s="354">
        <f>SUM(F113:F114)</f>
        <v>0</v>
      </c>
      <c r="G115" s="443"/>
      <c r="H115" s="443"/>
      <c r="I115" s="70"/>
      <c r="J115" s="429"/>
      <c r="K115" s="70"/>
      <c r="L115" s="36"/>
    </row>
    <row r="116" spans="1:19" s="6" customFormat="1" ht="13" x14ac:dyDescent="0.3">
      <c r="A116" s="164"/>
      <c r="B116" s="410"/>
      <c r="C116" s="410"/>
      <c r="D116" s="410"/>
      <c r="E116" s="410"/>
      <c r="F116" s="410"/>
      <c r="G116" s="410"/>
      <c r="H116" s="369"/>
      <c r="I116" s="369"/>
      <c r="J116" s="445"/>
      <c r="K116" s="70"/>
      <c r="L116" s="36"/>
    </row>
    <row r="117" spans="1:19" s="6" customFormat="1" ht="13" x14ac:dyDescent="0.3">
      <c r="A117" s="164"/>
      <c r="B117" s="373"/>
      <c r="C117" s="70"/>
      <c r="D117" s="70"/>
      <c r="E117" s="70"/>
      <c r="F117" s="70"/>
      <c r="G117" s="70"/>
      <c r="H117" s="70"/>
      <c r="I117" s="70"/>
      <c r="J117" s="429"/>
      <c r="K117" s="70"/>
      <c r="L117" s="36"/>
    </row>
    <row r="118" spans="1:19" s="6" customFormat="1" ht="12.5" x14ac:dyDescent="0.25">
      <c r="A118" s="164"/>
      <c r="B118" s="1449" t="s">
        <v>4235</v>
      </c>
      <c r="C118" s="1449"/>
      <c r="D118" s="1449"/>
      <c r="E118" s="1449"/>
      <c r="F118" s="1449"/>
      <c r="G118" s="164"/>
      <c r="H118" s="70"/>
      <c r="I118" s="70"/>
      <c r="J118" s="70"/>
      <c r="K118" s="70"/>
      <c r="L118" s="36"/>
    </row>
    <row r="119" spans="1:19" s="6" customFormat="1" ht="39" x14ac:dyDescent="0.3">
      <c r="A119" s="164"/>
      <c r="B119" s="446" t="s">
        <v>4236</v>
      </c>
      <c r="C119" s="447" t="s">
        <v>4237</v>
      </c>
      <c r="D119" s="448"/>
      <c r="E119" s="449"/>
      <c r="F119" s="447" t="s">
        <v>4238</v>
      </c>
      <c r="G119" s="448"/>
      <c r="H119" s="70"/>
      <c r="I119" s="70"/>
      <c r="J119" s="70"/>
      <c r="K119" s="70"/>
      <c r="L119" s="36"/>
    </row>
    <row r="120" spans="1:19" s="6" customFormat="1" ht="13" x14ac:dyDescent="0.3">
      <c r="A120" s="164"/>
      <c r="B120" s="450" t="s">
        <v>4239</v>
      </c>
      <c r="C120" s="451" t="s">
        <v>6</v>
      </c>
      <c r="D120" s="448"/>
      <c r="E120" s="449"/>
      <c r="F120" s="451" t="s">
        <v>6</v>
      </c>
      <c r="G120" s="448"/>
      <c r="H120" s="70"/>
      <c r="I120" s="70"/>
      <c r="J120" s="70"/>
      <c r="K120" s="70"/>
      <c r="L120" s="36"/>
    </row>
    <row r="121" spans="1:19" s="6" customFormat="1" ht="12.5" x14ac:dyDescent="0.25">
      <c r="A121" s="164"/>
      <c r="B121" s="430" t="s">
        <v>4240</v>
      </c>
      <c r="C121" s="452"/>
      <c r="D121" s="453"/>
      <c r="E121" s="454"/>
      <c r="F121" s="452"/>
      <c r="G121" s="453"/>
      <c r="H121" s="70"/>
      <c r="I121" s="70"/>
      <c r="J121" s="70"/>
      <c r="K121" s="70"/>
      <c r="L121" s="36"/>
    </row>
    <row r="122" spans="1:19" s="6" customFormat="1" ht="12.5" x14ac:dyDescent="0.25">
      <c r="A122" s="164"/>
      <c r="B122" s="455" t="s">
        <v>4241</v>
      </c>
      <c r="C122" s="452"/>
      <c r="D122" s="453"/>
      <c r="E122" s="454"/>
      <c r="F122" s="452"/>
      <c r="G122" s="453"/>
      <c r="H122" s="70"/>
      <c r="I122" s="70"/>
      <c r="J122" s="70"/>
      <c r="K122" s="70"/>
      <c r="L122" s="36"/>
    </row>
    <row r="123" spans="1:19" s="6" customFormat="1" ht="12.5" x14ac:dyDescent="0.25">
      <c r="A123" s="164"/>
      <c r="B123" s="399"/>
      <c r="C123" s="70"/>
      <c r="D123" s="70"/>
      <c r="E123" s="70"/>
      <c r="F123" s="70"/>
      <c r="G123" s="70"/>
      <c r="H123" s="70"/>
      <c r="I123" s="456"/>
      <c r="J123" s="370"/>
      <c r="K123" s="70"/>
      <c r="L123" s="36"/>
    </row>
    <row r="124" spans="1:19" s="6" customFormat="1" ht="12.5" x14ac:dyDescent="0.25">
      <c r="A124" s="164"/>
      <c r="B124" s="70"/>
      <c r="C124" s="70"/>
      <c r="D124" s="70"/>
      <c r="E124" s="70"/>
      <c r="F124" s="70"/>
      <c r="G124" s="70"/>
      <c r="H124" s="70"/>
      <c r="I124" s="70"/>
      <c r="J124" s="70"/>
      <c r="K124" s="70"/>
      <c r="L124" s="36"/>
    </row>
    <row r="125" spans="1:19" s="6" customFormat="1" ht="13" x14ac:dyDescent="0.3">
      <c r="A125" s="164"/>
      <c r="B125" s="373"/>
      <c r="C125" s="70"/>
      <c r="D125" s="70"/>
      <c r="E125" s="70"/>
      <c r="F125" s="70"/>
      <c r="G125" s="70"/>
      <c r="H125" s="70"/>
      <c r="I125" s="70"/>
      <c r="J125" s="70"/>
      <c r="K125" s="70"/>
      <c r="L125" s="70"/>
    </row>
    <row r="126" spans="1:19" s="6" customFormat="1" ht="15.5" x14ac:dyDescent="0.35">
      <c r="A126" s="164"/>
      <c r="B126" s="318" t="s">
        <v>4242</v>
      </c>
      <c r="C126" s="319"/>
      <c r="D126" s="319"/>
      <c r="E126" s="70"/>
      <c r="F126" s="70"/>
      <c r="G126" s="70"/>
      <c r="H126" s="70"/>
      <c r="I126" s="70"/>
      <c r="J126" s="70"/>
      <c r="K126" s="70"/>
      <c r="L126" s="36"/>
    </row>
    <row r="127" spans="1:19" s="6" customFormat="1" ht="12.5" x14ac:dyDescent="0.25">
      <c r="A127" s="164"/>
      <c r="B127" s="374"/>
      <c r="C127" s="70"/>
      <c r="D127" s="70"/>
      <c r="E127" s="70"/>
      <c r="F127" s="70"/>
      <c r="G127" s="70"/>
      <c r="H127" s="70"/>
      <c r="I127" s="70"/>
      <c r="J127" s="70"/>
      <c r="K127" s="70"/>
      <c r="L127" s="36"/>
    </row>
    <row r="128" spans="1:19" s="6" customFormat="1" ht="12.5" x14ac:dyDescent="0.25">
      <c r="A128" s="164"/>
      <c r="B128" s="1443" t="s">
        <v>4243</v>
      </c>
      <c r="C128" s="1443"/>
      <c r="D128" s="1443"/>
      <c r="E128" s="1443"/>
      <c r="F128" s="1443"/>
      <c r="G128" s="1443"/>
      <c r="H128" s="1443"/>
      <c r="I128" s="1443"/>
      <c r="J128" s="1443"/>
      <c r="K128" s="1443"/>
      <c r="L128" s="36"/>
      <c r="S128" s="374"/>
    </row>
    <row r="129" spans="1:19" s="6" customFormat="1" ht="13" x14ac:dyDescent="0.3">
      <c r="A129" s="164"/>
      <c r="B129" s="393"/>
      <c r="C129" s="70"/>
      <c r="D129" s="70"/>
      <c r="E129" s="70"/>
      <c r="F129" s="70"/>
      <c r="G129" s="70"/>
      <c r="H129" s="70"/>
      <c r="I129" s="70"/>
      <c r="J129" s="70"/>
      <c r="K129" s="164"/>
      <c r="L129" s="36"/>
      <c r="S129" s="70"/>
    </row>
    <row r="130" spans="1:19" s="6" customFormat="1" ht="15.5" x14ac:dyDescent="0.35">
      <c r="A130" s="164"/>
      <c r="B130" s="398" t="s">
        <v>4244</v>
      </c>
      <c r="C130" s="457"/>
      <c r="D130" s="457"/>
      <c r="E130" s="458"/>
      <c r="F130" s="458"/>
      <c r="G130" s="390"/>
      <c r="H130" s="167" t="s">
        <v>4245</v>
      </c>
      <c r="I130" s="373" t="s">
        <v>4246</v>
      </c>
      <c r="J130" s="70"/>
      <c r="K130" s="164"/>
      <c r="L130" s="36"/>
      <c r="S130" s="398"/>
    </row>
    <row r="131" spans="1:19" s="6" customFormat="1" ht="13" x14ac:dyDescent="0.25">
      <c r="A131" s="164"/>
      <c r="B131" s="459"/>
      <c r="C131" s="399"/>
      <c r="D131" s="399"/>
      <c r="E131" s="458"/>
      <c r="F131" s="458"/>
      <c r="G131" s="390"/>
      <c r="H131" s="458" t="s">
        <v>4247</v>
      </c>
      <c r="I131" s="70"/>
      <c r="J131" s="70"/>
      <c r="K131" s="164"/>
      <c r="L131" s="36"/>
      <c r="S131" s="399"/>
    </row>
    <row r="132" spans="1:19" s="6" customFormat="1" ht="28.5" customHeight="1" x14ac:dyDescent="0.25">
      <c r="A132" s="164"/>
      <c r="B132" s="1439" t="s">
        <v>4248</v>
      </c>
      <c r="C132" s="1439"/>
      <c r="D132" s="1439"/>
      <c r="E132" s="1439"/>
      <c r="F132" s="1439"/>
      <c r="G132" s="1440"/>
      <c r="H132" s="460"/>
      <c r="I132" s="1441" t="s">
        <v>4249</v>
      </c>
      <c r="J132" s="1442"/>
      <c r="K132" s="1443"/>
      <c r="L132" s="50"/>
      <c r="S132" s="461"/>
    </row>
    <row r="133" spans="1:19" s="6" customFormat="1" ht="28.5" customHeight="1" x14ac:dyDescent="0.25">
      <c r="A133" s="164"/>
      <c r="B133" s="1439" t="s">
        <v>4250</v>
      </c>
      <c r="C133" s="1439"/>
      <c r="D133" s="1439"/>
      <c r="E133" s="1439"/>
      <c r="F133" s="1439"/>
      <c r="G133" s="1440"/>
      <c r="H133" s="460"/>
      <c r="I133" s="1441" t="s">
        <v>4249</v>
      </c>
      <c r="J133" s="1442"/>
      <c r="K133" s="1443"/>
      <c r="L133" s="50"/>
      <c r="S133" s="461"/>
    </row>
    <row r="134" spans="1:19" s="6" customFormat="1" ht="28.5" customHeight="1" x14ac:dyDescent="0.25">
      <c r="A134" s="164"/>
      <c r="B134" s="1439" t="s">
        <v>4251</v>
      </c>
      <c r="C134" s="1439"/>
      <c r="D134" s="1439"/>
      <c r="E134" s="1439"/>
      <c r="F134" s="1439"/>
      <c r="G134" s="1440"/>
      <c r="H134" s="460"/>
      <c r="I134" s="1441" t="s">
        <v>4252</v>
      </c>
      <c r="J134" s="1442"/>
      <c r="K134" s="1443"/>
      <c r="L134" s="50"/>
      <c r="S134" s="462"/>
    </row>
    <row r="135" spans="1:19" s="6" customFormat="1" ht="28.5" customHeight="1" x14ac:dyDescent="0.25">
      <c r="A135" s="164"/>
      <c r="B135" s="1439" t="s">
        <v>4253</v>
      </c>
      <c r="C135" s="1439"/>
      <c r="D135" s="1439"/>
      <c r="E135" s="1439"/>
      <c r="F135" s="1439"/>
      <c r="G135" s="1440"/>
      <c r="H135" s="460"/>
      <c r="I135" s="1441" t="s">
        <v>4252</v>
      </c>
      <c r="J135" s="1442"/>
      <c r="K135" s="1443"/>
      <c r="L135" s="50"/>
      <c r="S135" s="462"/>
    </row>
    <row r="136" spans="1:19" s="6" customFormat="1" ht="28.5" customHeight="1" x14ac:dyDescent="0.25">
      <c r="A136" s="164"/>
      <c r="B136" s="1439" t="s">
        <v>4254</v>
      </c>
      <c r="C136" s="1439"/>
      <c r="D136" s="1439"/>
      <c r="E136" s="1439"/>
      <c r="F136" s="1439"/>
      <c r="G136" s="1440"/>
      <c r="H136" s="460"/>
      <c r="I136" s="1441" t="s">
        <v>4252</v>
      </c>
      <c r="J136" s="1442"/>
      <c r="K136" s="1443"/>
      <c r="L136" s="50"/>
      <c r="S136" s="461"/>
    </row>
    <row r="137" spans="1:19" s="6" customFormat="1" ht="28.5" customHeight="1" x14ac:dyDescent="0.25">
      <c r="A137" s="164"/>
      <c r="B137" s="1439" t="s">
        <v>4255</v>
      </c>
      <c r="C137" s="1439"/>
      <c r="D137" s="1439"/>
      <c r="E137" s="1439"/>
      <c r="F137" s="1439"/>
      <c r="G137" s="1440"/>
      <c r="H137" s="460"/>
      <c r="I137" s="1441" t="s">
        <v>4252</v>
      </c>
      <c r="J137" s="1442"/>
      <c r="K137" s="1443"/>
      <c r="L137" s="50"/>
      <c r="S137" s="462"/>
    </row>
    <row r="138" spans="1:19" s="6" customFormat="1" ht="28.5" customHeight="1" x14ac:dyDescent="0.25">
      <c r="A138" s="164"/>
      <c r="B138" s="1439" t="s">
        <v>4256</v>
      </c>
      <c r="C138" s="1439"/>
      <c r="D138" s="1439"/>
      <c r="E138" s="1439"/>
      <c r="F138" s="1439"/>
      <c r="G138" s="1440"/>
      <c r="H138" s="460"/>
      <c r="I138" s="1441" t="s">
        <v>4252</v>
      </c>
      <c r="J138" s="1442"/>
      <c r="K138" s="1443"/>
      <c r="L138" s="50"/>
      <c r="S138" s="462"/>
    </row>
    <row r="139" spans="1:19" s="6" customFormat="1" ht="13" x14ac:dyDescent="0.25">
      <c r="A139" s="164"/>
      <c r="B139" s="462"/>
      <c r="C139" s="184"/>
      <c r="D139" s="184"/>
      <c r="E139" s="184"/>
      <c r="F139" s="184"/>
      <c r="G139" s="184"/>
      <c r="H139" s="463"/>
      <c r="I139" s="463"/>
      <c r="J139" s="463"/>
      <c r="K139" s="185"/>
      <c r="L139" s="50"/>
    </row>
    <row r="140" spans="1:19" s="6" customFormat="1" ht="12.5" x14ac:dyDescent="0.25">
      <c r="A140" s="164"/>
      <c r="B140" s="374"/>
      <c r="C140" s="70"/>
      <c r="D140" s="70"/>
      <c r="E140" s="70"/>
      <c r="F140" s="70"/>
      <c r="G140" s="70"/>
      <c r="H140" s="70"/>
      <c r="I140" s="70"/>
      <c r="J140" s="70"/>
      <c r="K140" s="70"/>
      <c r="L140" s="36"/>
    </row>
    <row r="141" spans="1:19" s="6" customFormat="1" ht="13" x14ac:dyDescent="0.3">
      <c r="A141" s="164"/>
      <c r="B141" s="373"/>
      <c r="C141" s="70"/>
      <c r="D141" s="70"/>
      <c r="E141" s="70"/>
      <c r="F141" s="70"/>
      <c r="G141" s="70"/>
      <c r="H141" s="70"/>
      <c r="I141" s="70"/>
      <c r="J141" s="70"/>
      <c r="K141" s="70"/>
      <c r="L141" s="70" t="s">
        <v>4257</v>
      </c>
    </row>
    <row r="142" spans="1:19" s="6" customFormat="1" ht="16.5" customHeight="1" x14ac:dyDescent="0.35">
      <c r="B142" s="1433" t="s">
        <v>89</v>
      </c>
      <c r="C142" s="1434"/>
      <c r="D142" s="1434"/>
      <c r="E142" s="1434"/>
      <c r="F142" s="1434"/>
      <c r="G142" s="1434"/>
      <c r="H142" s="1434"/>
      <c r="I142" s="1434"/>
      <c r="J142" s="1434"/>
      <c r="K142" s="1435"/>
      <c r="L142" s="464"/>
    </row>
    <row r="143" spans="1:19" s="164" customFormat="1" ht="85.5" customHeight="1" x14ac:dyDescent="0.25">
      <c r="B143" s="1436"/>
      <c r="C143" s="1437"/>
      <c r="D143" s="1437"/>
      <c r="E143" s="1437"/>
      <c r="F143" s="1437"/>
      <c r="G143" s="1437"/>
      <c r="H143" s="1437"/>
      <c r="I143" s="1437"/>
      <c r="J143" s="1437"/>
      <c r="K143" s="1438"/>
      <c r="L143" s="465"/>
    </row>
    <row r="144" spans="1:19" s="6" customFormat="1" ht="12.5" x14ac:dyDescent="0.25">
      <c r="L144" s="20"/>
    </row>
    <row r="145" spans="1:12" s="6" customFormat="1" ht="12.5" x14ac:dyDescent="0.25">
      <c r="L145" s="20"/>
    </row>
    <row r="146" spans="1:12" s="6" customFormat="1" ht="12.5" x14ac:dyDescent="0.25">
      <c r="L146" s="20"/>
    </row>
    <row r="147" spans="1:12" s="6" customFormat="1" ht="13" x14ac:dyDescent="0.3">
      <c r="A147" s="127" t="s">
        <v>90</v>
      </c>
      <c r="B147" s="127" t="s">
        <v>91</v>
      </c>
      <c r="C147" s="127" t="s">
        <v>92</v>
      </c>
      <c r="D147" s="127" t="s">
        <v>93</v>
      </c>
      <c r="L147" s="20"/>
    </row>
    <row r="148" spans="1:12" s="6" customFormat="1" ht="25" x14ac:dyDescent="0.25">
      <c r="A148" s="129" t="s">
        <v>3469</v>
      </c>
      <c r="B148" s="466" t="s">
        <v>4258</v>
      </c>
      <c r="C148" s="131">
        <f>SUM(H57:H61)-SUM(H68:H72)</f>
        <v>0</v>
      </c>
      <c r="D148" s="132" t="s">
        <v>96</v>
      </c>
      <c r="L148" s="20"/>
    </row>
    <row r="149" spans="1:12" s="6" customFormat="1" ht="25" x14ac:dyDescent="0.25">
      <c r="A149" s="129" t="s">
        <v>3471</v>
      </c>
      <c r="B149" s="466" t="s">
        <v>4259</v>
      </c>
      <c r="C149" s="131">
        <f>M44</f>
        <v>0</v>
      </c>
      <c r="D149" s="132" t="s">
        <v>96</v>
      </c>
      <c r="L149" s="20"/>
    </row>
    <row r="150" spans="1:12" s="6" customFormat="1" ht="25" x14ac:dyDescent="0.25">
      <c r="A150" s="129" t="s">
        <v>3472</v>
      </c>
      <c r="B150" s="466" t="s">
        <v>4260</v>
      </c>
      <c r="C150" s="131">
        <f>M40</f>
        <v>0</v>
      </c>
      <c r="D150" s="132" t="s">
        <v>96</v>
      </c>
      <c r="L150" s="20"/>
    </row>
  </sheetData>
  <mergeCells count="42">
    <mergeCell ref="C6:D6"/>
    <mergeCell ref="E6:G6"/>
    <mergeCell ref="H6:H7"/>
    <mergeCell ref="B30:I30"/>
    <mergeCell ref="B38:B39"/>
    <mergeCell ref="C38:C39"/>
    <mergeCell ref="D38:D39"/>
    <mergeCell ref="E38:E39"/>
    <mergeCell ref="G38:J38"/>
    <mergeCell ref="G39:J40"/>
    <mergeCell ref="G102:H102"/>
    <mergeCell ref="B42:B43"/>
    <mergeCell ref="C42:C43"/>
    <mergeCell ref="D42:D43"/>
    <mergeCell ref="E42:E43"/>
    <mergeCell ref="G42:J42"/>
    <mergeCell ref="G43:J44"/>
    <mergeCell ref="B55:B56"/>
    <mergeCell ref="B66:B67"/>
    <mergeCell ref="B76:B77"/>
    <mergeCell ref="B88:B89"/>
    <mergeCell ref="B102:B104"/>
    <mergeCell ref="B110:B112"/>
    <mergeCell ref="G110:H110"/>
    <mergeCell ref="B118:F118"/>
    <mergeCell ref="B128:K128"/>
    <mergeCell ref="B132:G132"/>
    <mergeCell ref="I132:K132"/>
    <mergeCell ref="B133:G133"/>
    <mergeCell ref="I133:K133"/>
    <mergeCell ref="B134:G134"/>
    <mergeCell ref="I134:K134"/>
    <mergeCell ref="B135:G135"/>
    <mergeCell ref="I135:K135"/>
    <mergeCell ref="B142:K142"/>
    <mergeCell ref="B143:K143"/>
    <mergeCell ref="B136:G136"/>
    <mergeCell ref="I136:K136"/>
    <mergeCell ref="B137:G137"/>
    <mergeCell ref="I137:K137"/>
    <mergeCell ref="B138:G138"/>
    <mergeCell ref="I138:K138"/>
  </mergeCells>
  <dataValidations count="2">
    <dataValidation type="whole" allowBlank="1" showInputMessage="1" showErrorMessage="1" sqref="C9:C10 D9:D11 E10 F9:G10 G11:G13 E12:F13 C13:D13 E16:G16 G17:G19 D17 C18:F19 D40 F22:F24 F44 F40 D44 C57:G61 C68:G72 C78:E79 C90:C94 D105:F106 D113:F114">
      <formula1>-1000000000</formula1>
      <formula2>1000000000</formula2>
    </dataValidation>
    <dataValidation type="list" allowBlank="1" showInputMessage="1" showErrorMessage="1" sqref="H132:H138">
      <formula1>"Yes,No"</formula1>
    </dataValidation>
  </dataValidations>
  <hyperlinks>
    <hyperlink ref="J10" location="'LP-CI&amp;E'!E59" display="Feeds into C&amp;IE"/>
    <hyperlink ref="J11" location="'LP-CI&amp;E'!E59" display="Feeds into C&amp;IE"/>
    <hyperlink ref="J13" location="'LP-CI&amp;E'!E59" display="Feeds into C&amp;IE"/>
    <hyperlink ref="J16" location="'LP-CI&amp;E'!E59" display="Feeds into C&amp;IE"/>
    <hyperlink ref="J17" location="'LP-CI&amp;E'!E59" display="Feeds into C&amp;IE"/>
    <hyperlink ref="J18" location="'LP-CI&amp;E'!E59" display="Feeds into C&amp;IE"/>
    <hyperlink ref="J19" location="'LP-CI&amp;E'!E59" display="Feeds into C&amp;IE"/>
  </hyperlinks>
  <printOptions headings="1" gridLines="1"/>
  <pageMargins left="0.74803149606299213" right="0.74803149606299213" top="0.98425196850393704" bottom="0.98425196850393704" header="0.51181102362204722" footer="0.51181102362204722"/>
  <pageSetup paperSize="9" scale="3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AA89"/>
  <sheetViews>
    <sheetView showGridLines="0" zoomScale="85" zoomScaleNormal="85" workbookViewId="0">
      <pane xSplit="3" ySplit="7" topLeftCell="D8" activePane="bottomRight" state="frozen"/>
      <selection activeCell="A55" sqref="A55"/>
      <selection pane="topRight" activeCell="A55" sqref="A55"/>
      <selection pane="bottomLeft" activeCell="A55" sqref="A55"/>
      <selection pane="bottomRight" activeCell="D8" sqref="D8"/>
    </sheetView>
  </sheetViews>
  <sheetFormatPr defaultRowHeight="12.75" customHeight="1" x14ac:dyDescent="0.25"/>
  <cols>
    <col min="2" max="2" width="14.1796875" customWidth="1"/>
    <col min="3" max="3" width="72.81640625" customWidth="1"/>
    <col min="4" max="10" width="13" customWidth="1"/>
    <col min="11" max="11" width="14.1796875" customWidth="1"/>
    <col min="12" max="14" width="13" customWidth="1"/>
    <col min="15" max="17" width="14.1796875" customWidth="1"/>
    <col min="18" max="18" width="13" customWidth="1"/>
    <col min="19" max="19" width="15" customWidth="1"/>
    <col min="20" max="23" width="13" customWidth="1"/>
    <col min="25" max="25" width="14.1796875" customWidth="1"/>
    <col min="26" max="26" width="50.54296875" customWidth="1"/>
    <col min="27" max="27" width="12.54296875" customWidth="1"/>
  </cols>
  <sheetData>
    <row r="1" spans="1:26" s="867" customFormat="1" ht="12.5" x14ac:dyDescent="0.25">
      <c r="A1" s="860"/>
      <c r="B1" s="860"/>
      <c r="C1" s="861"/>
      <c r="D1" s="862"/>
      <c r="E1" s="862"/>
      <c r="F1" s="862"/>
      <c r="G1" s="862"/>
      <c r="H1" s="863"/>
      <c r="I1" s="863"/>
      <c r="J1" s="863"/>
      <c r="K1" s="863"/>
      <c r="L1" s="863"/>
      <c r="M1" s="864"/>
      <c r="N1" s="862"/>
      <c r="O1" s="862"/>
      <c r="P1" s="862"/>
      <c r="Q1" s="862"/>
      <c r="R1" s="863"/>
      <c r="S1" s="863"/>
      <c r="T1" s="863"/>
      <c r="U1" s="863"/>
      <c r="V1" s="863"/>
      <c r="W1" s="864"/>
      <c r="X1" s="865"/>
      <c r="Y1" s="864"/>
      <c r="Z1" s="866"/>
    </row>
    <row r="2" spans="1:26" s="867" customFormat="1" ht="27" customHeight="1" x14ac:dyDescent="0.4">
      <c r="A2" s="860"/>
      <c r="B2" s="868" t="s">
        <v>7476</v>
      </c>
      <c r="D2" s="869"/>
      <c r="E2" s="869"/>
      <c r="F2" s="869"/>
      <c r="G2" s="869"/>
      <c r="H2" s="869"/>
      <c r="I2" s="869"/>
      <c r="J2" s="869"/>
      <c r="K2" s="869"/>
      <c r="L2" s="869"/>
      <c r="M2" s="869"/>
      <c r="N2" s="869"/>
      <c r="O2" s="869"/>
      <c r="P2" s="869"/>
      <c r="Q2" s="869"/>
      <c r="R2" s="869"/>
      <c r="S2" s="869"/>
      <c r="T2" s="869"/>
      <c r="U2" s="869"/>
      <c r="V2" s="869"/>
      <c r="W2" s="869"/>
      <c r="X2" s="865"/>
      <c r="Y2" s="869"/>
      <c r="Z2" s="866"/>
    </row>
    <row r="3" spans="1:26" s="876" customFormat="1" ht="18" x14ac:dyDescent="0.4">
      <c r="A3" s="870"/>
      <c r="B3" s="870"/>
      <c r="C3" s="871"/>
      <c r="D3" s="872"/>
      <c r="E3" s="872"/>
      <c r="F3" s="872"/>
      <c r="G3" s="872"/>
      <c r="H3" s="872"/>
      <c r="I3" s="873"/>
      <c r="J3" s="874"/>
      <c r="K3" s="874"/>
      <c r="L3" s="874"/>
      <c r="M3" s="874"/>
      <c r="N3" s="874"/>
      <c r="O3" s="874"/>
      <c r="P3" s="874"/>
      <c r="Q3" s="874"/>
      <c r="R3" s="872"/>
      <c r="S3" s="872"/>
      <c r="T3" s="872"/>
      <c r="U3" s="1491"/>
      <c r="V3" s="1492"/>
      <c r="W3" s="872"/>
      <c r="X3" s="875"/>
      <c r="Y3" s="1493"/>
      <c r="Z3" s="1494"/>
    </row>
    <row r="4" spans="1:26" s="867" customFormat="1" ht="18" x14ac:dyDescent="0.4">
      <c r="A4" s="860"/>
      <c r="B4" s="860"/>
      <c r="C4" s="861"/>
      <c r="D4" s="877"/>
      <c r="E4" s="877"/>
      <c r="F4" s="877"/>
      <c r="G4" s="877"/>
      <c r="H4" s="877"/>
      <c r="I4" s="877"/>
      <c r="J4" s="878"/>
      <c r="K4" s="877"/>
      <c r="L4" s="877"/>
      <c r="M4" s="877"/>
      <c r="N4" s="877"/>
      <c r="O4" s="877"/>
      <c r="P4" s="877"/>
      <c r="Q4" s="877"/>
      <c r="R4" s="877"/>
      <c r="S4" s="877"/>
      <c r="T4" s="878"/>
      <c r="U4" s="878"/>
      <c r="V4" s="878"/>
      <c r="W4" s="878"/>
      <c r="X4" s="865"/>
      <c r="Y4" s="878"/>
      <c r="Z4" s="866"/>
    </row>
    <row r="5" spans="1:26" s="867" customFormat="1" ht="13" x14ac:dyDescent="0.3">
      <c r="A5" s="860"/>
      <c r="B5" s="860"/>
      <c r="C5" s="861"/>
      <c r="D5" s="1495" t="s">
        <v>7477</v>
      </c>
      <c r="E5" s="1496"/>
      <c r="F5" s="1496"/>
      <c r="G5" s="1496"/>
      <c r="H5" s="1496"/>
      <c r="I5" s="1496"/>
      <c r="J5" s="879"/>
      <c r="K5" s="1497" t="s">
        <v>7478</v>
      </c>
      <c r="L5" s="1497"/>
      <c r="M5" s="1497"/>
      <c r="N5" s="1497"/>
      <c r="O5" s="1497"/>
      <c r="P5" s="1497"/>
      <c r="Q5" s="1497"/>
      <c r="R5" s="1497"/>
      <c r="S5" s="1497"/>
      <c r="T5" s="879"/>
      <c r="U5" s="1498" t="s">
        <v>7479</v>
      </c>
      <c r="V5" s="1499"/>
      <c r="W5" s="880"/>
      <c r="X5" s="865"/>
      <c r="Y5" s="880" t="s">
        <v>7480</v>
      </c>
      <c r="Z5" s="866"/>
    </row>
    <row r="6" spans="1:26" s="867" customFormat="1" ht="66" customHeight="1" x14ac:dyDescent="0.35">
      <c r="A6" s="860"/>
      <c r="B6" s="860"/>
      <c r="C6" s="861"/>
      <c r="D6" s="881" t="s">
        <v>7481</v>
      </c>
      <c r="E6" s="881" t="s">
        <v>7482</v>
      </c>
      <c r="F6" s="881" t="s">
        <v>7483</v>
      </c>
      <c r="G6" s="881" t="s">
        <v>7484</v>
      </c>
      <c r="H6" s="881" t="s">
        <v>4376</v>
      </c>
      <c r="I6" s="882" t="s">
        <v>7485</v>
      </c>
      <c r="J6" s="881" t="s">
        <v>7486</v>
      </c>
      <c r="K6" s="883" t="s">
        <v>4362</v>
      </c>
      <c r="L6" s="881" t="s">
        <v>7487</v>
      </c>
      <c r="M6" s="881" t="s">
        <v>4364</v>
      </c>
      <c r="N6" s="881" t="s">
        <v>4365</v>
      </c>
      <c r="O6" s="881" t="s">
        <v>4366</v>
      </c>
      <c r="P6" s="881" t="s">
        <v>4367</v>
      </c>
      <c r="Q6" s="881" t="s">
        <v>4368</v>
      </c>
      <c r="R6" s="881" t="s">
        <v>4369</v>
      </c>
      <c r="S6" s="882" t="s">
        <v>4370</v>
      </c>
      <c r="T6" s="881" t="s">
        <v>7488</v>
      </c>
      <c r="U6" s="884" t="s">
        <v>7489</v>
      </c>
      <c r="V6" s="885" t="s">
        <v>7490</v>
      </c>
      <c r="W6" s="881" t="s">
        <v>7491</v>
      </c>
      <c r="X6" s="865"/>
      <c r="Y6" s="881" t="s">
        <v>7491</v>
      </c>
      <c r="Z6" s="886"/>
    </row>
    <row r="7" spans="1:26" s="867" customFormat="1" ht="13" x14ac:dyDescent="0.3">
      <c r="A7" s="887"/>
      <c r="B7" s="887"/>
      <c r="C7" s="865"/>
      <c r="D7" s="888" t="s">
        <v>6</v>
      </c>
      <c r="E7" s="888" t="s">
        <v>6</v>
      </c>
      <c r="F7" s="888" t="s">
        <v>6</v>
      </c>
      <c r="G7" s="888" t="s">
        <v>6</v>
      </c>
      <c r="H7" s="888" t="s">
        <v>6</v>
      </c>
      <c r="I7" s="889" t="s">
        <v>6</v>
      </c>
      <c r="J7" s="888" t="s">
        <v>6</v>
      </c>
      <c r="K7" s="890" t="s">
        <v>6</v>
      </c>
      <c r="L7" s="888" t="s">
        <v>6</v>
      </c>
      <c r="M7" s="888" t="s">
        <v>6</v>
      </c>
      <c r="N7" s="888" t="s">
        <v>6</v>
      </c>
      <c r="O7" s="888" t="s">
        <v>6</v>
      </c>
      <c r="P7" s="888" t="s">
        <v>6</v>
      </c>
      <c r="Q7" s="888" t="s">
        <v>6</v>
      </c>
      <c r="R7" s="888" t="s">
        <v>6</v>
      </c>
      <c r="S7" s="889" t="s">
        <v>6</v>
      </c>
      <c r="T7" s="888" t="s">
        <v>6</v>
      </c>
      <c r="U7" s="891" t="s">
        <v>6</v>
      </c>
      <c r="V7" s="892" t="s">
        <v>6</v>
      </c>
      <c r="W7" s="888" t="s">
        <v>6</v>
      </c>
      <c r="X7" s="865"/>
      <c r="Y7" s="888" t="s">
        <v>6</v>
      </c>
      <c r="Z7" s="866"/>
    </row>
    <row r="8" spans="1:26" s="867" customFormat="1" ht="13" x14ac:dyDescent="0.3">
      <c r="A8" s="887"/>
      <c r="B8" s="893" t="s">
        <v>5</v>
      </c>
      <c r="C8" s="894"/>
      <c r="D8" s="895">
        <v>0</v>
      </c>
      <c r="E8" s="895">
        <v>0</v>
      </c>
      <c r="F8" s="895">
        <v>0</v>
      </c>
      <c r="G8" s="895">
        <v>0</v>
      </c>
      <c r="H8" s="895">
        <v>0</v>
      </c>
      <c r="I8" s="895">
        <v>0</v>
      </c>
      <c r="J8" s="666">
        <f>SUM(D8:I8)</f>
        <v>0</v>
      </c>
      <c r="K8" s="895">
        <v>0</v>
      </c>
      <c r="L8" s="895">
        <v>0</v>
      </c>
      <c r="M8" s="895">
        <v>0</v>
      </c>
      <c r="N8" s="895">
        <v>0</v>
      </c>
      <c r="O8" s="895">
        <v>0</v>
      </c>
      <c r="P8" s="895">
        <v>0</v>
      </c>
      <c r="Q8" s="895">
        <v>0</v>
      </c>
      <c r="R8" s="895">
        <v>0</v>
      </c>
      <c r="S8" s="895">
        <v>0</v>
      </c>
      <c r="T8" s="666">
        <f>SUM(K8:S8)</f>
        <v>0</v>
      </c>
      <c r="U8" s="895">
        <v>0</v>
      </c>
      <c r="V8" s="895">
        <v>0</v>
      </c>
      <c r="W8" s="666">
        <f>SUM(T8:V8,J8)</f>
        <v>0</v>
      </c>
      <c r="X8" s="896"/>
      <c r="Y8" s="897">
        <f>SUM(D8:I8)+SUM(L8:O8)+SUM(R8:S8)</f>
        <v>0</v>
      </c>
      <c r="Z8" s="866"/>
    </row>
    <row r="9" spans="1:26" s="867" customFormat="1" ht="12.5" x14ac:dyDescent="0.25">
      <c r="A9" s="887"/>
      <c r="B9" s="898" t="s">
        <v>7492</v>
      </c>
      <c r="C9" s="894"/>
      <c r="D9" s="899"/>
      <c r="E9" s="899"/>
      <c r="F9" s="899"/>
      <c r="G9" s="899"/>
      <c r="H9" s="899"/>
      <c r="I9" s="899"/>
      <c r="J9" s="897">
        <f>SUM(D9:I9)</f>
        <v>0</v>
      </c>
      <c r="K9" s="899"/>
      <c r="L9" s="899"/>
      <c r="M9" s="899"/>
      <c r="N9" s="899"/>
      <c r="O9" s="899"/>
      <c r="P9" s="899"/>
      <c r="Q9" s="899"/>
      <c r="R9" s="899"/>
      <c r="S9" s="899"/>
      <c r="T9" s="666">
        <f>SUM(K9:S9)</f>
        <v>0</v>
      </c>
      <c r="U9" s="899"/>
      <c r="V9" s="899"/>
      <c r="W9" s="666">
        <f>SUM(T9:V9,J9)</f>
        <v>0</v>
      </c>
      <c r="X9" s="896"/>
      <c r="Y9" s="900">
        <f>SUM(D9:I9)+SUM(L9:O9)+SUM(R9:S9)</f>
        <v>0</v>
      </c>
      <c r="Z9" s="866"/>
    </row>
    <row r="10" spans="1:26" s="867" customFormat="1" ht="13" x14ac:dyDescent="0.3">
      <c r="A10" s="887"/>
      <c r="B10" s="901" t="s">
        <v>3</v>
      </c>
      <c r="C10" s="902"/>
      <c r="D10" s="903">
        <f t="shared" ref="D10:W10" si="0">SUM(D8:D9)</f>
        <v>0</v>
      </c>
      <c r="E10" s="903">
        <f t="shared" si="0"/>
        <v>0</v>
      </c>
      <c r="F10" s="903">
        <f t="shared" si="0"/>
        <v>0</v>
      </c>
      <c r="G10" s="903">
        <f t="shared" si="0"/>
        <v>0</v>
      </c>
      <c r="H10" s="903">
        <f t="shared" si="0"/>
        <v>0</v>
      </c>
      <c r="I10" s="903">
        <f t="shared" si="0"/>
        <v>0</v>
      </c>
      <c r="J10" s="903">
        <f t="shared" si="0"/>
        <v>0</v>
      </c>
      <c r="K10" s="903">
        <f t="shared" si="0"/>
        <v>0</v>
      </c>
      <c r="L10" s="903">
        <f t="shared" si="0"/>
        <v>0</v>
      </c>
      <c r="M10" s="903">
        <f t="shared" si="0"/>
        <v>0</v>
      </c>
      <c r="N10" s="903">
        <f t="shared" si="0"/>
        <v>0</v>
      </c>
      <c r="O10" s="903">
        <f t="shared" si="0"/>
        <v>0</v>
      </c>
      <c r="P10" s="903">
        <f t="shared" si="0"/>
        <v>0</v>
      </c>
      <c r="Q10" s="903">
        <f t="shared" si="0"/>
        <v>0</v>
      </c>
      <c r="R10" s="903">
        <f t="shared" si="0"/>
        <v>0</v>
      </c>
      <c r="S10" s="904">
        <f t="shared" si="0"/>
        <v>0</v>
      </c>
      <c r="T10" s="904">
        <f t="shared" si="0"/>
        <v>0</v>
      </c>
      <c r="U10" s="903">
        <f t="shared" si="0"/>
        <v>0</v>
      </c>
      <c r="V10" s="904">
        <f t="shared" si="0"/>
        <v>0</v>
      </c>
      <c r="W10" s="904">
        <f t="shared" si="0"/>
        <v>0</v>
      </c>
      <c r="X10" s="896"/>
      <c r="Y10" s="904">
        <f>SUM(D10:I10)+SUM(L10:O10)+SUM(R10:S10)</f>
        <v>0</v>
      </c>
      <c r="Z10" s="866"/>
    </row>
    <row r="11" spans="1:26" s="867" customFormat="1" ht="12.5" x14ac:dyDescent="0.25">
      <c r="A11" s="887"/>
      <c r="B11" s="664" t="s">
        <v>38</v>
      </c>
      <c r="C11" s="902"/>
      <c r="D11" s="905">
        <f t="shared" ref="D11:I11" si="1">D10</f>
        <v>0</v>
      </c>
      <c r="E11" s="905">
        <f t="shared" si="1"/>
        <v>0</v>
      </c>
      <c r="F11" s="905">
        <f t="shared" si="1"/>
        <v>0</v>
      </c>
      <c r="G11" s="905">
        <f t="shared" si="1"/>
        <v>0</v>
      </c>
      <c r="H11" s="905">
        <f t="shared" si="1"/>
        <v>0</v>
      </c>
      <c r="I11" s="905">
        <f t="shared" si="1"/>
        <v>0</v>
      </c>
      <c r="J11" s="897">
        <f>J10</f>
        <v>0</v>
      </c>
      <c r="K11" s="905">
        <f t="shared" ref="K11:W11" si="2">K10</f>
        <v>0</v>
      </c>
      <c r="L11" s="905">
        <f t="shared" si="2"/>
        <v>0</v>
      </c>
      <c r="M11" s="905">
        <f t="shared" si="2"/>
        <v>0</v>
      </c>
      <c r="N11" s="905">
        <f t="shared" si="2"/>
        <v>0</v>
      </c>
      <c r="O11" s="905">
        <f t="shared" si="2"/>
        <v>0</v>
      </c>
      <c r="P11" s="905">
        <f t="shared" si="2"/>
        <v>0</v>
      </c>
      <c r="Q11" s="905">
        <f t="shared" si="2"/>
        <v>0</v>
      </c>
      <c r="R11" s="905">
        <f t="shared" si="2"/>
        <v>0</v>
      </c>
      <c r="S11" s="906">
        <f t="shared" si="2"/>
        <v>0</v>
      </c>
      <c r="T11" s="897">
        <f t="shared" si="2"/>
        <v>0</v>
      </c>
      <c r="U11" s="906">
        <f t="shared" si="2"/>
        <v>0</v>
      </c>
      <c r="V11" s="906">
        <f t="shared" si="2"/>
        <v>0</v>
      </c>
      <c r="W11" s="897">
        <f t="shared" si="2"/>
        <v>0</v>
      </c>
      <c r="X11" s="896"/>
      <c r="Y11" s="897">
        <f>SUM(D11:I11)+SUM(L11:O11)+SUM(R11:S11)</f>
        <v>0</v>
      </c>
      <c r="Z11" s="866"/>
    </row>
    <row r="12" spans="1:26" s="867" customFormat="1" ht="12.5" x14ac:dyDescent="0.25">
      <c r="A12" s="887"/>
      <c r="B12" s="865"/>
      <c r="C12" s="887"/>
      <c r="D12" s="907"/>
      <c r="E12" s="907"/>
      <c r="F12" s="907"/>
      <c r="G12" s="907"/>
      <c r="H12" s="907"/>
      <c r="I12" s="908"/>
      <c r="J12" s="907"/>
      <c r="K12" s="909"/>
      <c r="L12" s="907"/>
      <c r="M12" s="907"/>
      <c r="N12" s="907"/>
      <c r="O12" s="907"/>
      <c r="P12" s="907"/>
      <c r="Q12" s="907"/>
      <c r="R12" s="907"/>
      <c r="S12" s="910"/>
      <c r="T12" s="911"/>
      <c r="U12" s="912"/>
      <c r="V12" s="910"/>
      <c r="W12" s="911"/>
      <c r="X12" s="896"/>
      <c r="Y12" s="911"/>
      <c r="Z12" s="866"/>
    </row>
    <row r="13" spans="1:26" s="867" customFormat="1" ht="14" x14ac:dyDescent="0.3">
      <c r="A13" s="887"/>
      <c r="B13" s="913" t="s">
        <v>7493</v>
      </c>
      <c r="C13" s="887"/>
      <c r="D13" s="914"/>
      <c r="E13" s="914"/>
      <c r="F13" s="911"/>
      <c r="G13" s="911"/>
      <c r="H13" s="911"/>
      <c r="I13" s="915"/>
      <c r="J13" s="897">
        <f>SUM(D13:I13)</f>
        <v>0</v>
      </c>
      <c r="K13" s="912"/>
      <c r="L13" s="911"/>
      <c r="M13" s="911"/>
      <c r="N13" s="911"/>
      <c r="O13" s="911"/>
      <c r="P13" s="911"/>
      <c r="Q13" s="910"/>
      <c r="R13" s="911"/>
      <c r="S13" s="910"/>
      <c r="T13" s="897">
        <f>SUM(K13:S13)</f>
        <v>0</v>
      </c>
      <c r="U13" s="916"/>
      <c r="V13" s="910"/>
      <c r="W13" s="897">
        <f>SUM(T13:V13,J13)</f>
        <v>0</v>
      </c>
      <c r="X13" s="896"/>
      <c r="Y13" s="897">
        <f>SUM(D13:I13)+SUM(L13:O13)+SUM(R13:S13)</f>
        <v>0</v>
      </c>
      <c r="Z13" s="917">
        <f>-Y13</f>
        <v>0</v>
      </c>
    </row>
    <row r="14" spans="1:26" s="866" customFormat="1" ht="12.5" x14ac:dyDescent="0.25">
      <c r="A14" s="887"/>
      <c r="B14" s="865"/>
      <c r="C14" s="887"/>
      <c r="D14" s="911"/>
      <c r="E14" s="911"/>
      <c r="F14" s="911"/>
      <c r="G14" s="911"/>
      <c r="H14" s="911"/>
      <c r="I14" s="915"/>
      <c r="J14" s="911"/>
      <c r="K14" s="912"/>
      <c r="L14" s="911"/>
      <c r="M14" s="911"/>
      <c r="N14" s="911"/>
      <c r="O14" s="911"/>
      <c r="P14" s="911"/>
      <c r="Q14" s="910"/>
      <c r="R14" s="911"/>
      <c r="S14" s="910"/>
      <c r="T14" s="911"/>
      <c r="U14" s="912"/>
      <c r="V14" s="910"/>
      <c r="W14" s="911"/>
      <c r="X14" s="896"/>
      <c r="Y14" s="911"/>
    </row>
    <row r="15" spans="1:26" s="866" customFormat="1" ht="14" x14ac:dyDescent="0.3">
      <c r="A15" s="887"/>
      <c r="B15" s="913" t="s">
        <v>7494</v>
      </c>
      <c r="C15" s="887"/>
      <c r="D15" s="911"/>
      <c r="E15" s="911"/>
      <c r="F15" s="911"/>
      <c r="G15" s="911"/>
      <c r="H15" s="911"/>
      <c r="I15" s="915"/>
      <c r="J15" s="911"/>
      <c r="K15" s="912"/>
      <c r="L15" s="911"/>
      <c r="M15" s="911"/>
      <c r="N15" s="911"/>
      <c r="O15" s="911"/>
      <c r="P15" s="911"/>
      <c r="Q15" s="910"/>
      <c r="R15" s="911"/>
      <c r="S15" s="910"/>
      <c r="T15" s="911"/>
      <c r="U15" s="912"/>
      <c r="V15" s="910"/>
      <c r="W15" s="911"/>
      <c r="X15" s="896"/>
      <c r="Y15" s="911"/>
    </row>
    <row r="16" spans="1:26" s="866" customFormat="1" ht="12.5" x14ac:dyDescent="0.25">
      <c r="A16" s="887"/>
      <c r="B16" s="918" t="s">
        <v>7495</v>
      </c>
      <c r="C16" s="867"/>
      <c r="D16" s="911"/>
      <c r="E16" s="911"/>
      <c r="F16" s="911"/>
      <c r="G16" s="911"/>
      <c r="H16" s="911"/>
      <c r="I16" s="915"/>
      <c r="J16" s="911"/>
      <c r="K16" s="914"/>
      <c r="L16" s="911"/>
      <c r="M16" s="911"/>
      <c r="N16" s="911"/>
      <c r="O16" s="911"/>
      <c r="P16" s="899"/>
      <c r="Q16" s="910"/>
      <c r="R16" s="911"/>
      <c r="S16" s="910"/>
      <c r="T16" s="897">
        <f>SUM(K16:S16)</f>
        <v>0</v>
      </c>
      <c r="U16" s="912"/>
      <c r="V16" s="910"/>
      <c r="W16" s="897">
        <f>SUM(T16:V16,J16)</f>
        <v>0</v>
      </c>
      <c r="X16" s="896"/>
      <c r="Y16" s="919"/>
    </row>
    <row r="17" spans="1:26" s="866" customFormat="1" ht="12.5" x14ac:dyDescent="0.25">
      <c r="A17" s="887"/>
      <c r="B17" s="918" t="s">
        <v>7496</v>
      </c>
      <c r="C17" s="867"/>
      <c r="D17" s="911"/>
      <c r="E17" s="911"/>
      <c r="F17" s="911"/>
      <c r="G17" s="911"/>
      <c r="H17" s="911"/>
      <c r="I17" s="915"/>
      <c r="J17" s="911"/>
      <c r="K17" s="914"/>
      <c r="L17" s="911"/>
      <c r="M17" s="911"/>
      <c r="N17" s="911"/>
      <c r="O17" s="915"/>
      <c r="P17" s="920"/>
      <c r="Q17" s="910"/>
      <c r="R17" s="911"/>
      <c r="S17" s="910"/>
      <c r="T17" s="897">
        <f>SUM(K17:S17)</f>
        <v>0</v>
      </c>
      <c r="U17" s="912"/>
      <c r="V17" s="910"/>
      <c r="W17" s="897">
        <f>SUM(T17:V17,J17)</f>
        <v>0</v>
      </c>
      <c r="X17" s="896"/>
      <c r="Y17" s="919"/>
    </row>
    <row r="18" spans="1:26" s="866" customFormat="1" ht="12.5" x14ac:dyDescent="0.25">
      <c r="A18" s="887"/>
      <c r="B18" s="918" t="s">
        <v>7497</v>
      </c>
      <c r="C18" s="867"/>
      <c r="D18" s="911"/>
      <c r="E18" s="911"/>
      <c r="F18" s="911"/>
      <c r="G18" s="911"/>
      <c r="H18" s="911"/>
      <c r="I18" s="915"/>
      <c r="J18" s="911"/>
      <c r="K18" s="914"/>
      <c r="L18" s="911"/>
      <c r="M18" s="911"/>
      <c r="N18" s="911"/>
      <c r="O18" s="911"/>
      <c r="P18" s="921"/>
      <c r="Q18" s="910"/>
      <c r="R18" s="911"/>
      <c r="S18" s="910"/>
      <c r="T18" s="897">
        <f>SUM(K18:S18)</f>
        <v>0</v>
      </c>
      <c r="U18" s="912"/>
      <c r="V18" s="910"/>
      <c r="W18" s="897">
        <f>SUM(T18:V18,J18)</f>
        <v>0</v>
      </c>
      <c r="X18" s="896"/>
      <c r="Y18" s="919"/>
    </row>
    <row r="19" spans="1:26" s="866" customFormat="1" ht="12.5" x14ac:dyDescent="0.25">
      <c r="A19" s="887"/>
      <c r="B19" s="918" t="s">
        <v>7498</v>
      </c>
      <c r="C19" s="867"/>
      <c r="D19" s="911"/>
      <c r="E19" s="911"/>
      <c r="F19" s="911"/>
      <c r="G19" s="911"/>
      <c r="H19" s="911"/>
      <c r="I19" s="915"/>
      <c r="J19" s="911"/>
      <c r="K19" s="912"/>
      <c r="L19" s="911"/>
      <c r="M19" s="911"/>
      <c r="N19" s="911"/>
      <c r="O19" s="911"/>
      <c r="P19" s="899"/>
      <c r="Q19" s="910"/>
      <c r="R19" s="911"/>
      <c r="S19" s="910"/>
      <c r="T19" s="897">
        <f>SUM(K19:S19)</f>
        <v>0</v>
      </c>
      <c r="U19" s="912"/>
      <c r="V19" s="910"/>
      <c r="W19" s="897">
        <f>SUM(T19:V19,J19)</f>
        <v>0</v>
      </c>
      <c r="X19" s="896"/>
      <c r="Y19" s="919"/>
    </row>
    <row r="20" spans="1:26" s="866" customFormat="1" ht="12.5" x14ac:dyDescent="0.25">
      <c r="A20" s="887"/>
      <c r="B20" s="918" t="s">
        <v>7499</v>
      </c>
      <c r="C20" s="867"/>
      <c r="D20" s="911"/>
      <c r="E20" s="911"/>
      <c r="F20" s="911"/>
      <c r="G20" s="911"/>
      <c r="H20" s="911"/>
      <c r="I20" s="915"/>
      <c r="J20" s="911"/>
      <c r="K20" s="912"/>
      <c r="L20" s="911"/>
      <c r="M20" s="911"/>
      <c r="N20" s="911"/>
      <c r="O20" s="911"/>
      <c r="P20" s="911"/>
      <c r="Q20" s="914"/>
      <c r="R20" s="911"/>
      <c r="S20" s="910"/>
      <c r="T20" s="897">
        <f>SUM(K20:S20)</f>
        <v>0</v>
      </c>
      <c r="U20" s="922"/>
      <c r="V20" s="910"/>
      <c r="W20" s="897">
        <f>SUM(T20:V20,J20)</f>
        <v>0</v>
      </c>
      <c r="X20" s="896"/>
      <c r="Y20" s="919"/>
    </row>
    <row r="21" spans="1:26" s="866" customFormat="1" ht="13" x14ac:dyDescent="0.25">
      <c r="A21" s="887"/>
      <c r="B21" s="923" t="s">
        <v>7500</v>
      </c>
      <c r="C21" s="867"/>
      <c r="D21" s="911"/>
      <c r="E21" s="911"/>
      <c r="F21" s="911"/>
      <c r="G21" s="911"/>
      <c r="H21" s="911"/>
      <c r="I21" s="915"/>
      <c r="J21" s="911"/>
      <c r="K21" s="912"/>
      <c r="L21" s="911"/>
      <c r="M21" s="911"/>
      <c r="N21" s="911"/>
      <c r="O21" s="911"/>
      <c r="P21" s="911"/>
      <c r="Q21" s="911"/>
      <c r="R21" s="911"/>
      <c r="S21" s="910"/>
      <c r="T21" s="911"/>
      <c r="U21" s="924"/>
      <c r="V21" s="910"/>
      <c r="W21" s="911"/>
      <c r="X21" s="896"/>
      <c r="Y21" s="911"/>
    </row>
    <row r="22" spans="1:26" s="866" customFormat="1" ht="12.5" x14ac:dyDescent="0.25">
      <c r="A22" s="887"/>
      <c r="B22" s="925" t="s">
        <v>7501</v>
      </c>
      <c r="C22" s="867"/>
      <c r="D22" s="911"/>
      <c r="E22" s="911"/>
      <c r="F22" s="911"/>
      <c r="G22" s="911"/>
      <c r="H22" s="911"/>
      <c r="I22" s="915"/>
      <c r="J22" s="911"/>
      <c r="K22" s="912"/>
      <c r="L22" s="911"/>
      <c r="M22" s="911"/>
      <c r="N22" s="911"/>
      <c r="O22" s="911"/>
      <c r="P22" s="911"/>
      <c r="Q22" s="910"/>
      <c r="R22" s="911"/>
      <c r="S22" s="910"/>
      <c r="T22" s="911"/>
      <c r="U22" s="922"/>
      <c r="V22" s="910"/>
      <c r="W22" s="897">
        <f>SUM(T22:V22,J22)</f>
        <v>0</v>
      </c>
      <c r="X22" s="896"/>
      <c r="Y22" s="919"/>
    </row>
    <row r="23" spans="1:26" s="866" customFormat="1" ht="13" thickBot="1" x14ac:dyDescent="0.3">
      <c r="A23" s="887"/>
      <c r="B23" s="925" t="s">
        <v>7502</v>
      </c>
      <c r="C23" s="867"/>
      <c r="D23" s="911"/>
      <c r="E23" s="911"/>
      <c r="F23" s="911"/>
      <c r="G23" s="911"/>
      <c r="H23" s="911"/>
      <c r="I23" s="915"/>
      <c r="J23" s="911"/>
      <c r="K23" s="912"/>
      <c r="L23" s="911"/>
      <c r="M23" s="911"/>
      <c r="N23" s="911"/>
      <c r="O23" s="911"/>
      <c r="P23" s="911"/>
      <c r="Q23" s="910"/>
      <c r="R23" s="911"/>
      <c r="S23" s="910"/>
      <c r="T23" s="911"/>
      <c r="U23" s="922"/>
      <c r="V23" s="910"/>
      <c r="W23" s="926">
        <f>SUM(T23:V23,J23)</f>
        <v>0</v>
      </c>
      <c r="X23" s="896"/>
      <c r="Y23" s="919"/>
    </row>
    <row r="24" spans="1:26" s="866" customFormat="1" ht="13.5" thickTop="1" x14ac:dyDescent="0.3">
      <c r="A24" s="860"/>
      <c r="B24" s="927" t="s">
        <v>7503</v>
      </c>
      <c r="C24" s="867"/>
      <c r="D24" s="911"/>
      <c r="E24" s="911"/>
      <c r="F24" s="911"/>
      <c r="G24" s="911"/>
      <c r="H24" s="911"/>
      <c r="I24" s="915"/>
      <c r="J24" s="911"/>
      <c r="K24" s="912"/>
      <c r="L24" s="911"/>
      <c r="M24" s="911"/>
      <c r="N24" s="911"/>
      <c r="O24" s="911"/>
      <c r="P24" s="911"/>
      <c r="Q24" s="910"/>
      <c r="R24" s="911"/>
      <c r="S24" s="910"/>
      <c r="T24" s="911"/>
      <c r="U24" s="912"/>
      <c r="V24" s="910"/>
      <c r="W24" s="928">
        <f>SUM(W13:W23)</f>
        <v>0</v>
      </c>
      <c r="X24" s="896"/>
      <c r="Y24" s="919"/>
    </row>
    <row r="25" spans="1:26" s="866" customFormat="1" ht="12.5" x14ac:dyDescent="0.25">
      <c r="A25" s="860"/>
      <c r="B25" s="860"/>
      <c r="C25" s="861"/>
      <c r="D25" s="911"/>
      <c r="E25" s="911"/>
      <c r="F25" s="911"/>
      <c r="G25" s="911"/>
      <c r="H25" s="911"/>
      <c r="I25" s="915"/>
      <c r="J25" s="911"/>
      <c r="K25" s="912"/>
      <c r="L25" s="911"/>
      <c r="M25" s="911"/>
      <c r="N25" s="911"/>
      <c r="O25" s="911"/>
      <c r="P25" s="911"/>
      <c r="Q25" s="910"/>
      <c r="R25" s="911"/>
      <c r="S25" s="910"/>
      <c r="T25" s="911"/>
      <c r="U25" s="912"/>
      <c r="V25" s="910"/>
      <c r="W25" s="911"/>
      <c r="X25" s="896"/>
      <c r="Y25" s="911"/>
    </row>
    <row r="26" spans="1:26" s="866" customFormat="1" ht="14" x14ac:dyDescent="0.3">
      <c r="A26" s="860"/>
      <c r="B26" s="929" t="s">
        <v>7504</v>
      </c>
      <c r="C26" s="887"/>
      <c r="D26" s="911"/>
      <c r="E26" s="911"/>
      <c r="F26" s="911"/>
      <c r="G26" s="911"/>
      <c r="H26" s="911"/>
      <c r="I26" s="915"/>
      <c r="J26" s="911"/>
      <c r="K26" s="912"/>
      <c r="L26" s="911"/>
      <c r="M26" s="911"/>
      <c r="N26" s="911"/>
      <c r="O26" s="911"/>
      <c r="P26" s="911"/>
      <c r="Q26" s="910"/>
      <c r="R26" s="911"/>
      <c r="S26" s="910"/>
      <c r="T26" s="911"/>
      <c r="U26" s="912"/>
      <c r="V26" s="910"/>
      <c r="W26" s="930"/>
      <c r="X26" s="896"/>
      <c r="Y26" s="930"/>
    </row>
    <row r="27" spans="1:26" s="866" customFormat="1" ht="12.5" x14ac:dyDescent="0.25">
      <c r="A27" s="860"/>
      <c r="B27" s="887"/>
      <c r="C27" s="931" t="s">
        <v>7505</v>
      </c>
      <c r="D27" s="914"/>
      <c r="E27" s="914"/>
      <c r="F27" s="912"/>
      <c r="G27" s="911"/>
      <c r="H27" s="911"/>
      <c r="I27" s="915"/>
      <c r="J27" s="897">
        <f>SUM(D27:I27)</f>
        <v>0</v>
      </c>
      <c r="K27" s="914"/>
      <c r="L27" s="914"/>
      <c r="M27" s="911"/>
      <c r="N27" s="911"/>
      <c r="O27" s="911"/>
      <c r="P27" s="911"/>
      <c r="Q27" s="910"/>
      <c r="R27" s="911"/>
      <c r="S27" s="910"/>
      <c r="T27" s="897">
        <f t="shared" ref="T27:T48" si="3">SUM(K27:S27)</f>
        <v>0</v>
      </c>
      <c r="U27" s="912"/>
      <c r="V27" s="910"/>
      <c r="W27" s="897">
        <f t="shared" ref="W27:W49" si="4">SUM(T27:V27,J27)</f>
        <v>0</v>
      </c>
      <c r="X27" s="896"/>
      <c r="Y27" s="897">
        <f t="shared" ref="Y27:Y48" si="5">SUM(D27:I27)+SUM(L27:O27)+SUM(R27:S27)</f>
        <v>0</v>
      </c>
      <c r="Z27" s="866" t="str">
        <f>IF(W27&lt;&gt;0,"Column W should be zero, please check movements","")</f>
        <v/>
      </c>
    </row>
    <row r="28" spans="1:26" s="866" customFormat="1" ht="12.5" x14ac:dyDescent="0.25">
      <c r="A28" s="860"/>
      <c r="B28" s="887"/>
      <c r="C28" s="931" t="s">
        <v>7506</v>
      </c>
      <c r="D28" s="932"/>
      <c r="E28" s="914"/>
      <c r="F28" s="911"/>
      <c r="G28" s="914"/>
      <c r="H28" s="911"/>
      <c r="I28" s="915"/>
      <c r="J28" s="897">
        <f t="shared" ref="J28:J48" si="6">SUM(D28:I28)</f>
        <v>0</v>
      </c>
      <c r="K28" s="907"/>
      <c r="L28" s="911"/>
      <c r="M28" s="911"/>
      <c r="N28" s="911"/>
      <c r="O28" s="911"/>
      <c r="P28" s="911"/>
      <c r="Q28" s="910"/>
      <c r="R28" s="911"/>
      <c r="S28" s="910"/>
      <c r="T28" s="897">
        <f t="shared" si="3"/>
        <v>0</v>
      </c>
      <c r="U28" s="912"/>
      <c r="V28" s="910"/>
      <c r="W28" s="897">
        <f t="shared" si="4"/>
        <v>0</v>
      </c>
      <c r="X28" s="896"/>
      <c r="Y28" s="897">
        <f t="shared" si="5"/>
        <v>0</v>
      </c>
      <c r="Z28" s="866" t="str">
        <f t="shared" ref="Z28:Z48" si="7">IF(W28&lt;&gt;0,"Column W should be zero, please check movements","")</f>
        <v/>
      </c>
    </row>
    <row r="29" spans="1:26" s="866" customFormat="1" ht="12.5" x14ac:dyDescent="0.25">
      <c r="A29" s="860"/>
      <c r="B29" s="887"/>
      <c r="C29" s="931" t="s">
        <v>7507</v>
      </c>
      <c r="D29" s="914"/>
      <c r="E29" s="914"/>
      <c r="F29" s="911"/>
      <c r="G29" s="911"/>
      <c r="H29" s="911"/>
      <c r="I29" s="915"/>
      <c r="J29" s="897">
        <f t="shared" si="6"/>
        <v>0</v>
      </c>
      <c r="K29" s="914"/>
      <c r="L29" s="914"/>
      <c r="M29" s="911"/>
      <c r="N29" s="911"/>
      <c r="O29" s="911"/>
      <c r="P29" s="911"/>
      <c r="Q29" s="910"/>
      <c r="R29" s="911"/>
      <c r="S29" s="910"/>
      <c r="T29" s="897">
        <f t="shared" si="3"/>
        <v>0</v>
      </c>
      <c r="U29" s="912"/>
      <c r="V29" s="910"/>
      <c r="W29" s="897">
        <f t="shared" si="4"/>
        <v>0</v>
      </c>
      <c r="X29" s="896"/>
      <c r="Y29" s="897">
        <f t="shared" si="5"/>
        <v>0</v>
      </c>
      <c r="Z29" s="866" t="str">
        <f t="shared" si="7"/>
        <v/>
      </c>
    </row>
    <row r="30" spans="1:26" s="866" customFormat="1" ht="12.5" x14ac:dyDescent="0.25">
      <c r="A30" s="860"/>
      <c r="B30" s="887"/>
      <c r="C30" s="931" t="s">
        <v>7508</v>
      </c>
      <c r="D30" s="914"/>
      <c r="E30" s="914"/>
      <c r="F30" s="911"/>
      <c r="G30" s="911"/>
      <c r="H30" s="911"/>
      <c r="I30" s="915"/>
      <c r="J30" s="897">
        <f t="shared" si="6"/>
        <v>0</v>
      </c>
      <c r="K30" s="933"/>
      <c r="L30" s="914"/>
      <c r="M30" s="911"/>
      <c r="N30" s="911"/>
      <c r="O30" s="911"/>
      <c r="P30" s="911"/>
      <c r="Q30" s="910"/>
      <c r="R30" s="911"/>
      <c r="S30" s="910"/>
      <c r="T30" s="897">
        <f t="shared" si="3"/>
        <v>0</v>
      </c>
      <c r="U30" s="912"/>
      <c r="V30" s="910"/>
      <c r="W30" s="897">
        <f t="shared" si="4"/>
        <v>0</v>
      </c>
      <c r="X30" s="896"/>
      <c r="Y30" s="897">
        <f t="shared" si="5"/>
        <v>0</v>
      </c>
      <c r="Z30" s="866" t="str">
        <f t="shared" si="7"/>
        <v/>
      </c>
    </row>
    <row r="31" spans="1:26" s="866" customFormat="1" ht="12.5" x14ac:dyDescent="0.25">
      <c r="A31" s="860"/>
      <c r="B31" s="887"/>
      <c r="C31" s="931" t="s">
        <v>7509</v>
      </c>
      <c r="D31" s="914"/>
      <c r="E31" s="914"/>
      <c r="F31" s="914"/>
      <c r="G31" s="911"/>
      <c r="H31" s="911"/>
      <c r="I31" s="915"/>
      <c r="J31" s="897">
        <f t="shared" si="6"/>
        <v>0</v>
      </c>
      <c r="K31" s="914"/>
      <c r="L31" s="914"/>
      <c r="M31" s="934"/>
      <c r="N31" s="911"/>
      <c r="O31" s="911"/>
      <c r="P31" s="911"/>
      <c r="Q31" s="910"/>
      <c r="R31" s="911"/>
      <c r="S31" s="910"/>
      <c r="T31" s="897">
        <f t="shared" si="3"/>
        <v>0</v>
      </c>
      <c r="U31" s="912"/>
      <c r="V31" s="910"/>
      <c r="W31" s="897">
        <f t="shared" si="4"/>
        <v>0</v>
      </c>
      <c r="X31" s="896"/>
      <c r="Y31" s="897">
        <f t="shared" si="5"/>
        <v>0</v>
      </c>
      <c r="Z31" s="866" t="str">
        <f t="shared" si="7"/>
        <v/>
      </c>
    </row>
    <row r="32" spans="1:26" s="866" customFormat="1" ht="25" x14ac:dyDescent="0.25">
      <c r="A32" s="860"/>
      <c r="B32" s="887"/>
      <c r="C32" s="931" t="s">
        <v>7510</v>
      </c>
      <c r="D32" s="914"/>
      <c r="E32" s="914"/>
      <c r="F32" s="911"/>
      <c r="G32" s="911"/>
      <c r="H32" s="911"/>
      <c r="I32" s="915"/>
      <c r="J32" s="897">
        <f t="shared" si="6"/>
        <v>0</v>
      </c>
      <c r="K32" s="912"/>
      <c r="L32" s="911"/>
      <c r="M32" s="911"/>
      <c r="N32" s="911"/>
      <c r="O32" s="934"/>
      <c r="P32" s="899"/>
      <c r="Q32" s="910"/>
      <c r="R32" s="911"/>
      <c r="S32" s="910"/>
      <c r="T32" s="897">
        <f t="shared" si="3"/>
        <v>0</v>
      </c>
      <c r="U32" s="912"/>
      <c r="V32" s="910"/>
      <c r="W32" s="897">
        <f t="shared" si="4"/>
        <v>0</v>
      </c>
      <c r="X32" s="896"/>
      <c r="Y32" s="897">
        <f t="shared" si="5"/>
        <v>0</v>
      </c>
      <c r="Z32" s="866" t="str">
        <f t="shared" si="7"/>
        <v/>
      </c>
    </row>
    <row r="33" spans="1:26" s="866" customFormat="1" ht="25" x14ac:dyDescent="0.25">
      <c r="A33" s="860"/>
      <c r="B33" s="887"/>
      <c r="C33" s="931" t="s">
        <v>7511</v>
      </c>
      <c r="D33" s="914"/>
      <c r="E33" s="932"/>
      <c r="F33" s="911"/>
      <c r="G33" s="911"/>
      <c r="H33" s="911"/>
      <c r="I33" s="915"/>
      <c r="J33" s="897">
        <f t="shared" si="6"/>
        <v>0</v>
      </c>
      <c r="K33" s="912"/>
      <c r="L33" s="911"/>
      <c r="M33" s="911"/>
      <c r="N33" s="914"/>
      <c r="O33" s="911"/>
      <c r="P33" s="911"/>
      <c r="Q33" s="910"/>
      <c r="R33" s="911"/>
      <c r="S33" s="910"/>
      <c r="T33" s="897">
        <f t="shared" si="3"/>
        <v>0</v>
      </c>
      <c r="U33" s="912"/>
      <c r="V33" s="910"/>
      <c r="W33" s="897">
        <f t="shared" si="4"/>
        <v>0</v>
      </c>
      <c r="X33" s="896"/>
      <c r="Y33" s="897">
        <f t="shared" si="5"/>
        <v>0</v>
      </c>
      <c r="Z33" s="866" t="str">
        <f t="shared" si="7"/>
        <v/>
      </c>
    </row>
    <row r="34" spans="1:26" s="866" customFormat="1" ht="25" x14ac:dyDescent="0.25">
      <c r="A34" s="860"/>
      <c r="B34" s="887"/>
      <c r="C34" s="931" t="s">
        <v>7512</v>
      </c>
      <c r="D34" s="914"/>
      <c r="E34" s="914"/>
      <c r="F34" s="911"/>
      <c r="G34" s="911"/>
      <c r="H34" s="911"/>
      <c r="I34" s="915"/>
      <c r="J34" s="897">
        <f t="shared" si="6"/>
        <v>0</v>
      </c>
      <c r="K34" s="912"/>
      <c r="L34" s="911"/>
      <c r="M34" s="911"/>
      <c r="N34" s="911"/>
      <c r="O34" s="911"/>
      <c r="P34" s="911"/>
      <c r="Q34" s="914"/>
      <c r="R34" s="911"/>
      <c r="S34" s="910"/>
      <c r="T34" s="897">
        <f t="shared" si="3"/>
        <v>0</v>
      </c>
      <c r="U34" s="912"/>
      <c r="V34" s="910"/>
      <c r="W34" s="897">
        <f t="shared" si="4"/>
        <v>0</v>
      </c>
      <c r="X34" s="896"/>
      <c r="Y34" s="897">
        <f t="shared" si="5"/>
        <v>0</v>
      </c>
      <c r="Z34" s="866" t="str">
        <f t="shared" si="7"/>
        <v/>
      </c>
    </row>
    <row r="35" spans="1:26" s="866" customFormat="1" ht="12.5" x14ac:dyDescent="0.25">
      <c r="A35" s="860"/>
      <c r="B35" s="887"/>
      <c r="C35" s="931" t="s">
        <v>7513</v>
      </c>
      <c r="D35" s="914"/>
      <c r="E35" s="934"/>
      <c r="F35" s="911"/>
      <c r="G35" s="911"/>
      <c r="H35" s="911"/>
      <c r="I35" s="915"/>
      <c r="J35" s="897">
        <f t="shared" si="6"/>
        <v>0</v>
      </c>
      <c r="K35" s="912"/>
      <c r="L35" s="914"/>
      <c r="M35" s="911"/>
      <c r="N35" s="911"/>
      <c r="O35" s="911"/>
      <c r="P35" s="911"/>
      <c r="Q35" s="910"/>
      <c r="R35" s="911"/>
      <c r="S35" s="910"/>
      <c r="T35" s="897">
        <f t="shared" si="3"/>
        <v>0</v>
      </c>
      <c r="U35" s="912"/>
      <c r="V35" s="910"/>
      <c r="W35" s="897">
        <f t="shared" si="4"/>
        <v>0</v>
      </c>
      <c r="X35" s="896"/>
      <c r="Y35" s="897">
        <f t="shared" si="5"/>
        <v>0</v>
      </c>
      <c r="Z35" s="866" t="str">
        <f t="shared" si="7"/>
        <v/>
      </c>
    </row>
    <row r="36" spans="1:26" s="866" customFormat="1" ht="12.5" x14ac:dyDescent="0.25">
      <c r="A36" s="860"/>
      <c r="B36" s="887"/>
      <c r="C36" s="931" t="s">
        <v>7514</v>
      </c>
      <c r="D36" s="914"/>
      <c r="E36" s="911"/>
      <c r="F36" s="911"/>
      <c r="G36" s="911"/>
      <c r="H36" s="934"/>
      <c r="I36" s="915"/>
      <c r="J36" s="897">
        <f t="shared" si="6"/>
        <v>0</v>
      </c>
      <c r="K36" s="912"/>
      <c r="L36" s="911"/>
      <c r="M36" s="911"/>
      <c r="N36" s="911"/>
      <c r="O36" s="911"/>
      <c r="P36" s="911"/>
      <c r="Q36" s="910"/>
      <c r="R36" s="911"/>
      <c r="S36" s="910"/>
      <c r="T36" s="897">
        <f t="shared" si="3"/>
        <v>0</v>
      </c>
      <c r="U36" s="912"/>
      <c r="V36" s="910"/>
      <c r="W36" s="897">
        <f t="shared" si="4"/>
        <v>0</v>
      </c>
      <c r="X36" s="896"/>
      <c r="Y36" s="897">
        <f t="shared" si="5"/>
        <v>0</v>
      </c>
      <c r="Z36" s="866" t="str">
        <f t="shared" si="7"/>
        <v/>
      </c>
    </row>
    <row r="37" spans="1:26" s="866" customFormat="1" ht="12.5" x14ac:dyDescent="0.25">
      <c r="A37" s="860"/>
      <c r="B37" s="887"/>
      <c r="C37" s="931" t="s">
        <v>7515</v>
      </c>
      <c r="D37" s="914"/>
      <c r="E37" s="932"/>
      <c r="F37" s="914"/>
      <c r="G37" s="911"/>
      <c r="H37" s="911"/>
      <c r="I37" s="915"/>
      <c r="J37" s="897">
        <f t="shared" si="6"/>
        <v>0</v>
      </c>
      <c r="K37" s="911"/>
      <c r="L37" s="934"/>
      <c r="M37" s="934"/>
      <c r="N37" s="911"/>
      <c r="O37" s="911"/>
      <c r="P37" s="911"/>
      <c r="Q37" s="911"/>
      <c r="R37" s="911"/>
      <c r="S37" s="915"/>
      <c r="T37" s="897">
        <f t="shared" si="3"/>
        <v>0</v>
      </c>
      <c r="U37" s="912"/>
      <c r="V37" s="910"/>
      <c r="W37" s="897">
        <f t="shared" si="4"/>
        <v>0</v>
      </c>
      <c r="X37" s="896"/>
      <c r="Y37" s="897">
        <f t="shared" si="5"/>
        <v>0</v>
      </c>
      <c r="Z37" s="866" t="str">
        <f t="shared" si="7"/>
        <v/>
      </c>
    </row>
    <row r="38" spans="1:26" s="866" customFormat="1" ht="25" x14ac:dyDescent="0.25">
      <c r="A38" s="860"/>
      <c r="B38" s="887"/>
      <c r="C38" s="931" t="s">
        <v>7516</v>
      </c>
      <c r="D38" s="934"/>
      <c r="E38" s="914"/>
      <c r="F38" s="911"/>
      <c r="G38" s="911"/>
      <c r="H38" s="911"/>
      <c r="I38" s="915"/>
      <c r="J38" s="897">
        <f t="shared" si="6"/>
        <v>0</v>
      </c>
      <c r="K38" s="911"/>
      <c r="L38" s="911"/>
      <c r="M38" s="911"/>
      <c r="N38" s="911"/>
      <c r="O38" s="911"/>
      <c r="P38" s="911"/>
      <c r="Q38" s="914"/>
      <c r="R38" s="911"/>
      <c r="S38" s="910"/>
      <c r="T38" s="897">
        <f t="shared" si="3"/>
        <v>0</v>
      </c>
      <c r="U38" s="912"/>
      <c r="V38" s="910"/>
      <c r="W38" s="897">
        <f t="shared" si="4"/>
        <v>0</v>
      </c>
      <c r="X38" s="896"/>
      <c r="Y38" s="897">
        <f t="shared" si="5"/>
        <v>0</v>
      </c>
      <c r="Z38" s="866" t="str">
        <f t="shared" si="7"/>
        <v/>
      </c>
    </row>
    <row r="39" spans="1:26" s="866" customFormat="1" ht="12.5" x14ac:dyDescent="0.25">
      <c r="A39" s="860"/>
      <c r="B39" s="887"/>
      <c r="C39" s="931" t="s">
        <v>7517</v>
      </c>
      <c r="D39" s="934"/>
      <c r="E39" s="914"/>
      <c r="F39" s="911"/>
      <c r="G39" s="934"/>
      <c r="H39" s="911"/>
      <c r="I39" s="915"/>
      <c r="J39" s="897">
        <f t="shared" si="6"/>
        <v>0</v>
      </c>
      <c r="K39" s="935"/>
      <c r="L39" s="911"/>
      <c r="M39" s="911"/>
      <c r="N39" s="911"/>
      <c r="O39" s="911"/>
      <c r="P39" s="911"/>
      <c r="Q39" s="911"/>
      <c r="R39" s="911"/>
      <c r="S39" s="915"/>
      <c r="T39" s="897">
        <f t="shared" si="3"/>
        <v>0</v>
      </c>
      <c r="U39" s="912"/>
      <c r="V39" s="910"/>
      <c r="W39" s="897">
        <f t="shared" si="4"/>
        <v>0</v>
      </c>
      <c r="X39" s="896"/>
      <c r="Y39" s="897">
        <f t="shared" si="5"/>
        <v>0</v>
      </c>
      <c r="Z39" s="866" t="str">
        <f t="shared" si="7"/>
        <v/>
      </c>
    </row>
    <row r="40" spans="1:26" s="866" customFormat="1" ht="12.5" x14ac:dyDescent="0.25">
      <c r="A40" s="860"/>
      <c r="B40" s="887"/>
      <c r="C40" s="931" t="s">
        <v>7518</v>
      </c>
      <c r="D40" s="911"/>
      <c r="E40" s="914"/>
      <c r="F40" s="936"/>
      <c r="G40" s="911"/>
      <c r="H40" s="911"/>
      <c r="I40" s="915"/>
      <c r="J40" s="897">
        <f t="shared" si="6"/>
        <v>0</v>
      </c>
      <c r="K40" s="911"/>
      <c r="L40" s="936"/>
      <c r="M40" s="911"/>
      <c r="N40" s="911"/>
      <c r="O40" s="911"/>
      <c r="P40" s="911"/>
      <c r="Q40" s="911"/>
      <c r="R40" s="911"/>
      <c r="S40" s="915"/>
      <c r="T40" s="897">
        <f t="shared" si="3"/>
        <v>0</v>
      </c>
      <c r="U40" s="912"/>
      <c r="V40" s="910"/>
      <c r="W40" s="897">
        <f t="shared" si="4"/>
        <v>0</v>
      </c>
      <c r="X40" s="896"/>
      <c r="Y40" s="897">
        <f t="shared" si="5"/>
        <v>0</v>
      </c>
      <c r="Z40" s="866" t="str">
        <f t="shared" si="7"/>
        <v/>
      </c>
    </row>
    <row r="41" spans="1:26" s="866" customFormat="1" ht="12.5" x14ac:dyDescent="0.25">
      <c r="A41" s="860"/>
      <c r="B41" s="887"/>
      <c r="C41" s="931" t="s">
        <v>7519</v>
      </c>
      <c r="D41" s="914"/>
      <c r="E41" s="914"/>
      <c r="F41" s="911"/>
      <c r="G41" s="911"/>
      <c r="H41" s="911"/>
      <c r="I41" s="915"/>
      <c r="J41" s="897">
        <f t="shared" si="6"/>
        <v>0</v>
      </c>
      <c r="K41" s="911"/>
      <c r="L41" s="911"/>
      <c r="M41" s="911"/>
      <c r="N41" s="911"/>
      <c r="O41" s="911"/>
      <c r="P41" s="911"/>
      <c r="Q41" s="910"/>
      <c r="R41" s="934"/>
      <c r="S41" s="910"/>
      <c r="T41" s="897">
        <f t="shared" si="3"/>
        <v>0</v>
      </c>
      <c r="U41" s="912"/>
      <c r="V41" s="910"/>
      <c r="W41" s="897">
        <f t="shared" si="4"/>
        <v>0</v>
      </c>
      <c r="X41" s="896"/>
      <c r="Y41" s="897">
        <f t="shared" si="5"/>
        <v>0</v>
      </c>
      <c r="Z41" s="866" t="str">
        <f t="shared" si="7"/>
        <v/>
      </c>
    </row>
    <row r="42" spans="1:26" s="866" customFormat="1" ht="12.5" x14ac:dyDescent="0.25">
      <c r="A42" s="860"/>
      <c r="B42" s="887"/>
      <c r="C42" s="931" t="s">
        <v>7520</v>
      </c>
      <c r="D42" s="914"/>
      <c r="E42" s="914"/>
      <c r="F42" s="911"/>
      <c r="G42" s="911"/>
      <c r="H42" s="914"/>
      <c r="I42" s="915"/>
      <c r="J42" s="897">
        <f t="shared" si="6"/>
        <v>0</v>
      </c>
      <c r="K42" s="912"/>
      <c r="L42" s="914"/>
      <c r="M42" s="911"/>
      <c r="N42" s="911"/>
      <c r="O42" s="911"/>
      <c r="P42" s="911"/>
      <c r="Q42" s="910"/>
      <c r="R42" s="911"/>
      <c r="S42" s="910"/>
      <c r="T42" s="897">
        <f t="shared" si="3"/>
        <v>0</v>
      </c>
      <c r="U42" s="912"/>
      <c r="V42" s="910"/>
      <c r="W42" s="897">
        <f t="shared" si="4"/>
        <v>0</v>
      </c>
      <c r="X42" s="896"/>
      <c r="Y42" s="897">
        <f t="shared" si="5"/>
        <v>0</v>
      </c>
      <c r="Z42" s="866" t="str">
        <f t="shared" si="7"/>
        <v/>
      </c>
    </row>
    <row r="43" spans="1:26" s="866" customFormat="1" ht="12.5" x14ac:dyDescent="0.25">
      <c r="A43" s="860"/>
      <c r="B43" s="887"/>
      <c r="C43" s="887" t="s">
        <v>7521</v>
      </c>
      <c r="D43" s="914"/>
      <c r="E43" s="914"/>
      <c r="F43" s="911"/>
      <c r="G43" s="911"/>
      <c r="H43" s="914"/>
      <c r="I43" s="915"/>
      <c r="J43" s="897">
        <f t="shared" si="6"/>
        <v>0</v>
      </c>
      <c r="K43" s="912"/>
      <c r="L43" s="911"/>
      <c r="M43" s="911"/>
      <c r="N43" s="911"/>
      <c r="O43" s="911"/>
      <c r="P43" s="911"/>
      <c r="Q43" s="910"/>
      <c r="R43" s="911"/>
      <c r="S43" s="910"/>
      <c r="T43" s="897">
        <f t="shared" si="3"/>
        <v>0</v>
      </c>
      <c r="U43" s="912"/>
      <c r="V43" s="910"/>
      <c r="W43" s="897">
        <f t="shared" si="4"/>
        <v>0</v>
      </c>
      <c r="X43" s="896"/>
      <c r="Y43" s="897">
        <f t="shared" si="5"/>
        <v>0</v>
      </c>
      <c r="Z43" s="866" t="str">
        <f t="shared" si="7"/>
        <v/>
      </c>
    </row>
    <row r="44" spans="1:26" s="866" customFormat="1" ht="12.5" x14ac:dyDescent="0.25">
      <c r="A44" s="860"/>
      <c r="B44" s="887"/>
      <c r="C44" s="887" t="s">
        <v>7522</v>
      </c>
      <c r="D44" s="914"/>
      <c r="E44" s="934"/>
      <c r="F44" s="911"/>
      <c r="G44" s="911"/>
      <c r="H44" s="911"/>
      <c r="I44" s="937"/>
      <c r="J44" s="897">
        <f t="shared" si="6"/>
        <v>0</v>
      </c>
      <c r="K44" s="912"/>
      <c r="L44" s="934"/>
      <c r="M44" s="911"/>
      <c r="N44" s="911"/>
      <c r="O44" s="911"/>
      <c r="P44" s="911"/>
      <c r="Q44" s="910"/>
      <c r="R44" s="911"/>
      <c r="S44" s="910"/>
      <c r="T44" s="897">
        <f t="shared" si="3"/>
        <v>0</v>
      </c>
      <c r="U44" s="912"/>
      <c r="V44" s="910"/>
      <c r="W44" s="897">
        <f t="shared" si="4"/>
        <v>0</v>
      </c>
      <c r="X44" s="896"/>
      <c r="Y44" s="897">
        <f t="shared" si="5"/>
        <v>0</v>
      </c>
      <c r="Z44" s="866" t="str">
        <f t="shared" si="7"/>
        <v/>
      </c>
    </row>
    <row r="45" spans="1:26" s="866" customFormat="1" ht="37.5" x14ac:dyDescent="0.25">
      <c r="A45" s="860"/>
      <c r="B45" s="887"/>
      <c r="C45" s="938" t="s">
        <v>7523</v>
      </c>
      <c r="D45" s="914"/>
      <c r="E45" s="914"/>
      <c r="F45" s="911"/>
      <c r="G45" s="911"/>
      <c r="H45" s="911"/>
      <c r="I45" s="915"/>
      <c r="J45" s="897">
        <f t="shared" si="6"/>
        <v>0</v>
      </c>
      <c r="K45" s="912"/>
      <c r="L45" s="911"/>
      <c r="M45" s="911"/>
      <c r="N45" s="911"/>
      <c r="O45" s="911"/>
      <c r="P45" s="911"/>
      <c r="Q45" s="910"/>
      <c r="R45" s="911"/>
      <c r="S45" s="914"/>
      <c r="T45" s="897">
        <f t="shared" si="3"/>
        <v>0</v>
      </c>
      <c r="U45" s="912"/>
      <c r="V45" s="910"/>
      <c r="W45" s="897">
        <f t="shared" si="4"/>
        <v>0</v>
      </c>
      <c r="X45" s="896"/>
      <c r="Y45" s="897">
        <f t="shared" si="5"/>
        <v>0</v>
      </c>
      <c r="Z45" s="866" t="str">
        <f t="shared" si="7"/>
        <v/>
      </c>
    </row>
    <row r="46" spans="1:26" s="866" customFormat="1" ht="12.5" x14ac:dyDescent="0.25">
      <c r="A46" s="860"/>
      <c r="B46" s="887"/>
      <c r="C46" s="931" t="s">
        <v>7524</v>
      </c>
      <c r="D46" s="911"/>
      <c r="E46" s="911"/>
      <c r="F46" s="914"/>
      <c r="G46" s="911"/>
      <c r="H46" s="911"/>
      <c r="I46" s="915"/>
      <c r="J46" s="897">
        <f t="shared" si="6"/>
        <v>0</v>
      </c>
      <c r="K46" s="912"/>
      <c r="L46" s="914"/>
      <c r="M46" s="911"/>
      <c r="N46" s="911"/>
      <c r="O46" s="911"/>
      <c r="P46" s="911"/>
      <c r="Q46" s="910"/>
      <c r="R46" s="911"/>
      <c r="S46" s="910"/>
      <c r="T46" s="897">
        <f t="shared" si="3"/>
        <v>0</v>
      </c>
      <c r="U46" s="912"/>
      <c r="V46" s="910"/>
      <c r="W46" s="897">
        <f t="shared" si="4"/>
        <v>0</v>
      </c>
      <c r="X46" s="896"/>
      <c r="Y46" s="897">
        <f t="shared" si="5"/>
        <v>0</v>
      </c>
      <c r="Z46" s="866" t="str">
        <f t="shared" si="7"/>
        <v/>
      </c>
    </row>
    <row r="47" spans="1:26" s="867" customFormat="1" ht="12.5" x14ac:dyDescent="0.25">
      <c r="A47" s="860"/>
      <c r="B47" s="887"/>
      <c r="C47" s="931" t="s">
        <v>7525</v>
      </c>
      <c r="D47" s="914"/>
      <c r="E47" s="914"/>
      <c r="F47" s="911"/>
      <c r="G47" s="911"/>
      <c r="H47" s="911"/>
      <c r="I47" s="915"/>
      <c r="J47" s="897">
        <f t="shared" si="6"/>
        <v>0</v>
      </c>
      <c r="K47" s="912"/>
      <c r="L47" s="912"/>
      <c r="M47" s="934"/>
      <c r="N47" s="911"/>
      <c r="O47" s="911"/>
      <c r="P47" s="911"/>
      <c r="Q47" s="910"/>
      <c r="R47" s="911"/>
      <c r="S47" s="910"/>
      <c r="T47" s="897">
        <f t="shared" si="3"/>
        <v>0</v>
      </c>
      <c r="U47" s="912"/>
      <c r="V47" s="910"/>
      <c r="W47" s="897">
        <f t="shared" si="4"/>
        <v>0</v>
      </c>
      <c r="X47" s="896"/>
      <c r="Y47" s="897">
        <f t="shared" si="5"/>
        <v>0</v>
      </c>
      <c r="Z47" s="866" t="str">
        <f t="shared" si="7"/>
        <v/>
      </c>
    </row>
    <row r="48" spans="1:26" s="867" customFormat="1" ht="12.5" x14ac:dyDescent="0.25">
      <c r="A48" s="860"/>
      <c r="B48" s="887"/>
      <c r="C48" s="931" t="s">
        <v>7526</v>
      </c>
      <c r="D48" s="914"/>
      <c r="E48" s="914"/>
      <c r="F48" s="911"/>
      <c r="G48" s="911"/>
      <c r="H48" s="911"/>
      <c r="I48" s="915"/>
      <c r="J48" s="897">
        <f t="shared" si="6"/>
        <v>0</v>
      </c>
      <c r="K48" s="912"/>
      <c r="L48" s="914"/>
      <c r="M48" s="911"/>
      <c r="N48" s="911"/>
      <c r="O48" s="911"/>
      <c r="P48" s="911"/>
      <c r="Q48" s="910"/>
      <c r="R48" s="911"/>
      <c r="S48" s="910"/>
      <c r="T48" s="897">
        <f t="shared" si="3"/>
        <v>0</v>
      </c>
      <c r="U48" s="912"/>
      <c r="V48" s="910"/>
      <c r="W48" s="897">
        <f t="shared" si="4"/>
        <v>0</v>
      </c>
      <c r="X48" s="896"/>
      <c r="Y48" s="897">
        <f t="shared" si="5"/>
        <v>0</v>
      </c>
      <c r="Z48" s="866" t="str">
        <f t="shared" si="7"/>
        <v/>
      </c>
    </row>
    <row r="49" spans="1:27" s="867" customFormat="1" ht="13" x14ac:dyDescent="0.3">
      <c r="A49" s="860"/>
      <c r="B49" s="939" t="s">
        <v>7527</v>
      </c>
      <c r="C49" s="887"/>
      <c r="D49" s="897">
        <f t="shared" ref="D49:Q49" si="8">SUM(D11:D48)</f>
        <v>0</v>
      </c>
      <c r="E49" s="897">
        <f t="shared" si="8"/>
        <v>0</v>
      </c>
      <c r="F49" s="897">
        <f t="shared" si="8"/>
        <v>0</v>
      </c>
      <c r="G49" s="897">
        <f t="shared" si="8"/>
        <v>0</v>
      </c>
      <c r="H49" s="897">
        <f t="shared" si="8"/>
        <v>0</v>
      </c>
      <c r="I49" s="897">
        <f t="shared" si="8"/>
        <v>0</v>
      </c>
      <c r="J49" s="897">
        <f t="shared" si="8"/>
        <v>0</v>
      </c>
      <c r="K49" s="897">
        <f t="shared" si="8"/>
        <v>0</v>
      </c>
      <c r="L49" s="897">
        <f t="shared" si="8"/>
        <v>0</v>
      </c>
      <c r="M49" s="897">
        <f t="shared" si="8"/>
        <v>0</v>
      </c>
      <c r="N49" s="897">
        <f t="shared" si="8"/>
        <v>0</v>
      </c>
      <c r="O49" s="897">
        <f t="shared" si="8"/>
        <v>0</v>
      </c>
      <c r="P49" s="897">
        <f t="shared" si="8"/>
        <v>0</v>
      </c>
      <c r="Q49" s="897">
        <f t="shared" si="8"/>
        <v>0</v>
      </c>
      <c r="R49" s="897">
        <f>SUM(R11:R48)</f>
        <v>0</v>
      </c>
      <c r="S49" s="897">
        <f>SUM(S11:S48)</f>
        <v>0</v>
      </c>
      <c r="T49" s="897">
        <f>SUM(T11:T48)</f>
        <v>0</v>
      </c>
      <c r="U49" s="897">
        <f>SUM(U11:U48)</f>
        <v>0</v>
      </c>
      <c r="V49" s="897">
        <f>SUM(V11:V48)</f>
        <v>0</v>
      </c>
      <c r="W49" s="897">
        <f t="shared" si="4"/>
        <v>0</v>
      </c>
      <c r="X49" s="896"/>
      <c r="Y49" s="897">
        <f>SUM(D49:I49)+SUM(L49:O49)+SUM(R49:S49)</f>
        <v>0</v>
      </c>
      <c r="Z49" s="866"/>
    </row>
    <row r="50" spans="1:27" s="867" customFormat="1" ht="12.5" x14ac:dyDescent="0.25">
      <c r="A50" s="860"/>
      <c r="B50" s="860"/>
      <c r="C50" s="861"/>
      <c r="D50" s="911"/>
      <c r="E50" s="911"/>
      <c r="F50" s="911"/>
      <c r="G50" s="911"/>
      <c r="H50" s="911"/>
      <c r="I50" s="915"/>
      <c r="J50" s="911"/>
      <c r="K50" s="912"/>
      <c r="L50" s="911"/>
      <c r="M50" s="911"/>
      <c r="N50" s="911"/>
      <c r="O50" s="911"/>
      <c r="P50" s="911"/>
      <c r="Q50" s="910"/>
      <c r="R50" s="911"/>
      <c r="S50" s="910"/>
      <c r="T50" s="911"/>
      <c r="U50" s="912"/>
      <c r="V50" s="910"/>
      <c r="W50" s="911"/>
      <c r="X50" s="896"/>
      <c r="Y50" s="911"/>
      <c r="Z50" s="866"/>
    </row>
    <row r="51" spans="1:27" s="867" customFormat="1" ht="13" x14ac:dyDescent="0.3">
      <c r="A51" s="860"/>
      <c r="B51" s="887"/>
      <c r="C51" s="940" t="s">
        <v>7528</v>
      </c>
      <c r="D51" s="911"/>
      <c r="E51" s="911"/>
      <c r="F51" s="911"/>
      <c r="G51" s="911"/>
      <c r="H51" s="911"/>
      <c r="I51" s="915"/>
      <c r="J51" s="911"/>
      <c r="K51" s="912"/>
      <c r="L51" s="911"/>
      <c r="M51" s="911"/>
      <c r="N51" s="911"/>
      <c r="O51" s="911"/>
      <c r="P51" s="911"/>
      <c r="Q51" s="910"/>
      <c r="R51" s="911"/>
      <c r="S51" s="910"/>
      <c r="T51" s="911"/>
      <c r="U51" s="912"/>
      <c r="V51" s="910"/>
      <c r="W51" s="911"/>
      <c r="X51" s="896"/>
      <c r="Y51" s="911"/>
      <c r="Z51" s="866"/>
    </row>
    <row r="52" spans="1:27" s="867" customFormat="1" ht="12.5" x14ac:dyDescent="0.25">
      <c r="A52" s="860"/>
      <c r="B52" s="887"/>
      <c r="C52" s="941" t="s">
        <v>7529</v>
      </c>
      <c r="D52" s="914"/>
      <c r="E52" s="911"/>
      <c r="F52" s="911"/>
      <c r="G52" s="911"/>
      <c r="H52" s="911"/>
      <c r="I52" s="915"/>
      <c r="J52" s="897">
        <f t="shared" ref="J52:J57" si="9">SUM(D52:I52)</f>
        <v>0</v>
      </c>
      <c r="K52" s="912"/>
      <c r="L52" s="911"/>
      <c r="M52" s="911"/>
      <c r="N52" s="911"/>
      <c r="O52" s="911"/>
      <c r="P52" s="911"/>
      <c r="Q52" s="910"/>
      <c r="R52" s="911"/>
      <c r="S52" s="910"/>
      <c r="T52" s="897">
        <f t="shared" ref="T52:T57" si="10">SUM(K52:S52)</f>
        <v>0</v>
      </c>
      <c r="U52" s="914"/>
      <c r="V52" s="910"/>
      <c r="W52" s="897">
        <f t="shared" ref="W52:W57" si="11">SUM(T52:V52,J52)</f>
        <v>0</v>
      </c>
      <c r="X52" s="896"/>
      <c r="Y52" s="897">
        <f t="shared" ref="Y52:Y57" si="12">SUM(D52:I52)+SUM(L52:O52)+SUM(R52:S52)</f>
        <v>0</v>
      </c>
      <c r="Z52" s="866"/>
    </row>
    <row r="53" spans="1:27" s="867" customFormat="1" ht="12.5" x14ac:dyDescent="0.25">
      <c r="A53" s="860"/>
      <c r="B53" s="887"/>
      <c r="C53" s="941" t="s">
        <v>7530</v>
      </c>
      <c r="D53" s="924"/>
      <c r="E53" s="911"/>
      <c r="F53" s="911"/>
      <c r="G53" s="911"/>
      <c r="H53" s="911"/>
      <c r="I53" s="915"/>
      <c r="J53" s="897">
        <f t="shared" si="9"/>
        <v>0</v>
      </c>
      <c r="K53" s="912"/>
      <c r="L53" s="911"/>
      <c r="M53" s="911"/>
      <c r="N53" s="911"/>
      <c r="O53" s="911"/>
      <c r="P53" s="911"/>
      <c r="Q53" s="910"/>
      <c r="R53" s="911"/>
      <c r="S53" s="910"/>
      <c r="T53" s="897">
        <f t="shared" si="10"/>
        <v>0</v>
      </c>
      <c r="U53" s="924"/>
      <c r="V53" s="910"/>
      <c r="W53" s="897">
        <f t="shared" si="11"/>
        <v>0</v>
      </c>
      <c r="X53" s="896"/>
      <c r="Y53" s="897">
        <f t="shared" si="12"/>
        <v>0</v>
      </c>
      <c r="Z53" s="866"/>
    </row>
    <row r="54" spans="1:27" s="867" customFormat="1" ht="12.5" x14ac:dyDescent="0.25">
      <c r="A54" s="860"/>
      <c r="B54" s="887"/>
      <c r="C54" s="941" t="s">
        <v>7531</v>
      </c>
      <c r="D54" s="914"/>
      <c r="E54" s="911"/>
      <c r="F54" s="911"/>
      <c r="G54" s="911"/>
      <c r="H54" s="911"/>
      <c r="I54" s="915"/>
      <c r="J54" s="897">
        <f t="shared" si="9"/>
        <v>0</v>
      </c>
      <c r="K54" s="912"/>
      <c r="L54" s="911"/>
      <c r="M54" s="911"/>
      <c r="N54" s="911"/>
      <c r="O54" s="911"/>
      <c r="P54" s="911"/>
      <c r="Q54" s="910"/>
      <c r="R54" s="911"/>
      <c r="S54" s="910"/>
      <c r="T54" s="897">
        <f t="shared" si="10"/>
        <v>0</v>
      </c>
      <c r="U54" s="914"/>
      <c r="V54" s="910"/>
      <c r="W54" s="897">
        <f t="shared" si="11"/>
        <v>0</v>
      </c>
      <c r="X54" s="896"/>
      <c r="Y54" s="897">
        <f t="shared" si="12"/>
        <v>0</v>
      </c>
      <c r="Z54" s="866"/>
    </row>
    <row r="55" spans="1:27" s="867" customFormat="1" ht="12.5" x14ac:dyDescent="0.25">
      <c r="A55" s="860"/>
      <c r="B55" s="887"/>
      <c r="C55" s="931" t="s">
        <v>7532</v>
      </c>
      <c r="D55" s="914"/>
      <c r="E55" s="914"/>
      <c r="F55" s="899"/>
      <c r="G55" s="899"/>
      <c r="H55" s="899"/>
      <c r="I55" s="899"/>
      <c r="J55" s="897">
        <f t="shared" si="9"/>
        <v>0</v>
      </c>
      <c r="K55" s="922"/>
      <c r="L55" s="899"/>
      <c r="M55" s="914"/>
      <c r="N55" s="911"/>
      <c r="O55" s="911"/>
      <c r="P55" s="911"/>
      <c r="Q55" s="910"/>
      <c r="R55" s="911"/>
      <c r="S55" s="942"/>
      <c r="T55" s="897">
        <f t="shared" si="10"/>
        <v>0</v>
      </c>
      <c r="U55" s="943"/>
      <c r="V55" s="910"/>
      <c r="W55" s="897">
        <f t="shared" si="11"/>
        <v>0</v>
      </c>
      <c r="X55" s="896"/>
      <c r="Y55" s="897">
        <f t="shared" si="12"/>
        <v>0</v>
      </c>
      <c r="Z55" s="866"/>
    </row>
    <row r="56" spans="1:27" s="867" customFormat="1" ht="12.5" x14ac:dyDescent="0.25">
      <c r="A56" s="860"/>
      <c r="B56" s="887"/>
      <c r="C56" s="931" t="s">
        <v>7533</v>
      </c>
      <c r="D56" s="914"/>
      <c r="E56" s="914"/>
      <c r="F56" s="911"/>
      <c r="G56" s="911"/>
      <c r="H56" s="911"/>
      <c r="I56" s="914"/>
      <c r="J56" s="897">
        <f t="shared" si="9"/>
        <v>0</v>
      </c>
      <c r="K56" s="921"/>
      <c r="L56" s="911"/>
      <c r="M56" s="911"/>
      <c r="N56" s="911"/>
      <c r="O56" s="911"/>
      <c r="P56" s="911"/>
      <c r="Q56" s="910"/>
      <c r="R56" s="934"/>
      <c r="S56" s="910"/>
      <c r="T56" s="897">
        <f t="shared" si="10"/>
        <v>0</v>
      </c>
      <c r="U56" s="912"/>
      <c r="V56" s="910"/>
      <c r="W56" s="897">
        <f t="shared" si="11"/>
        <v>0</v>
      </c>
      <c r="X56" s="896"/>
      <c r="Y56" s="897">
        <f t="shared" si="12"/>
        <v>0</v>
      </c>
      <c r="Z56" s="866"/>
    </row>
    <row r="57" spans="1:27" s="867" customFormat="1" ht="13" thickBot="1" x14ac:dyDescent="0.3">
      <c r="A57" s="860"/>
      <c r="B57" s="887"/>
      <c r="C57" s="931" t="s">
        <v>7242</v>
      </c>
      <c r="D57" s="914"/>
      <c r="E57" s="914"/>
      <c r="F57" s="914"/>
      <c r="G57" s="914"/>
      <c r="H57" s="914"/>
      <c r="I57" s="914"/>
      <c r="J57" s="926">
        <f t="shared" si="9"/>
        <v>0</v>
      </c>
      <c r="K57" s="944"/>
      <c r="L57" s="914"/>
      <c r="M57" s="945"/>
      <c r="N57" s="945"/>
      <c r="O57" s="946"/>
      <c r="P57" s="945"/>
      <c r="Q57" s="945"/>
      <c r="R57" s="945"/>
      <c r="S57" s="947"/>
      <c r="T57" s="926">
        <f t="shared" si="10"/>
        <v>0</v>
      </c>
      <c r="U57" s="948"/>
      <c r="V57" s="914"/>
      <c r="W57" s="926">
        <f t="shared" si="11"/>
        <v>0</v>
      </c>
      <c r="X57" s="896"/>
      <c r="Y57" s="897">
        <f t="shared" si="12"/>
        <v>0</v>
      </c>
      <c r="Z57" s="866"/>
    </row>
    <row r="58" spans="1:27" s="867" customFormat="1" ht="13.5" thickTop="1" x14ac:dyDescent="0.3">
      <c r="A58" s="887"/>
      <c r="B58" s="887"/>
      <c r="C58" s="949" t="s">
        <v>7534</v>
      </c>
      <c r="D58" s="950">
        <f t="shared" ref="D58:W58" si="13">SUM(D49:D57)</f>
        <v>0</v>
      </c>
      <c r="E58" s="950">
        <f t="shared" si="13"/>
        <v>0</v>
      </c>
      <c r="F58" s="950">
        <f t="shared" si="13"/>
        <v>0</v>
      </c>
      <c r="G58" s="950">
        <f t="shared" si="13"/>
        <v>0</v>
      </c>
      <c r="H58" s="950">
        <f t="shared" si="13"/>
        <v>0</v>
      </c>
      <c r="I58" s="951">
        <f t="shared" si="13"/>
        <v>0</v>
      </c>
      <c r="J58" s="950">
        <f t="shared" si="13"/>
        <v>0</v>
      </c>
      <c r="K58" s="951">
        <f t="shared" si="13"/>
        <v>0</v>
      </c>
      <c r="L58" s="950">
        <f t="shared" si="13"/>
        <v>0</v>
      </c>
      <c r="M58" s="951">
        <f t="shared" si="13"/>
        <v>0</v>
      </c>
      <c r="N58" s="950">
        <f t="shared" si="13"/>
        <v>0</v>
      </c>
      <c r="O58" s="951">
        <f t="shared" si="13"/>
        <v>0</v>
      </c>
      <c r="P58" s="950">
        <f t="shared" si="13"/>
        <v>0</v>
      </c>
      <c r="Q58" s="951">
        <f t="shared" si="13"/>
        <v>0</v>
      </c>
      <c r="R58" s="950">
        <f t="shared" si="13"/>
        <v>0</v>
      </c>
      <c r="S58" s="951">
        <f t="shared" si="13"/>
        <v>0</v>
      </c>
      <c r="T58" s="950">
        <f t="shared" si="13"/>
        <v>0</v>
      </c>
      <c r="U58" s="952">
        <f t="shared" si="13"/>
        <v>0</v>
      </c>
      <c r="V58" s="951">
        <f t="shared" si="13"/>
        <v>0</v>
      </c>
      <c r="W58" s="950">
        <f t="shared" si="13"/>
        <v>0</v>
      </c>
      <c r="X58" s="896"/>
      <c r="Y58" s="950">
        <f>SUM(Y49:Y57)</f>
        <v>0</v>
      </c>
      <c r="Z58" s="866"/>
    </row>
    <row r="59" spans="1:27" s="867" customFormat="1" ht="23" x14ac:dyDescent="0.5">
      <c r="A59" s="887"/>
      <c r="B59" s="887"/>
      <c r="C59" s="953"/>
      <c r="D59" s="954"/>
      <c r="E59" s="954"/>
      <c r="F59" s="954"/>
      <c r="G59" s="954"/>
      <c r="H59" s="954"/>
      <c r="I59" s="954"/>
      <c r="J59" s="865"/>
      <c r="K59" s="954"/>
      <c r="L59" s="954"/>
      <c r="M59" s="954"/>
      <c r="N59" s="954"/>
      <c r="O59" s="954"/>
      <c r="P59" s="954"/>
      <c r="Q59" s="954"/>
      <c r="R59" s="954"/>
      <c r="S59" s="954"/>
      <c r="T59" s="865"/>
      <c r="U59" s="954"/>
      <c r="V59" s="954"/>
      <c r="W59" s="865"/>
      <c r="X59" s="865"/>
      <c r="Y59" s="865"/>
      <c r="Z59" s="866"/>
    </row>
    <row r="60" spans="1:27" s="866" customFormat="1" ht="12.5" x14ac:dyDescent="0.25">
      <c r="A60" s="867"/>
      <c r="B60" s="887"/>
      <c r="C60" s="865"/>
      <c r="D60" s="865"/>
      <c r="E60" s="865"/>
      <c r="F60" s="865"/>
      <c r="G60" s="865"/>
      <c r="H60" s="865"/>
      <c r="I60" s="865"/>
      <c r="J60" s="865"/>
      <c r="K60" s="865"/>
      <c r="L60" s="865"/>
      <c r="M60" s="865"/>
      <c r="N60" s="865"/>
      <c r="O60" s="955"/>
      <c r="P60" s="955"/>
      <c r="Q60" s="865"/>
      <c r="R60" s="865"/>
      <c r="S60" s="955"/>
      <c r="T60" s="865"/>
      <c r="U60" s="865"/>
      <c r="V60" s="865"/>
      <c r="W60" s="865"/>
      <c r="X60" s="865"/>
      <c r="Y60" s="865"/>
      <c r="AA60" s="867"/>
    </row>
    <row r="61" spans="1:27" s="866" customFormat="1" ht="12.5" x14ac:dyDescent="0.25">
      <c r="A61" s="867"/>
      <c r="B61" s="887"/>
      <c r="C61" s="865"/>
      <c r="D61" s="865"/>
      <c r="E61" s="865"/>
      <c r="F61" s="865"/>
      <c r="G61" s="865"/>
      <c r="H61" s="865"/>
      <c r="I61" s="865"/>
      <c r="J61" s="865"/>
      <c r="K61" s="865"/>
      <c r="L61" s="865"/>
      <c r="M61" s="865"/>
      <c r="N61" s="865"/>
      <c r="O61" s="955"/>
      <c r="P61" s="955"/>
      <c r="Q61" s="865"/>
      <c r="R61" s="865"/>
      <c r="S61" s="955"/>
      <c r="T61" s="865"/>
      <c r="U61" s="865"/>
      <c r="V61" s="865"/>
      <c r="W61" s="865"/>
      <c r="X61" s="865"/>
      <c r="Y61" s="865"/>
      <c r="AA61" s="867"/>
    </row>
    <row r="62" spans="1:27" s="866" customFormat="1" ht="13" x14ac:dyDescent="0.3">
      <c r="A62" s="867"/>
      <c r="B62" s="126" t="s">
        <v>90</v>
      </c>
      <c r="C62" s="126" t="s">
        <v>91</v>
      </c>
      <c r="D62" s="126" t="s">
        <v>92</v>
      </c>
      <c r="E62" s="127" t="s">
        <v>93</v>
      </c>
      <c r="G62" s="865"/>
      <c r="H62" s="865"/>
      <c r="I62" s="865"/>
      <c r="J62" s="865"/>
      <c r="K62" s="865"/>
      <c r="L62" s="865"/>
      <c r="M62" s="865"/>
      <c r="N62" s="865"/>
      <c r="O62" s="955"/>
      <c r="P62" s="955"/>
      <c r="Q62" s="865"/>
      <c r="R62" s="865"/>
      <c r="S62" s="955"/>
      <c r="T62" s="865"/>
      <c r="U62" s="865"/>
      <c r="V62" s="865"/>
      <c r="W62" s="865"/>
      <c r="X62" s="865"/>
      <c r="Y62" s="865"/>
      <c r="AA62" s="867"/>
    </row>
    <row r="63" spans="1:27" s="866" customFormat="1" ht="25" x14ac:dyDescent="0.25">
      <c r="A63" s="867"/>
      <c r="B63" s="129" t="s">
        <v>3473</v>
      </c>
      <c r="C63" s="130" t="s">
        <v>7535</v>
      </c>
      <c r="D63" s="131">
        <f>SUM(W9:W9)-(SUM('LP-Balance sheet'!I53:L53)+SUM('LP-Balance sheet'!I63:L63))</f>
        <v>0</v>
      </c>
      <c r="E63" s="132" t="s">
        <v>96</v>
      </c>
      <c r="G63" s="865"/>
      <c r="H63" s="865"/>
      <c r="I63" s="865"/>
      <c r="J63" s="865"/>
      <c r="K63" s="865"/>
      <c r="L63" s="865"/>
      <c r="M63" s="865"/>
      <c r="N63" s="865"/>
      <c r="O63" s="955"/>
      <c r="P63" s="955"/>
      <c r="Q63" s="865"/>
      <c r="R63" s="865"/>
      <c r="S63" s="955"/>
      <c r="T63" s="865"/>
      <c r="U63" s="865"/>
      <c r="V63" s="865"/>
      <c r="W63" s="865"/>
      <c r="X63" s="865"/>
      <c r="Y63" s="865"/>
      <c r="AA63" s="867"/>
    </row>
    <row r="64" spans="1:27" s="866" customFormat="1" ht="12.5" x14ac:dyDescent="0.25">
      <c r="A64" s="867"/>
      <c r="B64" s="129" t="s">
        <v>3479</v>
      </c>
      <c r="C64" s="130" t="s">
        <v>7536</v>
      </c>
      <c r="D64" s="131">
        <f>SUM(D10:I10)+SUM(K10:S10)+SUM(U10:V10)-SUM(D11:I11)-SUM(K11:S11)-SUM(U11:V11)</f>
        <v>0</v>
      </c>
      <c r="E64" s="132" t="s">
        <v>96</v>
      </c>
      <c r="G64" s="865"/>
      <c r="H64" s="865"/>
      <c r="I64" s="865"/>
      <c r="J64" s="865"/>
      <c r="K64" s="865"/>
      <c r="L64" s="865"/>
      <c r="M64" s="865"/>
      <c r="N64" s="865"/>
      <c r="O64" s="955"/>
      <c r="P64" s="955"/>
      <c r="Q64" s="865"/>
      <c r="R64" s="865"/>
      <c r="S64" s="955"/>
      <c r="T64" s="865"/>
      <c r="U64" s="865"/>
      <c r="V64" s="865"/>
      <c r="W64" s="865"/>
      <c r="X64" s="865"/>
      <c r="Y64" s="865"/>
      <c r="AA64" s="867"/>
    </row>
    <row r="65" spans="1:27" s="866" customFormat="1" ht="12.5" x14ac:dyDescent="0.25">
      <c r="A65" s="867"/>
      <c r="B65" s="956"/>
      <c r="C65" s="186"/>
      <c r="D65" s="957"/>
      <c r="E65" s="68"/>
      <c r="G65" s="865"/>
      <c r="H65" s="865"/>
      <c r="I65" s="865"/>
      <c r="J65" s="865"/>
      <c r="K65" s="865"/>
      <c r="L65" s="865"/>
      <c r="M65" s="865"/>
      <c r="N65" s="865"/>
      <c r="O65" s="955"/>
      <c r="P65" s="955"/>
      <c r="Q65" s="865"/>
      <c r="R65" s="865"/>
      <c r="S65" s="955"/>
      <c r="T65" s="865"/>
      <c r="U65" s="865"/>
      <c r="V65" s="865"/>
      <c r="W65" s="865"/>
      <c r="X65" s="865"/>
      <c r="Y65" s="865"/>
      <c r="AA65" s="867"/>
    </row>
    <row r="66" spans="1:27" s="960" customFormat="1" ht="12.5" x14ac:dyDescent="0.25">
      <c r="A66" s="958"/>
      <c r="B66" s="956"/>
      <c r="C66" s="186"/>
      <c r="D66" s="959"/>
      <c r="E66" s="68"/>
      <c r="G66" s="861"/>
      <c r="H66" s="861"/>
      <c r="I66" s="861"/>
      <c r="J66" s="861"/>
      <c r="K66" s="861"/>
      <c r="L66" s="861"/>
      <c r="M66" s="861"/>
      <c r="N66" s="861"/>
      <c r="O66" s="961"/>
      <c r="P66" s="961"/>
      <c r="Q66" s="861"/>
      <c r="R66" s="861"/>
      <c r="S66" s="961"/>
      <c r="T66" s="861"/>
      <c r="U66" s="861"/>
      <c r="V66" s="861"/>
      <c r="W66" s="861"/>
      <c r="X66" s="861"/>
      <c r="Y66" s="861"/>
      <c r="AA66" s="958"/>
    </row>
    <row r="67" spans="1:27" s="960" customFormat="1" ht="12.5" x14ac:dyDescent="0.25">
      <c r="A67" s="958"/>
      <c r="B67" s="956"/>
      <c r="C67" s="186"/>
      <c r="D67" s="959"/>
      <c r="E67" s="68"/>
      <c r="G67" s="861"/>
      <c r="H67" s="861"/>
      <c r="I67" s="861"/>
      <c r="J67" s="861"/>
      <c r="K67" s="861"/>
      <c r="L67" s="861"/>
      <c r="M67" s="861"/>
      <c r="N67" s="861"/>
      <c r="O67" s="961"/>
      <c r="P67" s="961"/>
      <c r="Q67" s="861"/>
      <c r="R67" s="861"/>
      <c r="S67" s="961"/>
      <c r="T67" s="861"/>
      <c r="U67" s="861"/>
      <c r="V67" s="861"/>
      <c r="W67" s="861"/>
      <c r="X67" s="861"/>
      <c r="Y67" s="861"/>
      <c r="AA67" s="958"/>
    </row>
    <row r="68" spans="1:27" s="960" customFormat="1" ht="12.5" x14ac:dyDescent="0.25">
      <c r="A68" s="958"/>
      <c r="B68" s="956"/>
      <c r="C68" s="186"/>
      <c r="D68" s="959"/>
      <c r="E68" s="465"/>
      <c r="G68" s="861"/>
      <c r="H68" s="861"/>
      <c r="I68" s="861"/>
      <c r="J68" s="861"/>
      <c r="K68" s="861"/>
      <c r="L68" s="861"/>
      <c r="M68" s="861"/>
      <c r="N68" s="861"/>
      <c r="O68" s="961"/>
      <c r="P68" s="961"/>
      <c r="Q68" s="861"/>
      <c r="R68" s="861"/>
      <c r="S68" s="961"/>
      <c r="T68" s="861"/>
      <c r="U68" s="861"/>
      <c r="V68" s="861"/>
      <c r="W68" s="861"/>
      <c r="X68" s="861"/>
      <c r="Y68" s="861"/>
      <c r="AA68" s="958"/>
    </row>
    <row r="69" spans="1:27" s="960" customFormat="1" ht="12.5" x14ac:dyDescent="0.25">
      <c r="A69" s="958"/>
      <c r="B69" s="956"/>
      <c r="C69" s="186"/>
      <c r="D69" s="959"/>
      <c r="E69" s="465"/>
      <c r="G69" s="861"/>
      <c r="H69" s="861"/>
      <c r="I69" s="861"/>
      <c r="J69" s="861"/>
      <c r="K69" s="861"/>
      <c r="L69" s="861"/>
      <c r="M69" s="861"/>
      <c r="N69" s="861"/>
      <c r="O69" s="961"/>
      <c r="P69" s="961"/>
      <c r="Q69" s="861"/>
      <c r="R69" s="861"/>
      <c r="S69" s="961"/>
      <c r="T69" s="861"/>
      <c r="U69" s="861"/>
      <c r="V69" s="861"/>
      <c r="W69" s="861"/>
      <c r="X69" s="861"/>
      <c r="Y69" s="861"/>
      <c r="AA69" s="958"/>
    </row>
    <row r="70" spans="1:27" s="960" customFormat="1" ht="12.5" x14ac:dyDescent="0.25">
      <c r="A70" s="958"/>
      <c r="B70" s="956"/>
      <c r="C70" s="186"/>
      <c r="D70" s="959"/>
      <c r="E70" s="465"/>
      <c r="G70" s="861"/>
      <c r="H70" s="861"/>
      <c r="I70" s="861"/>
      <c r="J70" s="861"/>
      <c r="K70" s="861"/>
      <c r="L70" s="861"/>
      <c r="M70" s="861"/>
      <c r="N70" s="861"/>
      <c r="O70" s="961"/>
      <c r="P70" s="961"/>
      <c r="Q70" s="861"/>
      <c r="R70" s="861"/>
      <c r="S70" s="961"/>
      <c r="T70" s="861"/>
      <c r="U70" s="861"/>
      <c r="V70" s="861"/>
      <c r="W70" s="861"/>
      <c r="X70" s="861"/>
      <c r="Y70" s="861"/>
      <c r="AA70" s="958"/>
    </row>
    <row r="71" spans="1:27" s="960" customFormat="1" ht="12.5" x14ac:dyDescent="0.25">
      <c r="A71" s="958"/>
      <c r="B71" s="956"/>
      <c r="C71" s="186"/>
      <c r="D71" s="959"/>
      <c r="E71" s="465"/>
      <c r="G71" s="861"/>
      <c r="H71" s="861"/>
      <c r="I71" s="861"/>
      <c r="J71" s="861"/>
      <c r="K71" s="861"/>
      <c r="L71" s="861"/>
      <c r="M71" s="861"/>
      <c r="N71" s="861"/>
      <c r="O71" s="961"/>
      <c r="P71" s="961"/>
      <c r="Q71" s="861"/>
      <c r="R71" s="861"/>
      <c r="S71" s="961"/>
      <c r="T71" s="861"/>
      <c r="U71" s="861"/>
      <c r="V71" s="861"/>
      <c r="W71" s="861"/>
      <c r="X71" s="861"/>
      <c r="Y71" s="861"/>
      <c r="AA71" s="958"/>
    </row>
    <row r="72" spans="1:27" s="866" customFormat="1" ht="12.5" x14ac:dyDescent="0.25">
      <c r="A72" s="867"/>
      <c r="B72" s="887"/>
      <c r="C72" s="865"/>
      <c r="D72" s="865"/>
      <c r="E72" s="865"/>
      <c r="F72" s="865"/>
      <c r="G72" s="865"/>
      <c r="H72" s="865"/>
      <c r="I72" s="865"/>
      <c r="J72" s="865"/>
      <c r="K72" s="865"/>
      <c r="L72" s="865"/>
      <c r="M72" s="865"/>
      <c r="N72" s="865"/>
      <c r="O72" s="955"/>
      <c r="P72" s="955"/>
      <c r="Q72" s="865"/>
      <c r="R72" s="865"/>
      <c r="S72" s="955"/>
      <c r="T72" s="865"/>
      <c r="U72" s="865"/>
      <c r="V72" s="865"/>
      <c r="W72" s="865"/>
      <c r="X72" s="865"/>
      <c r="Y72" s="865"/>
      <c r="AA72" s="867"/>
    </row>
    <row r="73" spans="1:27" s="866" customFormat="1" ht="12.5" x14ac:dyDescent="0.25">
      <c r="A73" s="867"/>
      <c r="B73" s="887"/>
      <c r="C73" s="865"/>
      <c r="D73" s="865"/>
      <c r="E73" s="865"/>
      <c r="F73" s="865"/>
      <c r="G73" s="865"/>
      <c r="H73" s="865"/>
      <c r="I73" s="865"/>
      <c r="J73" s="865"/>
      <c r="K73" s="865"/>
      <c r="L73" s="865"/>
      <c r="M73" s="865"/>
      <c r="N73" s="865"/>
      <c r="O73" s="955"/>
      <c r="P73" s="955"/>
      <c r="Q73" s="865"/>
      <c r="R73" s="865"/>
      <c r="S73" s="955"/>
      <c r="T73" s="865"/>
      <c r="U73" s="865"/>
      <c r="V73" s="865"/>
      <c r="W73" s="865"/>
      <c r="X73" s="865"/>
      <c r="Y73" s="865"/>
      <c r="AA73" s="867"/>
    </row>
    <row r="74" spans="1:27" s="866" customFormat="1" ht="12.5" x14ac:dyDescent="0.25">
      <c r="A74" s="867"/>
      <c r="B74" s="887"/>
      <c r="C74" s="865"/>
      <c r="D74" s="865"/>
      <c r="E74" s="865"/>
      <c r="F74" s="865"/>
      <c r="G74" s="865"/>
      <c r="H74" s="865"/>
      <c r="I74" s="865"/>
      <c r="J74" s="865"/>
      <c r="K74" s="865"/>
      <c r="L74" s="865"/>
      <c r="M74" s="865"/>
      <c r="N74" s="865"/>
      <c r="O74" s="955"/>
      <c r="P74" s="955"/>
      <c r="Q74" s="865"/>
      <c r="R74" s="865"/>
      <c r="S74" s="955"/>
      <c r="T74" s="865"/>
      <c r="U74" s="865"/>
      <c r="V74" s="865"/>
      <c r="W74" s="865"/>
      <c r="X74" s="865"/>
      <c r="Y74" s="865"/>
      <c r="AA74" s="867"/>
    </row>
    <row r="75" spans="1:27" s="866" customFormat="1" ht="12.5" x14ac:dyDescent="0.25">
      <c r="A75" s="867"/>
      <c r="B75" s="887"/>
      <c r="C75" s="865"/>
      <c r="D75" s="865"/>
      <c r="E75" s="865"/>
      <c r="F75" s="865"/>
      <c r="G75" s="865"/>
      <c r="H75" s="865"/>
      <c r="I75" s="865"/>
      <c r="J75" s="865"/>
      <c r="K75" s="865"/>
      <c r="L75" s="865"/>
      <c r="M75" s="865"/>
      <c r="N75" s="865"/>
      <c r="O75" s="955"/>
      <c r="P75" s="955"/>
      <c r="Q75" s="865"/>
      <c r="R75" s="865"/>
      <c r="S75" s="955"/>
      <c r="T75" s="865"/>
      <c r="U75" s="865"/>
      <c r="V75" s="865"/>
      <c r="W75" s="865"/>
      <c r="X75" s="865"/>
      <c r="Y75" s="865"/>
      <c r="AA75" s="867"/>
    </row>
    <row r="76" spans="1:27" s="960" customFormat="1" ht="18" x14ac:dyDescent="0.4">
      <c r="A76" s="958"/>
      <c r="B76" s="860"/>
      <c r="C76" s="962" t="s">
        <v>7537</v>
      </c>
      <c r="D76" s="963"/>
      <c r="E76" s="964"/>
      <c r="F76" s="1500" t="s">
        <v>7538</v>
      </c>
      <c r="G76" s="1501"/>
      <c r="H76" s="1501"/>
      <c r="I76" s="1501"/>
      <c r="J76" s="1501"/>
      <c r="K76" s="1501"/>
      <c r="L76" s="1502"/>
      <c r="M76" s="965"/>
      <c r="N76" s="965"/>
      <c r="O76" s="965"/>
      <c r="P76" s="965"/>
      <c r="Q76" s="965"/>
      <c r="R76" s="965"/>
      <c r="S76" s="965"/>
      <c r="T76" s="965"/>
      <c r="U76" s="965"/>
      <c r="V76" s="965"/>
      <c r="W76" s="958"/>
      <c r="X76" s="861"/>
      <c r="Y76" s="966" t="s">
        <v>7539</v>
      </c>
      <c r="Z76" s="966" t="s">
        <v>7540</v>
      </c>
      <c r="AA76" s="966" t="s">
        <v>7541</v>
      </c>
    </row>
    <row r="77" spans="1:27" s="958" customFormat="1" ht="15.5" x14ac:dyDescent="0.35">
      <c r="B77" s="860"/>
      <c r="C77" s="967" t="s">
        <v>7542</v>
      </c>
      <c r="D77" s="968"/>
      <c r="E77" s="969"/>
      <c r="F77" s="1480"/>
      <c r="G77" s="1481"/>
      <c r="H77" s="1481"/>
      <c r="I77" s="1481"/>
      <c r="J77" s="1481"/>
      <c r="K77" s="1481"/>
      <c r="L77" s="1482"/>
      <c r="M77" s="965"/>
      <c r="N77" s="965"/>
      <c r="O77" s="965"/>
      <c r="P77" s="965"/>
      <c r="Q77" s="965"/>
      <c r="R77" s="965"/>
      <c r="S77" s="965"/>
      <c r="T77" s="965"/>
      <c r="U77" s="965"/>
      <c r="V77" s="965"/>
      <c r="X77" s="861"/>
      <c r="Y77" s="970">
        <v>31123000</v>
      </c>
      <c r="Z77" s="971" t="s">
        <v>7543</v>
      </c>
      <c r="AA77" s="972">
        <f>SUM(Y27:Y48)</f>
        <v>0</v>
      </c>
    </row>
    <row r="78" spans="1:27" s="958" customFormat="1" ht="12.5" x14ac:dyDescent="0.25">
      <c r="B78" s="860"/>
      <c r="C78" s="973" t="s">
        <v>7544</v>
      </c>
      <c r="D78" s="974">
        <f>W57</f>
        <v>0</v>
      </c>
      <c r="E78" s="975"/>
      <c r="F78" s="1483"/>
      <c r="G78" s="1484"/>
      <c r="H78" s="1484"/>
      <c r="I78" s="1484"/>
      <c r="J78" s="1484"/>
      <c r="K78" s="1484"/>
      <c r="L78" s="1485"/>
      <c r="M78" s="965"/>
      <c r="N78" s="965"/>
      <c r="O78" s="965"/>
      <c r="P78" s="965"/>
      <c r="Q78" s="965"/>
      <c r="R78" s="965"/>
      <c r="S78" s="965"/>
      <c r="T78" s="965"/>
      <c r="U78" s="965"/>
      <c r="V78" s="965"/>
      <c r="X78" s="861"/>
      <c r="Y78" s="970">
        <v>34720000</v>
      </c>
      <c r="Z78" s="970" t="s">
        <v>7474</v>
      </c>
      <c r="AA78" s="972">
        <f>K27+K31+K29+K55+K56+K57</f>
        <v>0</v>
      </c>
    </row>
    <row r="79" spans="1:27" s="958" customFormat="1" ht="12.5" x14ac:dyDescent="0.25">
      <c r="B79" s="860"/>
      <c r="C79" s="973"/>
      <c r="D79" s="976"/>
      <c r="E79" s="975"/>
      <c r="F79" s="1483"/>
      <c r="G79" s="1484"/>
      <c r="H79" s="1484"/>
      <c r="I79" s="1484"/>
      <c r="J79" s="1484"/>
      <c r="K79" s="1484"/>
      <c r="L79" s="1485"/>
      <c r="M79" s="965"/>
      <c r="N79" s="965"/>
      <c r="O79" s="965"/>
      <c r="P79" s="965"/>
      <c r="Q79" s="965"/>
      <c r="R79" s="965"/>
      <c r="S79" s="965"/>
      <c r="T79" s="965"/>
      <c r="U79" s="965"/>
      <c r="V79" s="965"/>
      <c r="X79" s="861"/>
      <c r="Y79" s="970">
        <v>34612000</v>
      </c>
      <c r="Z79" s="970" t="s">
        <v>7473</v>
      </c>
      <c r="AA79" s="972">
        <f>U20+U22+U23+U52+U54+U57+V57</f>
        <v>0</v>
      </c>
    </row>
    <row r="80" spans="1:27" s="958" customFormat="1" ht="13" x14ac:dyDescent="0.25">
      <c r="B80" s="860"/>
      <c r="C80" s="977" t="str">
        <f>IF(OR((D78&lt;-1000),(D78&gt;1000)),"Please explain the amount(s) put to the 'Other Movements' row in Reserves","OK - value of Other Movements line is nil or not material, no further action required")</f>
        <v>OK - value of Other Movements line is nil or not material, no further action required</v>
      </c>
      <c r="D80" s="976"/>
      <c r="E80" s="975"/>
      <c r="F80" s="1483"/>
      <c r="G80" s="1484"/>
      <c r="H80" s="1484"/>
      <c r="I80" s="1484"/>
      <c r="J80" s="1484"/>
      <c r="K80" s="1484"/>
      <c r="L80" s="1485"/>
      <c r="M80" s="965"/>
      <c r="N80" s="965"/>
      <c r="O80" s="965"/>
      <c r="P80" s="965"/>
      <c r="Q80" s="965"/>
      <c r="R80" s="965"/>
      <c r="S80" s="965"/>
      <c r="T80" s="965"/>
      <c r="U80" s="965"/>
      <c r="V80" s="965"/>
      <c r="X80" s="861"/>
      <c r="Y80" s="970">
        <v>31133000</v>
      </c>
      <c r="Z80" s="970" t="s">
        <v>7545</v>
      </c>
      <c r="AA80" s="972">
        <f>SUM(D52:D54)+SUM(D55:I57)+SUM(L55:M57)+SUM(N57:O57)+R57+SUM(S55:S57)</f>
        <v>0</v>
      </c>
    </row>
    <row r="81" spans="2:27" s="958" customFormat="1" ht="12.5" x14ac:dyDescent="0.25">
      <c r="B81" s="860"/>
      <c r="C81" s="973"/>
      <c r="D81" s="978"/>
      <c r="E81" s="979"/>
      <c r="F81" s="1486"/>
      <c r="G81" s="1487"/>
      <c r="H81" s="1487"/>
      <c r="I81" s="1487"/>
      <c r="J81" s="1487"/>
      <c r="K81" s="1487"/>
      <c r="L81" s="1488"/>
      <c r="M81" s="965"/>
      <c r="N81" s="965"/>
      <c r="O81" s="965"/>
      <c r="P81" s="965"/>
      <c r="Q81" s="965"/>
      <c r="R81" s="965"/>
      <c r="S81" s="965"/>
      <c r="T81" s="965"/>
      <c r="U81" s="965"/>
      <c r="V81" s="965"/>
      <c r="X81" s="861"/>
      <c r="Y81" s="970">
        <v>34711000</v>
      </c>
      <c r="Z81" s="970" t="s">
        <v>7546</v>
      </c>
      <c r="AA81" s="972">
        <f>K11+'LP-Liabilities &amp; Provs'!D112</f>
        <v>0</v>
      </c>
    </row>
    <row r="82" spans="2:27" s="958" customFormat="1" ht="15.5" x14ac:dyDescent="0.35">
      <c r="B82" s="860"/>
      <c r="C82" s="967" t="s">
        <v>7547</v>
      </c>
      <c r="D82" s="968"/>
      <c r="E82" s="969"/>
      <c r="F82" s="1480"/>
      <c r="G82" s="1481"/>
      <c r="H82" s="1481"/>
      <c r="I82" s="1481"/>
      <c r="J82" s="1481"/>
      <c r="K82" s="1481"/>
      <c r="L82" s="1482"/>
      <c r="M82" s="965"/>
      <c r="N82" s="965"/>
      <c r="O82" s="965"/>
      <c r="P82" s="965"/>
      <c r="Q82" s="965"/>
      <c r="R82" s="965"/>
      <c r="S82" s="965"/>
      <c r="T82" s="965"/>
      <c r="U82" s="965"/>
      <c r="V82" s="965"/>
      <c r="X82" s="861"/>
      <c r="Y82" s="970" t="s">
        <v>7475</v>
      </c>
      <c r="Z82" s="970" t="s">
        <v>7548</v>
      </c>
      <c r="AA82" s="972">
        <f>K9+'LP-Liabilities &amp; Provs'!D110</f>
        <v>0</v>
      </c>
    </row>
    <row r="83" spans="2:27" s="958" customFormat="1" ht="25" x14ac:dyDescent="0.25">
      <c r="B83" s="860"/>
      <c r="C83" s="980" t="s">
        <v>7549</v>
      </c>
      <c r="D83" s="974">
        <f>W55+W56</f>
        <v>0</v>
      </c>
      <c r="E83" s="975"/>
      <c r="F83" s="1483"/>
      <c r="G83" s="1484"/>
      <c r="H83" s="1484"/>
      <c r="I83" s="1484"/>
      <c r="J83" s="1484"/>
      <c r="K83" s="1484"/>
      <c r="L83" s="1485"/>
      <c r="M83" s="965"/>
      <c r="N83" s="965"/>
      <c r="O83" s="965"/>
      <c r="P83" s="965"/>
      <c r="Q83" s="965"/>
      <c r="R83" s="965"/>
      <c r="S83" s="965"/>
      <c r="T83" s="965"/>
      <c r="U83" s="965"/>
      <c r="V83" s="965"/>
      <c r="X83" s="861"/>
      <c r="Y83" s="860"/>
      <c r="Z83" s="981"/>
      <c r="AA83" s="860"/>
    </row>
    <row r="84" spans="2:27" s="958" customFormat="1" ht="12.5" x14ac:dyDescent="0.25">
      <c r="B84" s="860"/>
      <c r="C84" s="973"/>
      <c r="D84" s="976"/>
      <c r="E84" s="975"/>
      <c r="F84" s="1483"/>
      <c r="G84" s="1484"/>
      <c r="H84" s="1484"/>
      <c r="I84" s="1484"/>
      <c r="J84" s="1484"/>
      <c r="K84" s="1484"/>
      <c r="L84" s="1485"/>
      <c r="M84" s="965"/>
      <c r="N84" s="965"/>
      <c r="O84" s="965"/>
      <c r="P84" s="965"/>
      <c r="Q84" s="965"/>
      <c r="R84" s="965"/>
      <c r="S84" s="965"/>
      <c r="T84" s="965"/>
      <c r="U84" s="965"/>
      <c r="V84" s="965"/>
      <c r="X84" s="861"/>
      <c r="Y84" s="860"/>
      <c r="Z84" s="981"/>
      <c r="AA84" s="860"/>
    </row>
    <row r="85" spans="2:27" s="958" customFormat="1" ht="13" x14ac:dyDescent="0.25">
      <c r="B85" s="860"/>
      <c r="C85" s="977" t="str">
        <f>IF(OR((D83&lt;-1000),(D83&gt;1000)),"Please explain the why transfers between reserves do not net to nil","OK - net balance of transfers line is nil or not material, no further action required")</f>
        <v>OK - net balance of transfers line is nil or not material, no further action required</v>
      </c>
      <c r="D85" s="976"/>
      <c r="E85" s="975"/>
      <c r="F85" s="1483"/>
      <c r="G85" s="1484"/>
      <c r="H85" s="1484"/>
      <c r="I85" s="1484"/>
      <c r="J85" s="1484"/>
      <c r="K85" s="1484"/>
      <c r="L85" s="1485"/>
      <c r="M85" s="965"/>
      <c r="N85" s="965"/>
      <c r="O85" s="965"/>
      <c r="P85" s="965"/>
      <c r="Q85" s="965"/>
      <c r="R85" s="965"/>
      <c r="S85" s="965"/>
      <c r="T85" s="965"/>
      <c r="U85" s="965"/>
      <c r="V85" s="965"/>
      <c r="X85" s="861"/>
      <c r="Y85" s="860"/>
      <c r="Z85" s="981"/>
      <c r="AA85" s="860"/>
    </row>
    <row r="86" spans="2:27" s="958" customFormat="1" ht="12.5" x14ac:dyDescent="0.25">
      <c r="B86" s="860"/>
      <c r="C86" s="982"/>
      <c r="D86" s="978"/>
      <c r="E86" s="979"/>
      <c r="F86" s="1486"/>
      <c r="G86" s="1487"/>
      <c r="H86" s="1487"/>
      <c r="I86" s="1487"/>
      <c r="J86" s="1487"/>
      <c r="K86" s="1487"/>
      <c r="L86" s="1488"/>
      <c r="M86" s="965"/>
      <c r="N86" s="965"/>
      <c r="O86" s="965"/>
      <c r="P86" s="965"/>
      <c r="Q86" s="965"/>
      <c r="R86" s="965"/>
      <c r="S86" s="965"/>
      <c r="T86" s="965"/>
      <c r="U86" s="965"/>
      <c r="V86" s="965"/>
      <c r="X86" s="861"/>
      <c r="Z86" s="960"/>
    </row>
    <row r="87" spans="2:27" s="867" customFormat="1" ht="12.5" x14ac:dyDescent="0.25">
      <c r="C87" s="863"/>
      <c r="D87" s="863"/>
      <c r="E87" s="863"/>
      <c r="F87" s="863"/>
      <c r="G87" s="863"/>
      <c r="H87" s="863"/>
      <c r="I87" s="863"/>
      <c r="J87" s="863"/>
      <c r="K87" s="863"/>
      <c r="L87" s="863"/>
      <c r="M87" s="863"/>
      <c r="N87" s="863"/>
      <c r="O87" s="863"/>
      <c r="P87" s="863"/>
      <c r="Q87" s="863"/>
      <c r="R87" s="863"/>
      <c r="S87" s="863"/>
      <c r="T87" s="863"/>
      <c r="U87" s="863"/>
      <c r="V87" s="863"/>
      <c r="X87" s="865"/>
      <c r="Z87" s="866"/>
    </row>
    <row r="88" spans="2:27" s="867" customFormat="1" ht="15.5" x14ac:dyDescent="0.35">
      <c r="C88" s="1489" t="s">
        <v>89</v>
      </c>
      <c r="D88" s="1489"/>
      <c r="E88" s="1489"/>
      <c r="F88" s="1489"/>
      <c r="G88" s="1489"/>
      <c r="H88" s="1489"/>
      <c r="I88" s="1489"/>
      <c r="J88" s="1489"/>
      <c r="K88" s="1489"/>
      <c r="L88" s="1489"/>
      <c r="M88" s="1489"/>
      <c r="N88" s="1489"/>
      <c r="O88" s="1489"/>
      <c r="P88" s="1489"/>
      <c r="Q88" s="1489"/>
      <c r="R88" s="1489"/>
      <c r="S88" s="1489"/>
      <c r="T88" s="1489"/>
      <c r="U88" s="1489"/>
      <c r="V88" s="1489"/>
      <c r="W88" s="1489"/>
      <c r="X88" s="865"/>
      <c r="Z88" s="866"/>
    </row>
    <row r="89" spans="2:27" ht="47.25" customHeight="1" x14ac:dyDescent="0.35">
      <c r="C89" s="1490"/>
      <c r="D89" s="1490"/>
      <c r="E89" s="1490"/>
      <c r="F89" s="1490"/>
      <c r="G89" s="1490"/>
      <c r="H89" s="1490"/>
      <c r="I89" s="1490"/>
      <c r="J89" s="1490"/>
      <c r="K89" s="1490"/>
      <c r="L89" s="1490"/>
      <c r="M89" s="1490"/>
      <c r="N89" s="1490"/>
      <c r="O89" s="1490"/>
      <c r="P89" s="1490"/>
      <c r="Q89" s="1490"/>
      <c r="R89" s="1490"/>
      <c r="S89" s="1490"/>
      <c r="T89" s="1490"/>
      <c r="U89" s="1490"/>
      <c r="V89" s="1490"/>
      <c r="W89" s="1490"/>
    </row>
  </sheetData>
  <mergeCells count="10">
    <mergeCell ref="Y3:Z3"/>
    <mergeCell ref="D5:I5"/>
    <mergeCell ref="K5:S5"/>
    <mergeCell ref="U5:V5"/>
    <mergeCell ref="F76:L76"/>
    <mergeCell ref="F77:L81"/>
    <mergeCell ref="F82:L86"/>
    <mergeCell ref="C88:W88"/>
    <mergeCell ref="C89:W89"/>
    <mergeCell ref="U3:V3"/>
  </mergeCells>
  <dataValidations count="2">
    <dataValidation type="whole" allowBlank="1" showInputMessage="1" showErrorMessage="1" error="Whole number only to be entered in this cell_x000a_" sqref="U57:V57 Q20 K27:L31 M31 N33 O32:P32 Q34 L35:L37 M37 L40:L44 L46:L48 M47:M48 K55:M57 N57:R57 R56 S55:S57 S45:S48 R41 Q38 U20 U22:U23 U52 U54 P16:P19 K16:K18">
      <formula1>-1000000000000</formula1>
      <formula2>1000000000000</formula2>
    </dataValidation>
    <dataValidation type="whole" allowBlank="1" showInputMessage="1" showErrorMessage="1" error="Whole numbers only to be entered in this cell_x000a_" sqref="U9:V9 D9:I9 D54:D57 D52 D27:D48 D13:E13 E27:E30 E32:E48 E31:F31 K9:S9 F37 F40 G39 F46 E55:I57 I44 H42:H43 H36 G28">
      <formula1>-1000000000000</formula1>
      <formula2>1000000000000</formula2>
    </dataValidation>
  </dataValidations>
  <printOptions headings="1" gridLines="1"/>
  <pageMargins left="0.74803149606299213" right="0.74803149606299213" top="0.98425196850393704" bottom="0.98425196850393704" header="0.51181102362204722" footer="0.51181102362204722"/>
  <pageSetup paperSize="9" scale="2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
  <sheetViews>
    <sheetView workbookViewId="0"/>
  </sheetViews>
  <sheetFormatPr defaultRowHeight="12.5" x14ac:dyDescent="0.25"/>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BB1731"/>
  <sheetViews>
    <sheetView tabSelected="1" zoomScale="85" zoomScaleNormal="85" workbookViewId="0">
      <selection activeCell="I7" sqref="I7"/>
    </sheetView>
  </sheetViews>
  <sheetFormatPr defaultColWidth="10.1796875" defaultRowHeight="12.5" x14ac:dyDescent="0.25"/>
  <cols>
    <col min="1" max="1" width="1.36328125" style="199" customWidth="1"/>
    <col min="2" max="2" width="3.81640625" style="200" customWidth="1"/>
    <col min="3" max="3" width="67.54296875" style="199" customWidth="1"/>
    <col min="4" max="4" width="15.90625" style="199" customWidth="1"/>
    <col min="5" max="5" width="10.81640625" style="199" customWidth="1"/>
    <col min="6" max="6" width="13.453125" style="199" customWidth="1"/>
    <col min="7" max="7" width="19.08984375" style="199" customWidth="1"/>
    <col min="8" max="8" width="12.453125" style="199" customWidth="1"/>
    <col min="9" max="9" width="14.36328125" style="199" customWidth="1"/>
    <col min="10" max="10" width="14" style="199" customWidth="1"/>
    <col min="11" max="11" width="13.453125" style="199" customWidth="1"/>
    <col min="12" max="12" width="11.453125" style="199" customWidth="1"/>
    <col min="13" max="13" width="16.1796875" style="199" hidden="1" customWidth="1"/>
    <col min="14" max="15" width="10.1796875" style="199" hidden="1" customWidth="1"/>
    <col min="16" max="16" width="8.453125" style="199" hidden="1" customWidth="1"/>
    <col min="17" max="17" width="11.08984375" style="199" hidden="1" customWidth="1"/>
    <col min="18" max="18" width="22.81640625" style="199" hidden="1" customWidth="1"/>
    <col min="19" max="19" width="4.36328125" style="199" hidden="1" customWidth="1"/>
    <col min="20" max="20" width="6.453125" style="199" hidden="1" customWidth="1"/>
    <col min="21" max="21" width="10.453125" style="199" hidden="1" customWidth="1"/>
    <col min="22" max="51" width="4.36328125" style="199" hidden="1" customWidth="1"/>
    <col min="52" max="52" width="1.81640625" style="199" customWidth="1"/>
    <col min="53" max="53" width="13.81640625" style="199" customWidth="1"/>
    <col min="54" max="54" width="13.54296875" style="199" customWidth="1"/>
    <col min="55" max="55" width="12.54296875" style="199" customWidth="1"/>
    <col min="56" max="16384" width="10.1796875" style="199"/>
  </cols>
  <sheetData>
    <row r="1" spans="2:54" ht="23" x14ac:dyDescent="0.25">
      <c r="B1" s="198" t="s">
        <v>3587</v>
      </c>
    </row>
    <row r="2" spans="2:54" ht="39.65" customHeight="1" x14ac:dyDescent="0.25"/>
    <row r="3" spans="2:54" ht="15.5" x14ac:dyDescent="0.35">
      <c r="Q3" s="201">
        <v>8</v>
      </c>
      <c r="R3" s="202"/>
    </row>
    <row r="4" spans="2:54" x14ac:dyDescent="0.25">
      <c r="Q4" s="199" t="s">
        <v>3588</v>
      </c>
      <c r="R4" s="199">
        <v>0</v>
      </c>
      <c r="S4" s="199">
        <v>1</v>
      </c>
      <c r="T4" s="199">
        <v>2</v>
      </c>
      <c r="U4" s="199">
        <v>3</v>
      </c>
      <c r="V4" s="199">
        <v>4</v>
      </c>
      <c r="W4" s="199">
        <v>5</v>
      </c>
      <c r="X4" s="199">
        <v>6</v>
      </c>
      <c r="Y4" s="199">
        <v>7</v>
      </c>
      <c r="Z4" s="199">
        <v>8</v>
      </c>
      <c r="AA4" s="199">
        <v>9</v>
      </c>
      <c r="AB4" s="199">
        <v>10</v>
      </c>
      <c r="AC4" s="199">
        <v>11</v>
      </c>
      <c r="AD4" s="199">
        <v>12</v>
      </c>
      <c r="AE4" s="199">
        <v>13</v>
      </c>
      <c r="AF4" s="199">
        <v>14</v>
      </c>
      <c r="AG4" s="199">
        <v>15</v>
      </c>
      <c r="AH4" s="199">
        <v>16</v>
      </c>
      <c r="AI4" s="199">
        <v>17</v>
      </c>
      <c r="AJ4" s="199">
        <v>18</v>
      </c>
      <c r="AK4" s="199">
        <v>19</v>
      </c>
      <c r="AL4" s="199">
        <v>20</v>
      </c>
      <c r="AM4" s="199">
        <v>21</v>
      </c>
      <c r="AN4" s="199">
        <v>22</v>
      </c>
      <c r="AO4" s="199">
        <v>23</v>
      </c>
      <c r="AP4" s="199">
        <v>24</v>
      </c>
      <c r="AQ4" s="199">
        <v>25</v>
      </c>
      <c r="AR4" s="199">
        <v>26</v>
      </c>
      <c r="AS4" s="199">
        <v>27</v>
      </c>
      <c r="AT4" s="199">
        <v>28</v>
      </c>
      <c r="AU4" s="199">
        <v>29</v>
      </c>
      <c r="AV4" s="199">
        <v>30</v>
      </c>
      <c r="AW4" s="199">
        <v>31</v>
      </c>
      <c r="AX4" s="199">
        <v>32</v>
      </c>
      <c r="AY4" s="199">
        <v>33</v>
      </c>
    </row>
    <row r="5" spans="2:54" x14ac:dyDescent="0.25">
      <c r="P5" s="199" t="s">
        <v>3589</v>
      </c>
      <c r="Q5" s="199" t="s">
        <v>3590</v>
      </c>
      <c r="R5" s="199" t="s">
        <v>3590</v>
      </c>
      <c r="S5" s="199" t="s">
        <v>3591</v>
      </c>
      <c r="T5" s="199" t="s">
        <v>3592</v>
      </c>
      <c r="U5" s="203" t="s">
        <v>3593</v>
      </c>
      <c r="V5" s="203" t="s">
        <v>3593</v>
      </c>
      <c r="W5" s="203" t="s">
        <v>3593</v>
      </c>
      <c r="X5" s="203" t="s">
        <v>3593</v>
      </c>
      <c r="Y5" s="203" t="s">
        <v>3593</v>
      </c>
      <c r="Z5" s="203" t="s">
        <v>3593</v>
      </c>
      <c r="AA5" s="203" t="s">
        <v>3593</v>
      </c>
      <c r="AB5" s="203" t="s">
        <v>3593</v>
      </c>
      <c r="AC5" s="203" t="s">
        <v>3593</v>
      </c>
      <c r="AD5" s="203" t="s">
        <v>3593</v>
      </c>
      <c r="AE5" s="203" t="s">
        <v>3593</v>
      </c>
      <c r="AF5" s="203" t="s">
        <v>3593</v>
      </c>
      <c r="AG5" s="203" t="s">
        <v>3593</v>
      </c>
      <c r="AH5" s="203" t="s">
        <v>3593</v>
      </c>
      <c r="AI5" s="203" t="s">
        <v>3593</v>
      </c>
      <c r="AJ5" s="203" t="s">
        <v>3593</v>
      </c>
      <c r="AK5" s="203" t="s">
        <v>3593</v>
      </c>
      <c r="AL5" s="203" t="s">
        <v>3593</v>
      </c>
      <c r="AM5" s="203" t="s">
        <v>3593</v>
      </c>
      <c r="AN5" s="203" t="s">
        <v>3593</v>
      </c>
      <c r="AO5" s="203" t="s">
        <v>3593</v>
      </c>
      <c r="AP5" s="203" t="s">
        <v>3593</v>
      </c>
      <c r="AQ5" s="203" t="s">
        <v>3593</v>
      </c>
      <c r="AR5" s="203" t="s">
        <v>3593</v>
      </c>
      <c r="AS5" s="203" t="s">
        <v>3593</v>
      </c>
      <c r="AT5" s="203" t="s">
        <v>3593</v>
      </c>
      <c r="AU5" s="203" t="s">
        <v>3593</v>
      </c>
      <c r="AV5" s="203" t="s">
        <v>3593</v>
      </c>
      <c r="AW5" s="203" t="s">
        <v>3593</v>
      </c>
      <c r="AX5" s="203" t="s">
        <v>3593</v>
      </c>
      <c r="AY5" s="203" t="s">
        <v>3593</v>
      </c>
    </row>
    <row r="6" spans="2:54" x14ac:dyDescent="0.25">
      <c r="P6" s="199" t="s">
        <v>3589</v>
      </c>
      <c r="Q6" s="199" t="s">
        <v>3594</v>
      </c>
      <c r="R6" s="199" t="s">
        <v>3594</v>
      </c>
      <c r="S6" s="199" t="s">
        <v>3595</v>
      </c>
      <c r="T6" s="199" t="s">
        <v>3596</v>
      </c>
      <c r="U6" s="203" t="s">
        <v>3593</v>
      </c>
      <c r="V6" s="203" t="s">
        <v>3593</v>
      </c>
      <c r="W6" s="203" t="s">
        <v>3593</v>
      </c>
      <c r="X6" s="203" t="s">
        <v>3593</v>
      </c>
      <c r="Y6" s="203" t="s">
        <v>3593</v>
      </c>
      <c r="Z6" s="203" t="s">
        <v>3593</v>
      </c>
      <c r="AA6" s="203" t="s">
        <v>3593</v>
      </c>
      <c r="AB6" s="203" t="s">
        <v>3593</v>
      </c>
      <c r="AC6" s="203" t="s">
        <v>3593</v>
      </c>
      <c r="AD6" s="203" t="s">
        <v>3593</v>
      </c>
      <c r="AE6" s="203" t="s">
        <v>3593</v>
      </c>
      <c r="AF6" s="203" t="s">
        <v>3593</v>
      </c>
      <c r="AG6" s="203" t="s">
        <v>3593</v>
      </c>
      <c r="AH6" s="203" t="s">
        <v>3593</v>
      </c>
      <c r="AI6" s="203" t="s">
        <v>3593</v>
      </c>
      <c r="AJ6" s="203" t="s">
        <v>3593</v>
      </c>
      <c r="AK6" s="203" t="s">
        <v>3593</v>
      </c>
      <c r="AL6" s="203" t="s">
        <v>3593</v>
      </c>
      <c r="AM6" s="203" t="s">
        <v>3593</v>
      </c>
      <c r="AN6" s="203" t="s">
        <v>3593</v>
      </c>
      <c r="AO6" s="203" t="s">
        <v>3593</v>
      </c>
      <c r="AP6" s="203" t="s">
        <v>3593</v>
      </c>
      <c r="AQ6" s="203" t="s">
        <v>3593</v>
      </c>
      <c r="AR6" s="203" t="s">
        <v>3593</v>
      </c>
      <c r="AS6" s="203" t="s">
        <v>3593</v>
      </c>
      <c r="AT6" s="203" t="s">
        <v>3593</v>
      </c>
      <c r="AU6" s="203" t="s">
        <v>3593</v>
      </c>
      <c r="AV6" s="203" t="s">
        <v>3593</v>
      </c>
      <c r="AW6" s="203" t="s">
        <v>3593</v>
      </c>
      <c r="AX6" s="203" t="s">
        <v>3593</v>
      </c>
      <c r="AY6" s="203" t="s">
        <v>3593</v>
      </c>
    </row>
    <row r="7" spans="2:54" ht="18" x14ac:dyDescent="0.4">
      <c r="C7" s="204" t="str">
        <f>INDEX($Q$4:$AY$448,1+$Q$3,1)</f>
        <v>Avon Combined Fire and Rescue Authority</v>
      </c>
      <c r="P7" s="199" t="s">
        <v>3589</v>
      </c>
      <c r="Q7" s="199" t="s">
        <v>3597</v>
      </c>
      <c r="R7" s="199" t="s">
        <v>3597</v>
      </c>
      <c r="S7" s="199" t="s">
        <v>3598</v>
      </c>
      <c r="T7" s="199" t="s">
        <v>3599</v>
      </c>
      <c r="U7" s="199" t="s">
        <v>3600</v>
      </c>
      <c r="V7" s="203" t="s">
        <v>3593</v>
      </c>
      <c r="W7" s="203" t="s">
        <v>3593</v>
      </c>
      <c r="X7" s="203" t="s">
        <v>3593</v>
      </c>
      <c r="Y7" s="203" t="s">
        <v>3593</v>
      </c>
      <c r="Z7" s="203" t="s">
        <v>3593</v>
      </c>
      <c r="AA7" s="203" t="s">
        <v>3593</v>
      </c>
      <c r="AB7" s="203" t="s">
        <v>3593</v>
      </c>
      <c r="AC7" s="203" t="s">
        <v>3593</v>
      </c>
      <c r="AD7" s="203" t="s">
        <v>3593</v>
      </c>
      <c r="AE7" s="203" t="s">
        <v>3593</v>
      </c>
      <c r="AF7" s="203" t="s">
        <v>3593</v>
      </c>
      <c r="AG7" s="203" t="s">
        <v>3593</v>
      </c>
      <c r="AH7" s="203" t="s">
        <v>3593</v>
      </c>
      <c r="AI7" s="203" t="s">
        <v>3593</v>
      </c>
      <c r="AJ7" s="203" t="s">
        <v>3593</v>
      </c>
      <c r="AK7" s="203" t="s">
        <v>3593</v>
      </c>
      <c r="AL7" s="203" t="s">
        <v>3593</v>
      </c>
      <c r="AM7" s="203" t="s">
        <v>3593</v>
      </c>
      <c r="AN7" s="203" t="s">
        <v>3593</v>
      </c>
      <c r="AO7" s="203" t="s">
        <v>3593</v>
      </c>
      <c r="AP7" s="203" t="s">
        <v>3593</v>
      </c>
      <c r="AQ7" s="203" t="s">
        <v>3593</v>
      </c>
      <c r="AR7" s="203" t="s">
        <v>3593</v>
      </c>
      <c r="AS7" s="203" t="s">
        <v>3593</v>
      </c>
      <c r="AT7" s="203" t="s">
        <v>3593</v>
      </c>
      <c r="AU7" s="203" t="s">
        <v>3593</v>
      </c>
      <c r="AV7" s="203" t="s">
        <v>3593</v>
      </c>
      <c r="AW7" s="203" t="s">
        <v>3593</v>
      </c>
      <c r="AX7" s="203" t="s">
        <v>3593</v>
      </c>
      <c r="AY7" s="203" t="s">
        <v>3593</v>
      </c>
    </row>
    <row r="8" spans="2:54" ht="21" customHeight="1" x14ac:dyDescent="0.25">
      <c r="C8" s="205"/>
      <c r="P8" s="199" t="s">
        <v>3589</v>
      </c>
      <c r="Q8" s="199" t="s">
        <v>3601</v>
      </c>
      <c r="R8" s="199" t="s">
        <v>3601</v>
      </c>
      <c r="S8" s="199" t="s">
        <v>3591</v>
      </c>
      <c r="T8" s="199" t="s">
        <v>3592</v>
      </c>
      <c r="U8" s="203" t="s">
        <v>3593</v>
      </c>
      <c r="V8" s="203" t="s">
        <v>3593</v>
      </c>
      <c r="W8" s="203" t="s">
        <v>3593</v>
      </c>
      <c r="X8" s="203" t="s">
        <v>3593</v>
      </c>
      <c r="Y8" s="203" t="s">
        <v>3593</v>
      </c>
      <c r="Z8" s="203" t="s">
        <v>3593</v>
      </c>
      <c r="AA8" s="203" t="s">
        <v>3593</v>
      </c>
      <c r="AB8" s="203" t="s">
        <v>3593</v>
      </c>
      <c r="AC8" s="203" t="s">
        <v>3593</v>
      </c>
      <c r="AD8" s="203" t="s">
        <v>3593</v>
      </c>
      <c r="AE8" s="203" t="s">
        <v>3593</v>
      </c>
      <c r="AF8" s="203" t="s">
        <v>3593</v>
      </c>
      <c r="AG8" s="203" t="s">
        <v>3593</v>
      </c>
      <c r="AH8" s="203" t="s">
        <v>3593</v>
      </c>
      <c r="AI8" s="203" t="s">
        <v>3593</v>
      </c>
      <c r="AJ8" s="203" t="s">
        <v>3593</v>
      </c>
      <c r="AK8" s="203" t="s">
        <v>3593</v>
      </c>
      <c r="AL8" s="203" t="s">
        <v>3593</v>
      </c>
      <c r="AM8" s="203" t="s">
        <v>3593</v>
      </c>
      <c r="AN8" s="203" t="s">
        <v>3593</v>
      </c>
      <c r="AO8" s="203" t="s">
        <v>3593</v>
      </c>
      <c r="AP8" s="203" t="s">
        <v>3593</v>
      </c>
      <c r="AQ8" s="203" t="s">
        <v>3593</v>
      </c>
      <c r="AR8" s="203" t="s">
        <v>3593</v>
      </c>
      <c r="AS8" s="203" t="s">
        <v>3593</v>
      </c>
      <c r="AT8" s="203" t="s">
        <v>3593</v>
      </c>
      <c r="AU8" s="203" t="s">
        <v>3593</v>
      </c>
      <c r="AV8" s="203" t="s">
        <v>3593</v>
      </c>
      <c r="AW8" s="203" t="s">
        <v>3593</v>
      </c>
      <c r="AX8" s="203" t="s">
        <v>3593</v>
      </c>
      <c r="AY8" s="203" t="s">
        <v>3593</v>
      </c>
    </row>
    <row r="9" spans="2:54" ht="62" x14ac:dyDescent="0.25">
      <c r="C9" s="206" t="str">
        <f>INDEX($P$5:$P$448,$Q$3)</f>
        <v>Council Tax from Billing Authorities</v>
      </c>
      <c r="D9" s="207" t="s">
        <v>3602</v>
      </c>
      <c r="E9" s="208" t="s">
        <v>3603</v>
      </c>
      <c r="F9" s="208" t="s">
        <v>3604</v>
      </c>
      <c r="G9" s="208" t="s">
        <v>3605</v>
      </c>
      <c r="H9" s="208" t="s">
        <v>3606</v>
      </c>
      <c r="I9" s="208" t="s">
        <v>3607</v>
      </c>
      <c r="J9" s="209"/>
      <c r="P9" s="199" t="s">
        <v>3589</v>
      </c>
      <c r="Q9" s="199" t="s">
        <v>3608</v>
      </c>
      <c r="R9" s="199" t="s">
        <v>3608</v>
      </c>
      <c r="S9" s="199" t="s">
        <v>3609</v>
      </c>
      <c r="T9" s="199" t="s">
        <v>3610</v>
      </c>
      <c r="U9" s="199" t="s">
        <v>3611</v>
      </c>
      <c r="V9" s="203" t="s">
        <v>3593</v>
      </c>
      <c r="W9" s="203" t="s">
        <v>3593</v>
      </c>
      <c r="X9" s="203" t="s">
        <v>3593</v>
      </c>
      <c r="Y9" s="203" t="s">
        <v>3593</v>
      </c>
      <c r="Z9" s="203" t="s">
        <v>3593</v>
      </c>
      <c r="AA9" s="203" t="s">
        <v>3593</v>
      </c>
      <c r="AB9" s="203" t="s">
        <v>3593</v>
      </c>
      <c r="AC9" s="203" t="s">
        <v>3593</v>
      </c>
      <c r="AD9" s="203" t="s">
        <v>3593</v>
      </c>
      <c r="AE9" s="203" t="s">
        <v>3593</v>
      </c>
      <c r="AF9" s="203" t="s">
        <v>3593</v>
      </c>
      <c r="AG9" s="203" t="s">
        <v>3593</v>
      </c>
      <c r="AH9" s="203" t="s">
        <v>3593</v>
      </c>
      <c r="AI9" s="203" t="s">
        <v>3593</v>
      </c>
      <c r="AJ9" s="203" t="s">
        <v>3593</v>
      </c>
      <c r="AK9" s="203" t="s">
        <v>3593</v>
      </c>
      <c r="AL9" s="203" t="s">
        <v>3593</v>
      </c>
      <c r="AM9" s="203" t="s">
        <v>3593</v>
      </c>
      <c r="AN9" s="203" t="s">
        <v>3593</v>
      </c>
      <c r="AO9" s="203" t="s">
        <v>3593</v>
      </c>
      <c r="AP9" s="203" t="s">
        <v>3593</v>
      </c>
      <c r="AQ9" s="203" t="s">
        <v>3593</v>
      </c>
      <c r="AR9" s="203" t="s">
        <v>3593</v>
      </c>
      <c r="AS9" s="203" t="s">
        <v>3593</v>
      </c>
      <c r="AT9" s="203" t="s">
        <v>3593</v>
      </c>
      <c r="AU9" s="203" t="s">
        <v>3593</v>
      </c>
      <c r="AV9" s="203" t="s">
        <v>3593</v>
      </c>
      <c r="AW9" s="203" t="s">
        <v>3593</v>
      </c>
      <c r="AX9" s="203" t="s">
        <v>3593</v>
      </c>
      <c r="AY9" s="203" t="s">
        <v>3593</v>
      </c>
      <c r="BA9" s="208" t="s">
        <v>3612</v>
      </c>
      <c r="BB9" s="208" t="s">
        <v>3613</v>
      </c>
    </row>
    <row r="10" spans="2:54" ht="15.5" x14ac:dyDescent="0.35">
      <c r="B10" s="210">
        <v>1</v>
      </c>
      <c r="C10" s="211" t="str">
        <f t="shared" ref="C10:C43" si="0">INDEX($Q$4:$AY$448,1+$Q$3,1+$B10)</f>
        <v>Bath &amp; North East Somerset Council (UA)</v>
      </c>
      <c r="D10" s="212">
        <v>0</v>
      </c>
      <c r="E10" s="212">
        <v>0</v>
      </c>
      <c r="F10" s="212">
        <v>0</v>
      </c>
      <c r="G10" s="212">
        <v>0</v>
      </c>
      <c r="H10" s="212">
        <v>0</v>
      </c>
      <c r="I10" s="213">
        <f>IF(SUM(D10:H10)=0,0,"Not equal Zero")</f>
        <v>0</v>
      </c>
      <c r="P10" s="199" t="s">
        <v>3589</v>
      </c>
      <c r="Q10" s="199" t="s">
        <v>3614</v>
      </c>
      <c r="R10" s="199" t="s">
        <v>3614</v>
      </c>
      <c r="S10" s="199" t="s">
        <v>3615</v>
      </c>
      <c r="T10" s="199" t="s">
        <v>3616</v>
      </c>
      <c r="U10" s="199" t="s">
        <v>3617</v>
      </c>
      <c r="V10" s="203" t="s">
        <v>3593</v>
      </c>
      <c r="W10" s="203" t="s">
        <v>3593</v>
      </c>
      <c r="X10" s="203" t="s">
        <v>3593</v>
      </c>
      <c r="Y10" s="203" t="s">
        <v>3593</v>
      </c>
      <c r="Z10" s="203" t="s">
        <v>3593</v>
      </c>
      <c r="AA10" s="203" t="s">
        <v>3593</v>
      </c>
      <c r="AB10" s="203" t="s">
        <v>3593</v>
      </c>
      <c r="AC10" s="203" t="s">
        <v>3593</v>
      </c>
      <c r="AD10" s="203" t="s">
        <v>3593</v>
      </c>
      <c r="AE10" s="203" t="s">
        <v>3593</v>
      </c>
      <c r="AF10" s="203" t="s">
        <v>3593</v>
      </c>
      <c r="AG10" s="203" t="s">
        <v>3593</v>
      </c>
      <c r="AH10" s="203" t="s">
        <v>3593</v>
      </c>
      <c r="AI10" s="203" t="s">
        <v>3593</v>
      </c>
      <c r="AJ10" s="203" t="s">
        <v>3593</v>
      </c>
      <c r="AK10" s="203" t="s">
        <v>3593</v>
      </c>
      <c r="AL10" s="203" t="s">
        <v>3593</v>
      </c>
      <c r="AM10" s="203" t="s">
        <v>3593</v>
      </c>
      <c r="AN10" s="203" t="s">
        <v>3593</v>
      </c>
      <c r="AO10" s="203" t="s">
        <v>3593</v>
      </c>
      <c r="AP10" s="203" t="s">
        <v>3593</v>
      </c>
      <c r="AQ10" s="203" t="s">
        <v>3593</v>
      </c>
      <c r="AR10" s="203" t="s">
        <v>3593</v>
      </c>
      <c r="AS10" s="203" t="s">
        <v>3593</v>
      </c>
      <c r="AT10" s="203" t="s">
        <v>3593</v>
      </c>
      <c r="AU10" s="203" t="s">
        <v>3593</v>
      </c>
      <c r="AV10" s="203" t="s">
        <v>3593</v>
      </c>
      <c r="AW10" s="203" t="s">
        <v>3593</v>
      </c>
      <c r="AX10" s="203" t="s">
        <v>3593</v>
      </c>
      <c r="AY10" s="203" t="s">
        <v>3593</v>
      </c>
      <c r="BA10" s="214" t="str">
        <f t="shared" ref="BA10:BA42" si="1">IF(H10&gt;0,H10," ")</f>
        <v xml:space="preserve"> </v>
      </c>
      <c r="BB10" s="214" t="str">
        <f t="shared" ref="BB10:BB42" si="2">IF(H10&lt;0,H10," ")</f>
        <v xml:space="preserve"> </v>
      </c>
    </row>
    <row r="11" spans="2:54" ht="15.5" x14ac:dyDescent="0.35">
      <c r="B11" s="210">
        <v>2</v>
      </c>
      <c r="C11" s="211" t="str">
        <f t="shared" si="0"/>
        <v>Bristol City Council (UA)</v>
      </c>
      <c r="D11" s="212">
        <v>0</v>
      </c>
      <c r="E11" s="212">
        <v>0</v>
      </c>
      <c r="F11" s="212">
        <v>0</v>
      </c>
      <c r="G11" s="212">
        <v>0</v>
      </c>
      <c r="H11" s="212">
        <v>0</v>
      </c>
      <c r="I11" s="215">
        <f t="shared" ref="I11:I41" si="3">IF(SUM(D11:H11)=0,0,"Not equal Zero")</f>
        <v>0</v>
      </c>
      <c r="P11" s="199" t="s">
        <v>3618</v>
      </c>
      <c r="Q11" s="199" t="s">
        <v>3619</v>
      </c>
      <c r="R11" s="199" t="s">
        <v>3620</v>
      </c>
      <c r="S11" s="199" t="s">
        <v>3621</v>
      </c>
      <c r="T11" s="199" t="s">
        <v>3622</v>
      </c>
      <c r="U11" s="199" t="s">
        <v>3623</v>
      </c>
      <c r="V11" s="199" t="s">
        <v>3624</v>
      </c>
      <c r="W11" s="199" t="s">
        <v>3625</v>
      </c>
      <c r="X11" s="199" t="s">
        <v>3626</v>
      </c>
      <c r="Y11" s="199" t="s">
        <v>3627</v>
      </c>
      <c r="Z11" s="199" t="s">
        <v>3628</v>
      </c>
      <c r="AA11" s="203" t="s">
        <v>3593</v>
      </c>
      <c r="AB11" s="203" t="s">
        <v>3593</v>
      </c>
      <c r="AC11" s="203" t="s">
        <v>3593</v>
      </c>
      <c r="AD11" s="203" t="s">
        <v>3593</v>
      </c>
      <c r="AE11" s="203" t="s">
        <v>3593</v>
      </c>
      <c r="AF11" s="203" t="s">
        <v>3593</v>
      </c>
      <c r="AG11" s="203" t="s">
        <v>3593</v>
      </c>
      <c r="AH11" s="203" t="s">
        <v>3593</v>
      </c>
      <c r="AI11" s="203" t="s">
        <v>3593</v>
      </c>
      <c r="AJ11" s="203" t="s">
        <v>3593</v>
      </c>
      <c r="AK11" s="203" t="s">
        <v>3593</v>
      </c>
      <c r="AL11" s="203" t="s">
        <v>3593</v>
      </c>
      <c r="AM11" s="203" t="s">
        <v>3593</v>
      </c>
      <c r="AN11" s="203" t="s">
        <v>3593</v>
      </c>
      <c r="AO11" s="203" t="s">
        <v>3593</v>
      </c>
      <c r="AP11" s="203" t="s">
        <v>3593</v>
      </c>
      <c r="AQ11" s="203" t="s">
        <v>3593</v>
      </c>
      <c r="AR11" s="203" t="s">
        <v>3593</v>
      </c>
      <c r="AS11" s="203" t="s">
        <v>3593</v>
      </c>
      <c r="AT11" s="203" t="s">
        <v>3593</v>
      </c>
      <c r="AU11" s="203" t="s">
        <v>3593</v>
      </c>
      <c r="AV11" s="203" t="s">
        <v>3593</v>
      </c>
      <c r="AW11" s="203" t="s">
        <v>3593</v>
      </c>
      <c r="AX11" s="203" t="s">
        <v>3593</v>
      </c>
      <c r="AY11" s="203" t="s">
        <v>3593</v>
      </c>
      <c r="BA11" s="214" t="str">
        <f t="shared" si="1"/>
        <v xml:space="preserve"> </v>
      </c>
      <c r="BB11" s="214" t="str">
        <f t="shared" si="2"/>
        <v xml:space="preserve"> </v>
      </c>
    </row>
    <row r="12" spans="2:54" ht="15.5" x14ac:dyDescent="0.35">
      <c r="B12" s="210">
        <v>3</v>
      </c>
      <c r="C12" s="211" t="str">
        <f t="shared" si="0"/>
        <v>North Somerset Council (UA)</v>
      </c>
      <c r="D12" s="212">
        <v>0</v>
      </c>
      <c r="E12" s="212">
        <v>0</v>
      </c>
      <c r="F12" s="212">
        <v>0</v>
      </c>
      <c r="G12" s="212">
        <v>0</v>
      </c>
      <c r="H12" s="212">
        <v>0</v>
      </c>
      <c r="I12" s="215">
        <f t="shared" si="3"/>
        <v>0</v>
      </c>
      <c r="P12" s="199" t="s">
        <v>3618</v>
      </c>
      <c r="Q12" s="199" t="s">
        <v>3629</v>
      </c>
      <c r="R12" s="199" t="s">
        <v>3620</v>
      </c>
      <c r="S12" s="199" t="s">
        <v>3621</v>
      </c>
      <c r="T12" s="199" t="s">
        <v>3622</v>
      </c>
      <c r="U12" s="199" t="s">
        <v>3623</v>
      </c>
      <c r="V12" s="203" t="s">
        <v>3593</v>
      </c>
      <c r="W12" s="203" t="s">
        <v>3593</v>
      </c>
      <c r="X12" s="203" t="s">
        <v>3593</v>
      </c>
      <c r="Y12" s="203" t="s">
        <v>3593</v>
      </c>
      <c r="Z12" s="203" t="s">
        <v>3593</v>
      </c>
      <c r="AA12" s="203" t="s">
        <v>3593</v>
      </c>
      <c r="AB12" s="203" t="s">
        <v>3593</v>
      </c>
      <c r="AC12" s="203" t="s">
        <v>3593</v>
      </c>
      <c r="AD12" s="203" t="s">
        <v>3593</v>
      </c>
      <c r="AE12" s="203" t="s">
        <v>3593</v>
      </c>
      <c r="AF12" s="203" t="s">
        <v>3593</v>
      </c>
      <c r="AG12" s="203" t="s">
        <v>3593</v>
      </c>
      <c r="AH12" s="203" t="s">
        <v>3593</v>
      </c>
      <c r="AI12" s="203" t="s">
        <v>3593</v>
      </c>
      <c r="AJ12" s="203" t="s">
        <v>3593</v>
      </c>
      <c r="AK12" s="203" t="s">
        <v>3593</v>
      </c>
      <c r="AL12" s="203" t="s">
        <v>3593</v>
      </c>
      <c r="AM12" s="203" t="s">
        <v>3593</v>
      </c>
      <c r="AN12" s="203" t="s">
        <v>3593</v>
      </c>
      <c r="AO12" s="203" t="s">
        <v>3593</v>
      </c>
      <c r="AP12" s="203" t="s">
        <v>3593</v>
      </c>
      <c r="AQ12" s="203" t="s">
        <v>3593</v>
      </c>
      <c r="AR12" s="203" t="s">
        <v>3593</v>
      </c>
      <c r="AS12" s="203" t="s">
        <v>3593</v>
      </c>
      <c r="AT12" s="203" t="s">
        <v>3593</v>
      </c>
      <c r="AU12" s="203" t="s">
        <v>3593</v>
      </c>
      <c r="AV12" s="203" t="s">
        <v>3593</v>
      </c>
      <c r="AW12" s="203" t="s">
        <v>3593</v>
      </c>
      <c r="AX12" s="203" t="s">
        <v>3593</v>
      </c>
      <c r="AY12" s="203" t="s">
        <v>3593</v>
      </c>
      <c r="BA12" s="214" t="str">
        <f t="shared" si="1"/>
        <v xml:space="preserve"> </v>
      </c>
      <c r="BB12" s="214" t="str">
        <f t="shared" si="2"/>
        <v xml:space="preserve"> </v>
      </c>
    </row>
    <row r="13" spans="2:54" ht="15.5" x14ac:dyDescent="0.35">
      <c r="B13" s="210">
        <v>4</v>
      </c>
      <c r="C13" s="211" t="str">
        <f t="shared" si="0"/>
        <v>South Gloucestershire Council (UA)</v>
      </c>
      <c r="D13" s="212">
        <v>0</v>
      </c>
      <c r="E13" s="212">
        <v>0</v>
      </c>
      <c r="F13" s="212">
        <v>0</v>
      </c>
      <c r="G13" s="212">
        <v>0</v>
      </c>
      <c r="H13" s="212">
        <v>0</v>
      </c>
      <c r="I13" s="215">
        <f t="shared" si="3"/>
        <v>0</v>
      </c>
      <c r="P13" s="199" t="s">
        <v>3589</v>
      </c>
      <c r="Q13" s="199" t="s">
        <v>3630</v>
      </c>
      <c r="R13" s="199" t="s">
        <v>3630</v>
      </c>
      <c r="S13" s="199" t="s">
        <v>3631</v>
      </c>
      <c r="T13" s="199" t="s">
        <v>3632</v>
      </c>
      <c r="U13" s="199" t="s">
        <v>3633</v>
      </c>
      <c r="V13" s="203" t="s">
        <v>3593</v>
      </c>
      <c r="W13" s="203" t="s">
        <v>3593</v>
      </c>
      <c r="X13" s="203" t="s">
        <v>3593</v>
      </c>
      <c r="Y13" s="203" t="s">
        <v>3593</v>
      </c>
      <c r="Z13" s="203" t="s">
        <v>3593</v>
      </c>
      <c r="AA13" s="203" t="s">
        <v>3593</v>
      </c>
      <c r="AB13" s="203" t="s">
        <v>3593</v>
      </c>
      <c r="AC13" s="203" t="s">
        <v>3593</v>
      </c>
      <c r="AD13" s="203" t="s">
        <v>3593</v>
      </c>
      <c r="AE13" s="203" t="s">
        <v>3593</v>
      </c>
      <c r="AF13" s="203" t="s">
        <v>3593</v>
      </c>
      <c r="AG13" s="203" t="s">
        <v>3593</v>
      </c>
      <c r="AH13" s="203" t="s">
        <v>3593</v>
      </c>
      <c r="AI13" s="203" t="s">
        <v>3593</v>
      </c>
      <c r="AJ13" s="203" t="s">
        <v>3593</v>
      </c>
      <c r="AK13" s="203" t="s">
        <v>3593</v>
      </c>
      <c r="AL13" s="203" t="s">
        <v>3593</v>
      </c>
      <c r="AM13" s="203" t="s">
        <v>3593</v>
      </c>
      <c r="AN13" s="203" t="s">
        <v>3593</v>
      </c>
      <c r="AO13" s="203" t="s">
        <v>3593</v>
      </c>
      <c r="AP13" s="203" t="s">
        <v>3593</v>
      </c>
      <c r="AQ13" s="203" t="s">
        <v>3593</v>
      </c>
      <c r="AR13" s="203" t="s">
        <v>3593</v>
      </c>
      <c r="AS13" s="203" t="s">
        <v>3593</v>
      </c>
      <c r="AT13" s="203" t="s">
        <v>3593</v>
      </c>
      <c r="AU13" s="203" t="s">
        <v>3593</v>
      </c>
      <c r="AV13" s="203" t="s">
        <v>3593</v>
      </c>
      <c r="AW13" s="203" t="s">
        <v>3593</v>
      </c>
      <c r="AX13" s="203" t="s">
        <v>3593</v>
      </c>
      <c r="AY13" s="203" t="s">
        <v>3593</v>
      </c>
      <c r="BA13" s="214" t="str">
        <f t="shared" si="1"/>
        <v xml:space="preserve"> </v>
      </c>
      <c r="BB13" s="214" t="str">
        <f t="shared" si="2"/>
        <v xml:space="preserve"> </v>
      </c>
    </row>
    <row r="14" spans="2:54" ht="15.5" x14ac:dyDescent="0.35">
      <c r="B14" s="210">
        <v>5</v>
      </c>
      <c r="C14" s="211" t="str">
        <f t="shared" si="0"/>
        <v>XXX - leave row blank</v>
      </c>
      <c r="D14" s="212">
        <v>0</v>
      </c>
      <c r="E14" s="212">
        <v>0</v>
      </c>
      <c r="F14" s="212">
        <v>0</v>
      </c>
      <c r="G14" s="212">
        <v>0</v>
      </c>
      <c r="H14" s="212">
        <v>0</v>
      </c>
      <c r="I14" s="215">
        <f t="shared" si="3"/>
        <v>0</v>
      </c>
      <c r="P14" s="199" t="s">
        <v>3589</v>
      </c>
      <c r="Q14" s="199" t="s">
        <v>3634</v>
      </c>
      <c r="R14" s="199" t="s">
        <v>3634</v>
      </c>
      <c r="S14" s="199" t="s">
        <v>3635</v>
      </c>
      <c r="T14" s="199" t="s">
        <v>3636</v>
      </c>
      <c r="U14" s="203" t="s">
        <v>3593</v>
      </c>
      <c r="V14" s="203" t="s">
        <v>3593</v>
      </c>
      <c r="W14" s="203" t="s">
        <v>3593</v>
      </c>
      <c r="X14" s="203" t="s">
        <v>3593</v>
      </c>
      <c r="Y14" s="203" t="s">
        <v>3593</v>
      </c>
      <c r="Z14" s="203" t="s">
        <v>3593</v>
      </c>
      <c r="AA14" s="203" t="s">
        <v>3593</v>
      </c>
      <c r="AB14" s="203" t="s">
        <v>3593</v>
      </c>
      <c r="AC14" s="203" t="s">
        <v>3593</v>
      </c>
      <c r="AD14" s="203" t="s">
        <v>3593</v>
      </c>
      <c r="AE14" s="203" t="s">
        <v>3593</v>
      </c>
      <c r="AF14" s="203" t="s">
        <v>3593</v>
      </c>
      <c r="AG14" s="203" t="s">
        <v>3593</v>
      </c>
      <c r="AH14" s="203" t="s">
        <v>3593</v>
      </c>
      <c r="AI14" s="203" t="s">
        <v>3593</v>
      </c>
      <c r="AJ14" s="203" t="s">
        <v>3593</v>
      </c>
      <c r="AK14" s="203" t="s">
        <v>3593</v>
      </c>
      <c r="AL14" s="203" t="s">
        <v>3593</v>
      </c>
      <c r="AM14" s="203" t="s">
        <v>3593</v>
      </c>
      <c r="AN14" s="203" t="s">
        <v>3593</v>
      </c>
      <c r="AO14" s="203" t="s">
        <v>3593</v>
      </c>
      <c r="AP14" s="203" t="s">
        <v>3593</v>
      </c>
      <c r="AQ14" s="203" t="s">
        <v>3593</v>
      </c>
      <c r="AR14" s="203" t="s">
        <v>3593</v>
      </c>
      <c r="AS14" s="203" t="s">
        <v>3593</v>
      </c>
      <c r="AT14" s="203" t="s">
        <v>3593</v>
      </c>
      <c r="AU14" s="203" t="s">
        <v>3593</v>
      </c>
      <c r="AV14" s="203" t="s">
        <v>3593</v>
      </c>
      <c r="AW14" s="203" t="s">
        <v>3593</v>
      </c>
      <c r="AX14" s="203" t="s">
        <v>3593</v>
      </c>
      <c r="AY14" s="203" t="s">
        <v>3593</v>
      </c>
      <c r="BA14" s="214" t="str">
        <f t="shared" si="1"/>
        <v xml:space="preserve"> </v>
      </c>
      <c r="BB14" s="214" t="str">
        <f t="shared" si="2"/>
        <v xml:space="preserve"> </v>
      </c>
    </row>
    <row r="15" spans="2:54" ht="15.5" x14ac:dyDescent="0.35">
      <c r="B15" s="210">
        <v>6</v>
      </c>
      <c r="C15" s="211" t="str">
        <f t="shared" si="0"/>
        <v>XXX - leave row blank</v>
      </c>
      <c r="D15" s="212">
        <v>0</v>
      </c>
      <c r="E15" s="212">
        <v>0</v>
      </c>
      <c r="F15" s="212">
        <v>0</v>
      </c>
      <c r="G15" s="212">
        <v>0</v>
      </c>
      <c r="H15" s="212">
        <v>0</v>
      </c>
      <c r="I15" s="215">
        <f t="shared" si="3"/>
        <v>0</v>
      </c>
      <c r="P15" s="199" t="s">
        <v>3589</v>
      </c>
      <c r="Q15" s="199" t="s">
        <v>3637</v>
      </c>
      <c r="R15" s="199" t="s">
        <v>3637</v>
      </c>
      <c r="S15" s="199" t="s">
        <v>3638</v>
      </c>
      <c r="T15" s="203" t="s">
        <v>3593</v>
      </c>
      <c r="U15" s="203" t="s">
        <v>3593</v>
      </c>
      <c r="V15" s="203" t="s">
        <v>3593</v>
      </c>
      <c r="W15" s="203" t="s">
        <v>3593</v>
      </c>
      <c r="X15" s="203" t="s">
        <v>3593</v>
      </c>
      <c r="Y15" s="203" t="s">
        <v>3593</v>
      </c>
      <c r="Z15" s="203" t="s">
        <v>3593</v>
      </c>
      <c r="AA15" s="203" t="s">
        <v>3593</v>
      </c>
      <c r="AB15" s="203" t="s">
        <v>3593</v>
      </c>
      <c r="AC15" s="203" t="s">
        <v>3593</v>
      </c>
      <c r="AD15" s="203" t="s">
        <v>3593</v>
      </c>
      <c r="AE15" s="203" t="s">
        <v>3593</v>
      </c>
      <c r="AF15" s="203" t="s">
        <v>3593</v>
      </c>
      <c r="AG15" s="203" t="s">
        <v>3593</v>
      </c>
      <c r="AH15" s="203" t="s">
        <v>3593</v>
      </c>
      <c r="AI15" s="203" t="s">
        <v>3593</v>
      </c>
      <c r="AJ15" s="203" t="s">
        <v>3593</v>
      </c>
      <c r="AK15" s="203" t="s">
        <v>3593</v>
      </c>
      <c r="AL15" s="203" t="s">
        <v>3593</v>
      </c>
      <c r="AM15" s="203" t="s">
        <v>3593</v>
      </c>
      <c r="AN15" s="203" t="s">
        <v>3593</v>
      </c>
      <c r="AO15" s="203" t="s">
        <v>3593</v>
      </c>
      <c r="AP15" s="203" t="s">
        <v>3593</v>
      </c>
      <c r="AQ15" s="203" t="s">
        <v>3593</v>
      </c>
      <c r="AR15" s="203" t="s">
        <v>3593</v>
      </c>
      <c r="AS15" s="203" t="s">
        <v>3593</v>
      </c>
      <c r="AT15" s="203" t="s">
        <v>3593</v>
      </c>
      <c r="AU15" s="203" t="s">
        <v>3593</v>
      </c>
      <c r="AV15" s="203" t="s">
        <v>3593</v>
      </c>
      <c r="AW15" s="203" t="s">
        <v>3593</v>
      </c>
      <c r="AX15" s="203" t="s">
        <v>3593</v>
      </c>
      <c r="AY15" s="203" t="s">
        <v>3593</v>
      </c>
      <c r="BA15" s="214" t="str">
        <f t="shared" si="1"/>
        <v xml:space="preserve"> </v>
      </c>
      <c r="BB15" s="214" t="str">
        <f t="shared" si="2"/>
        <v xml:space="preserve"> </v>
      </c>
    </row>
    <row r="16" spans="2:54" ht="15.5" x14ac:dyDescent="0.35">
      <c r="B16" s="210">
        <v>7</v>
      </c>
      <c r="C16" s="211" t="str">
        <f t="shared" si="0"/>
        <v>XXX - leave row blank</v>
      </c>
      <c r="D16" s="212">
        <v>0</v>
      </c>
      <c r="E16" s="212">
        <v>0</v>
      </c>
      <c r="F16" s="212">
        <v>0</v>
      </c>
      <c r="G16" s="212">
        <v>0</v>
      </c>
      <c r="H16" s="212">
        <v>0</v>
      </c>
      <c r="I16" s="215">
        <f t="shared" si="3"/>
        <v>0</v>
      </c>
      <c r="P16" s="199" t="s">
        <v>3589</v>
      </c>
      <c r="Q16" s="199" t="s">
        <v>3639</v>
      </c>
      <c r="R16" s="199" t="s">
        <v>3639</v>
      </c>
      <c r="S16" s="199" t="s">
        <v>3638</v>
      </c>
      <c r="T16" s="203" t="s">
        <v>3593</v>
      </c>
      <c r="U16" s="203" t="s">
        <v>3593</v>
      </c>
      <c r="V16" s="203" t="s">
        <v>3593</v>
      </c>
      <c r="W16" s="203" t="s">
        <v>3593</v>
      </c>
      <c r="X16" s="203" t="s">
        <v>3593</v>
      </c>
      <c r="Y16" s="203" t="s">
        <v>3593</v>
      </c>
      <c r="Z16" s="203" t="s">
        <v>3593</v>
      </c>
      <c r="AA16" s="203" t="s">
        <v>3593</v>
      </c>
      <c r="AB16" s="203" t="s">
        <v>3593</v>
      </c>
      <c r="AC16" s="203" t="s">
        <v>3593</v>
      </c>
      <c r="AD16" s="203" t="s">
        <v>3593</v>
      </c>
      <c r="AE16" s="203" t="s">
        <v>3593</v>
      </c>
      <c r="AF16" s="203" t="s">
        <v>3593</v>
      </c>
      <c r="AG16" s="203" t="s">
        <v>3593</v>
      </c>
      <c r="AH16" s="203" t="s">
        <v>3593</v>
      </c>
      <c r="AI16" s="203" t="s">
        <v>3593</v>
      </c>
      <c r="AJ16" s="203" t="s">
        <v>3593</v>
      </c>
      <c r="AK16" s="203" t="s">
        <v>3593</v>
      </c>
      <c r="AL16" s="203" t="s">
        <v>3593</v>
      </c>
      <c r="AM16" s="203" t="s">
        <v>3593</v>
      </c>
      <c r="AN16" s="203" t="s">
        <v>3593</v>
      </c>
      <c r="AO16" s="203" t="s">
        <v>3593</v>
      </c>
      <c r="AP16" s="203" t="s">
        <v>3593</v>
      </c>
      <c r="AQ16" s="203" t="s">
        <v>3593</v>
      </c>
      <c r="AR16" s="203" t="s">
        <v>3593</v>
      </c>
      <c r="AS16" s="203" t="s">
        <v>3593</v>
      </c>
      <c r="AT16" s="203" t="s">
        <v>3593</v>
      </c>
      <c r="AU16" s="203" t="s">
        <v>3593</v>
      </c>
      <c r="AV16" s="203" t="s">
        <v>3593</v>
      </c>
      <c r="AW16" s="203" t="s">
        <v>3593</v>
      </c>
      <c r="AX16" s="203" t="s">
        <v>3593</v>
      </c>
      <c r="AY16" s="203" t="s">
        <v>3593</v>
      </c>
      <c r="BA16" s="214" t="str">
        <f t="shared" si="1"/>
        <v xml:space="preserve"> </v>
      </c>
      <c r="BB16" s="214" t="str">
        <f t="shared" si="2"/>
        <v xml:space="preserve"> </v>
      </c>
    </row>
    <row r="17" spans="2:54" ht="15.5" x14ac:dyDescent="0.35">
      <c r="B17" s="210">
        <v>8</v>
      </c>
      <c r="C17" s="211" t="str">
        <f t="shared" si="0"/>
        <v>XXX - leave row blank</v>
      </c>
      <c r="D17" s="212">
        <v>0</v>
      </c>
      <c r="E17" s="212">
        <v>0</v>
      </c>
      <c r="F17" s="212">
        <v>0</v>
      </c>
      <c r="G17" s="212">
        <v>0</v>
      </c>
      <c r="H17" s="212">
        <v>0</v>
      </c>
      <c r="I17" s="215">
        <f t="shared" si="3"/>
        <v>0</v>
      </c>
      <c r="P17" s="199" t="s">
        <v>3589</v>
      </c>
      <c r="Q17" s="199" t="s">
        <v>3640</v>
      </c>
      <c r="R17" s="199" t="s">
        <v>3640</v>
      </c>
      <c r="S17" s="199" t="s">
        <v>3641</v>
      </c>
      <c r="T17" s="199" t="s">
        <v>3642</v>
      </c>
      <c r="U17" s="203" t="s">
        <v>3593</v>
      </c>
      <c r="V17" s="203" t="s">
        <v>3593</v>
      </c>
      <c r="W17" s="203" t="s">
        <v>3593</v>
      </c>
      <c r="X17" s="203" t="s">
        <v>3593</v>
      </c>
      <c r="Y17" s="203" t="s">
        <v>3593</v>
      </c>
      <c r="Z17" s="203" t="s">
        <v>3593</v>
      </c>
      <c r="AA17" s="203" t="s">
        <v>3593</v>
      </c>
      <c r="AB17" s="203" t="s">
        <v>3593</v>
      </c>
      <c r="AC17" s="203" t="s">
        <v>3593</v>
      </c>
      <c r="AD17" s="203" t="s">
        <v>3593</v>
      </c>
      <c r="AE17" s="203" t="s">
        <v>3593</v>
      </c>
      <c r="AF17" s="203" t="s">
        <v>3593</v>
      </c>
      <c r="AG17" s="203" t="s">
        <v>3593</v>
      </c>
      <c r="AH17" s="203" t="s">
        <v>3593</v>
      </c>
      <c r="AI17" s="203" t="s">
        <v>3593</v>
      </c>
      <c r="AJ17" s="203" t="s">
        <v>3593</v>
      </c>
      <c r="AK17" s="203" t="s">
        <v>3593</v>
      </c>
      <c r="AL17" s="203" t="s">
        <v>3593</v>
      </c>
      <c r="AM17" s="203" t="s">
        <v>3593</v>
      </c>
      <c r="AN17" s="203" t="s">
        <v>3593</v>
      </c>
      <c r="AO17" s="203" t="s">
        <v>3593</v>
      </c>
      <c r="AP17" s="203" t="s">
        <v>3593</v>
      </c>
      <c r="AQ17" s="203" t="s">
        <v>3593</v>
      </c>
      <c r="AR17" s="203" t="s">
        <v>3593</v>
      </c>
      <c r="AS17" s="203" t="s">
        <v>3593</v>
      </c>
      <c r="AT17" s="203" t="s">
        <v>3593</v>
      </c>
      <c r="AU17" s="203" t="s">
        <v>3593</v>
      </c>
      <c r="AV17" s="203" t="s">
        <v>3593</v>
      </c>
      <c r="AW17" s="203" t="s">
        <v>3593</v>
      </c>
      <c r="AX17" s="203" t="s">
        <v>3593</v>
      </c>
      <c r="AY17" s="203" t="s">
        <v>3593</v>
      </c>
      <c r="BA17" s="214" t="str">
        <f t="shared" si="1"/>
        <v xml:space="preserve"> </v>
      </c>
      <c r="BB17" s="214" t="str">
        <f t="shared" si="2"/>
        <v xml:space="preserve"> </v>
      </c>
    </row>
    <row r="18" spans="2:54" ht="15.5" x14ac:dyDescent="0.35">
      <c r="B18" s="210">
        <v>9</v>
      </c>
      <c r="C18" s="211" t="str">
        <f t="shared" si="0"/>
        <v>XXX - leave row blank</v>
      </c>
      <c r="D18" s="212">
        <v>0</v>
      </c>
      <c r="E18" s="212">
        <v>0</v>
      </c>
      <c r="F18" s="212">
        <v>0</v>
      </c>
      <c r="G18" s="212">
        <v>0</v>
      </c>
      <c r="H18" s="212">
        <v>0</v>
      </c>
      <c r="I18" s="215">
        <f t="shared" si="3"/>
        <v>0</v>
      </c>
      <c r="P18" s="199" t="s">
        <v>3589</v>
      </c>
      <c r="Q18" s="199" t="s">
        <v>3643</v>
      </c>
      <c r="R18" s="199" t="s">
        <v>3643</v>
      </c>
      <c r="S18" s="199" t="s">
        <v>3595</v>
      </c>
      <c r="T18" s="199" t="s">
        <v>3596</v>
      </c>
      <c r="U18" s="203" t="s">
        <v>3593</v>
      </c>
      <c r="V18" s="203" t="s">
        <v>3593</v>
      </c>
      <c r="W18" s="203" t="s">
        <v>3593</v>
      </c>
      <c r="X18" s="203" t="s">
        <v>3593</v>
      </c>
      <c r="Y18" s="203" t="s">
        <v>3593</v>
      </c>
      <c r="Z18" s="203" t="s">
        <v>3593</v>
      </c>
      <c r="AA18" s="203" t="s">
        <v>3593</v>
      </c>
      <c r="AB18" s="203" t="s">
        <v>3593</v>
      </c>
      <c r="AC18" s="203" t="s">
        <v>3593</v>
      </c>
      <c r="AD18" s="203" t="s">
        <v>3593</v>
      </c>
      <c r="AE18" s="203" t="s">
        <v>3593</v>
      </c>
      <c r="AF18" s="203" t="s">
        <v>3593</v>
      </c>
      <c r="AG18" s="203" t="s">
        <v>3593</v>
      </c>
      <c r="AH18" s="203" t="s">
        <v>3593</v>
      </c>
      <c r="AI18" s="203" t="s">
        <v>3593</v>
      </c>
      <c r="AJ18" s="203" t="s">
        <v>3593</v>
      </c>
      <c r="AK18" s="203" t="s">
        <v>3593</v>
      </c>
      <c r="AL18" s="203" t="s">
        <v>3593</v>
      </c>
      <c r="AM18" s="203" t="s">
        <v>3593</v>
      </c>
      <c r="AN18" s="203" t="s">
        <v>3593</v>
      </c>
      <c r="AO18" s="203" t="s">
        <v>3593</v>
      </c>
      <c r="AP18" s="203" t="s">
        <v>3593</v>
      </c>
      <c r="AQ18" s="203" t="s">
        <v>3593</v>
      </c>
      <c r="AR18" s="203" t="s">
        <v>3593</v>
      </c>
      <c r="AS18" s="203" t="s">
        <v>3593</v>
      </c>
      <c r="AT18" s="203" t="s">
        <v>3593</v>
      </c>
      <c r="AU18" s="203" t="s">
        <v>3593</v>
      </c>
      <c r="AV18" s="203" t="s">
        <v>3593</v>
      </c>
      <c r="AW18" s="203" t="s">
        <v>3593</v>
      </c>
      <c r="AX18" s="203" t="s">
        <v>3593</v>
      </c>
      <c r="AY18" s="203" t="s">
        <v>3593</v>
      </c>
      <c r="BA18" s="214" t="str">
        <f t="shared" si="1"/>
        <v xml:space="preserve"> </v>
      </c>
      <c r="BB18" s="214" t="str">
        <f t="shared" si="2"/>
        <v xml:space="preserve"> </v>
      </c>
    </row>
    <row r="19" spans="2:54" ht="15.5" x14ac:dyDescent="0.35">
      <c r="B19" s="210">
        <v>10</v>
      </c>
      <c r="C19" s="211" t="str">
        <f t="shared" si="0"/>
        <v>XXX - leave row blank</v>
      </c>
      <c r="D19" s="212">
        <v>0</v>
      </c>
      <c r="E19" s="212">
        <v>0</v>
      </c>
      <c r="F19" s="212">
        <v>0</v>
      </c>
      <c r="G19" s="212">
        <v>0</v>
      </c>
      <c r="H19" s="212">
        <v>0</v>
      </c>
      <c r="I19" s="215">
        <f t="shared" si="3"/>
        <v>0</v>
      </c>
      <c r="P19" s="199" t="s">
        <v>3589</v>
      </c>
      <c r="Q19" s="199" t="s">
        <v>3644</v>
      </c>
      <c r="R19" s="199" t="s">
        <v>3644</v>
      </c>
      <c r="S19" s="199" t="s">
        <v>3645</v>
      </c>
      <c r="T19" s="199" t="s">
        <v>3646</v>
      </c>
      <c r="U19" s="199" t="s">
        <v>3647</v>
      </c>
      <c r="V19" s="203" t="s">
        <v>3593</v>
      </c>
      <c r="W19" s="203" t="s">
        <v>3593</v>
      </c>
      <c r="X19" s="203" t="s">
        <v>3593</v>
      </c>
      <c r="Y19" s="203" t="s">
        <v>3593</v>
      </c>
      <c r="Z19" s="203" t="s">
        <v>3593</v>
      </c>
      <c r="AA19" s="203" t="s">
        <v>3593</v>
      </c>
      <c r="AB19" s="203" t="s">
        <v>3593</v>
      </c>
      <c r="AC19" s="203" t="s">
        <v>3593</v>
      </c>
      <c r="AD19" s="203" t="s">
        <v>3593</v>
      </c>
      <c r="AE19" s="203" t="s">
        <v>3593</v>
      </c>
      <c r="AF19" s="203" t="s">
        <v>3593</v>
      </c>
      <c r="AG19" s="203" t="s">
        <v>3593</v>
      </c>
      <c r="AH19" s="203" t="s">
        <v>3593</v>
      </c>
      <c r="AI19" s="203" t="s">
        <v>3593</v>
      </c>
      <c r="AJ19" s="203" t="s">
        <v>3593</v>
      </c>
      <c r="AK19" s="203" t="s">
        <v>3593</v>
      </c>
      <c r="AL19" s="203" t="s">
        <v>3593</v>
      </c>
      <c r="AM19" s="203" t="s">
        <v>3593</v>
      </c>
      <c r="AN19" s="203" t="s">
        <v>3593</v>
      </c>
      <c r="AO19" s="203" t="s">
        <v>3593</v>
      </c>
      <c r="AP19" s="203" t="s">
        <v>3593</v>
      </c>
      <c r="AQ19" s="203" t="s">
        <v>3593</v>
      </c>
      <c r="AR19" s="203" t="s">
        <v>3593</v>
      </c>
      <c r="AS19" s="203" t="s">
        <v>3593</v>
      </c>
      <c r="AT19" s="203" t="s">
        <v>3593</v>
      </c>
      <c r="AU19" s="203" t="s">
        <v>3593</v>
      </c>
      <c r="AV19" s="203" t="s">
        <v>3593</v>
      </c>
      <c r="AW19" s="203" t="s">
        <v>3593</v>
      </c>
      <c r="AX19" s="203" t="s">
        <v>3593</v>
      </c>
      <c r="AY19" s="203" t="s">
        <v>3593</v>
      </c>
      <c r="BA19" s="214" t="str">
        <f t="shared" si="1"/>
        <v xml:space="preserve"> </v>
      </c>
      <c r="BB19" s="214" t="str">
        <f t="shared" si="2"/>
        <v xml:space="preserve"> </v>
      </c>
    </row>
    <row r="20" spans="2:54" ht="15.5" x14ac:dyDescent="0.35">
      <c r="B20" s="210">
        <v>11</v>
      </c>
      <c r="C20" s="211" t="str">
        <f t="shared" si="0"/>
        <v>XXX - leave row blank</v>
      </c>
      <c r="D20" s="212">
        <v>0</v>
      </c>
      <c r="E20" s="212">
        <v>0</v>
      </c>
      <c r="F20" s="212">
        <v>0</v>
      </c>
      <c r="G20" s="212">
        <v>0</v>
      </c>
      <c r="H20" s="212">
        <v>0</v>
      </c>
      <c r="I20" s="215">
        <f>IF(SUM(D20:H20)=0,0,"Not equal Zero")</f>
        <v>0</v>
      </c>
      <c r="P20" s="199" t="s">
        <v>3589</v>
      </c>
      <c r="Q20" s="199" t="s">
        <v>3648</v>
      </c>
      <c r="R20" s="199" t="s">
        <v>3648</v>
      </c>
      <c r="S20" s="199" t="s">
        <v>3649</v>
      </c>
      <c r="T20" s="199" t="s">
        <v>3650</v>
      </c>
      <c r="U20" s="199" t="s">
        <v>3651</v>
      </c>
      <c r="V20" s="203" t="s">
        <v>3593</v>
      </c>
      <c r="W20" s="203" t="s">
        <v>3593</v>
      </c>
      <c r="X20" s="203" t="s">
        <v>3593</v>
      </c>
      <c r="Y20" s="203" t="s">
        <v>3593</v>
      </c>
      <c r="Z20" s="203" t="s">
        <v>3593</v>
      </c>
      <c r="AA20" s="203" t="s">
        <v>3593</v>
      </c>
      <c r="AB20" s="203" t="s">
        <v>3593</v>
      </c>
      <c r="AC20" s="203" t="s">
        <v>3593</v>
      </c>
      <c r="AD20" s="203" t="s">
        <v>3593</v>
      </c>
      <c r="AE20" s="203" t="s">
        <v>3593</v>
      </c>
      <c r="AF20" s="203" t="s">
        <v>3593</v>
      </c>
      <c r="AG20" s="203" t="s">
        <v>3593</v>
      </c>
      <c r="AH20" s="203" t="s">
        <v>3593</v>
      </c>
      <c r="AI20" s="203" t="s">
        <v>3593</v>
      </c>
      <c r="AJ20" s="203" t="s">
        <v>3593</v>
      </c>
      <c r="AK20" s="203" t="s">
        <v>3593</v>
      </c>
      <c r="AL20" s="203" t="s">
        <v>3593</v>
      </c>
      <c r="AM20" s="203" t="s">
        <v>3593</v>
      </c>
      <c r="AN20" s="203" t="s">
        <v>3593</v>
      </c>
      <c r="AO20" s="203" t="s">
        <v>3593</v>
      </c>
      <c r="AP20" s="203" t="s">
        <v>3593</v>
      </c>
      <c r="AQ20" s="203" t="s">
        <v>3593</v>
      </c>
      <c r="AR20" s="203" t="s">
        <v>3593</v>
      </c>
      <c r="AS20" s="203" t="s">
        <v>3593</v>
      </c>
      <c r="AT20" s="203" t="s">
        <v>3593</v>
      </c>
      <c r="AU20" s="203" t="s">
        <v>3593</v>
      </c>
      <c r="AV20" s="203" t="s">
        <v>3593</v>
      </c>
      <c r="AW20" s="203" t="s">
        <v>3593</v>
      </c>
      <c r="AX20" s="203" t="s">
        <v>3593</v>
      </c>
      <c r="AY20" s="203" t="s">
        <v>3593</v>
      </c>
      <c r="BA20" s="214" t="str">
        <f t="shared" si="1"/>
        <v xml:space="preserve"> </v>
      </c>
      <c r="BB20" s="214" t="str">
        <f t="shared" si="2"/>
        <v xml:space="preserve"> </v>
      </c>
    </row>
    <row r="21" spans="2:54" ht="15.5" x14ac:dyDescent="0.35">
      <c r="B21" s="210">
        <v>12</v>
      </c>
      <c r="C21" s="211" t="str">
        <f t="shared" si="0"/>
        <v>XXX - leave row blank</v>
      </c>
      <c r="D21" s="212">
        <v>0</v>
      </c>
      <c r="E21" s="212">
        <v>0</v>
      </c>
      <c r="F21" s="212">
        <v>0</v>
      </c>
      <c r="G21" s="212">
        <v>0</v>
      </c>
      <c r="H21" s="212">
        <v>0</v>
      </c>
      <c r="I21" s="215">
        <f t="shared" si="3"/>
        <v>0</v>
      </c>
      <c r="P21" s="199" t="s">
        <v>3589</v>
      </c>
      <c r="Q21" s="199" t="s">
        <v>3652</v>
      </c>
      <c r="R21" s="199" t="s">
        <v>3652</v>
      </c>
      <c r="S21" s="199" t="s">
        <v>3609</v>
      </c>
      <c r="T21" s="199" t="s">
        <v>3610</v>
      </c>
      <c r="U21" s="199" t="s">
        <v>3611</v>
      </c>
      <c r="V21" s="203" t="s">
        <v>3593</v>
      </c>
      <c r="W21" s="203" t="s">
        <v>3593</v>
      </c>
      <c r="X21" s="203" t="s">
        <v>3593</v>
      </c>
      <c r="Y21" s="203" t="s">
        <v>3593</v>
      </c>
      <c r="Z21" s="203" t="s">
        <v>3593</v>
      </c>
      <c r="AA21" s="203" t="s">
        <v>3593</v>
      </c>
      <c r="AB21" s="203" t="s">
        <v>3593</v>
      </c>
      <c r="AC21" s="203" t="s">
        <v>3593</v>
      </c>
      <c r="AD21" s="203" t="s">
        <v>3593</v>
      </c>
      <c r="AE21" s="203" t="s">
        <v>3593</v>
      </c>
      <c r="AF21" s="203" t="s">
        <v>3593</v>
      </c>
      <c r="AG21" s="203" t="s">
        <v>3593</v>
      </c>
      <c r="AH21" s="203" t="s">
        <v>3593</v>
      </c>
      <c r="AI21" s="203" t="s">
        <v>3593</v>
      </c>
      <c r="AJ21" s="203" t="s">
        <v>3593</v>
      </c>
      <c r="AK21" s="203" t="s">
        <v>3593</v>
      </c>
      <c r="AL21" s="203" t="s">
        <v>3593</v>
      </c>
      <c r="AM21" s="203" t="s">
        <v>3593</v>
      </c>
      <c r="AN21" s="203" t="s">
        <v>3593</v>
      </c>
      <c r="AO21" s="203" t="s">
        <v>3593</v>
      </c>
      <c r="AP21" s="203" t="s">
        <v>3593</v>
      </c>
      <c r="AQ21" s="203" t="s">
        <v>3593</v>
      </c>
      <c r="AR21" s="203" t="s">
        <v>3593</v>
      </c>
      <c r="AS21" s="203" t="s">
        <v>3593</v>
      </c>
      <c r="AT21" s="203" t="s">
        <v>3593</v>
      </c>
      <c r="AU21" s="203" t="s">
        <v>3593</v>
      </c>
      <c r="AV21" s="203" t="s">
        <v>3593</v>
      </c>
      <c r="AW21" s="203" t="s">
        <v>3593</v>
      </c>
      <c r="AX21" s="203" t="s">
        <v>3593</v>
      </c>
      <c r="AY21" s="203" t="s">
        <v>3593</v>
      </c>
      <c r="BA21" s="214" t="str">
        <f t="shared" si="1"/>
        <v xml:space="preserve"> </v>
      </c>
      <c r="BB21" s="214" t="str">
        <f t="shared" si="2"/>
        <v xml:space="preserve"> </v>
      </c>
    </row>
    <row r="22" spans="2:54" ht="15.5" x14ac:dyDescent="0.35">
      <c r="B22" s="210">
        <v>13</v>
      </c>
      <c r="C22" s="211" t="str">
        <f t="shared" si="0"/>
        <v>XXX - leave row blank</v>
      </c>
      <c r="D22" s="212">
        <v>0</v>
      </c>
      <c r="E22" s="212">
        <v>0</v>
      </c>
      <c r="F22" s="212">
        <v>0</v>
      </c>
      <c r="G22" s="212">
        <v>0</v>
      </c>
      <c r="H22" s="212">
        <v>0</v>
      </c>
      <c r="I22" s="215">
        <f t="shared" si="3"/>
        <v>0</v>
      </c>
      <c r="P22" s="199" t="s">
        <v>3589</v>
      </c>
      <c r="Q22" s="199" t="s">
        <v>3620</v>
      </c>
      <c r="R22" s="199" t="s">
        <v>3620</v>
      </c>
      <c r="S22" s="199" t="s">
        <v>3619</v>
      </c>
      <c r="T22" s="199" t="s">
        <v>3629</v>
      </c>
      <c r="U22" s="203" t="s">
        <v>3593</v>
      </c>
      <c r="V22" s="203" t="s">
        <v>3593</v>
      </c>
      <c r="W22" s="203" t="s">
        <v>3593</v>
      </c>
      <c r="X22" s="203" t="s">
        <v>3593</v>
      </c>
      <c r="Y22" s="203" t="s">
        <v>3593</v>
      </c>
      <c r="Z22" s="203" t="s">
        <v>3593</v>
      </c>
      <c r="AA22" s="203" t="s">
        <v>3593</v>
      </c>
      <c r="AB22" s="203" t="s">
        <v>3593</v>
      </c>
      <c r="AC22" s="203" t="s">
        <v>3593</v>
      </c>
      <c r="AD22" s="203" t="s">
        <v>3593</v>
      </c>
      <c r="AE22" s="203" t="s">
        <v>3593</v>
      </c>
      <c r="AF22" s="203" t="s">
        <v>3593</v>
      </c>
      <c r="AG22" s="203" t="s">
        <v>3593</v>
      </c>
      <c r="AH22" s="203" t="s">
        <v>3593</v>
      </c>
      <c r="AI22" s="203" t="s">
        <v>3593</v>
      </c>
      <c r="AJ22" s="203" t="s">
        <v>3593</v>
      </c>
      <c r="AK22" s="203" t="s">
        <v>3593</v>
      </c>
      <c r="AL22" s="203" t="s">
        <v>3593</v>
      </c>
      <c r="AM22" s="203" t="s">
        <v>3593</v>
      </c>
      <c r="AN22" s="203" t="s">
        <v>3593</v>
      </c>
      <c r="AO22" s="203" t="s">
        <v>3593</v>
      </c>
      <c r="AP22" s="203" t="s">
        <v>3593</v>
      </c>
      <c r="AQ22" s="203" t="s">
        <v>3593</v>
      </c>
      <c r="AR22" s="203" t="s">
        <v>3593</v>
      </c>
      <c r="AS22" s="203" t="s">
        <v>3593</v>
      </c>
      <c r="AT22" s="203" t="s">
        <v>3593</v>
      </c>
      <c r="AU22" s="203" t="s">
        <v>3593</v>
      </c>
      <c r="AV22" s="203" t="s">
        <v>3593</v>
      </c>
      <c r="AW22" s="203" t="s">
        <v>3593</v>
      </c>
      <c r="AX22" s="203" t="s">
        <v>3593</v>
      </c>
      <c r="AY22" s="203" t="s">
        <v>3593</v>
      </c>
      <c r="BA22" s="214" t="str">
        <f t="shared" si="1"/>
        <v xml:space="preserve"> </v>
      </c>
      <c r="BB22" s="214" t="str">
        <f t="shared" si="2"/>
        <v xml:space="preserve"> </v>
      </c>
    </row>
    <row r="23" spans="2:54" ht="15.5" x14ac:dyDescent="0.35">
      <c r="B23" s="210">
        <v>14</v>
      </c>
      <c r="C23" s="211" t="str">
        <f t="shared" si="0"/>
        <v>XXX - leave row blank</v>
      </c>
      <c r="D23" s="212">
        <v>0</v>
      </c>
      <c r="E23" s="212">
        <v>0</v>
      </c>
      <c r="F23" s="212">
        <v>0</v>
      </c>
      <c r="G23" s="212">
        <v>0</v>
      </c>
      <c r="H23" s="212">
        <v>0</v>
      </c>
      <c r="I23" s="215">
        <f t="shared" si="3"/>
        <v>0</v>
      </c>
      <c r="P23" s="199" t="s">
        <v>3589</v>
      </c>
      <c r="Q23" s="199" t="s">
        <v>3653</v>
      </c>
      <c r="R23" s="199" t="s">
        <v>3653</v>
      </c>
      <c r="S23" s="199" t="s">
        <v>3654</v>
      </c>
      <c r="T23" s="199" t="s">
        <v>3655</v>
      </c>
      <c r="U23" s="203" t="s">
        <v>3593</v>
      </c>
      <c r="V23" s="203" t="s">
        <v>3593</v>
      </c>
      <c r="W23" s="203" t="s">
        <v>3593</v>
      </c>
      <c r="X23" s="203" t="s">
        <v>3593</v>
      </c>
      <c r="Y23" s="203" t="s">
        <v>3593</v>
      </c>
      <c r="Z23" s="203" t="s">
        <v>3593</v>
      </c>
      <c r="AA23" s="203" t="s">
        <v>3593</v>
      </c>
      <c r="AB23" s="203" t="s">
        <v>3593</v>
      </c>
      <c r="AC23" s="203" t="s">
        <v>3593</v>
      </c>
      <c r="AD23" s="203" t="s">
        <v>3593</v>
      </c>
      <c r="AE23" s="203" t="s">
        <v>3593</v>
      </c>
      <c r="AF23" s="203" t="s">
        <v>3593</v>
      </c>
      <c r="AG23" s="203" t="s">
        <v>3593</v>
      </c>
      <c r="AH23" s="203" t="s">
        <v>3593</v>
      </c>
      <c r="AI23" s="203" t="s">
        <v>3593</v>
      </c>
      <c r="AJ23" s="203" t="s">
        <v>3593</v>
      </c>
      <c r="AK23" s="203" t="s">
        <v>3593</v>
      </c>
      <c r="AL23" s="203" t="s">
        <v>3593</v>
      </c>
      <c r="AM23" s="203" t="s">
        <v>3593</v>
      </c>
      <c r="AN23" s="203" t="s">
        <v>3593</v>
      </c>
      <c r="AO23" s="203" t="s">
        <v>3593</v>
      </c>
      <c r="AP23" s="203" t="s">
        <v>3593</v>
      </c>
      <c r="AQ23" s="203" t="s">
        <v>3593</v>
      </c>
      <c r="AR23" s="203" t="s">
        <v>3593</v>
      </c>
      <c r="AS23" s="203" t="s">
        <v>3593</v>
      </c>
      <c r="AT23" s="203" t="s">
        <v>3593</v>
      </c>
      <c r="AU23" s="203" t="s">
        <v>3593</v>
      </c>
      <c r="AV23" s="203" t="s">
        <v>3593</v>
      </c>
      <c r="AW23" s="203" t="s">
        <v>3593</v>
      </c>
      <c r="AX23" s="203" t="s">
        <v>3593</v>
      </c>
      <c r="AY23" s="203" t="s">
        <v>3593</v>
      </c>
      <c r="BA23" s="214" t="str">
        <f t="shared" si="1"/>
        <v xml:space="preserve"> </v>
      </c>
      <c r="BB23" s="214" t="str">
        <f t="shared" si="2"/>
        <v xml:space="preserve"> </v>
      </c>
    </row>
    <row r="24" spans="2:54" ht="15.5" x14ac:dyDescent="0.35">
      <c r="B24" s="210">
        <v>15</v>
      </c>
      <c r="C24" s="211" t="str">
        <f t="shared" si="0"/>
        <v>XXX - leave row blank</v>
      </c>
      <c r="D24" s="212">
        <v>0</v>
      </c>
      <c r="E24" s="212">
        <v>0</v>
      </c>
      <c r="F24" s="212">
        <v>0</v>
      </c>
      <c r="G24" s="212">
        <v>0</v>
      </c>
      <c r="H24" s="212">
        <v>0</v>
      </c>
      <c r="I24" s="215">
        <f t="shared" si="3"/>
        <v>0</v>
      </c>
      <c r="P24" s="199" t="s">
        <v>3618</v>
      </c>
      <c r="Q24" s="199" t="s">
        <v>3655</v>
      </c>
      <c r="R24" s="199" t="s">
        <v>3653</v>
      </c>
      <c r="S24" s="199" t="s">
        <v>3656</v>
      </c>
      <c r="T24" s="199" t="s">
        <v>3657</v>
      </c>
      <c r="U24" s="203" t="s">
        <v>3593</v>
      </c>
      <c r="V24" s="203" t="s">
        <v>3593</v>
      </c>
      <c r="W24" s="203" t="s">
        <v>3593</v>
      </c>
      <c r="X24" s="203" t="s">
        <v>3593</v>
      </c>
      <c r="Y24" s="203" t="s">
        <v>3593</v>
      </c>
      <c r="Z24" s="203" t="s">
        <v>3593</v>
      </c>
      <c r="AA24" s="203" t="s">
        <v>3593</v>
      </c>
      <c r="AB24" s="203" t="s">
        <v>3593</v>
      </c>
      <c r="AC24" s="203" t="s">
        <v>3593</v>
      </c>
      <c r="AD24" s="203" t="s">
        <v>3593</v>
      </c>
      <c r="AE24" s="203" t="s">
        <v>3593</v>
      </c>
      <c r="AF24" s="203" t="s">
        <v>3593</v>
      </c>
      <c r="AG24" s="203" t="s">
        <v>3593</v>
      </c>
      <c r="AH24" s="203" t="s">
        <v>3593</v>
      </c>
      <c r="AI24" s="203" t="s">
        <v>3593</v>
      </c>
      <c r="AJ24" s="203" t="s">
        <v>3593</v>
      </c>
      <c r="AK24" s="203" t="s">
        <v>3593</v>
      </c>
      <c r="AL24" s="203" t="s">
        <v>3593</v>
      </c>
      <c r="AM24" s="203" t="s">
        <v>3593</v>
      </c>
      <c r="AN24" s="203" t="s">
        <v>3593</v>
      </c>
      <c r="AO24" s="203" t="s">
        <v>3593</v>
      </c>
      <c r="AP24" s="203" t="s">
        <v>3593</v>
      </c>
      <c r="AQ24" s="203" t="s">
        <v>3593</v>
      </c>
      <c r="AR24" s="203" t="s">
        <v>3593</v>
      </c>
      <c r="AS24" s="203" t="s">
        <v>3593</v>
      </c>
      <c r="AT24" s="203" t="s">
        <v>3593</v>
      </c>
      <c r="AU24" s="203" t="s">
        <v>3593</v>
      </c>
      <c r="AV24" s="203" t="s">
        <v>3593</v>
      </c>
      <c r="AW24" s="203" t="s">
        <v>3593</v>
      </c>
      <c r="AX24" s="203" t="s">
        <v>3593</v>
      </c>
      <c r="AY24" s="203" t="s">
        <v>3593</v>
      </c>
      <c r="BA24" s="214" t="str">
        <f t="shared" si="1"/>
        <v xml:space="preserve"> </v>
      </c>
      <c r="BB24" s="214" t="str">
        <f t="shared" si="2"/>
        <v xml:space="preserve"> </v>
      </c>
    </row>
    <row r="25" spans="2:54" ht="15.5" x14ac:dyDescent="0.35">
      <c r="B25" s="210">
        <v>16</v>
      </c>
      <c r="C25" s="211" t="str">
        <f t="shared" si="0"/>
        <v>XXX - leave row blank</v>
      </c>
      <c r="D25" s="212">
        <v>0</v>
      </c>
      <c r="E25" s="212">
        <v>0</v>
      </c>
      <c r="F25" s="212">
        <v>0</v>
      </c>
      <c r="G25" s="212">
        <v>0</v>
      </c>
      <c r="H25" s="212">
        <v>0</v>
      </c>
      <c r="I25" s="215">
        <f t="shared" si="3"/>
        <v>0</v>
      </c>
      <c r="P25" s="199" t="s">
        <v>3618</v>
      </c>
      <c r="Q25" s="199" t="s">
        <v>3654</v>
      </c>
      <c r="R25" s="199" t="s">
        <v>3653</v>
      </c>
      <c r="S25" s="199" t="s">
        <v>3656</v>
      </c>
      <c r="T25" s="199" t="s">
        <v>3657</v>
      </c>
      <c r="U25" s="203" t="s">
        <v>3593</v>
      </c>
      <c r="V25" s="203" t="s">
        <v>3593</v>
      </c>
      <c r="W25" s="203" t="s">
        <v>3593</v>
      </c>
      <c r="X25" s="203" t="s">
        <v>3593</v>
      </c>
      <c r="Y25" s="203" t="s">
        <v>3593</v>
      </c>
      <c r="Z25" s="203" t="s">
        <v>3593</v>
      </c>
      <c r="AA25" s="203" t="s">
        <v>3593</v>
      </c>
      <c r="AB25" s="203" t="s">
        <v>3593</v>
      </c>
      <c r="AC25" s="203" t="s">
        <v>3593</v>
      </c>
      <c r="AD25" s="203" t="s">
        <v>3593</v>
      </c>
      <c r="AE25" s="203" t="s">
        <v>3593</v>
      </c>
      <c r="AF25" s="203" t="s">
        <v>3593</v>
      </c>
      <c r="AG25" s="203" t="s">
        <v>3593</v>
      </c>
      <c r="AH25" s="203" t="s">
        <v>3593</v>
      </c>
      <c r="AI25" s="203" t="s">
        <v>3593</v>
      </c>
      <c r="AJ25" s="203" t="s">
        <v>3593</v>
      </c>
      <c r="AK25" s="203" t="s">
        <v>3593</v>
      </c>
      <c r="AL25" s="203" t="s">
        <v>3593</v>
      </c>
      <c r="AM25" s="203" t="s">
        <v>3593</v>
      </c>
      <c r="AN25" s="203" t="s">
        <v>3593</v>
      </c>
      <c r="AO25" s="203" t="s">
        <v>3593</v>
      </c>
      <c r="AP25" s="203" t="s">
        <v>3593</v>
      </c>
      <c r="AQ25" s="203" t="s">
        <v>3593</v>
      </c>
      <c r="AR25" s="203" t="s">
        <v>3593</v>
      </c>
      <c r="AS25" s="203" t="s">
        <v>3593</v>
      </c>
      <c r="AT25" s="203" t="s">
        <v>3593</v>
      </c>
      <c r="AU25" s="203" t="s">
        <v>3593</v>
      </c>
      <c r="AV25" s="203" t="s">
        <v>3593</v>
      </c>
      <c r="AW25" s="203" t="s">
        <v>3593</v>
      </c>
      <c r="AX25" s="203" t="s">
        <v>3593</v>
      </c>
      <c r="AY25" s="203" t="s">
        <v>3593</v>
      </c>
      <c r="BA25" s="214" t="str">
        <f t="shared" si="1"/>
        <v xml:space="preserve"> </v>
      </c>
      <c r="BB25" s="214" t="str">
        <f t="shared" si="2"/>
        <v xml:space="preserve"> </v>
      </c>
    </row>
    <row r="26" spans="2:54" ht="15.5" x14ac:dyDescent="0.35">
      <c r="B26" s="210">
        <v>17</v>
      </c>
      <c r="C26" s="211" t="str">
        <f t="shared" si="0"/>
        <v>XXX - leave row blank</v>
      </c>
      <c r="D26" s="212">
        <v>0</v>
      </c>
      <c r="E26" s="212">
        <v>0</v>
      </c>
      <c r="F26" s="212">
        <v>0</v>
      </c>
      <c r="G26" s="212">
        <v>0</v>
      </c>
      <c r="H26" s="212">
        <v>0</v>
      </c>
      <c r="I26" s="215">
        <f t="shared" si="3"/>
        <v>0</v>
      </c>
      <c r="P26" s="199" t="s">
        <v>3618</v>
      </c>
      <c r="Q26" s="199" t="s">
        <v>3658</v>
      </c>
      <c r="R26" s="199" t="s">
        <v>3659</v>
      </c>
      <c r="S26" s="199" t="s">
        <v>3660</v>
      </c>
      <c r="T26" s="199" t="s">
        <v>3661</v>
      </c>
      <c r="U26" s="199" t="s">
        <v>3662</v>
      </c>
      <c r="V26" s="199" t="s">
        <v>3663</v>
      </c>
      <c r="W26" s="199" t="s">
        <v>3664</v>
      </c>
      <c r="X26" s="203" t="s">
        <v>3593</v>
      </c>
      <c r="Y26" s="203" t="s">
        <v>3593</v>
      </c>
      <c r="Z26" s="203" t="s">
        <v>3593</v>
      </c>
      <c r="AA26" s="203" t="s">
        <v>3593</v>
      </c>
      <c r="AB26" s="203" t="s">
        <v>3593</v>
      </c>
      <c r="AC26" s="203" t="s">
        <v>3593</v>
      </c>
      <c r="AD26" s="203" t="s">
        <v>3593</v>
      </c>
      <c r="AE26" s="203" t="s">
        <v>3593</v>
      </c>
      <c r="AF26" s="203" t="s">
        <v>3593</v>
      </c>
      <c r="AG26" s="203" t="s">
        <v>3593</v>
      </c>
      <c r="AH26" s="203" t="s">
        <v>3593</v>
      </c>
      <c r="AI26" s="203" t="s">
        <v>3593</v>
      </c>
      <c r="AJ26" s="203" t="s">
        <v>3593</v>
      </c>
      <c r="AK26" s="203" t="s">
        <v>3593</v>
      </c>
      <c r="AL26" s="203" t="s">
        <v>3593</v>
      </c>
      <c r="AM26" s="203" t="s">
        <v>3593</v>
      </c>
      <c r="AN26" s="203" t="s">
        <v>3593</v>
      </c>
      <c r="AO26" s="203" t="s">
        <v>3593</v>
      </c>
      <c r="AP26" s="203" t="s">
        <v>3593</v>
      </c>
      <c r="AQ26" s="203" t="s">
        <v>3593</v>
      </c>
      <c r="AR26" s="203" t="s">
        <v>3593</v>
      </c>
      <c r="AS26" s="203" t="s">
        <v>3593</v>
      </c>
      <c r="AT26" s="203" t="s">
        <v>3593</v>
      </c>
      <c r="AU26" s="203" t="s">
        <v>3593</v>
      </c>
      <c r="AV26" s="203" t="s">
        <v>3593</v>
      </c>
      <c r="AW26" s="203" t="s">
        <v>3593</v>
      </c>
      <c r="AX26" s="203" t="s">
        <v>3593</v>
      </c>
      <c r="AY26" s="203" t="s">
        <v>3593</v>
      </c>
      <c r="BA26" s="214" t="str">
        <f t="shared" si="1"/>
        <v xml:space="preserve"> </v>
      </c>
      <c r="BB26" s="214" t="str">
        <f t="shared" si="2"/>
        <v xml:space="preserve"> </v>
      </c>
    </row>
    <row r="27" spans="2:54" ht="15.5" x14ac:dyDescent="0.35">
      <c r="B27" s="210">
        <v>18</v>
      </c>
      <c r="C27" s="211" t="str">
        <f t="shared" si="0"/>
        <v>XXX - leave row blank</v>
      </c>
      <c r="D27" s="212">
        <v>0</v>
      </c>
      <c r="E27" s="212">
        <v>0</v>
      </c>
      <c r="F27" s="212">
        <v>0</v>
      </c>
      <c r="G27" s="212">
        <v>0</v>
      </c>
      <c r="H27" s="212">
        <v>0</v>
      </c>
      <c r="I27" s="215">
        <f t="shared" si="3"/>
        <v>0</v>
      </c>
      <c r="P27" s="199" t="s">
        <v>3589</v>
      </c>
      <c r="Q27" s="199" t="s">
        <v>3665</v>
      </c>
      <c r="R27" s="199" t="s">
        <v>3665</v>
      </c>
      <c r="S27" s="199" t="s">
        <v>3638</v>
      </c>
      <c r="T27" s="203" t="s">
        <v>3593</v>
      </c>
      <c r="U27" s="203" t="s">
        <v>3593</v>
      </c>
      <c r="V27" s="203" t="s">
        <v>3593</v>
      </c>
      <c r="W27" s="203" t="s">
        <v>3593</v>
      </c>
      <c r="X27" s="203" t="s">
        <v>3593</v>
      </c>
      <c r="Y27" s="203" t="s">
        <v>3593</v>
      </c>
      <c r="Z27" s="203" t="s">
        <v>3593</v>
      </c>
      <c r="AA27" s="203" t="s">
        <v>3593</v>
      </c>
      <c r="AB27" s="203" t="s">
        <v>3593</v>
      </c>
      <c r="AC27" s="203" t="s">
        <v>3593</v>
      </c>
      <c r="AD27" s="203" t="s">
        <v>3593</v>
      </c>
      <c r="AE27" s="203" t="s">
        <v>3593</v>
      </c>
      <c r="AF27" s="203" t="s">
        <v>3593</v>
      </c>
      <c r="AG27" s="203" t="s">
        <v>3593</v>
      </c>
      <c r="AH27" s="203" t="s">
        <v>3593</v>
      </c>
      <c r="AI27" s="203" t="s">
        <v>3593</v>
      </c>
      <c r="AJ27" s="203" t="s">
        <v>3593</v>
      </c>
      <c r="AK27" s="203" t="s">
        <v>3593</v>
      </c>
      <c r="AL27" s="203" t="s">
        <v>3593</v>
      </c>
      <c r="AM27" s="203" t="s">
        <v>3593</v>
      </c>
      <c r="AN27" s="203" t="s">
        <v>3593</v>
      </c>
      <c r="AO27" s="203" t="s">
        <v>3593</v>
      </c>
      <c r="AP27" s="203" t="s">
        <v>3593</v>
      </c>
      <c r="AQ27" s="203" t="s">
        <v>3593</v>
      </c>
      <c r="AR27" s="203" t="s">
        <v>3593</v>
      </c>
      <c r="AS27" s="203" t="s">
        <v>3593</v>
      </c>
      <c r="AT27" s="203" t="s">
        <v>3593</v>
      </c>
      <c r="AU27" s="203" t="s">
        <v>3593</v>
      </c>
      <c r="AV27" s="203" t="s">
        <v>3593</v>
      </c>
      <c r="AW27" s="203" t="s">
        <v>3593</v>
      </c>
      <c r="AX27" s="203" t="s">
        <v>3593</v>
      </c>
      <c r="AY27" s="203" t="s">
        <v>3593</v>
      </c>
      <c r="BA27" s="214" t="str">
        <f t="shared" si="1"/>
        <v xml:space="preserve"> </v>
      </c>
      <c r="BB27" s="214" t="str">
        <f t="shared" si="2"/>
        <v xml:space="preserve"> </v>
      </c>
    </row>
    <row r="28" spans="2:54" ht="15.5" x14ac:dyDescent="0.35">
      <c r="B28" s="210">
        <v>19</v>
      </c>
      <c r="C28" s="211" t="str">
        <f t="shared" si="0"/>
        <v>XXX - leave row blank</v>
      </c>
      <c r="D28" s="212">
        <v>0</v>
      </c>
      <c r="E28" s="212">
        <v>0</v>
      </c>
      <c r="F28" s="212">
        <v>0</v>
      </c>
      <c r="G28" s="212">
        <v>0</v>
      </c>
      <c r="H28" s="212">
        <v>0</v>
      </c>
      <c r="I28" s="215">
        <f t="shared" si="3"/>
        <v>0</v>
      </c>
      <c r="P28" s="199" t="s">
        <v>3589</v>
      </c>
      <c r="Q28" s="199" t="s">
        <v>3666</v>
      </c>
      <c r="R28" s="199" t="s">
        <v>3666</v>
      </c>
      <c r="S28" s="199" t="s">
        <v>3667</v>
      </c>
      <c r="T28" s="199" t="s">
        <v>3668</v>
      </c>
      <c r="U28" s="203" t="s">
        <v>3593</v>
      </c>
      <c r="V28" s="203" t="s">
        <v>3593</v>
      </c>
      <c r="W28" s="203" t="s">
        <v>3593</v>
      </c>
      <c r="X28" s="203" t="s">
        <v>3593</v>
      </c>
      <c r="Y28" s="203" t="s">
        <v>3593</v>
      </c>
      <c r="Z28" s="203" t="s">
        <v>3593</v>
      </c>
      <c r="AA28" s="203" t="s">
        <v>3593</v>
      </c>
      <c r="AB28" s="203" t="s">
        <v>3593</v>
      </c>
      <c r="AC28" s="203" t="s">
        <v>3593</v>
      </c>
      <c r="AD28" s="203" t="s">
        <v>3593</v>
      </c>
      <c r="AE28" s="203" t="s">
        <v>3593</v>
      </c>
      <c r="AF28" s="203" t="s">
        <v>3593</v>
      </c>
      <c r="AG28" s="203" t="s">
        <v>3593</v>
      </c>
      <c r="AH28" s="203" t="s">
        <v>3593</v>
      </c>
      <c r="AI28" s="203" t="s">
        <v>3593</v>
      </c>
      <c r="AJ28" s="203" t="s">
        <v>3593</v>
      </c>
      <c r="AK28" s="203" t="s">
        <v>3593</v>
      </c>
      <c r="AL28" s="203" t="s">
        <v>3593</v>
      </c>
      <c r="AM28" s="203" t="s">
        <v>3593</v>
      </c>
      <c r="AN28" s="203" t="s">
        <v>3593</v>
      </c>
      <c r="AO28" s="203" t="s">
        <v>3593</v>
      </c>
      <c r="AP28" s="203" t="s">
        <v>3593</v>
      </c>
      <c r="AQ28" s="203" t="s">
        <v>3593</v>
      </c>
      <c r="AR28" s="203" t="s">
        <v>3593</v>
      </c>
      <c r="AS28" s="203" t="s">
        <v>3593</v>
      </c>
      <c r="AT28" s="203" t="s">
        <v>3593</v>
      </c>
      <c r="AU28" s="203" t="s">
        <v>3593</v>
      </c>
      <c r="AV28" s="203" t="s">
        <v>3593</v>
      </c>
      <c r="AW28" s="203" t="s">
        <v>3593</v>
      </c>
      <c r="AX28" s="203" t="s">
        <v>3593</v>
      </c>
      <c r="AY28" s="203" t="s">
        <v>3593</v>
      </c>
      <c r="BA28" s="214" t="str">
        <f t="shared" si="1"/>
        <v xml:space="preserve"> </v>
      </c>
      <c r="BB28" s="214" t="str">
        <f t="shared" si="2"/>
        <v xml:space="preserve"> </v>
      </c>
    </row>
    <row r="29" spans="2:54" ht="15.5" x14ac:dyDescent="0.35">
      <c r="B29" s="210">
        <v>20</v>
      </c>
      <c r="C29" s="211" t="str">
        <f t="shared" si="0"/>
        <v>XXX - leave row blank</v>
      </c>
      <c r="D29" s="212">
        <v>0</v>
      </c>
      <c r="E29" s="212">
        <v>0</v>
      </c>
      <c r="F29" s="212">
        <v>0</v>
      </c>
      <c r="G29" s="212">
        <v>0</v>
      </c>
      <c r="H29" s="212">
        <v>0</v>
      </c>
      <c r="I29" s="215">
        <f t="shared" si="3"/>
        <v>0</v>
      </c>
      <c r="P29" s="199" t="s">
        <v>3589</v>
      </c>
      <c r="Q29" s="199" t="s">
        <v>3669</v>
      </c>
      <c r="R29" s="199" t="s">
        <v>3669</v>
      </c>
      <c r="S29" s="199" t="s">
        <v>3670</v>
      </c>
      <c r="T29" s="199" t="s">
        <v>3671</v>
      </c>
      <c r="U29" s="199" t="s">
        <v>3672</v>
      </c>
      <c r="V29" s="203" t="s">
        <v>3593</v>
      </c>
      <c r="W29" s="203" t="s">
        <v>3593</v>
      </c>
      <c r="X29" s="203" t="s">
        <v>3593</v>
      </c>
      <c r="Y29" s="203" t="s">
        <v>3593</v>
      </c>
      <c r="Z29" s="203" t="s">
        <v>3593</v>
      </c>
      <c r="AA29" s="203" t="s">
        <v>3593</v>
      </c>
      <c r="AB29" s="203" t="s">
        <v>3593</v>
      </c>
      <c r="AC29" s="203" t="s">
        <v>3593</v>
      </c>
      <c r="AD29" s="203" t="s">
        <v>3593</v>
      </c>
      <c r="AE29" s="203" t="s">
        <v>3593</v>
      </c>
      <c r="AF29" s="203" t="s">
        <v>3593</v>
      </c>
      <c r="AG29" s="203" t="s">
        <v>3593</v>
      </c>
      <c r="AH29" s="203" t="s">
        <v>3593</v>
      </c>
      <c r="AI29" s="203" t="s">
        <v>3593</v>
      </c>
      <c r="AJ29" s="203" t="s">
        <v>3593</v>
      </c>
      <c r="AK29" s="203" t="s">
        <v>3593</v>
      </c>
      <c r="AL29" s="203" t="s">
        <v>3593</v>
      </c>
      <c r="AM29" s="203" t="s">
        <v>3593</v>
      </c>
      <c r="AN29" s="203" t="s">
        <v>3593</v>
      </c>
      <c r="AO29" s="203" t="s">
        <v>3593</v>
      </c>
      <c r="AP29" s="203" t="s">
        <v>3593</v>
      </c>
      <c r="AQ29" s="203" t="s">
        <v>3593</v>
      </c>
      <c r="AR29" s="203" t="s">
        <v>3593</v>
      </c>
      <c r="AS29" s="203" t="s">
        <v>3593</v>
      </c>
      <c r="AT29" s="203" t="s">
        <v>3593</v>
      </c>
      <c r="AU29" s="203" t="s">
        <v>3593</v>
      </c>
      <c r="AV29" s="203" t="s">
        <v>3593</v>
      </c>
      <c r="AW29" s="203" t="s">
        <v>3593</v>
      </c>
      <c r="AX29" s="203" t="s">
        <v>3593</v>
      </c>
      <c r="AY29" s="203" t="s">
        <v>3593</v>
      </c>
      <c r="BA29" s="214" t="str">
        <f t="shared" si="1"/>
        <v xml:space="preserve"> </v>
      </c>
      <c r="BB29" s="214" t="str">
        <f t="shared" si="2"/>
        <v xml:space="preserve"> </v>
      </c>
    </row>
    <row r="30" spans="2:54" ht="15.5" x14ac:dyDescent="0.35">
      <c r="B30" s="210">
        <v>21</v>
      </c>
      <c r="C30" s="211" t="str">
        <f t="shared" si="0"/>
        <v>XXX - leave row blank</v>
      </c>
      <c r="D30" s="212">
        <v>0</v>
      </c>
      <c r="E30" s="212">
        <v>0</v>
      </c>
      <c r="F30" s="212">
        <v>0</v>
      </c>
      <c r="G30" s="212">
        <v>0</v>
      </c>
      <c r="H30" s="212">
        <v>0</v>
      </c>
      <c r="I30" s="215">
        <f t="shared" si="3"/>
        <v>0</v>
      </c>
      <c r="P30" s="199" t="s">
        <v>3589</v>
      </c>
      <c r="Q30" s="199" t="s">
        <v>3673</v>
      </c>
      <c r="R30" s="199" t="s">
        <v>3673</v>
      </c>
      <c r="S30" s="199" t="s">
        <v>3674</v>
      </c>
      <c r="T30" s="199" t="s">
        <v>3675</v>
      </c>
      <c r="U30" s="203" t="s">
        <v>3593</v>
      </c>
      <c r="V30" s="203" t="s">
        <v>3593</v>
      </c>
      <c r="W30" s="203" t="s">
        <v>3593</v>
      </c>
      <c r="X30" s="203" t="s">
        <v>3593</v>
      </c>
      <c r="Y30" s="203" t="s">
        <v>3593</v>
      </c>
      <c r="Z30" s="203" t="s">
        <v>3593</v>
      </c>
      <c r="AA30" s="203" t="s">
        <v>3593</v>
      </c>
      <c r="AB30" s="203" t="s">
        <v>3593</v>
      </c>
      <c r="AC30" s="203" t="s">
        <v>3593</v>
      </c>
      <c r="AD30" s="203" t="s">
        <v>3593</v>
      </c>
      <c r="AE30" s="203" t="s">
        <v>3593</v>
      </c>
      <c r="AF30" s="203" t="s">
        <v>3593</v>
      </c>
      <c r="AG30" s="203" t="s">
        <v>3593</v>
      </c>
      <c r="AH30" s="203" t="s">
        <v>3593</v>
      </c>
      <c r="AI30" s="203" t="s">
        <v>3593</v>
      </c>
      <c r="AJ30" s="203" t="s">
        <v>3593</v>
      </c>
      <c r="AK30" s="203" t="s">
        <v>3593</v>
      </c>
      <c r="AL30" s="203" t="s">
        <v>3593</v>
      </c>
      <c r="AM30" s="203" t="s">
        <v>3593</v>
      </c>
      <c r="AN30" s="203" t="s">
        <v>3593</v>
      </c>
      <c r="AO30" s="203" t="s">
        <v>3593</v>
      </c>
      <c r="AP30" s="203" t="s">
        <v>3593</v>
      </c>
      <c r="AQ30" s="203" t="s">
        <v>3593</v>
      </c>
      <c r="AR30" s="203" t="s">
        <v>3593</v>
      </c>
      <c r="AS30" s="203" t="s">
        <v>3593</v>
      </c>
      <c r="AT30" s="203" t="s">
        <v>3593</v>
      </c>
      <c r="AU30" s="203" t="s">
        <v>3593</v>
      </c>
      <c r="AV30" s="203" t="s">
        <v>3593</v>
      </c>
      <c r="AW30" s="203" t="s">
        <v>3593</v>
      </c>
      <c r="AX30" s="203" t="s">
        <v>3593</v>
      </c>
      <c r="AY30" s="203" t="s">
        <v>3593</v>
      </c>
      <c r="BA30" s="214" t="str">
        <f t="shared" si="1"/>
        <v xml:space="preserve"> </v>
      </c>
      <c r="BB30" s="214" t="str">
        <f t="shared" si="2"/>
        <v xml:space="preserve"> </v>
      </c>
    </row>
    <row r="31" spans="2:54" ht="15.5" x14ac:dyDescent="0.35">
      <c r="B31" s="210">
        <v>22</v>
      </c>
      <c r="C31" s="211" t="str">
        <f t="shared" si="0"/>
        <v>XXX - leave row blank</v>
      </c>
      <c r="D31" s="212">
        <v>0</v>
      </c>
      <c r="E31" s="212">
        <v>0</v>
      </c>
      <c r="F31" s="212">
        <v>0</v>
      </c>
      <c r="G31" s="212">
        <v>0</v>
      </c>
      <c r="H31" s="212">
        <v>0</v>
      </c>
      <c r="I31" s="215">
        <f t="shared" si="3"/>
        <v>0</v>
      </c>
      <c r="P31" s="199" t="s">
        <v>3589</v>
      </c>
      <c r="Q31" s="199" t="s">
        <v>3676</v>
      </c>
      <c r="R31" s="199" t="s">
        <v>3676</v>
      </c>
      <c r="S31" s="199" t="s">
        <v>3674</v>
      </c>
      <c r="T31" s="199" t="s">
        <v>3675</v>
      </c>
      <c r="U31" s="203" t="s">
        <v>3593</v>
      </c>
      <c r="V31" s="203" t="s">
        <v>3593</v>
      </c>
      <c r="W31" s="203" t="s">
        <v>3593</v>
      </c>
      <c r="X31" s="203" t="s">
        <v>3593</v>
      </c>
      <c r="Y31" s="203" t="s">
        <v>3593</v>
      </c>
      <c r="Z31" s="203" t="s">
        <v>3593</v>
      </c>
      <c r="AA31" s="203" t="s">
        <v>3593</v>
      </c>
      <c r="AB31" s="203" t="s">
        <v>3593</v>
      </c>
      <c r="AC31" s="203" t="s">
        <v>3593</v>
      </c>
      <c r="AD31" s="203" t="s">
        <v>3593</v>
      </c>
      <c r="AE31" s="203" t="s">
        <v>3593</v>
      </c>
      <c r="AF31" s="203" t="s">
        <v>3593</v>
      </c>
      <c r="AG31" s="203" t="s">
        <v>3593</v>
      </c>
      <c r="AH31" s="203" t="s">
        <v>3593</v>
      </c>
      <c r="AI31" s="203" t="s">
        <v>3593</v>
      </c>
      <c r="AJ31" s="203" t="s">
        <v>3593</v>
      </c>
      <c r="AK31" s="203" t="s">
        <v>3593</v>
      </c>
      <c r="AL31" s="203" t="s">
        <v>3593</v>
      </c>
      <c r="AM31" s="203" t="s">
        <v>3593</v>
      </c>
      <c r="AN31" s="203" t="s">
        <v>3593</v>
      </c>
      <c r="AO31" s="203" t="s">
        <v>3593</v>
      </c>
      <c r="AP31" s="203" t="s">
        <v>3593</v>
      </c>
      <c r="AQ31" s="203" t="s">
        <v>3593</v>
      </c>
      <c r="AR31" s="203" t="s">
        <v>3593</v>
      </c>
      <c r="AS31" s="203" t="s">
        <v>3593</v>
      </c>
      <c r="AT31" s="203" t="s">
        <v>3593</v>
      </c>
      <c r="AU31" s="203" t="s">
        <v>3593</v>
      </c>
      <c r="AV31" s="203" t="s">
        <v>3593</v>
      </c>
      <c r="AW31" s="203" t="s">
        <v>3593</v>
      </c>
      <c r="AX31" s="203" t="s">
        <v>3593</v>
      </c>
      <c r="AY31" s="203" t="s">
        <v>3593</v>
      </c>
      <c r="BA31" s="214" t="str">
        <f t="shared" si="1"/>
        <v xml:space="preserve"> </v>
      </c>
      <c r="BB31" s="214" t="str">
        <f t="shared" si="2"/>
        <v xml:space="preserve"> </v>
      </c>
    </row>
    <row r="32" spans="2:54" ht="15.5" x14ac:dyDescent="0.35">
      <c r="B32" s="210">
        <v>23</v>
      </c>
      <c r="C32" s="211" t="str">
        <f t="shared" si="0"/>
        <v>XXX - leave row blank</v>
      </c>
      <c r="D32" s="212">
        <v>0</v>
      </c>
      <c r="E32" s="212">
        <v>0</v>
      </c>
      <c r="F32" s="212">
        <v>0</v>
      </c>
      <c r="G32" s="212">
        <v>0</v>
      </c>
      <c r="H32" s="212">
        <v>0</v>
      </c>
      <c r="I32" s="215">
        <f t="shared" si="3"/>
        <v>0</v>
      </c>
      <c r="P32" s="199" t="s">
        <v>3589</v>
      </c>
      <c r="Q32" s="199" t="s">
        <v>3677</v>
      </c>
      <c r="R32" s="199" t="s">
        <v>3677</v>
      </c>
      <c r="S32" s="199" t="s">
        <v>3598</v>
      </c>
      <c r="T32" s="199" t="s">
        <v>3599</v>
      </c>
      <c r="U32" s="199" t="s">
        <v>3600</v>
      </c>
      <c r="V32" s="203" t="s">
        <v>3593</v>
      </c>
      <c r="W32" s="203" t="s">
        <v>3593</v>
      </c>
      <c r="X32" s="203" t="s">
        <v>3593</v>
      </c>
      <c r="Y32" s="203" t="s">
        <v>3593</v>
      </c>
      <c r="Z32" s="203" t="s">
        <v>3593</v>
      </c>
      <c r="AA32" s="203" t="s">
        <v>3593</v>
      </c>
      <c r="AB32" s="203" t="s">
        <v>3593</v>
      </c>
      <c r="AC32" s="203" t="s">
        <v>3593</v>
      </c>
      <c r="AD32" s="203" t="s">
        <v>3593</v>
      </c>
      <c r="AE32" s="203" t="s">
        <v>3593</v>
      </c>
      <c r="AF32" s="203" t="s">
        <v>3593</v>
      </c>
      <c r="AG32" s="203" t="s">
        <v>3593</v>
      </c>
      <c r="AH32" s="203" t="s">
        <v>3593</v>
      </c>
      <c r="AI32" s="203" t="s">
        <v>3593</v>
      </c>
      <c r="AJ32" s="203" t="s">
        <v>3593</v>
      </c>
      <c r="AK32" s="203" t="s">
        <v>3593</v>
      </c>
      <c r="AL32" s="203" t="s">
        <v>3593</v>
      </c>
      <c r="AM32" s="203" t="s">
        <v>3593</v>
      </c>
      <c r="AN32" s="203" t="s">
        <v>3593</v>
      </c>
      <c r="AO32" s="203" t="s">
        <v>3593</v>
      </c>
      <c r="AP32" s="203" t="s">
        <v>3593</v>
      </c>
      <c r="AQ32" s="203" t="s">
        <v>3593</v>
      </c>
      <c r="AR32" s="203" t="s">
        <v>3593</v>
      </c>
      <c r="AS32" s="203" t="s">
        <v>3593</v>
      </c>
      <c r="AT32" s="203" t="s">
        <v>3593</v>
      </c>
      <c r="AU32" s="203" t="s">
        <v>3593</v>
      </c>
      <c r="AV32" s="203" t="s">
        <v>3593</v>
      </c>
      <c r="AW32" s="203" t="s">
        <v>3593</v>
      </c>
      <c r="AX32" s="203" t="s">
        <v>3593</v>
      </c>
      <c r="AY32" s="203" t="s">
        <v>3593</v>
      </c>
      <c r="BA32" s="214" t="str">
        <f t="shared" si="1"/>
        <v xml:space="preserve"> </v>
      </c>
      <c r="BB32" s="214" t="str">
        <f t="shared" si="2"/>
        <v xml:space="preserve"> </v>
      </c>
    </row>
    <row r="33" spans="2:54" ht="15.5" x14ac:dyDescent="0.35">
      <c r="B33" s="210">
        <v>24</v>
      </c>
      <c r="C33" s="211" t="str">
        <f t="shared" si="0"/>
        <v>XXX - leave row blank</v>
      </c>
      <c r="D33" s="212">
        <v>0</v>
      </c>
      <c r="E33" s="212">
        <v>0</v>
      </c>
      <c r="F33" s="212">
        <v>0</v>
      </c>
      <c r="G33" s="212">
        <v>0</v>
      </c>
      <c r="H33" s="212">
        <v>0</v>
      </c>
      <c r="I33" s="215">
        <f t="shared" si="3"/>
        <v>0</v>
      </c>
      <c r="P33" s="199" t="s">
        <v>3589</v>
      </c>
      <c r="Q33" s="199" t="s">
        <v>3678</v>
      </c>
      <c r="R33" s="199" t="s">
        <v>3678</v>
      </c>
      <c r="S33" s="199" t="s">
        <v>3679</v>
      </c>
      <c r="T33" s="199" t="s">
        <v>3680</v>
      </c>
      <c r="U33" s="203" t="s">
        <v>3593</v>
      </c>
      <c r="V33" s="203" t="s">
        <v>3593</v>
      </c>
      <c r="W33" s="203" t="s">
        <v>3593</v>
      </c>
      <c r="X33" s="203" t="s">
        <v>3593</v>
      </c>
      <c r="Y33" s="203" t="s">
        <v>3593</v>
      </c>
      <c r="Z33" s="203" t="s">
        <v>3593</v>
      </c>
      <c r="AA33" s="203" t="s">
        <v>3593</v>
      </c>
      <c r="AB33" s="203" t="s">
        <v>3593</v>
      </c>
      <c r="AC33" s="203" t="s">
        <v>3593</v>
      </c>
      <c r="AD33" s="203" t="s">
        <v>3593</v>
      </c>
      <c r="AE33" s="203" t="s">
        <v>3593</v>
      </c>
      <c r="AF33" s="203" t="s">
        <v>3593</v>
      </c>
      <c r="AG33" s="203" t="s">
        <v>3593</v>
      </c>
      <c r="AH33" s="203" t="s">
        <v>3593</v>
      </c>
      <c r="AI33" s="203" t="s">
        <v>3593</v>
      </c>
      <c r="AJ33" s="203" t="s">
        <v>3593</v>
      </c>
      <c r="AK33" s="203" t="s">
        <v>3593</v>
      </c>
      <c r="AL33" s="203" t="s">
        <v>3593</v>
      </c>
      <c r="AM33" s="203" t="s">
        <v>3593</v>
      </c>
      <c r="AN33" s="203" t="s">
        <v>3593</v>
      </c>
      <c r="AO33" s="203" t="s">
        <v>3593</v>
      </c>
      <c r="AP33" s="203" t="s">
        <v>3593</v>
      </c>
      <c r="AQ33" s="203" t="s">
        <v>3593</v>
      </c>
      <c r="AR33" s="203" t="s">
        <v>3593</v>
      </c>
      <c r="AS33" s="203" t="s">
        <v>3593</v>
      </c>
      <c r="AT33" s="203" t="s">
        <v>3593</v>
      </c>
      <c r="AU33" s="203" t="s">
        <v>3593</v>
      </c>
      <c r="AV33" s="203" t="s">
        <v>3593</v>
      </c>
      <c r="AW33" s="203" t="s">
        <v>3593</v>
      </c>
      <c r="AX33" s="203" t="s">
        <v>3593</v>
      </c>
      <c r="AY33" s="203" t="s">
        <v>3593</v>
      </c>
      <c r="BA33" s="214" t="str">
        <f t="shared" si="1"/>
        <v xml:space="preserve"> </v>
      </c>
      <c r="BB33" s="214" t="str">
        <f t="shared" si="2"/>
        <v xml:space="preserve"> </v>
      </c>
    </row>
    <row r="34" spans="2:54" ht="15.5" x14ac:dyDescent="0.35">
      <c r="B34" s="210">
        <v>25</v>
      </c>
      <c r="C34" s="211" t="str">
        <f t="shared" si="0"/>
        <v>XXX - leave row blank</v>
      </c>
      <c r="D34" s="212">
        <v>0</v>
      </c>
      <c r="E34" s="212">
        <v>0</v>
      </c>
      <c r="F34" s="212">
        <v>0</v>
      </c>
      <c r="G34" s="212">
        <v>0</v>
      </c>
      <c r="H34" s="212">
        <v>0</v>
      </c>
      <c r="I34" s="215">
        <f t="shared" si="3"/>
        <v>0</v>
      </c>
      <c r="P34" s="199" t="s">
        <v>3589</v>
      </c>
      <c r="Q34" s="199" t="s">
        <v>3681</v>
      </c>
      <c r="R34" s="199" t="s">
        <v>3681</v>
      </c>
      <c r="S34" s="199" t="s">
        <v>3682</v>
      </c>
      <c r="T34" s="199" t="s">
        <v>3683</v>
      </c>
      <c r="U34" s="203" t="s">
        <v>3593</v>
      </c>
      <c r="V34" s="203" t="s">
        <v>3593</v>
      </c>
      <c r="W34" s="203" t="s">
        <v>3593</v>
      </c>
      <c r="X34" s="203" t="s">
        <v>3593</v>
      </c>
      <c r="Y34" s="203" t="s">
        <v>3593</v>
      </c>
      <c r="Z34" s="203" t="s">
        <v>3593</v>
      </c>
      <c r="AA34" s="203" t="s">
        <v>3593</v>
      </c>
      <c r="AB34" s="203" t="s">
        <v>3593</v>
      </c>
      <c r="AC34" s="203" t="s">
        <v>3593</v>
      </c>
      <c r="AD34" s="203" t="s">
        <v>3593</v>
      </c>
      <c r="AE34" s="203" t="s">
        <v>3593</v>
      </c>
      <c r="AF34" s="203" t="s">
        <v>3593</v>
      </c>
      <c r="AG34" s="203" t="s">
        <v>3593</v>
      </c>
      <c r="AH34" s="203" t="s">
        <v>3593</v>
      </c>
      <c r="AI34" s="203" t="s">
        <v>3593</v>
      </c>
      <c r="AJ34" s="203" t="s">
        <v>3593</v>
      </c>
      <c r="AK34" s="203" t="s">
        <v>3593</v>
      </c>
      <c r="AL34" s="203" t="s">
        <v>3593</v>
      </c>
      <c r="AM34" s="203" t="s">
        <v>3593</v>
      </c>
      <c r="AN34" s="203" t="s">
        <v>3593</v>
      </c>
      <c r="AO34" s="203" t="s">
        <v>3593</v>
      </c>
      <c r="AP34" s="203" t="s">
        <v>3593</v>
      </c>
      <c r="AQ34" s="203" t="s">
        <v>3593</v>
      </c>
      <c r="AR34" s="203" t="s">
        <v>3593</v>
      </c>
      <c r="AS34" s="203" t="s">
        <v>3593</v>
      </c>
      <c r="AT34" s="203" t="s">
        <v>3593</v>
      </c>
      <c r="AU34" s="203" t="s">
        <v>3593</v>
      </c>
      <c r="AV34" s="203" t="s">
        <v>3593</v>
      </c>
      <c r="AW34" s="203" t="s">
        <v>3593</v>
      </c>
      <c r="AX34" s="203" t="s">
        <v>3593</v>
      </c>
      <c r="AY34" s="203" t="s">
        <v>3593</v>
      </c>
      <c r="BA34" s="214" t="str">
        <f t="shared" si="1"/>
        <v xml:space="preserve"> </v>
      </c>
      <c r="BB34" s="214" t="str">
        <f t="shared" si="2"/>
        <v xml:space="preserve"> </v>
      </c>
    </row>
    <row r="35" spans="2:54" ht="15.5" x14ac:dyDescent="0.35">
      <c r="B35" s="210">
        <v>26</v>
      </c>
      <c r="C35" s="211" t="str">
        <f t="shared" si="0"/>
        <v>XXX - leave row blank</v>
      </c>
      <c r="D35" s="212">
        <v>0</v>
      </c>
      <c r="E35" s="212">
        <v>0</v>
      </c>
      <c r="F35" s="212">
        <v>0</v>
      </c>
      <c r="G35" s="212">
        <v>0</v>
      </c>
      <c r="H35" s="212">
        <v>0</v>
      </c>
      <c r="I35" s="215">
        <f t="shared" si="3"/>
        <v>0</v>
      </c>
      <c r="P35" s="199" t="s">
        <v>3589</v>
      </c>
      <c r="Q35" s="199" t="s">
        <v>3684</v>
      </c>
      <c r="R35" s="199" t="s">
        <v>3684</v>
      </c>
      <c r="S35" s="199" t="s">
        <v>3685</v>
      </c>
      <c r="T35" s="199" t="s">
        <v>3686</v>
      </c>
      <c r="U35" s="203" t="s">
        <v>3593</v>
      </c>
      <c r="V35" s="203" t="s">
        <v>3593</v>
      </c>
      <c r="W35" s="203" t="s">
        <v>3593</v>
      </c>
      <c r="X35" s="203" t="s">
        <v>3593</v>
      </c>
      <c r="Y35" s="203" t="s">
        <v>3593</v>
      </c>
      <c r="Z35" s="203" t="s">
        <v>3593</v>
      </c>
      <c r="AA35" s="203" t="s">
        <v>3593</v>
      </c>
      <c r="AB35" s="203" t="s">
        <v>3593</v>
      </c>
      <c r="AC35" s="203" t="s">
        <v>3593</v>
      </c>
      <c r="AD35" s="203" t="s">
        <v>3593</v>
      </c>
      <c r="AE35" s="203" t="s">
        <v>3593</v>
      </c>
      <c r="AF35" s="203" t="s">
        <v>3593</v>
      </c>
      <c r="AG35" s="203" t="s">
        <v>3593</v>
      </c>
      <c r="AH35" s="203" t="s">
        <v>3593</v>
      </c>
      <c r="AI35" s="203" t="s">
        <v>3593</v>
      </c>
      <c r="AJ35" s="203" t="s">
        <v>3593</v>
      </c>
      <c r="AK35" s="203" t="s">
        <v>3593</v>
      </c>
      <c r="AL35" s="203" t="s">
        <v>3593</v>
      </c>
      <c r="AM35" s="203" t="s">
        <v>3593</v>
      </c>
      <c r="AN35" s="203" t="s">
        <v>3593</v>
      </c>
      <c r="AO35" s="203" t="s">
        <v>3593</v>
      </c>
      <c r="AP35" s="203" t="s">
        <v>3593</v>
      </c>
      <c r="AQ35" s="203" t="s">
        <v>3593</v>
      </c>
      <c r="AR35" s="203" t="s">
        <v>3593</v>
      </c>
      <c r="AS35" s="203" t="s">
        <v>3593</v>
      </c>
      <c r="AT35" s="203" t="s">
        <v>3593</v>
      </c>
      <c r="AU35" s="203" t="s">
        <v>3593</v>
      </c>
      <c r="AV35" s="203" t="s">
        <v>3593</v>
      </c>
      <c r="AW35" s="203" t="s">
        <v>3593</v>
      </c>
      <c r="AX35" s="203" t="s">
        <v>3593</v>
      </c>
      <c r="AY35" s="203" t="s">
        <v>3593</v>
      </c>
      <c r="BA35" s="214" t="str">
        <f t="shared" si="1"/>
        <v xml:space="preserve"> </v>
      </c>
      <c r="BB35" s="214" t="str">
        <f t="shared" si="2"/>
        <v xml:space="preserve"> </v>
      </c>
    </row>
    <row r="36" spans="2:54" ht="15.5" x14ac:dyDescent="0.35">
      <c r="B36" s="210">
        <v>27</v>
      </c>
      <c r="C36" s="211" t="str">
        <f t="shared" si="0"/>
        <v>XXX - leave row blank</v>
      </c>
      <c r="D36" s="212">
        <v>0</v>
      </c>
      <c r="E36" s="212">
        <v>0</v>
      </c>
      <c r="F36" s="212">
        <v>0</v>
      </c>
      <c r="G36" s="212">
        <v>0</v>
      </c>
      <c r="H36" s="212">
        <v>0</v>
      </c>
      <c r="I36" s="215">
        <f t="shared" si="3"/>
        <v>0</v>
      </c>
      <c r="P36" s="199" t="s">
        <v>3589</v>
      </c>
      <c r="Q36" s="199" t="s">
        <v>3659</v>
      </c>
      <c r="R36" s="199" t="s">
        <v>3659</v>
      </c>
      <c r="S36" s="199" t="s">
        <v>3632</v>
      </c>
      <c r="T36" s="199" t="s">
        <v>3658</v>
      </c>
      <c r="U36" s="203" t="s">
        <v>3593</v>
      </c>
      <c r="V36" s="203" t="s">
        <v>3593</v>
      </c>
      <c r="W36" s="203" t="s">
        <v>3593</v>
      </c>
      <c r="X36" s="203" t="s">
        <v>3593</v>
      </c>
      <c r="Y36" s="203" t="s">
        <v>3593</v>
      </c>
      <c r="Z36" s="203" t="s">
        <v>3593</v>
      </c>
      <c r="AA36" s="203" t="s">
        <v>3593</v>
      </c>
      <c r="AB36" s="203" t="s">
        <v>3593</v>
      </c>
      <c r="AC36" s="203" t="s">
        <v>3593</v>
      </c>
      <c r="AD36" s="203" t="s">
        <v>3593</v>
      </c>
      <c r="AE36" s="203" t="s">
        <v>3593</v>
      </c>
      <c r="AF36" s="203" t="s">
        <v>3593</v>
      </c>
      <c r="AG36" s="203" t="s">
        <v>3593</v>
      </c>
      <c r="AH36" s="203" t="s">
        <v>3593</v>
      </c>
      <c r="AI36" s="203" t="s">
        <v>3593</v>
      </c>
      <c r="AJ36" s="203" t="s">
        <v>3593</v>
      </c>
      <c r="AK36" s="203" t="s">
        <v>3593</v>
      </c>
      <c r="AL36" s="203" t="s">
        <v>3593</v>
      </c>
      <c r="AM36" s="203" t="s">
        <v>3593</v>
      </c>
      <c r="AN36" s="203" t="s">
        <v>3593</v>
      </c>
      <c r="AO36" s="203" t="s">
        <v>3593</v>
      </c>
      <c r="AP36" s="203" t="s">
        <v>3593</v>
      </c>
      <c r="AQ36" s="203" t="s">
        <v>3593</v>
      </c>
      <c r="AR36" s="203" t="s">
        <v>3593</v>
      </c>
      <c r="AS36" s="203" t="s">
        <v>3593</v>
      </c>
      <c r="AT36" s="203" t="s">
        <v>3593</v>
      </c>
      <c r="AU36" s="203" t="s">
        <v>3593</v>
      </c>
      <c r="AV36" s="203" t="s">
        <v>3593</v>
      </c>
      <c r="AW36" s="203" t="s">
        <v>3593</v>
      </c>
      <c r="AX36" s="203" t="s">
        <v>3593</v>
      </c>
      <c r="AY36" s="203" t="s">
        <v>3593</v>
      </c>
      <c r="BA36" s="214" t="str">
        <f t="shared" si="1"/>
        <v xml:space="preserve"> </v>
      </c>
      <c r="BB36" s="214" t="str">
        <f t="shared" si="2"/>
        <v xml:space="preserve"> </v>
      </c>
    </row>
    <row r="37" spans="2:54" ht="15.5" x14ac:dyDescent="0.35">
      <c r="B37" s="210">
        <v>28</v>
      </c>
      <c r="C37" s="211" t="str">
        <f t="shared" si="0"/>
        <v>XXX - leave row blank</v>
      </c>
      <c r="D37" s="212">
        <v>0</v>
      </c>
      <c r="E37" s="212">
        <v>0</v>
      </c>
      <c r="F37" s="212">
        <v>0</v>
      </c>
      <c r="G37" s="212">
        <v>0</v>
      </c>
      <c r="H37" s="212">
        <v>0</v>
      </c>
      <c r="I37" s="215">
        <f t="shared" si="3"/>
        <v>0</v>
      </c>
      <c r="P37" s="199" t="s">
        <v>3589</v>
      </c>
      <c r="Q37" s="199" t="s">
        <v>3687</v>
      </c>
      <c r="R37" s="199" t="s">
        <v>3687</v>
      </c>
      <c r="S37" s="199" t="s">
        <v>3688</v>
      </c>
      <c r="T37" s="199" t="s">
        <v>3689</v>
      </c>
      <c r="U37" s="203" t="s">
        <v>3593</v>
      </c>
      <c r="V37" s="203" t="s">
        <v>3593</v>
      </c>
      <c r="W37" s="203" t="s">
        <v>3593</v>
      </c>
      <c r="X37" s="203" t="s">
        <v>3593</v>
      </c>
      <c r="Y37" s="203" t="s">
        <v>3593</v>
      </c>
      <c r="Z37" s="203" t="s">
        <v>3593</v>
      </c>
      <c r="AA37" s="203" t="s">
        <v>3593</v>
      </c>
      <c r="AB37" s="203" t="s">
        <v>3593</v>
      </c>
      <c r="AC37" s="203" t="s">
        <v>3593</v>
      </c>
      <c r="AD37" s="203" t="s">
        <v>3593</v>
      </c>
      <c r="AE37" s="203" t="s">
        <v>3593</v>
      </c>
      <c r="AF37" s="203" t="s">
        <v>3593</v>
      </c>
      <c r="AG37" s="203" t="s">
        <v>3593</v>
      </c>
      <c r="AH37" s="203" t="s">
        <v>3593</v>
      </c>
      <c r="AI37" s="203" t="s">
        <v>3593</v>
      </c>
      <c r="AJ37" s="203" t="s">
        <v>3593</v>
      </c>
      <c r="AK37" s="203" t="s">
        <v>3593</v>
      </c>
      <c r="AL37" s="203" t="s">
        <v>3593</v>
      </c>
      <c r="AM37" s="203" t="s">
        <v>3593</v>
      </c>
      <c r="AN37" s="203" t="s">
        <v>3593</v>
      </c>
      <c r="AO37" s="203" t="s">
        <v>3593</v>
      </c>
      <c r="AP37" s="203" t="s">
        <v>3593</v>
      </c>
      <c r="AQ37" s="203" t="s">
        <v>3593</v>
      </c>
      <c r="AR37" s="203" t="s">
        <v>3593</v>
      </c>
      <c r="AS37" s="203" t="s">
        <v>3593</v>
      </c>
      <c r="AT37" s="203" t="s">
        <v>3593</v>
      </c>
      <c r="AU37" s="203" t="s">
        <v>3593</v>
      </c>
      <c r="AV37" s="203" t="s">
        <v>3593</v>
      </c>
      <c r="AW37" s="203" t="s">
        <v>3593</v>
      </c>
      <c r="AX37" s="203" t="s">
        <v>3593</v>
      </c>
      <c r="AY37" s="203" t="s">
        <v>3593</v>
      </c>
      <c r="BA37" s="214" t="str">
        <f t="shared" si="1"/>
        <v xml:space="preserve"> </v>
      </c>
      <c r="BB37" s="214" t="str">
        <f t="shared" si="2"/>
        <v xml:space="preserve"> </v>
      </c>
    </row>
    <row r="38" spans="2:54" ht="15.5" x14ac:dyDescent="0.35">
      <c r="B38" s="210">
        <v>29</v>
      </c>
      <c r="C38" s="211" t="str">
        <f t="shared" si="0"/>
        <v>XXX - leave row blank</v>
      </c>
      <c r="D38" s="212">
        <v>0</v>
      </c>
      <c r="E38" s="212">
        <v>0</v>
      </c>
      <c r="F38" s="212">
        <v>0</v>
      </c>
      <c r="G38" s="212">
        <v>0</v>
      </c>
      <c r="H38" s="212">
        <v>0</v>
      </c>
      <c r="I38" s="215">
        <f t="shared" si="3"/>
        <v>0</v>
      </c>
      <c r="P38" s="199" t="s">
        <v>3589</v>
      </c>
      <c r="Q38" s="199" t="s">
        <v>3690</v>
      </c>
      <c r="R38" s="199" t="s">
        <v>3690</v>
      </c>
      <c r="S38" s="199" t="s">
        <v>3645</v>
      </c>
      <c r="T38" s="199" t="s">
        <v>3646</v>
      </c>
      <c r="U38" s="199" t="s">
        <v>3647</v>
      </c>
      <c r="V38" s="203" t="s">
        <v>3593</v>
      </c>
      <c r="W38" s="203" t="s">
        <v>3593</v>
      </c>
      <c r="X38" s="203" t="s">
        <v>3593</v>
      </c>
      <c r="Y38" s="203" t="s">
        <v>3593</v>
      </c>
      <c r="Z38" s="203" t="s">
        <v>3593</v>
      </c>
      <c r="AA38" s="203" t="s">
        <v>3593</v>
      </c>
      <c r="AB38" s="203" t="s">
        <v>3593</v>
      </c>
      <c r="AC38" s="203" t="s">
        <v>3593</v>
      </c>
      <c r="AD38" s="203" t="s">
        <v>3593</v>
      </c>
      <c r="AE38" s="203" t="s">
        <v>3593</v>
      </c>
      <c r="AF38" s="203" t="s">
        <v>3593</v>
      </c>
      <c r="AG38" s="203" t="s">
        <v>3593</v>
      </c>
      <c r="AH38" s="203" t="s">
        <v>3593</v>
      </c>
      <c r="AI38" s="203" t="s">
        <v>3593</v>
      </c>
      <c r="AJ38" s="203" t="s">
        <v>3593</v>
      </c>
      <c r="AK38" s="203" t="s">
        <v>3593</v>
      </c>
      <c r="AL38" s="203" t="s">
        <v>3593</v>
      </c>
      <c r="AM38" s="203" t="s">
        <v>3593</v>
      </c>
      <c r="AN38" s="203" t="s">
        <v>3593</v>
      </c>
      <c r="AO38" s="203" t="s">
        <v>3593</v>
      </c>
      <c r="AP38" s="203" t="s">
        <v>3593</v>
      </c>
      <c r="AQ38" s="203" t="s">
        <v>3593</v>
      </c>
      <c r="AR38" s="203" t="s">
        <v>3593</v>
      </c>
      <c r="AS38" s="203" t="s">
        <v>3593</v>
      </c>
      <c r="AT38" s="203" t="s">
        <v>3593</v>
      </c>
      <c r="AU38" s="203" t="s">
        <v>3593</v>
      </c>
      <c r="AV38" s="203" t="s">
        <v>3593</v>
      </c>
      <c r="AW38" s="203" t="s">
        <v>3593</v>
      </c>
      <c r="AX38" s="203" t="s">
        <v>3593</v>
      </c>
      <c r="AY38" s="203" t="s">
        <v>3593</v>
      </c>
      <c r="BA38" s="214" t="str">
        <f t="shared" si="1"/>
        <v xml:space="preserve"> </v>
      </c>
      <c r="BB38" s="214" t="str">
        <f t="shared" si="2"/>
        <v xml:space="preserve"> </v>
      </c>
    </row>
    <row r="39" spans="2:54" ht="15.5" x14ac:dyDescent="0.35">
      <c r="B39" s="210">
        <v>30</v>
      </c>
      <c r="C39" s="211" t="str">
        <f t="shared" si="0"/>
        <v>XXX - leave row blank</v>
      </c>
      <c r="D39" s="212">
        <v>0</v>
      </c>
      <c r="E39" s="212">
        <v>0</v>
      </c>
      <c r="F39" s="212">
        <v>0</v>
      </c>
      <c r="G39" s="212">
        <v>0</v>
      </c>
      <c r="H39" s="212">
        <v>0</v>
      </c>
      <c r="I39" s="215">
        <f t="shared" si="3"/>
        <v>0</v>
      </c>
      <c r="P39" s="199" t="s">
        <v>3589</v>
      </c>
      <c r="Q39" s="199" t="s">
        <v>3691</v>
      </c>
      <c r="R39" s="199" t="s">
        <v>3691</v>
      </c>
      <c r="S39" s="199" t="s">
        <v>3692</v>
      </c>
      <c r="T39" s="199" t="s">
        <v>3693</v>
      </c>
      <c r="U39" s="203" t="s">
        <v>3593</v>
      </c>
      <c r="V39" s="203" t="s">
        <v>3593</v>
      </c>
      <c r="W39" s="203" t="s">
        <v>3593</v>
      </c>
      <c r="X39" s="203" t="s">
        <v>3593</v>
      </c>
      <c r="Y39" s="203" t="s">
        <v>3593</v>
      </c>
      <c r="Z39" s="203" t="s">
        <v>3593</v>
      </c>
      <c r="AA39" s="203" t="s">
        <v>3593</v>
      </c>
      <c r="AB39" s="203" t="s">
        <v>3593</v>
      </c>
      <c r="AC39" s="203" t="s">
        <v>3593</v>
      </c>
      <c r="AD39" s="203" t="s">
        <v>3593</v>
      </c>
      <c r="AE39" s="203" t="s">
        <v>3593</v>
      </c>
      <c r="AF39" s="203" t="s">
        <v>3593</v>
      </c>
      <c r="AG39" s="203" t="s">
        <v>3593</v>
      </c>
      <c r="AH39" s="203" t="s">
        <v>3593</v>
      </c>
      <c r="AI39" s="203" t="s">
        <v>3593</v>
      </c>
      <c r="AJ39" s="203" t="s">
        <v>3593</v>
      </c>
      <c r="AK39" s="203" t="s">
        <v>3593</v>
      </c>
      <c r="AL39" s="203" t="s">
        <v>3593</v>
      </c>
      <c r="AM39" s="203" t="s">
        <v>3593</v>
      </c>
      <c r="AN39" s="203" t="s">
        <v>3593</v>
      </c>
      <c r="AO39" s="203" t="s">
        <v>3593</v>
      </c>
      <c r="AP39" s="203" t="s">
        <v>3593</v>
      </c>
      <c r="AQ39" s="203" t="s">
        <v>3593</v>
      </c>
      <c r="AR39" s="203" t="s">
        <v>3593</v>
      </c>
      <c r="AS39" s="203" t="s">
        <v>3593</v>
      </c>
      <c r="AT39" s="203" t="s">
        <v>3593</v>
      </c>
      <c r="AU39" s="203" t="s">
        <v>3593</v>
      </c>
      <c r="AV39" s="203" t="s">
        <v>3593</v>
      </c>
      <c r="AW39" s="203" t="s">
        <v>3593</v>
      </c>
      <c r="AX39" s="203" t="s">
        <v>3593</v>
      </c>
      <c r="AY39" s="203" t="s">
        <v>3593</v>
      </c>
      <c r="BA39" s="214" t="str">
        <f t="shared" si="1"/>
        <v xml:space="preserve"> </v>
      </c>
      <c r="BB39" s="214" t="str">
        <f t="shared" si="2"/>
        <v xml:space="preserve"> </v>
      </c>
    </row>
    <row r="40" spans="2:54" ht="15.5" x14ac:dyDescent="0.35">
      <c r="B40" s="210">
        <v>31</v>
      </c>
      <c r="C40" s="211" t="str">
        <f t="shared" si="0"/>
        <v>XXX - leave row blank</v>
      </c>
      <c r="D40" s="212">
        <v>0</v>
      </c>
      <c r="E40" s="212">
        <v>0</v>
      </c>
      <c r="F40" s="212">
        <v>0</v>
      </c>
      <c r="G40" s="212">
        <v>0</v>
      </c>
      <c r="H40" s="212">
        <v>0</v>
      </c>
      <c r="I40" s="215">
        <f t="shared" si="3"/>
        <v>0</v>
      </c>
      <c r="P40" s="199" t="s">
        <v>3589</v>
      </c>
      <c r="Q40" s="199" t="s">
        <v>3694</v>
      </c>
      <c r="R40" s="199" t="s">
        <v>3694</v>
      </c>
      <c r="S40" s="199" t="s">
        <v>3638</v>
      </c>
      <c r="T40" s="203" t="s">
        <v>3593</v>
      </c>
      <c r="U40" s="203" t="s">
        <v>3593</v>
      </c>
      <c r="V40" s="203" t="s">
        <v>3593</v>
      </c>
      <c r="W40" s="203" t="s">
        <v>3593</v>
      </c>
      <c r="X40" s="203" t="s">
        <v>3593</v>
      </c>
      <c r="Y40" s="203" t="s">
        <v>3593</v>
      </c>
      <c r="Z40" s="203" t="s">
        <v>3593</v>
      </c>
      <c r="AA40" s="203" t="s">
        <v>3593</v>
      </c>
      <c r="AB40" s="203" t="s">
        <v>3593</v>
      </c>
      <c r="AC40" s="203" t="s">
        <v>3593</v>
      </c>
      <c r="AD40" s="203" t="s">
        <v>3593</v>
      </c>
      <c r="AE40" s="203" t="s">
        <v>3593</v>
      </c>
      <c r="AF40" s="203" t="s">
        <v>3593</v>
      </c>
      <c r="AG40" s="203" t="s">
        <v>3593</v>
      </c>
      <c r="AH40" s="203" t="s">
        <v>3593</v>
      </c>
      <c r="AI40" s="203" t="s">
        <v>3593</v>
      </c>
      <c r="AJ40" s="203" t="s">
        <v>3593</v>
      </c>
      <c r="AK40" s="203" t="s">
        <v>3593</v>
      </c>
      <c r="AL40" s="203" t="s">
        <v>3593</v>
      </c>
      <c r="AM40" s="203" t="s">
        <v>3593</v>
      </c>
      <c r="AN40" s="203" t="s">
        <v>3593</v>
      </c>
      <c r="AO40" s="203" t="s">
        <v>3593</v>
      </c>
      <c r="AP40" s="203" t="s">
        <v>3593</v>
      </c>
      <c r="AQ40" s="203" t="s">
        <v>3593</v>
      </c>
      <c r="AR40" s="203" t="s">
        <v>3593</v>
      </c>
      <c r="AS40" s="203" t="s">
        <v>3593</v>
      </c>
      <c r="AT40" s="203" t="s">
        <v>3593</v>
      </c>
      <c r="AU40" s="203" t="s">
        <v>3593</v>
      </c>
      <c r="AV40" s="203" t="s">
        <v>3593</v>
      </c>
      <c r="AW40" s="203" t="s">
        <v>3593</v>
      </c>
      <c r="AX40" s="203" t="s">
        <v>3593</v>
      </c>
      <c r="AY40" s="203" t="s">
        <v>3593</v>
      </c>
      <c r="BA40" s="214" t="str">
        <f t="shared" si="1"/>
        <v xml:space="preserve"> </v>
      </c>
      <c r="BB40" s="214" t="str">
        <f t="shared" si="2"/>
        <v xml:space="preserve"> </v>
      </c>
    </row>
    <row r="41" spans="2:54" ht="15.5" x14ac:dyDescent="0.35">
      <c r="B41" s="210">
        <v>32</v>
      </c>
      <c r="C41" s="211" t="str">
        <f t="shared" si="0"/>
        <v>XXX - leave row blank</v>
      </c>
      <c r="D41" s="212">
        <v>0</v>
      </c>
      <c r="E41" s="212">
        <v>0</v>
      </c>
      <c r="F41" s="212">
        <v>0</v>
      </c>
      <c r="G41" s="212">
        <v>0</v>
      </c>
      <c r="H41" s="212">
        <v>0</v>
      </c>
      <c r="I41" s="215">
        <f t="shared" si="3"/>
        <v>0</v>
      </c>
      <c r="P41" s="199" t="s">
        <v>3589</v>
      </c>
      <c r="Q41" s="199" t="s">
        <v>3695</v>
      </c>
      <c r="R41" s="199" t="s">
        <v>3695</v>
      </c>
      <c r="S41" s="199" t="s">
        <v>3645</v>
      </c>
      <c r="T41" s="199" t="s">
        <v>3646</v>
      </c>
      <c r="U41" s="199" t="s">
        <v>3647</v>
      </c>
      <c r="V41" s="203" t="s">
        <v>3593</v>
      </c>
      <c r="W41" s="203" t="s">
        <v>3593</v>
      </c>
      <c r="X41" s="203" t="s">
        <v>3593</v>
      </c>
      <c r="Y41" s="203" t="s">
        <v>3593</v>
      </c>
      <c r="Z41" s="203" t="s">
        <v>3593</v>
      </c>
      <c r="AA41" s="203" t="s">
        <v>3593</v>
      </c>
      <c r="AB41" s="203" t="s">
        <v>3593</v>
      </c>
      <c r="AC41" s="203" t="s">
        <v>3593</v>
      </c>
      <c r="AD41" s="203" t="s">
        <v>3593</v>
      </c>
      <c r="AE41" s="203" t="s">
        <v>3593</v>
      </c>
      <c r="AF41" s="203" t="s">
        <v>3593</v>
      </c>
      <c r="AG41" s="203" t="s">
        <v>3593</v>
      </c>
      <c r="AH41" s="203" t="s">
        <v>3593</v>
      </c>
      <c r="AI41" s="203" t="s">
        <v>3593</v>
      </c>
      <c r="AJ41" s="203" t="s">
        <v>3593</v>
      </c>
      <c r="AK41" s="203" t="s">
        <v>3593</v>
      </c>
      <c r="AL41" s="203" t="s">
        <v>3593</v>
      </c>
      <c r="AM41" s="203" t="s">
        <v>3593</v>
      </c>
      <c r="AN41" s="203" t="s">
        <v>3593</v>
      </c>
      <c r="AO41" s="203" t="s">
        <v>3593</v>
      </c>
      <c r="AP41" s="203" t="s">
        <v>3593</v>
      </c>
      <c r="AQ41" s="203" t="s">
        <v>3593</v>
      </c>
      <c r="AR41" s="203" t="s">
        <v>3593</v>
      </c>
      <c r="AS41" s="203" t="s">
        <v>3593</v>
      </c>
      <c r="AT41" s="203" t="s">
        <v>3593</v>
      </c>
      <c r="AU41" s="203" t="s">
        <v>3593</v>
      </c>
      <c r="AV41" s="203" t="s">
        <v>3593</v>
      </c>
      <c r="AW41" s="203" t="s">
        <v>3593</v>
      </c>
      <c r="AX41" s="203" t="s">
        <v>3593</v>
      </c>
      <c r="AY41" s="203" t="s">
        <v>3593</v>
      </c>
      <c r="BA41" s="214" t="str">
        <f t="shared" si="1"/>
        <v xml:space="preserve"> </v>
      </c>
      <c r="BB41" s="214" t="str">
        <f t="shared" si="2"/>
        <v xml:space="preserve"> </v>
      </c>
    </row>
    <row r="42" spans="2:54" ht="15.5" x14ac:dyDescent="0.35">
      <c r="B42" s="210">
        <v>33</v>
      </c>
      <c r="C42" s="211" t="str">
        <f t="shared" si="0"/>
        <v>XXX - leave row blank</v>
      </c>
      <c r="D42" s="212">
        <v>0</v>
      </c>
      <c r="E42" s="212">
        <v>0</v>
      </c>
      <c r="F42" s="212">
        <v>0</v>
      </c>
      <c r="G42" s="212">
        <v>0</v>
      </c>
      <c r="H42" s="212">
        <v>0</v>
      </c>
      <c r="I42" s="215">
        <f>IF(SUM(D42:H42)=0,0,"Not equal Zero")</f>
        <v>0</v>
      </c>
      <c r="P42" s="199" t="s">
        <v>3589</v>
      </c>
      <c r="Q42" s="199" t="s">
        <v>3696</v>
      </c>
      <c r="R42" s="199" t="s">
        <v>3696</v>
      </c>
      <c r="S42" s="199" t="s">
        <v>3592</v>
      </c>
      <c r="T42" s="199" t="s">
        <v>3697</v>
      </c>
      <c r="U42" s="203" t="s">
        <v>3593</v>
      </c>
      <c r="V42" s="203" t="s">
        <v>3593</v>
      </c>
      <c r="W42" s="203" t="s">
        <v>3593</v>
      </c>
      <c r="X42" s="203" t="s">
        <v>3593</v>
      </c>
      <c r="Y42" s="203" t="s">
        <v>3593</v>
      </c>
      <c r="Z42" s="203" t="s">
        <v>3593</v>
      </c>
      <c r="AA42" s="203" t="s">
        <v>3593</v>
      </c>
      <c r="AB42" s="203" t="s">
        <v>3593</v>
      </c>
      <c r="AC42" s="203" t="s">
        <v>3593</v>
      </c>
      <c r="AD42" s="203" t="s">
        <v>3593</v>
      </c>
      <c r="AE42" s="203" t="s">
        <v>3593</v>
      </c>
      <c r="AF42" s="203" t="s">
        <v>3593</v>
      </c>
      <c r="AG42" s="203" t="s">
        <v>3593</v>
      </c>
      <c r="AH42" s="203" t="s">
        <v>3593</v>
      </c>
      <c r="AI42" s="203" t="s">
        <v>3593</v>
      </c>
      <c r="AJ42" s="203" t="s">
        <v>3593</v>
      </c>
      <c r="AK42" s="203" t="s">
        <v>3593</v>
      </c>
      <c r="AL42" s="203" t="s">
        <v>3593</v>
      </c>
      <c r="AM42" s="203" t="s">
        <v>3593</v>
      </c>
      <c r="AN42" s="203" t="s">
        <v>3593</v>
      </c>
      <c r="AO42" s="203" t="s">
        <v>3593</v>
      </c>
      <c r="AP42" s="203" t="s">
        <v>3593</v>
      </c>
      <c r="AQ42" s="203" t="s">
        <v>3593</v>
      </c>
      <c r="AR42" s="203" t="s">
        <v>3593</v>
      </c>
      <c r="AS42" s="203" t="s">
        <v>3593</v>
      </c>
      <c r="AT42" s="203" t="s">
        <v>3593</v>
      </c>
      <c r="AU42" s="203" t="s">
        <v>3593</v>
      </c>
      <c r="AV42" s="203" t="s">
        <v>3593</v>
      </c>
      <c r="AW42" s="203" t="s">
        <v>3593</v>
      </c>
      <c r="AX42" s="203" t="s">
        <v>3593</v>
      </c>
      <c r="AY42" s="203" t="s">
        <v>3593</v>
      </c>
      <c r="BA42" s="214" t="str">
        <f t="shared" si="1"/>
        <v xml:space="preserve"> </v>
      </c>
      <c r="BB42" s="214" t="str">
        <f t="shared" si="2"/>
        <v xml:space="preserve"> </v>
      </c>
    </row>
    <row r="43" spans="2:54" ht="15.5" x14ac:dyDescent="0.35">
      <c r="B43" s="210">
        <v>34</v>
      </c>
      <c r="C43" s="211" t="str">
        <f t="shared" si="0"/>
        <v>XXX - leave row blank</v>
      </c>
      <c r="D43" s="212">
        <v>0</v>
      </c>
      <c r="E43" s="212">
        <v>0</v>
      </c>
      <c r="F43" s="212">
        <v>0</v>
      </c>
      <c r="G43" s="212">
        <v>0</v>
      </c>
      <c r="H43" s="212">
        <v>0</v>
      </c>
      <c r="I43" s="215">
        <f>IF(SUM(D43:H43)=0,0,"Not equal Zero")</f>
        <v>0</v>
      </c>
      <c r="P43" s="199" t="s">
        <v>3589</v>
      </c>
      <c r="Q43" s="199" t="s">
        <v>3621</v>
      </c>
      <c r="R43" s="199" t="s">
        <v>3621</v>
      </c>
      <c r="S43" s="199" t="s">
        <v>3619</v>
      </c>
      <c r="T43" s="199" t="s">
        <v>3629</v>
      </c>
      <c r="U43" s="203" t="s">
        <v>3593</v>
      </c>
      <c r="V43" s="203" t="s">
        <v>3593</v>
      </c>
      <c r="W43" s="203" t="s">
        <v>3593</v>
      </c>
      <c r="X43" s="203" t="s">
        <v>3593</v>
      </c>
      <c r="Y43" s="203" t="s">
        <v>3593</v>
      </c>
      <c r="Z43" s="203" t="s">
        <v>3593</v>
      </c>
      <c r="AA43" s="203" t="s">
        <v>3593</v>
      </c>
      <c r="AB43" s="203" t="s">
        <v>3593</v>
      </c>
      <c r="AC43" s="203" t="s">
        <v>3593</v>
      </c>
      <c r="AD43" s="203" t="s">
        <v>3593</v>
      </c>
      <c r="AE43" s="203" t="s">
        <v>3593</v>
      </c>
      <c r="AF43" s="203" t="s">
        <v>3593</v>
      </c>
      <c r="AG43" s="203" t="s">
        <v>3593</v>
      </c>
      <c r="AH43" s="203" t="s">
        <v>3593</v>
      </c>
      <c r="AI43" s="203" t="s">
        <v>3593</v>
      </c>
      <c r="AJ43" s="203" t="s">
        <v>3593</v>
      </c>
      <c r="AK43" s="203" t="s">
        <v>3593</v>
      </c>
      <c r="AL43" s="203" t="s">
        <v>3593</v>
      </c>
      <c r="AM43" s="203" t="s">
        <v>3593</v>
      </c>
      <c r="AN43" s="203" t="s">
        <v>3593</v>
      </c>
      <c r="AO43" s="203" t="s">
        <v>3593</v>
      </c>
      <c r="AP43" s="203" t="s">
        <v>3593</v>
      </c>
      <c r="AQ43" s="203" t="s">
        <v>3593</v>
      </c>
      <c r="AR43" s="203" t="s">
        <v>3593</v>
      </c>
      <c r="AS43" s="203" t="s">
        <v>3593</v>
      </c>
      <c r="AT43" s="203" t="s">
        <v>3593</v>
      </c>
      <c r="AU43" s="203" t="s">
        <v>3593</v>
      </c>
      <c r="AV43" s="203" t="s">
        <v>3593</v>
      </c>
      <c r="AW43" s="203" t="s">
        <v>3593</v>
      </c>
      <c r="AX43" s="203" t="s">
        <v>3593</v>
      </c>
      <c r="AY43" s="203" t="s">
        <v>3593</v>
      </c>
      <c r="BA43" s="214" t="str">
        <f>IF(H43&gt;0,H43," ")</f>
        <v xml:space="preserve"> </v>
      </c>
      <c r="BB43" s="214" t="str">
        <f>IF(H43&lt;0,H43," ")</f>
        <v xml:space="preserve"> </v>
      </c>
    </row>
    <row r="44" spans="2:54" ht="15.5" x14ac:dyDescent="0.35">
      <c r="C44" s="216" t="s">
        <v>33</v>
      </c>
      <c r="D44" s="217">
        <f>SUM(D10:D43)</f>
        <v>0</v>
      </c>
      <c r="E44" s="217">
        <f>SUM(E10:E43)</f>
        <v>0</v>
      </c>
      <c r="F44" s="217">
        <f>SUM(F10:F43)</f>
        <v>0</v>
      </c>
      <c r="G44" s="217">
        <f>SUM(G10:G43)</f>
        <v>0</v>
      </c>
      <c r="H44" s="217">
        <f>SUM(H10:H43)</f>
        <v>0</v>
      </c>
      <c r="I44" s="218">
        <f>SUM(D44:H44)</f>
        <v>0</v>
      </c>
      <c r="P44" s="199" t="s">
        <v>3589</v>
      </c>
      <c r="Q44" s="199" t="s">
        <v>3698</v>
      </c>
      <c r="R44" s="199" t="s">
        <v>3698</v>
      </c>
      <c r="S44" s="199" t="s">
        <v>3692</v>
      </c>
      <c r="T44" s="199" t="s">
        <v>3693</v>
      </c>
      <c r="U44" s="203" t="s">
        <v>3593</v>
      </c>
      <c r="V44" s="203" t="s">
        <v>3593</v>
      </c>
      <c r="W44" s="203" t="s">
        <v>3593</v>
      </c>
      <c r="X44" s="203" t="s">
        <v>3593</v>
      </c>
      <c r="Y44" s="203" t="s">
        <v>3593</v>
      </c>
      <c r="Z44" s="203" t="s">
        <v>3593</v>
      </c>
      <c r="AA44" s="203" t="s">
        <v>3593</v>
      </c>
      <c r="AB44" s="203" t="s">
        <v>3593</v>
      </c>
      <c r="AC44" s="203" t="s">
        <v>3593</v>
      </c>
      <c r="AD44" s="203" t="s">
        <v>3593</v>
      </c>
      <c r="AE44" s="203" t="s">
        <v>3593</v>
      </c>
      <c r="AF44" s="203" t="s">
        <v>3593</v>
      </c>
      <c r="AG44" s="203" t="s">
        <v>3593</v>
      </c>
      <c r="AH44" s="203" t="s">
        <v>3593</v>
      </c>
      <c r="AI44" s="203" t="s">
        <v>3593</v>
      </c>
      <c r="AJ44" s="203" t="s">
        <v>3593</v>
      </c>
      <c r="AK44" s="203" t="s">
        <v>3593</v>
      </c>
      <c r="AL44" s="203" t="s">
        <v>3593</v>
      </c>
      <c r="AM44" s="203" t="s">
        <v>3593</v>
      </c>
      <c r="AN44" s="203" t="s">
        <v>3593</v>
      </c>
      <c r="AO44" s="203" t="s">
        <v>3593</v>
      </c>
      <c r="AP44" s="203" t="s">
        <v>3593</v>
      </c>
      <c r="AQ44" s="203" t="s">
        <v>3593</v>
      </c>
      <c r="AR44" s="203" t="s">
        <v>3593</v>
      </c>
      <c r="AS44" s="203" t="s">
        <v>3593</v>
      </c>
      <c r="AT44" s="203" t="s">
        <v>3593</v>
      </c>
      <c r="AU44" s="203" t="s">
        <v>3593</v>
      </c>
      <c r="AV44" s="203" t="s">
        <v>3593</v>
      </c>
      <c r="AW44" s="203" t="s">
        <v>3593</v>
      </c>
      <c r="AX44" s="203" t="s">
        <v>3593</v>
      </c>
      <c r="AY44" s="203" t="s">
        <v>3593</v>
      </c>
      <c r="BA44" s="217">
        <f>SUM(BA10:BA43)</f>
        <v>0</v>
      </c>
      <c r="BB44" s="217">
        <f>SUM(BB10:BB43)</f>
        <v>0</v>
      </c>
    </row>
    <row r="45" spans="2:54" ht="15.5" x14ac:dyDescent="0.35">
      <c r="C45" s="216"/>
      <c r="D45" s="219"/>
      <c r="E45" s="219"/>
      <c r="F45" s="219"/>
      <c r="G45" s="219"/>
      <c r="H45" s="219"/>
      <c r="I45" s="220"/>
      <c r="P45" s="199" t="s">
        <v>3699</v>
      </c>
      <c r="Q45" s="199" t="s">
        <v>3700</v>
      </c>
      <c r="R45" s="203" t="s">
        <v>3593</v>
      </c>
      <c r="S45" s="203" t="s">
        <v>3593</v>
      </c>
      <c r="T45" s="203" t="s">
        <v>3593</v>
      </c>
      <c r="U45" s="203" t="s">
        <v>3593</v>
      </c>
      <c r="V45" s="203" t="s">
        <v>3593</v>
      </c>
      <c r="W45" s="203" t="s">
        <v>3593</v>
      </c>
      <c r="X45" s="203" t="s">
        <v>3593</v>
      </c>
      <c r="Y45" s="203" t="s">
        <v>3593</v>
      </c>
      <c r="Z45" s="203" t="s">
        <v>3593</v>
      </c>
      <c r="AA45" s="203" t="s">
        <v>3593</v>
      </c>
      <c r="AB45" s="203" t="s">
        <v>3593</v>
      </c>
      <c r="AC45" s="203" t="s">
        <v>3593</v>
      </c>
      <c r="AD45" s="203" t="s">
        <v>3593</v>
      </c>
      <c r="AE45" s="203" t="s">
        <v>3593</v>
      </c>
      <c r="AF45" s="203" t="s">
        <v>3593</v>
      </c>
      <c r="AG45" s="203" t="s">
        <v>3593</v>
      </c>
      <c r="AH45" s="203" t="s">
        <v>3593</v>
      </c>
      <c r="AI45" s="203" t="s">
        <v>3593</v>
      </c>
      <c r="AJ45" s="203" t="s">
        <v>3593</v>
      </c>
      <c r="AK45" s="203" t="s">
        <v>3593</v>
      </c>
      <c r="AL45" s="203" t="s">
        <v>3593</v>
      </c>
      <c r="AM45" s="203" t="s">
        <v>3593</v>
      </c>
      <c r="AN45" s="203" t="s">
        <v>3593</v>
      </c>
      <c r="AO45" s="203" t="s">
        <v>3593</v>
      </c>
      <c r="AP45" s="203" t="s">
        <v>3593</v>
      </c>
      <c r="AQ45" s="203" t="s">
        <v>3593</v>
      </c>
      <c r="AR45" s="203" t="s">
        <v>3593</v>
      </c>
      <c r="AS45" s="203" t="s">
        <v>3593</v>
      </c>
      <c r="AT45" s="203" t="s">
        <v>3593</v>
      </c>
      <c r="AU45" s="203" t="s">
        <v>3593</v>
      </c>
      <c r="AV45" s="203" t="s">
        <v>3593</v>
      </c>
      <c r="AW45" s="203" t="s">
        <v>3593</v>
      </c>
      <c r="AX45" s="203" t="s">
        <v>3593</v>
      </c>
      <c r="AY45" s="203" t="s">
        <v>3593</v>
      </c>
    </row>
    <row r="46" spans="2:54" ht="15.5" x14ac:dyDescent="0.35">
      <c r="C46" s="221" t="s">
        <v>3701</v>
      </c>
      <c r="D46" s="222">
        <f>'LP-Current Assets &amp; AHFS'!D39</f>
        <v>0</v>
      </c>
      <c r="E46" s="223" t="str">
        <f>IF(SUM($E$44:$F$44)=$D$46, "agrees with LP-Current Assets &amp; AHFS data",IF($E$44=$D$46,"agrees with LP-Current Assets &amp; AHFS data","does not agree with LP-Current Assets &amp; AHFS data"))</f>
        <v>agrees with LP-Current Assets &amp; AHFS data</v>
      </c>
      <c r="F46" s="219"/>
      <c r="G46" s="219"/>
      <c r="H46" s="219"/>
      <c r="I46" s="220"/>
      <c r="K46" s="224"/>
      <c r="P46" s="199" t="s">
        <v>3589</v>
      </c>
      <c r="Q46" s="199" t="s">
        <v>3702</v>
      </c>
      <c r="R46" s="199" t="s">
        <v>3702</v>
      </c>
      <c r="S46" s="199" t="s">
        <v>3638</v>
      </c>
      <c r="T46" s="203" t="s">
        <v>3593</v>
      </c>
      <c r="U46" s="203" t="s">
        <v>3593</v>
      </c>
      <c r="V46" s="203" t="s">
        <v>3593</v>
      </c>
      <c r="W46" s="203" t="s">
        <v>3593</v>
      </c>
      <c r="X46" s="203" t="s">
        <v>3593</v>
      </c>
      <c r="Y46" s="203" t="s">
        <v>3593</v>
      </c>
      <c r="Z46" s="203" t="s">
        <v>3593</v>
      </c>
      <c r="AA46" s="203" t="s">
        <v>3593</v>
      </c>
      <c r="AB46" s="203" t="s">
        <v>3593</v>
      </c>
      <c r="AC46" s="203" t="s">
        <v>3593</v>
      </c>
      <c r="AD46" s="203" t="s">
        <v>3593</v>
      </c>
      <c r="AE46" s="203" t="s">
        <v>3593</v>
      </c>
      <c r="AF46" s="203" t="s">
        <v>3593</v>
      </c>
      <c r="AG46" s="203" t="s">
        <v>3593</v>
      </c>
      <c r="AH46" s="203" t="s">
        <v>3593</v>
      </c>
      <c r="AI46" s="203" t="s">
        <v>3593</v>
      </c>
      <c r="AJ46" s="203" t="s">
        <v>3593</v>
      </c>
      <c r="AK46" s="203" t="s">
        <v>3593</v>
      </c>
      <c r="AL46" s="203" t="s">
        <v>3593</v>
      </c>
      <c r="AM46" s="203" t="s">
        <v>3593</v>
      </c>
      <c r="AN46" s="203" t="s">
        <v>3593</v>
      </c>
      <c r="AO46" s="203" t="s">
        <v>3593</v>
      </c>
      <c r="AP46" s="203" t="s">
        <v>3593</v>
      </c>
      <c r="AQ46" s="203" t="s">
        <v>3593</v>
      </c>
      <c r="AR46" s="203" t="s">
        <v>3593</v>
      </c>
      <c r="AS46" s="203" t="s">
        <v>3593</v>
      </c>
      <c r="AT46" s="203" t="s">
        <v>3593</v>
      </c>
      <c r="AU46" s="203" t="s">
        <v>3593</v>
      </c>
      <c r="AV46" s="203" t="s">
        <v>3593</v>
      </c>
      <c r="AW46" s="203" t="s">
        <v>3593</v>
      </c>
      <c r="AX46" s="203" t="s">
        <v>3593</v>
      </c>
      <c r="AY46" s="203" t="s">
        <v>3593</v>
      </c>
    </row>
    <row r="47" spans="2:54" ht="15.5" x14ac:dyDescent="0.35">
      <c r="C47" s="216"/>
      <c r="D47" s="219"/>
      <c r="E47" s="219"/>
      <c r="F47" s="219"/>
      <c r="G47" s="219"/>
      <c r="H47" s="219"/>
      <c r="I47" s="220"/>
      <c r="P47" s="199" t="s">
        <v>3589</v>
      </c>
      <c r="Q47" s="199" t="s">
        <v>3703</v>
      </c>
      <c r="R47" s="199" t="s">
        <v>3703</v>
      </c>
      <c r="S47" s="199" t="s">
        <v>3704</v>
      </c>
      <c r="T47" s="199" t="s">
        <v>3705</v>
      </c>
      <c r="U47" s="199" t="s">
        <v>3706</v>
      </c>
      <c r="V47" s="203" t="s">
        <v>3593</v>
      </c>
      <c r="W47" s="203" t="s">
        <v>3593</v>
      </c>
      <c r="X47" s="203" t="s">
        <v>3593</v>
      </c>
      <c r="Y47" s="203" t="s">
        <v>3593</v>
      </c>
      <c r="Z47" s="203" t="s">
        <v>3593</v>
      </c>
      <c r="AA47" s="203" t="s">
        <v>3593</v>
      </c>
      <c r="AB47" s="203" t="s">
        <v>3593</v>
      </c>
      <c r="AC47" s="203" t="s">
        <v>3593</v>
      </c>
      <c r="AD47" s="203" t="s">
        <v>3593</v>
      </c>
      <c r="AE47" s="203" t="s">
        <v>3593</v>
      </c>
      <c r="AF47" s="203" t="s">
        <v>3593</v>
      </c>
      <c r="AG47" s="203" t="s">
        <v>3593</v>
      </c>
      <c r="AH47" s="203" t="s">
        <v>3593</v>
      </c>
      <c r="AI47" s="203" t="s">
        <v>3593</v>
      </c>
      <c r="AJ47" s="203" t="s">
        <v>3593</v>
      </c>
      <c r="AK47" s="203" t="s">
        <v>3593</v>
      </c>
      <c r="AL47" s="203" t="s">
        <v>3593</v>
      </c>
      <c r="AM47" s="203" t="s">
        <v>3593</v>
      </c>
      <c r="AN47" s="203" t="s">
        <v>3593</v>
      </c>
      <c r="AO47" s="203" t="s">
        <v>3593</v>
      </c>
      <c r="AP47" s="203" t="s">
        <v>3593</v>
      </c>
      <c r="AQ47" s="203" t="s">
        <v>3593</v>
      </c>
      <c r="AR47" s="203" t="s">
        <v>3593</v>
      </c>
      <c r="AS47" s="203" t="s">
        <v>3593</v>
      </c>
      <c r="AT47" s="203" t="s">
        <v>3593</v>
      </c>
      <c r="AU47" s="203" t="s">
        <v>3593</v>
      </c>
      <c r="AV47" s="203" t="s">
        <v>3593</v>
      </c>
      <c r="AW47" s="203" t="s">
        <v>3593</v>
      </c>
      <c r="AX47" s="203" t="s">
        <v>3593</v>
      </c>
      <c r="AY47" s="203" t="s">
        <v>3593</v>
      </c>
    </row>
    <row r="48" spans="2:54" x14ac:dyDescent="0.25">
      <c r="P48" s="199" t="s">
        <v>3589</v>
      </c>
      <c r="Q48" s="199" t="s">
        <v>3707</v>
      </c>
      <c r="R48" s="199" t="s">
        <v>3707</v>
      </c>
      <c r="S48" s="199" t="s">
        <v>3708</v>
      </c>
      <c r="T48" s="199" t="s">
        <v>3709</v>
      </c>
      <c r="U48" s="203" t="s">
        <v>3593</v>
      </c>
      <c r="V48" s="203" t="s">
        <v>3593</v>
      </c>
      <c r="W48" s="203" t="s">
        <v>3593</v>
      </c>
      <c r="X48" s="203" t="s">
        <v>3593</v>
      </c>
      <c r="Y48" s="203" t="s">
        <v>3593</v>
      </c>
      <c r="Z48" s="203" t="s">
        <v>3593</v>
      </c>
      <c r="AA48" s="203" t="s">
        <v>3593</v>
      </c>
      <c r="AB48" s="203" t="s">
        <v>3593</v>
      </c>
      <c r="AC48" s="203" t="s">
        <v>3593</v>
      </c>
      <c r="AD48" s="203" t="s">
        <v>3593</v>
      </c>
      <c r="AE48" s="203" t="s">
        <v>3593</v>
      </c>
      <c r="AF48" s="203" t="s">
        <v>3593</v>
      </c>
      <c r="AG48" s="203" t="s">
        <v>3593</v>
      </c>
      <c r="AH48" s="203" t="s">
        <v>3593</v>
      </c>
      <c r="AI48" s="203" t="s">
        <v>3593</v>
      </c>
      <c r="AJ48" s="203" t="s">
        <v>3593</v>
      </c>
      <c r="AK48" s="203" t="s">
        <v>3593</v>
      </c>
      <c r="AL48" s="203" t="s">
        <v>3593</v>
      </c>
      <c r="AM48" s="203" t="s">
        <v>3593</v>
      </c>
      <c r="AN48" s="203" t="s">
        <v>3593</v>
      </c>
      <c r="AO48" s="203" t="s">
        <v>3593</v>
      </c>
      <c r="AP48" s="203" t="s">
        <v>3593</v>
      </c>
      <c r="AQ48" s="203" t="s">
        <v>3593</v>
      </c>
      <c r="AR48" s="203" t="s">
        <v>3593</v>
      </c>
      <c r="AS48" s="203" t="s">
        <v>3593</v>
      </c>
      <c r="AT48" s="203" t="s">
        <v>3593</v>
      </c>
      <c r="AU48" s="203" t="s">
        <v>3593</v>
      </c>
      <c r="AV48" s="203" t="s">
        <v>3593</v>
      </c>
      <c r="AW48" s="203" t="s">
        <v>3593</v>
      </c>
      <c r="AX48" s="203" t="s">
        <v>3593</v>
      </c>
      <c r="AY48" s="203" t="s">
        <v>3593</v>
      </c>
    </row>
    <row r="49" spans="2:54" x14ac:dyDescent="0.25">
      <c r="P49" s="199" t="s">
        <v>3589</v>
      </c>
      <c r="Q49" s="199" t="s">
        <v>3710</v>
      </c>
      <c r="R49" s="199" t="s">
        <v>3710</v>
      </c>
      <c r="S49" s="199" t="s">
        <v>3609</v>
      </c>
      <c r="T49" s="199" t="s">
        <v>3610</v>
      </c>
      <c r="U49" s="199" t="s">
        <v>3611</v>
      </c>
      <c r="V49" s="203" t="s">
        <v>3593</v>
      </c>
      <c r="W49" s="203" t="s">
        <v>3593</v>
      </c>
      <c r="X49" s="203" t="s">
        <v>3593</v>
      </c>
      <c r="Y49" s="203" t="s">
        <v>3593</v>
      </c>
      <c r="Z49" s="203" t="s">
        <v>3593</v>
      </c>
      <c r="AA49" s="203" t="s">
        <v>3593</v>
      </c>
      <c r="AB49" s="203" t="s">
        <v>3593</v>
      </c>
      <c r="AC49" s="203" t="s">
        <v>3593</v>
      </c>
      <c r="AD49" s="203" t="s">
        <v>3593</v>
      </c>
      <c r="AE49" s="203" t="s">
        <v>3593</v>
      </c>
      <c r="AF49" s="203" t="s">
        <v>3593</v>
      </c>
      <c r="AG49" s="203" t="s">
        <v>3593</v>
      </c>
      <c r="AH49" s="203" t="s">
        <v>3593</v>
      </c>
      <c r="AI49" s="203" t="s">
        <v>3593</v>
      </c>
      <c r="AJ49" s="203" t="s">
        <v>3593</v>
      </c>
      <c r="AK49" s="203" t="s">
        <v>3593</v>
      </c>
      <c r="AL49" s="203" t="s">
        <v>3593</v>
      </c>
      <c r="AM49" s="203" t="s">
        <v>3593</v>
      </c>
      <c r="AN49" s="203" t="s">
        <v>3593</v>
      </c>
      <c r="AO49" s="203" t="s">
        <v>3593</v>
      </c>
      <c r="AP49" s="203" t="s">
        <v>3593</v>
      </c>
      <c r="AQ49" s="203" t="s">
        <v>3593</v>
      </c>
      <c r="AR49" s="203" t="s">
        <v>3593</v>
      </c>
      <c r="AS49" s="203" t="s">
        <v>3593</v>
      </c>
      <c r="AT49" s="203" t="s">
        <v>3593</v>
      </c>
      <c r="AU49" s="203" t="s">
        <v>3593</v>
      </c>
      <c r="AV49" s="203" t="s">
        <v>3593</v>
      </c>
      <c r="AW49" s="203" t="s">
        <v>3593</v>
      </c>
      <c r="AX49" s="203" t="s">
        <v>3593</v>
      </c>
      <c r="AY49" s="203" t="s">
        <v>3593</v>
      </c>
    </row>
    <row r="50" spans="2:54" x14ac:dyDescent="0.25">
      <c r="P50" s="199" t="s">
        <v>3618</v>
      </c>
      <c r="Q50" s="199" t="s">
        <v>3633</v>
      </c>
      <c r="R50" s="199" t="s">
        <v>3630</v>
      </c>
      <c r="S50" s="199" t="s">
        <v>3711</v>
      </c>
      <c r="T50" s="199" t="s">
        <v>3712</v>
      </c>
      <c r="U50" s="199" t="s">
        <v>3713</v>
      </c>
      <c r="V50" s="199" t="s">
        <v>3714</v>
      </c>
      <c r="W50" s="203" t="s">
        <v>3593</v>
      </c>
      <c r="X50" s="203" t="s">
        <v>3593</v>
      </c>
      <c r="Y50" s="203" t="s">
        <v>3593</v>
      </c>
      <c r="Z50" s="203" t="s">
        <v>3593</v>
      </c>
      <c r="AA50" s="203" t="s">
        <v>3593</v>
      </c>
      <c r="AB50" s="203" t="s">
        <v>3593</v>
      </c>
      <c r="AC50" s="203" t="s">
        <v>3593</v>
      </c>
      <c r="AD50" s="203" t="s">
        <v>3593</v>
      </c>
      <c r="AE50" s="203" t="s">
        <v>3593</v>
      </c>
      <c r="AF50" s="203" t="s">
        <v>3593</v>
      </c>
      <c r="AG50" s="203" t="s">
        <v>3593</v>
      </c>
      <c r="AH50" s="203" t="s">
        <v>3593</v>
      </c>
      <c r="AI50" s="203" t="s">
        <v>3593</v>
      </c>
      <c r="AJ50" s="203" t="s">
        <v>3593</v>
      </c>
      <c r="AK50" s="203" t="s">
        <v>3593</v>
      </c>
      <c r="AL50" s="203" t="s">
        <v>3593</v>
      </c>
      <c r="AM50" s="203" t="s">
        <v>3593</v>
      </c>
      <c r="AN50" s="203" t="s">
        <v>3593</v>
      </c>
      <c r="AO50" s="203" t="s">
        <v>3593</v>
      </c>
      <c r="AP50" s="203" t="s">
        <v>3593</v>
      </c>
      <c r="AQ50" s="203" t="s">
        <v>3593</v>
      </c>
      <c r="AR50" s="203" t="s">
        <v>3593</v>
      </c>
      <c r="AS50" s="203" t="s">
        <v>3593</v>
      </c>
      <c r="AT50" s="203" t="s">
        <v>3593</v>
      </c>
      <c r="AU50" s="203" t="s">
        <v>3593</v>
      </c>
      <c r="AV50" s="203" t="s">
        <v>3593</v>
      </c>
      <c r="AW50" s="203" t="s">
        <v>3593</v>
      </c>
      <c r="AX50" s="203" t="s">
        <v>3593</v>
      </c>
      <c r="AY50" s="203" t="s">
        <v>3593</v>
      </c>
    </row>
    <row r="51" spans="2:54" ht="18" x14ac:dyDescent="0.4">
      <c r="C51" s="204" t="str">
        <f>INDEX($Q$452:$AY$895,$Q$3,1)</f>
        <v>Avon Combined Fire and Rescue Authority</v>
      </c>
      <c r="P51" s="199" t="s">
        <v>3618</v>
      </c>
      <c r="Q51" s="199" t="s">
        <v>3631</v>
      </c>
      <c r="R51" s="199" t="s">
        <v>3630</v>
      </c>
      <c r="S51" s="199" t="s">
        <v>3711</v>
      </c>
      <c r="T51" s="199" t="s">
        <v>3713</v>
      </c>
      <c r="U51" s="199" t="s">
        <v>3714</v>
      </c>
      <c r="V51" s="203" t="s">
        <v>3593</v>
      </c>
      <c r="W51" s="203" t="s">
        <v>3593</v>
      </c>
      <c r="X51" s="203" t="s">
        <v>3593</v>
      </c>
      <c r="Y51" s="203" t="s">
        <v>3593</v>
      </c>
      <c r="Z51" s="203" t="s">
        <v>3593</v>
      </c>
      <c r="AA51" s="203" t="s">
        <v>3593</v>
      </c>
      <c r="AB51" s="203" t="s">
        <v>3593</v>
      </c>
      <c r="AC51" s="203" t="s">
        <v>3593</v>
      </c>
      <c r="AD51" s="203" t="s">
        <v>3593</v>
      </c>
      <c r="AE51" s="203" t="s">
        <v>3593</v>
      </c>
      <c r="AF51" s="203" t="s">
        <v>3593</v>
      </c>
      <c r="AG51" s="203" t="s">
        <v>3593</v>
      </c>
      <c r="AH51" s="203" t="s">
        <v>3593</v>
      </c>
      <c r="AI51" s="203" t="s">
        <v>3593</v>
      </c>
      <c r="AJ51" s="203" t="s">
        <v>3593</v>
      </c>
      <c r="AK51" s="203" t="s">
        <v>3593</v>
      </c>
      <c r="AL51" s="203" t="s">
        <v>3593</v>
      </c>
      <c r="AM51" s="203" t="s">
        <v>3593</v>
      </c>
      <c r="AN51" s="203" t="s">
        <v>3593</v>
      </c>
      <c r="AO51" s="203" t="s">
        <v>3593</v>
      </c>
      <c r="AP51" s="203" t="s">
        <v>3593</v>
      </c>
      <c r="AQ51" s="203" t="s">
        <v>3593</v>
      </c>
      <c r="AR51" s="203" t="s">
        <v>3593</v>
      </c>
      <c r="AS51" s="203" t="s">
        <v>3593</v>
      </c>
      <c r="AT51" s="203" t="s">
        <v>3593</v>
      </c>
      <c r="AU51" s="203" t="s">
        <v>3593</v>
      </c>
      <c r="AV51" s="203" t="s">
        <v>3593</v>
      </c>
      <c r="AW51" s="203" t="s">
        <v>3593</v>
      </c>
      <c r="AX51" s="203" t="s">
        <v>3593</v>
      </c>
      <c r="AY51" s="203" t="s">
        <v>3593</v>
      </c>
    </row>
    <row r="52" spans="2:54" x14ac:dyDescent="0.25">
      <c r="C52" s="205"/>
      <c r="P52" s="199" t="s">
        <v>3589</v>
      </c>
      <c r="Q52" s="199" t="s">
        <v>3715</v>
      </c>
      <c r="R52" s="199" t="s">
        <v>3715</v>
      </c>
      <c r="S52" s="199" t="s">
        <v>3716</v>
      </c>
      <c r="T52" s="199" t="s">
        <v>3674</v>
      </c>
      <c r="U52" s="199" t="s">
        <v>3675</v>
      </c>
      <c r="V52" s="203" t="s">
        <v>3593</v>
      </c>
      <c r="W52" s="203" t="s">
        <v>3593</v>
      </c>
      <c r="X52" s="203" t="s">
        <v>3593</v>
      </c>
      <c r="Y52" s="203" t="s">
        <v>3593</v>
      </c>
      <c r="Z52" s="203" t="s">
        <v>3593</v>
      </c>
      <c r="AA52" s="203" t="s">
        <v>3593</v>
      </c>
      <c r="AB52" s="203" t="s">
        <v>3593</v>
      </c>
      <c r="AC52" s="203" t="s">
        <v>3593</v>
      </c>
      <c r="AD52" s="203" t="s">
        <v>3593</v>
      </c>
      <c r="AE52" s="203" t="s">
        <v>3593</v>
      </c>
      <c r="AF52" s="203" t="s">
        <v>3593</v>
      </c>
      <c r="AG52" s="203" t="s">
        <v>3593</v>
      </c>
      <c r="AH52" s="203" t="s">
        <v>3593</v>
      </c>
      <c r="AI52" s="203" t="s">
        <v>3593</v>
      </c>
      <c r="AJ52" s="203" t="s">
        <v>3593</v>
      </c>
      <c r="AK52" s="203" t="s">
        <v>3593</v>
      </c>
      <c r="AL52" s="203" t="s">
        <v>3593</v>
      </c>
      <c r="AM52" s="203" t="s">
        <v>3593</v>
      </c>
      <c r="AN52" s="203" t="s">
        <v>3593</v>
      </c>
      <c r="AO52" s="203" t="s">
        <v>3593</v>
      </c>
      <c r="AP52" s="203" t="s">
        <v>3593</v>
      </c>
      <c r="AQ52" s="203" t="s">
        <v>3593</v>
      </c>
      <c r="AR52" s="203" t="s">
        <v>3593</v>
      </c>
      <c r="AS52" s="203" t="s">
        <v>3593</v>
      </c>
      <c r="AT52" s="203" t="s">
        <v>3593</v>
      </c>
      <c r="AU52" s="203" t="s">
        <v>3593</v>
      </c>
      <c r="AV52" s="203" t="s">
        <v>3593</v>
      </c>
      <c r="AW52" s="203" t="s">
        <v>3593</v>
      </c>
      <c r="AX52" s="203" t="s">
        <v>3593</v>
      </c>
      <c r="AY52" s="203" t="s">
        <v>3593</v>
      </c>
    </row>
    <row r="53" spans="2:54" ht="62" x14ac:dyDescent="0.25">
      <c r="C53" s="206" t="str">
        <f>INDEX($P$452:$P$895,$Q$3)</f>
        <v>Business Rates from Billing Authorities</v>
      </c>
      <c r="D53" s="207" t="s">
        <v>3717</v>
      </c>
      <c r="E53" s="208" t="s">
        <v>3718</v>
      </c>
      <c r="F53" s="208" t="s">
        <v>3604</v>
      </c>
      <c r="G53" s="208" t="s">
        <v>3719</v>
      </c>
      <c r="H53" s="208" t="s">
        <v>3720</v>
      </c>
      <c r="I53" s="208" t="s">
        <v>3606</v>
      </c>
      <c r="J53" s="208" t="s">
        <v>3607</v>
      </c>
      <c r="K53" s="225" t="str">
        <f>IF(INDEX($P$900:$P$1343,$Q$3,1)=0,"",INDEX($P$900:$P$1343,$Q$3,1))</f>
        <v/>
      </c>
      <c r="L53" s="225" t="str">
        <f>IF(INDEX($P$900:$P$1343,$Q$3,1)=0,"","Calculated % based on data entered")</f>
        <v/>
      </c>
      <c r="P53" s="199" t="s">
        <v>3589</v>
      </c>
      <c r="Q53" s="199" t="s">
        <v>3721</v>
      </c>
      <c r="R53" s="199" t="s">
        <v>3721</v>
      </c>
      <c r="S53" s="199" t="s">
        <v>3679</v>
      </c>
      <c r="T53" s="199" t="s">
        <v>3680</v>
      </c>
      <c r="U53" s="203" t="s">
        <v>3593</v>
      </c>
      <c r="V53" s="203" t="s">
        <v>3593</v>
      </c>
      <c r="W53" s="203" t="s">
        <v>3593</v>
      </c>
      <c r="X53" s="203" t="s">
        <v>3593</v>
      </c>
      <c r="Y53" s="203" t="s">
        <v>3593</v>
      </c>
      <c r="Z53" s="203" t="s">
        <v>3593</v>
      </c>
      <c r="AA53" s="203" t="s">
        <v>3593</v>
      </c>
      <c r="AB53" s="203" t="s">
        <v>3593</v>
      </c>
      <c r="AC53" s="203" t="s">
        <v>3593</v>
      </c>
      <c r="AD53" s="203" t="s">
        <v>3593</v>
      </c>
      <c r="AE53" s="203" t="s">
        <v>3593</v>
      </c>
      <c r="AF53" s="203" t="s">
        <v>3593</v>
      </c>
      <c r="AG53" s="203" t="s">
        <v>3593</v>
      </c>
      <c r="AH53" s="203" t="s">
        <v>3593</v>
      </c>
      <c r="AI53" s="203" t="s">
        <v>3593</v>
      </c>
      <c r="AJ53" s="203" t="s">
        <v>3593</v>
      </c>
      <c r="AK53" s="203" t="s">
        <v>3593</v>
      </c>
      <c r="AL53" s="203" t="s">
        <v>3593</v>
      </c>
      <c r="AM53" s="203" t="s">
        <v>3593</v>
      </c>
      <c r="AN53" s="203" t="s">
        <v>3593</v>
      </c>
      <c r="AO53" s="203" t="s">
        <v>3593</v>
      </c>
      <c r="AP53" s="203" t="s">
        <v>3593</v>
      </c>
      <c r="AQ53" s="203" t="s">
        <v>3593</v>
      </c>
      <c r="AR53" s="203" t="s">
        <v>3593</v>
      </c>
      <c r="AS53" s="203" t="s">
        <v>3593</v>
      </c>
      <c r="AT53" s="203" t="s">
        <v>3593</v>
      </c>
      <c r="AU53" s="203" t="s">
        <v>3593</v>
      </c>
      <c r="AV53" s="203" t="s">
        <v>3593</v>
      </c>
      <c r="AW53" s="203" t="s">
        <v>3593</v>
      </c>
      <c r="AX53" s="203" t="s">
        <v>3593</v>
      </c>
      <c r="AY53" s="203" t="s">
        <v>3593</v>
      </c>
      <c r="BA53" s="208" t="s">
        <v>3612</v>
      </c>
      <c r="BB53" s="208" t="s">
        <v>3613</v>
      </c>
    </row>
    <row r="54" spans="2:54" ht="15.5" x14ac:dyDescent="0.35">
      <c r="B54" s="210">
        <v>1</v>
      </c>
      <c r="C54" s="211" t="str">
        <f>INDEX($Q$452:$AY$895,$Q$3,1+$B54)</f>
        <v>Bath &amp; North East Somerset Council (UA)</v>
      </c>
      <c r="D54" s="212">
        <v>0</v>
      </c>
      <c r="E54" s="212">
        <v>0</v>
      </c>
      <c r="F54" s="212">
        <v>0</v>
      </c>
      <c r="G54" s="212">
        <v>0</v>
      </c>
      <c r="H54" s="212">
        <v>0</v>
      </c>
      <c r="I54" s="212">
        <v>0</v>
      </c>
      <c r="J54" s="213">
        <f t="shared" ref="J54:J87" si="4">IF(SUM(D54:I54)=0,0,"Not equal Zero")</f>
        <v>0</v>
      </c>
      <c r="K54" s="226" t="str">
        <f>IF(INDEX($Q$900:$AY$1343,$Q$3,$B54+1)=0,"",INDEX($Q$900:$AY$1343,$Q$3,$B54+1))</f>
        <v/>
      </c>
      <c r="L54" s="227" t="str">
        <f>IF(ISERR(IF(INDEX($Q$900:$AY$1343,$Q$3,$B54+1)=0,"",IF($K$53="Entity share of CF surplus / deficit (%)",IF(B46="XXX - leave row blank","",(D54/$D$88))))),"",IF(INDEX($Q$900:$AY$1343,$Q$3,$B54+1)=0,"",IF($K$53="Entity share of CF surplus / deficit (%)",IF(B46="XXX - leave row blank","",(D54/$D$88)))))</f>
        <v/>
      </c>
      <c r="P54" s="199" t="s">
        <v>3589</v>
      </c>
      <c r="Q54" s="199" t="s">
        <v>3722</v>
      </c>
      <c r="R54" s="199" t="s">
        <v>3722</v>
      </c>
      <c r="S54" s="199" t="s">
        <v>3688</v>
      </c>
      <c r="T54" s="199" t="s">
        <v>3689</v>
      </c>
      <c r="U54" s="203" t="s">
        <v>3593</v>
      </c>
      <c r="V54" s="203" t="s">
        <v>3593</v>
      </c>
      <c r="W54" s="203" t="s">
        <v>3593</v>
      </c>
      <c r="X54" s="203" t="s">
        <v>3593</v>
      </c>
      <c r="Y54" s="203" t="s">
        <v>3593</v>
      </c>
      <c r="Z54" s="203" t="s">
        <v>3593</v>
      </c>
      <c r="AA54" s="203" t="s">
        <v>3593</v>
      </c>
      <c r="AB54" s="203" t="s">
        <v>3593</v>
      </c>
      <c r="AC54" s="203" t="s">
        <v>3593</v>
      </c>
      <c r="AD54" s="203" t="s">
        <v>3593</v>
      </c>
      <c r="AE54" s="203" t="s">
        <v>3593</v>
      </c>
      <c r="AF54" s="203" t="s">
        <v>3593</v>
      </c>
      <c r="AG54" s="203" t="s">
        <v>3593</v>
      </c>
      <c r="AH54" s="203" t="s">
        <v>3593</v>
      </c>
      <c r="AI54" s="203" t="s">
        <v>3593</v>
      </c>
      <c r="AJ54" s="203" t="s">
        <v>3593</v>
      </c>
      <c r="AK54" s="203" t="s">
        <v>3593</v>
      </c>
      <c r="AL54" s="203" t="s">
        <v>3593</v>
      </c>
      <c r="AM54" s="203" t="s">
        <v>3593</v>
      </c>
      <c r="AN54" s="203" t="s">
        <v>3593</v>
      </c>
      <c r="AO54" s="203" t="s">
        <v>3593</v>
      </c>
      <c r="AP54" s="203" t="s">
        <v>3593</v>
      </c>
      <c r="AQ54" s="203" t="s">
        <v>3593</v>
      </c>
      <c r="AR54" s="203" t="s">
        <v>3593</v>
      </c>
      <c r="AS54" s="203" t="s">
        <v>3593</v>
      </c>
      <c r="AT54" s="203" t="s">
        <v>3593</v>
      </c>
      <c r="AU54" s="203" t="s">
        <v>3593</v>
      </c>
      <c r="AV54" s="203" t="s">
        <v>3593</v>
      </c>
      <c r="AW54" s="203" t="s">
        <v>3593</v>
      </c>
      <c r="AX54" s="203" t="s">
        <v>3593</v>
      </c>
      <c r="AY54" s="203" t="s">
        <v>3593</v>
      </c>
      <c r="BA54" s="214" t="str">
        <f t="shared" ref="BA54:BA87" si="5">IF(I54&gt;0,I54," ")</f>
        <v xml:space="preserve"> </v>
      </c>
      <c r="BB54" s="214" t="str">
        <f t="shared" ref="BB54:BB87" si="6">IF(I54&lt;0,IH51," ")</f>
        <v xml:space="preserve"> </v>
      </c>
    </row>
    <row r="55" spans="2:54" ht="15.5" x14ac:dyDescent="0.35">
      <c r="B55" s="210">
        <v>2</v>
      </c>
      <c r="C55" s="211" t="str">
        <f t="shared" ref="C55:C87" si="7">INDEX($Q$452:$AY$895,$Q$3,1+$B55)</f>
        <v>Bristol City Council (UA)</v>
      </c>
      <c r="D55" s="212">
        <v>0</v>
      </c>
      <c r="E55" s="212">
        <v>0</v>
      </c>
      <c r="F55" s="212">
        <v>0</v>
      </c>
      <c r="G55" s="212">
        <v>0</v>
      </c>
      <c r="H55" s="212">
        <v>0</v>
      </c>
      <c r="I55" s="212">
        <v>0</v>
      </c>
      <c r="J55" s="215">
        <f t="shared" si="4"/>
        <v>0</v>
      </c>
      <c r="K55" s="226" t="str">
        <f t="shared" ref="K55:K87" si="8">IF(INDEX($Q$900:$AY$1343,$Q$3,$B55+1)=0,"",INDEX($Q$900:$AY$1343,$Q$3,$B55+1))</f>
        <v/>
      </c>
      <c r="L55" s="227" t="str">
        <f>IF(ISERR(IF(INDEX($Q$900:$AY$1343,$Q$3,$B55+1)=0,"",IF($K$53="Entity share of CF surplus / deficit (%)",IF(B47="XXX - leave row blank","",(D55/$D$88))))),"",IF(INDEX($Q$900:$AY$1343,$Q$3,$B55+1)=0,"",IF($K$53="Entity share of CF surplus / deficit (%)",IF(B47="XXX - leave row blank","",(D55/$D$88)))))</f>
        <v/>
      </c>
      <c r="P55" s="199" t="s">
        <v>3589</v>
      </c>
      <c r="Q55" s="199" t="s">
        <v>3723</v>
      </c>
      <c r="R55" s="199" t="s">
        <v>3723</v>
      </c>
      <c r="S55" s="199" t="s">
        <v>3724</v>
      </c>
      <c r="T55" s="199" t="s">
        <v>3725</v>
      </c>
      <c r="U55" s="199" t="s">
        <v>3726</v>
      </c>
      <c r="V55" s="203" t="s">
        <v>3593</v>
      </c>
      <c r="W55" s="203" t="s">
        <v>3593</v>
      </c>
      <c r="X55" s="203" t="s">
        <v>3593</v>
      </c>
      <c r="Y55" s="203" t="s">
        <v>3593</v>
      </c>
      <c r="Z55" s="203" t="s">
        <v>3593</v>
      </c>
      <c r="AA55" s="203" t="s">
        <v>3593</v>
      </c>
      <c r="AB55" s="203" t="s">
        <v>3593</v>
      </c>
      <c r="AC55" s="203" t="s">
        <v>3593</v>
      </c>
      <c r="AD55" s="203" t="s">
        <v>3593</v>
      </c>
      <c r="AE55" s="203" t="s">
        <v>3593</v>
      </c>
      <c r="AF55" s="203" t="s">
        <v>3593</v>
      </c>
      <c r="AG55" s="203" t="s">
        <v>3593</v>
      </c>
      <c r="AH55" s="203" t="s">
        <v>3593</v>
      </c>
      <c r="AI55" s="203" t="s">
        <v>3593</v>
      </c>
      <c r="AJ55" s="203" t="s">
        <v>3593</v>
      </c>
      <c r="AK55" s="203" t="s">
        <v>3593</v>
      </c>
      <c r="AL55" s="203" t="s">
        <v>3593</v>
      </c>
      <c r="AM55" s="203" t="s">
        <v>3593</v>
      </c>
      <c r="AN55" s="203" t="s">
        <v>3593</v>
      </c>
      <c r="AO55" s="203" t="s">
        <v>3593</v>
      </c>
      <c r="AP55" s="203" t="s">
        <v>3593</v>
      </c>
      <c r="AQ55" s="203" t="s">
        <v>3593</v>
      </c>
      <c r="AR55" s="203" t="s">
        <v>3593</v>
      </c>
      <c r="AS55" s="203" t="s">
        <v>3593</v>
      </c>
      <c r="AT55" s="203" t="s">
        <v>3593</v>
      </c>
      <c r="AU55" s="203" t="s">
        <v>3593</v>
      </c>
      <c r="AV55" s="203" t="s">
        <v>3593</v>
      </c>
      <c r="AW55" s="203" t="s">
        <v>3593</v>
      </c>
      <c r="AX55" s="203" t="s">
        <v>3593</v>
      </c>
      <c r="AY55" s="203" t="s">
        <v>3593</v>
      </c>
      <c r="BA55" s="214" t="str">
        <f t="shared" si="5"/>
        <v xml:space="preserve"> </v>
      </c>
      <c r="BB55" s="214" t="str">
        <f t="shared" si="6"/>
        <v xml:space="preserve"> </v>
      </c>
    </row>
    <row r="56" spans="2:54" ht="15.5" x14ac:dyDescent="0.35">
      <c r="B56" s="210">
        <v>3</v>
      </c>
      <c r="C56" s="211" t="str">
        <f t="shared" si="7"/>
        <v>North Somerset Council (UA)</v>
      </c>
      <c r="D56" s="212">
        <v>0</v>
      </c>
      <c r="E56" s="212">
        <v>0</v>
      </c>
      <c r="F56" s="212">
        <v>0</v>
      </c>
      <c r="G56" s="212">
        <v>0</v>
      </c>
      <c r="H56" s="212">
        <v>0</v>
      </c>
      <c r="I56" s="212">
        <v>0</v>
      </c>
      <c r="J56" s="215">
        <f t="shared" si="4"/>
        <v>0</v>
      </c>
      <c r="K56" s="226" t="str">
        <f t="shared" si="8"/>
        <v/>
      </c>
      <c r="L56" s="227" t="str">
        <f>IF(ISERR(IF(INDEX($Q$900:$AY$1343,$Q$3,$B56+1)=0,"",IF($K$53="Entity share of CF surplus / deficit (%)",IF(B48="XXX - leave row blank","",(D56/$D$88))))),"",IF(INDEX($Q$900:$AY$1343,$Q$3,$B56+1)=0,"",IF($K$53="Entity share of CF surplus / deficit (%)",IF(B48="XXX - leave row blank","",(D56/$D$88)))))</f>
        <v/>
      </c>
      <c r="P56" s="199" t="s">
        <v>3618</v>
      </c>
      <c r="Q56" s="199" t="s">
        <v>3726</v>
      </c>
      <c r="R56" s="199" t="s">
        <v>3723</v>
      </c>
      <c r="S56" s="199" t="s">
        <v>3727</v>
      </c>
      <c r="T56" s="199" t="s">
        <v>3728</v>
      </c>
      <c r="U56" s="199" t="s">
        <v>3729</v>
      </c>
      <c r="V56" s="199" t="s">
        <v>3730</v>
      </c>
      <c r="W56" s="199" t="s">
        <v>3731</v>
      </c>
      <c r="X56" s="203" t="s">
        <v>3593</v>
      </c>
      <c r="Y56" s="203" t="s">
        <v>3593</v>
      </c>
      <c r="Z56" s="203" t="s">
        <v>3593</v>
      </c>
      <c r="AA56" s="203" t="s">
        <v>3593</v>
      </c>
      <c r="AB56" s="203" t="s">
        <v>3593</v>
      </c>
      <c r="AC56" s="203" t="s">
        <v>3593</v>
      </c>
      <c r="AD56" s="203" t="s">
        <v>3593</v>
      </c>
      <c r="AE56" s="203" t="s">
        <v>3593</v>
      </c>
      <c r="AF56" s="203" t="s">
        <v>3593</v>
      </c>
      <c r="AG56" s="203" t="s">
        <v>3593</v>
      </c>
      <c r="AH56" s="203" t="s">
        <v>3593</v>
      </c>
      <c r="AI56" s="203" t="s">
        <v>3593</v>
      </c>
      <c r="AJ56" s="203" t="s">
        <v>3593</v>
      </c>
      <c r="AK56" s="203" t="s">
        <v>3593</v>
      </c>
      <c r="AL56" s="203" t="s">
        <v>3593</v>
      </c>
      <c r="AM56" s="203" t="s">
        <v>3593</v>
      </c>
      <c r="AN56" s="203" t="s">
        <v>3593</v>
      </c>
      <c r="AO56" s="203" t="s">
        <v>3593</v>
      </c>
      <c r="AP56" s="203" t="s">
        <v>3593</v>
      </c>
      <c r="AQ56" s="203" t="s">
        <v>3593</v>
      </c>
      <c r="AR56" s="203" t="s">
        <v>3593</v>
      </c>
      <c r="AS56" s="203" t="s">
        <v>3593</v>
      </c>
      <c r="AT56" s="203" t="s">
        <v>3593</v>
      </c>
      <c r="AU56" s="203" t="s">
        <v>3593</v>
      </c>
      <c r="AV56" s="203" t="s">
        <v>3593</v>
      </c>
      <c r="AW56" s="203" t="s">
        <v>3593</v>
      </c>
      <c r="AX56" s="203" t="s">
        <v>3593</v>
      </c>
      <c r="AY56" s="203" t="s">
        <v>3593</v>
      </c>
      <c r="BA56" s="214" t="str">
        <f t="shared" si="5"/>
        <v xml:space="preserve"> </v>
      </c>
      <c r="BB56" s="214" t="str">
        <f t="shared" si="6"/>
        <v xml:space="preserve"> </v>
      </c>
    </row>
    <row r="57" spans="2:54" ht="15.5" x14ac:dyDescent="0.35">
      <c r="B57" s="210">
        <v>4</v>
      </c>
      <c r="C57" s="211" t="str">
        <f t="shared" si="7"/>
        <v>South Gloucestershire Council (UA)</v>
      </c>
      <c r="D57" s="212">
        <v>0</v>
      </c>
      <c r="E57" s="212">
        <v>0</v>
      </c>
      <c r="F57" s="212">
        <v>0</v>
      </c>
      <c r="G57" s="212">
        <v>0</v>
      </c>
      <c r="H57" s="212">
        <v>0</v>
      </c>
      <c r="I57" s="212">
        <v>0</v>
      </c>
      <c r="J57" s="215">
        <f t="shared" si="4"/>
        <v>0</v>
      </c>
      <c r="K57" s="226" t="str">
        <f t="shared" si="8"/>
        <v/>
      </c>
      <c r="L57" s="227" t="str">
        <f>IF(ISERR(IF(INDEX($Q$900:$AY$1343,$Q$3,$B57+1)=0,"",IF($K$53="Entity share of CF surplus / deficit (%)",IF(B49="XXX - leave row blank","",(D57/$D$88))))),"",IF(INDEX($Q$900:$AY$1343,$Q$3,$B57+1)=0,"",IF($K$53="Entity share of CF surplus / deficit (%)",IF(B49="XXX - leave row blank","",(D57/$D$88)))))</f>
        <v/>
      </c>
      <c r="P57" s="199" t="s">
        <v>3618</v>
      </c>
      <c r="Q57" s="199" t="s">
        <v>3724</v>
      </c>
      <c r="R57" s="199" t="s">
        <v>3723</v>
      </c>
      <c r="S57" s="199" t="s">
        <v>3727</v>
      </c>
      <c r="T57" s="199" t="s">
        <v>3728</v>
      </c>
      <c r="U57" s="199" t="s">
        <v>3729</v>
      </c>
      <c r="V57" s="199" t="s">
        <v>3731</v>
      </c>
      <c r="W57" s="203" t="s">
        <v>3593</v>
      </c>
      <c r="X57" s="203" t="s">
        <v>3593</v>
      </c>
      <c r="Y57" s="203" t="s">
        <v>3593</v>
      </c>
      <c r="Z57" s="203" t="s">
        <v>3593</v>
      </c>
      <c r="AA57" s="203" t="s">
        <v>3593</v>
      </c>
      <c r="AB57" s="203" t="s">
        <v>3593</v>
      </c>
      <c r="AC57" s="203" t="s">
        <v>3593</v>
      </c>
      <c r="AD57" s="203" t="s">
        <v>3593</v>
      </c>
      <c r="AE57" s="203" t="s">
        <v>3593</v>
      </c>
      <c r="AF57" s="203" t="s">
        <v>3593</v>
      </c>
      <c r="AG57" s="203" t="s">
        <v>3593</v>
      </c>
      <c r="AH57" s="203" t="s">
        <v>3593</v>
      </c>
      <c r="AI57" s="203" t="s">
        <v>3593</v>
      </c>
      <c r="AJ57" s="203" t="s">
        <v>3593</v>
      </c>
      <c r="AK57" s="203" t="s">
        <v>3593</v>
      </c>
      <c r="AL57" s="203" t="s">
        <v>3593</v>
      </c>
      <c r="AM57" s="203" t="s">
        <v>3593</v>
      </c>
      <c r="AN57" s="203" t="s">
        <v>3593</v>
      </c>
      <c r="AO57" s="203" t="s">
        <v>3593</v>
      </c>
      <c r="AP57" s="203" t="s">
        <v>3593</v>
      </c>
      <c r="AQ57" s="203" t="s">
        <v>3593</v>
      </c>
      <c r="AR57" s="203" t="s">
        <v>3593</v>
      </c>
      <c r="AS57" s="203" t="s">
        <v>3593</v>
      </c>
      <c r="AT57" s="203" t="s">
        <v>3593</v>
      </c>
      <c r="AU57" s="203" t="s">
        <v>3593</v>
      </c>
      <c r="AV57" s="203" t="s">
        <v>3593</v>
      </c>
      <c r="AW57" s="203" t="s">
        <v>3593</v>
      </c>
      <c r="AX57" s="203" t="s">
        <v>3593</v>
      </c>
      <c r="AY57" s="203" t="s">
        <v>3593</v>
      </c>
      <c r="BA57" s="214" t="str">
        <f t="shared" si="5"/>
        <v xml:space="preserve"> </v>
      </c>
      <c r="BB57" s="214" t="str">
        <f t="shared" si="6"/>
        <v xml:space="preserve"> </v>
      </c>
    </row>
    <row r="58" spans="2:54" ht="15.5" x14ac:dyDescent="0.35">
      <c r="B58" s="210">
        <v>5</v>
      </c>
      <c r="C58" s="211" t="str">
        <f t="shared" si="7"/>
        <v>XXX - leave row blank</v>
      </c>
      <c r="D58" s="212">
        <v>0</v>
      </c>
      <c r="E58" s="212">
        <v>0</v>
      </c>
      <c r="F58" s="212">
        <v>0</v>
      </c>
      <c r="G58" s="212">
        <v>0</v>
      </c>
      <c r="H58" s="212">
        <v>0</v>
      </c>
      <c r="I58" s="212">
        <v>0</v>
      </c>
      <c r="J58" s="215">
        <f t="shared" si="4"/>
        <v>0</v>
      </c>
      <c r="K58" s="226" t="str">
        <f t="shared" si="8"/>
        <v/>
      </c>
      <c r="L58" s="227" t="str">
        <f t="shared" ref="L58:L87" si="9">IF(ISERR(IF(INDEX($Q$900:$AY$1343,$Q$3,$B58+1)=0,"",IF($K$53="Entity share of CF surplus / deficit (%)",IF(B50="XXX - leave row blank","",(D58/$D$88))))),"",IF(INDEX($Q$900:$AY$1343,$Q$3,$B58+1)=0,"",IF($K$53="Entity share of CF surplus / deficit (%)",IF(B50="XXX - leave row blank","",(D58/$D$88)))))</f>
        <v/>
      </c>
      <c r="P58" s="199" t="s">
        <v>3618</v>
      </c>
      <c r="Q58" s="199" t="s">
        <v>3725</v>
      </c>
      <c r="R58" s="199" t="s">
        <v>3723</v>
      </c>
      <c r="S58" s="199" t="s">
        <v>3727</v>
      </c>
      <c r="T58" s="199" t="s">
        <v>3728</v>
      </c>
      <c r="U58" s="199" t="s">
        <v>3729</v>
      </c>
      <c r="V58" s="199" t="s">
        <v>3730</v>
      </c>
      <c r="W58" s="199" t="s">
        <v>3731</v>
      </c>
      <c r="X58" s="203" t="s">
        <v>3593</v>
      </c>
      <c r="Y58" s="203" t="s">
        <v>3593</v>
      </c>
      <c r="Z58" s="203" t="s">
        <v>3593</v>
      </c>
      <c r="AA58" s="203" t="s">
        <v>3593</v>
      </c>
      <c r="AB58" s="203" t="s">
        <v>3593</v>
      </c>
      <c r="AC58" s="203" t="s">
        <v>3593</v>
      </c>
      <c r="AD58" s="203" t="s">
        <v>3593</v>
      </c>
      <c r="AE58" s="203" t="s">
        <v>3593</v>
      </c>
      <c r="AF58" s="203" t="s">
        <v>3593</v>
      </c>
      <c r="AG58" s="203" t="s">
        <v>3593</v>
      </c>
      <c r="AH58" s="203" t="s">
        <v>3593</v>
      </c>
      <c r="AI58" s="203" t="s">
        <v>3593</v>
      </c>
      <c r="AJ58" s="203" t="s">
        <v>3593</v>
      </c>
      <c r="AK58" s="203" t="s">
        <v>3593</v>
      </c>
      <c r="AL58" s="203" t="s">
        <v>3593</v>
      </c>
      <c r="AM58" s="203" t="s">
        <v>3593</v>
      </c>
      <c r="AN58" s="203" t="s">
        <v>3593</v>
      </c>
      <c r="AO58" s="203" t="s">
        <v>3593</v>
      </c>
      <c r="AP58" s="203" t="s">
        <v>3593</v>
      </c>
      <c r="AQ58" s="203" t="s">
        <v>3593</v>
      </c>
      <c r="AR58" s="203" t="s">
        <v>3593</v>
      </c>
      <c r="AS58" s="203" t="s">
        <v>3593</v>
      </c>
      <c r="AT58" s="203" t="s">
        <v>3593</v>
      </c>
      <c r="AU58" s="203" t="s">
        <v>3593</v>
      </c>
      <c r="AV58" s="203" t="s">
        <v>3593</v>
      </c>
      <c r="AW58" s="203" t="s">
        <v>3593</v>
      </c>
      <c r="AX58" s="203" t="s">
        <v>3593</v>
      </c>
      <c r="AY58" s="203" t="s">
        <v>3593</v>
      </c>
      <c r="BA58" s="214" t="str">
        <f t="shared" si="5"/>
        <v xml:space="preserve"> </v>
      </c>
      <c r="BB58" s="214" t="str">
        <f t="shared" si="6"/>
        <v xml:space="preserve"> </v>
      </c>
    </row>
    <row r="59" spans="2:54" ht="15.5" x14ac:dyDescent="0.35">
      <c r="B59" s="210">
        <v>6</v>
      </c>
      <c r="C59" s="211" t="str">
        <f t="shared" si="7"/>
        <v>XXX - leave row blank</v>
      </c>
      <c r="D59" s="212">
        <v>0</v>
      </c>
      <c r="E59" s="212">
        <v>0</v>
      </c>
      <c r="F59" s="212">
        <v>0</v>
      </c>
      <c r="G59" s="212">
        <v>0</v>
      </c>
      <c r="H59" s="212">
        <v>0</v>
      </c>
      <c r="I59" s="212">
        <v>0</v>
      </c>
      <c r="J59" s="215">
        <f t="shared" si="4"/>
        <v>0</v>
      </c>
      <c r="K59" s="226" t="str">
        <f t="shared" si="8"/>
        <v/>
      </c>
      <c r="L59" s="227" t="str">
        <f t="shared" si="9"/>
        <v/>
      </c>
      <c r="P59" s="199" t="s">
        <v>3589</v>
      </c>
      <c r="Q59" s="199" t="s">
        <v>3732</v>
      </c>
      <c r="R59" s="199" t="s">
        <v>3732</v>
      </c>
      <c r="S59" s="199" t="s">
        <v>3638</v>
      </c>
      <c r="T59" s="203" t="s">
        <v>3593</v>
      </c>
      <c r="U59" s="203" t="s">
        <v>3593</v>
      </c>
      <c r="V59" s="203" t="s">
        <v>3593</v>
      </c>
      <c r="W59" s="203" t="s">
        <v>3593</v>
      </c>
      <c r="X59" s="203" t="s">
        <v>3593</v>
      </c>
      <c r="Y59" s="203" t="s">
        <v>3593</v>
      </c>
      <c r="Z59" s="203" t="s">
        <v>3593</v>
      </c>
      <c r="AA59" s="203" t="s">
        <v>3593</v>
      </c>
      <c r="AB59" s="203" t="s">
        <v>3593</v>
      </c>
      <c r="AC59" s="203" t="s">
        <v>3593</v>
      </c>
      <c r="AD59" s="203" t="s">
        <v>3593</v>
      </c>
      <c r="AE59" s="203" t="s">
        <v>3593</v>
      </c>
      <c r="AF59" s="203" t="s">
        <v>3593</v>
      </c>
      <c r="AG59" s="203" t="s">
        <v>3593</v>
      </c>
      <c r="AH59" s="203" t="s">
        <v>3593</v>
      </c>
      <c r="AI59" s="203" t="s">
        <v>3593</v>
      </c>
      <c r="AJ59" s="203" t="s">
        <v>3593</v>
      </c>
      <c r="AK59" s="203" t="s">
        <v>3593</v>
      </c>
      <c r="AL59" s="203" t="s">
        <v>3593</v>
      </c>
      <c r="AM59" s="203" t="s">
        <v>3593</v>
      </c>
      <c r="AN59" s="203" t="s">
        <v>3593</v>
      </c>
      <c r="AO59" s="203" t="s">
        <v>3593</v>
      </c>
      <c r="AP59" s="203" t="s">
        <v>3593</v>
      </c>
      <c r="AQ59" s="203" t="s">
        <v>3593</v>
      </c>
      <c r="AR59" s="203" t="s">
        <v>3593</v>
      </c>
      <c r="AS59" s="203" t="s">
        <v>3593</v>
      </c>
      <c r="AT59" s="203" t="s">
        <v>3593</v>
      </c>
      <c r="AU59" s="203" t="s">
        <v>3593</v>
      </c>
      <c r="AV59" s="203" t="s">
        <v>3593</v>
      </c>
      <c r="AW59" s="203" t="s">
        <v>3593</v>
      </c>
      <c r="AX59" s="203" t="s">
        <v>3593</v>
      </c>
      <c r="AY59" s="203" t="s">
        <v>3593</v>
      </c>
      <c r="BA59" s="214" t="str">
        <f t="shared" si="5"/>
        <v xml:space="preserve"> </v>
      </c>
      <c r="BB59" s="214" t="str">
        <f t="shared" si="6"/>
        <v xml:space="preserve"> </v>
      </c>
    </row>
    <row r="60" spans="2:54" ht="15.5" x14ac:dyDescent="0.35">
      <c r="B60" s="210">
        <v>7</v>
      </c>
      <c r="C60" s="211" t="str">
        <f t="shared" si="7"/>
        <v>XXX - leave row blank</v>
      </c>
      <c r="D60" s="212">
        <v>0</v>
      </c>
      <c r="E60" s="212">
        <v>0</v>
      </c>
      <c r="F60" s="212">
        <v>0</v>
      </c>
      <c r="G60" s="212">
        <v>0</v>
      </c>
      <c r="H60" s="212">
        <v>0</v>
      </c>
      <c r="I60" s="212">
        <v>0</v>
      </c>
      <c r="J60" s="215">
        <f t="shared" si="4"/>
        <v>0</v>
      </c>
      <c r="K60" s="226" t="str">
        <f t="shared" si="8"/>
        <v/>
      </c>
      <c r="L60" s="227" t="str">
        <f t="shared" si="9"/>
        <v/>
      </c>
      <c r="P60" s="199" t="s">
        <v>3589</v>
      </c>
      <c r="Q60" s="199" t="s">
        <v>3733</v>
      </c>
      <c r="R60" s="199" t="s">
        <v>3733</v>
      </c>
      <c r="S60" s="199" t="s">
        <v>3734</v>
      </c>
      <c r="T60" s="199" t="s">
        <v>3735</v>
      </c>
      <c r="U60" s="199" t="s">
        <v>3736</v>
      </c>
      <c r="V60" s="203" t="s">
        <v>3593</v>
      </c>
      <c r="W60" s="203" t="s">
        <v>3593</v>
      </c>
      <c r="X60" s="203" t="s">
        <v>3593</v>
      </c>
      <c r="Y60" s="203" t="s">
        <v>3593</v>
      </c>
      <c r="Z60" s="203" t="s">
        <v>3593</v>
      </c>
      <c r="AA60" s="203" t="s">
        <v>3593</v>
      </c>
      <c r="AB60" s="203" t="s">
        <v>3593</v>
      </c>
      <c r="AC60" s="203" t="s">
        <v>3593</v>
      </c>
      <c r="AD60" s="203" t="s">
        <v>3593</v>
      </c>
      <c r="AE60" s="203" t="s">
        <v>3593</v>
      </c>
      <c r="AF60" s="203" t="s">
        <v>3593</v>
      </c>
      <c r="AG60" s="203" t="s">
        <v>3593</v>
      </c>
      <c r="AH60" s="203" t="s">
        <v>3593</v>
      </c>
      <c r="AI60" s="203" t="s">
        <v>3593</v>
      </c>
      <c r="AJ60" s="203" t="s">
        <v>3593</v>
      </c>
      <c r="AK60" s="203" t="s">
        <v>3593</v>
      </c>
      <c r="AL60" s="203" t="s">
        <v>3593</v>
      </c>
      <c r="AM60" s="203" t="s">
        <v>3593</v>
      </c>
      <c r="AN60" s="203" t="s">
        <v>3593</v>
      </c>
      <c r="AO60" s="203" t="s">
        <v>3593</v>
      </c>
      <c r="AP60" s="203" t="s">
        <v>3593</v>
      </c>
      <c r="AQ60" s="203" t="s">
        <v>3593</v>
      </c>
      <c r="AR60" s="203" t="s">
        <v>3593</v>
      </c>
      <c r="AS60" s="203" t="s">
        <v>3593</v>
      </c>
      <c r="AT60" s="203" t="s">
        <v>3593</v>
      </c>
      <c r="AU60" s="203" t="s">
        <v>3593</v>
      </c>
      <c r="AV60" s="203" t="s">
        <v>3593</v>
      </c>
      <c r="AW60" s="203" t="s">
        <v>3593</v>
      </c>
      <c r="AX60" s="203" t="s">
        <v>3593</v>
      </c>
      <c r="AY60" s="203" t="s">
        <v>3593</v>
      </c>
      <c r="BA60" s="214" t="str">
        <f t="shared" si="5"/>
        <v xml:space="preserve"> </v>
      </c>
      <c r="BB60" s="214" t="str">
        <f t="shared" si="6"/>
        <v xml:space="preserve"> </v>
      </c>
    </row>
    <row r="61" spans="2:54" ht="15.5" x14ac:dyDescent="0.35">
      <c r="B61" s="210">
        <v>8</v>
      </c>
      <c r="C61" s="211" t="str">
        <f t="shared" si="7"/>
        <v>XXX - leave row blank</v>
      </c>
      <c r="D61" s="212">
        <v>0</v>
      </c>
      <c r="E61" s="212">
        <v>0</v>
      </c>
      <c r="F61" s="212">
        <v>0</v>
      </c>
      <c r="G61" s="212">
        <v>0</v>
      </c>
      <c r="H61" s="212">
        <v>0</v>
      </c>
      <c r="I61" s="212">
        <v>0</v>
      </c>
      <c r="J61" s="215">
        <f t="shared" si="4"/>
        <v>0</v>
      </c>
      <c r="K61" s="226" t="str">
        <f t="shared" si="8"/>
        <v/>
      </c>
      <c r="L61" s="227" t="str">
        <f t="shared" si="9"/>
        <v/>
      </c>
      <c r="P61" s="199" t="s">
        <v>3589</v>
      </c>
      <c r="Q61" s="199" t="s">
        <v>3737</v>
      </c>
      <c r="R61" s="199" t="s">
        <v>3737</v>
      </c>
      <c r="S61" s="199" t="s">
        <v>3615</v>
      </c>
      <c r="T61" s="199" t="s">
        <v>3616</v>
      </c>
      <c r="U61" s="199" t="s">
        <v>3617</v>
      </c>
      <c r="V61" s="203" t="s">
        <v>3593</v>
      </c>
      <c r="W61" s="203" t="s">
        <v>3593</v>
      </c>
      <c r="X61" s="203" t="s">
        <v>3593</v>
      </c>
      <c r="Y61" s="203" t="s">
        <v>3593</v>
      </c>
      <c r="Z61" s="203" t="s">
        <v>3593</v>
      </c>
      <c r="AA61" s="203" t="s">
        <v>3593</v>
      </c>
      <c r="AB61" s="203" t="s">
        <v>3593</v>
      </c>
      <c r="AC61" s="203" t="s">
        <v>3593</v>
      </c>
      <c r="AD61" s="203" t="s">
        <v>3593</v>
      </c>
      <c r="AE61" s="203" t="s">
        <v>3593</v>
      </c>
      <c r="AF61" s="203" t="s">
        <v>3593</v>
      </c>
      <c r="AG61" s="203" t="s">
        <v>3593</v>
      </c>
      <c r="AH61" s="203" t="s">
        <v>3593</v>
      </c>
      <c r="AI61" s="203" t="s">
        <v>3593</v>
      </c>
      <c r="AJ61" s="203" t="s">
        <v>3593</v>
      </c>
      <c r="AK61" s="203" t="s">
        <v>3593</v>
      </c>
      <c r="AL61" s="203" t="s">
        <v>3593</v>
      </c>
      <c r="AM61" s="203" t="s">
        <v>3593</v>
      </c>
      <c r="AN61" s="203" t="s">
        <v>3593</v>
      </c>
      <c r="AO61" s="203" t="s">
        <v>3593</v>
      </c>
      <c r="AP61" s="203" t="s">
        <v>3593</v>
      </c>
      <c r="AQ61" s="203" t="s">
        <v>3593</v>
      </c>
      <c r="AR61" s="203" t="s">
        <v>3593</v>
      </c>
      <c r="AS61" s="203" t="s">
        <v>3593</v>
      </c>
      <c r="AT61" s="203" t="s">
        <v>3593</v>
      </c>
      <c r="AU61" s="203" t="s">
        <v>3593</v>
      </c>
      <c r="AV61" s="203" t="s">
        <v>3593</v>
      </c>
      <c r="AW61" s="203" t="s">
        <v>3593</v>
      </c>
      <c r="AX61" s="203" t="s">
        <v>3593</v>
      </c>
      <c r="AY61" s="203" t="s">
        <v>3593</v>
      </c>
      <c r="BA61" s="214" t="str">
        <f t="shared" si="5"/>
        <v xml:space="preserve"> </v>
      </c>
      <c r="BB61" s="214" t="str">
        <f t="shared" si="6"/>
        <v xml:space="preserve"> </v>
      </c>
    </row>
    <row r="62" spans="2:54" ht="15.5" x14ac:dyDescent="0.35">
      <c r="B62" s="210">
        <v>9</v>
      </c>
      <c r="C62" s="211" t="str">
        <f t="shared" si="7"/>
        <v>XXX - leave row blank</v>
      </c>
      <c r="D62" s="212">
        <v>0</v>
      </c>
      <c r="E62" s="212">
        <v>0</v>
      </c>
      <c r="F62" s="212">
        <v>0</v>
      </c>
      <c r="G62" s="212">
        <v>0</v>
      </c>
      <c r="H62" s="212">
        <v>0</v>
      </c>
      <c r="I62" s="212">
        <v>0</v>
      </c>
      <c r="J62" s="215">
        <f t="shared" si="4"/>
        <v>0</v>
      </c>
      <c r="K62" s="226" t="str">
        <f t="shared" si="8"/>
        <v/>
      </c>
      <c r="L62" s="227" t="str">
        <f t="shared" si="9"/>
        <v/>
      </c>
      <c r="P62" s="199" t="s">
        <v>3589</v>
      </c>
      <c r="Q62" s="199" t="s">
        <v>3738</v>
      </c>
      <c r="R62" s="199" t="s">
        <v>3738</v>
      </c>
      <c r="S62" s="199" t="s">
        <v>3595</v>
      </c>
      <c r="T62" s="199" t="s">
        <v>3596</v>
      </c>
      <c r="U62" s="203" t="s">
        <v>3593</v>
      </c>
      <c r="V62" s="203" t="s">
        <v>3593</v>
      </c>
      <c r="W62" s="203" t="s">
        <v>3593</v>
      </c>
      <c r="X62" s="203" t="s">
        <v>3593</v>
      </c>
      <c r="Y62" s="203" t="s">
        <v>3593</v>
      </c>
      <c r="Z62" s="203" t="s">
        <v>3593</v>
      </c>
      <c r="AA62" s="203" t="s">
        <v>3593</v>
      </c>
      <c r="AB62" s="203" t="s">
        <v>3593</v>
      </c>
      <c r="AC62" s="203" t="s">
        <v>3593</v>
      </c>
      <c r="AD62" s="203" t="s">
        <v>3593</v>
      </c>
      <c r="AE62" s="203" t="s">
        <v>3593</v>
      </c>
      <c r="AF62" s="203" t="s">
        <v>3593</v>
      </c>
      <c r="AG62" s="203" t="s">
        <v>3593</v>
      </c>
      <c r="AH62" s="203" t="s">
        <v>3593</v>
      </c>
      <c r="AI62" s="203" t="s">
        <v>3593</v>
      </c>
      <c r="AJ62" s="203" t="s">
        <v>3593</v>
      </c>
      <c r="AK62" s="203" t="s">
        <v>3593</v>
      </c>
      <c r="AL62" s="203" t="s">
        <v>3593</v>
      </c>
      <c r="AM62" s="203" t="s">
        <v>3593</v>
      </c>
      <c r="AN62" s="203" t="s">
        <v>3593</v>
      </c>
      <c r="AO62" s="203" t="s">
        <v>3593</v>
      </c>
      <c r="AP62" s="203" t="s">
        <v>3593</v>
      </c>
      <c r="AQ62" s="203" t="s">
        <v>3593</v>
      </c>
      <c r="AR62" s="203" t="s">
        <v>3593</v>
      </c>
      <c r="AS62" s="203" t="s">
        <v>3593</v>
      </c>
      <c r="AT62" s="203" t="s">
        <v>3593</v>
      </c>
      <c r="AU62" s="203" t="s">
        <v>3593</v>
      </c>
      <c r="AV62" s="203" t="s">
        <v>3593</v>
      </c>
      <c r="AW62" s="203" t="s">
        <v>3593</v>
      </c>
      <c r="AX62" s="203" t="s">
        <v>3593</v>
      </c>
      <c r="AY62" s="203" t="s">
        <v>3593</v>
      </c>
      <c r="BA62" s="214" t="str">
        <f t="shared" si="5"/>
        <v xml:space="preserve"> </v>
      </c>
      <c r="BB62" s="214" t="str">
        <f t="shared" si="6"/>
        <v xml:space="preserve"> </v>
      </c>
    </row>
    <row r="63" spans="2:54" ht="15.5" x14ac:dyDescent="0.35">
      <c r="B63" s="210">
        <v>10</v>
      </c>
      <c r="C63" s="211" t="str">
        <f t="shared" si="7"/>
        <v>XXX - leave row blank</v>
      </c>
      <c r="D63" s="212">
        <v>0</v>
      </c>
      <c r="E63" s="212">
        <v>0</v>
      </c>
      <c r="F63" s="212">
        <v>0</v>
      </c>
      <c r="G63" s="212">
        <v>0</v>
      </c>
      <c r="H63" s="212">
        <v>0</v>
      </c>
      <c r="I63" s="212">
        <v>0</v>
      </c>
      <c r="J63" s="215">
        <f t="shared" si="4"/>
        <v>0</v>
      </c>
      <c r="K63" s="226" t="str">
        <f t="shared" si="8"/>
        <v/>
      </c>
      <c r="L63" s="227" t="str">
        <f t="shared" si="9"/>
        <v/>
      </c>
      <c r="P63" s="199" t="s">
        <v>3589</v>
      </c>
      <c r="Q63" s="199" t="s">
        <v>3739</v>
      </c>
      <c r="R63" s="199" t="s">
        <v>3739</v>
      </c>
      <c r="S63" s="199" t="s">
        <v>3645</v>
      </c>
      <c r="T63" s="199" t="s">
        <v>3646</v>
      </c>
      <c r="U63" s="199" t="s">
        <v>3647</v>
      </c>
      <c r="V63" s="203" t="s">
        <v>3593</v>
      </c>
      <c r="W63" s="203" t="s">
        <v>3593</v>
      </c>
      <c r="X63" s="203" t="s">
        <v>3593</v>
      </c>
      <c r="Y63" s="203" t="s">
        <v>3593</v>
      </c>
      <c r="Z63" s="203" t="s">
        <v>3593</v>
      </c>
      <c r="AA63" s="203" t="s">
        <v>3593</v>
      </c>
      <c r="AB63" s="203" t="s">
        <v>3593</v>
      </c>
      <c r="AC63" s="203" t="s">
        <v>3593</v>
      </c>
      <c r="AD63" s="203" t="s">
        <v>3593</v>
      </c>
      <c r="AE63" s="203" t="s">
        <v>3593</v>
      </c>
      <c r="AF63" s="203" t="s">
        <v>3593</v>
      </c>
      <c r="AG63" s="203" t="s">
        <v>3593</v>
      </c>
      <c r="AH63" s="203" t="s">
        <v>3593</v>
      </c>
      <c r="AI63" s="203" t="s">
        <v>3593</v>
      </c>
      <c r="AJ63" s="203" t="s">
        <v>3593</v>
      </c>
      <c r="AK63" s="203" t="s">
        <v>3593</v>
      </c>
      <c r="AL63" s="203" t="s">
        <v>3593</v>
      </c>
      <c r="AM63" s="203" t="s">
        <v>3593</v>
      </c>
      <c r="AN63" s="203" t="s">
        <v>3593</v>
      </c>
      <c r="AO63" s="203" t="s">
        <v>3593</v>
      </c>
      <c r="AP63" s="203" t="s">
        <v>3593</v>
      </c>
      <c r="AQ63" s="203" t="s">
        <v>3593</v>
      </c>
      <c r="AR63" s="203" t="s">
        <v>3593</v>
      </c>
      <c r="AS63" s="203" t="s">
        <v>3593</v>
      </c>
      <c r="AT63" s="203" t="s">
        <v>3593</v>
      </c>
      <c r="AU63" s="203" t="s">
        <v>3593</v>
      </c>
      <c r="AV63" s="203" t="s">
        <v>3593</v>
      </c>
      <c r="AW63" s="203" t="s">
        <v>3593</v>
      </c>
      <c r="AX63" s="203" t="s">
        <v>3593</v>
      </c>
      <c r="AY63" s="203" t="s">
        <v>3593</v>
      </c>
      <c r="BA63" s="214" t="str">
        <f t="shared" si="5"/>
        <v xml:space="preserve"> </v>
      </c>
      <c r="BB63" s="214" t="str">
        <f t="shared" si="6"/>
        <v xml:space="preserve"> </v>
      </c>
    </row>
    <row r="64" spans="2:54" ht="15.5" x14ac:dyDescent="0.35">
      <c r="B64" s="210">
        <v>11</v>
      </c>
      <c r="C64" s="211" t="str">
        <f t="shared" si="7"/>
        <v>XXX - leave row blank</v>
      </c>
      <c r="D64" s="212">
        <v>0</v>
      </c>
      <c r="E64" s="212">
        <v>0</v>
      </c>
      <c r="F64" s="212">
        <v>0</v>
      </c>
      <c r="G64" s="212">
        <v>0</v>
      </c>
      <c r="H64" s="212">
        <v>0</v>
      </c>
      <c r="I64" s="212">
        <v>0</v>
      </c>
      <c r="J64" s="215">
        <f t="shared" si="4"/>
        <v>0</v>
      </c>
      <c r="K64" s="226" t="str">
        <f t="shared" si="8"/>
        <v/>
      </c>
      <c r="L64" s="227" t="str">
        <f t="shared" si="9"/>
        <v/>
      </c>
      <c r="P64" s="199" t="s">
        <v>3589</v>
      </c>
      <c r="Q64" s="199" t="s">
        <v>3656</v>
      </c>
      <c r="R64" s="199" t="s">
        <v>3656</v>
      </c>
      <c r="S64" s="199" t="s">
        <v>3654</v>
      </c>
      <c r="T64" s="199" t="s">
        <v>3655</v>
      </c>
      <c r="U64" s="203" t="s">
        <v>3593</v>
      </c>
      <c r="V64" s="203" t="s">
        <v>3593</v>
      </c>
      <c r="W64" s="203" t="s">
        <v>3593</v>
      </c>
      <c r="X64" s="203" t="s">
        <v>3593</v>
      </c>
      <c r="Y64" s="203" t="s">
        <v>3593</v>
      </c>
      <c r="Z64" s="203" t="s">
        <v>3593</v>
      </c>
      <c r="AA64" s="203" t="s">
        <v>3593</v>
      </c>
      <c r="AB64" s="203" t="s">
        <v>3593</v>
      </c>
      <c r="AC64" s="203" t="s">
        <v>3593</v>
      </c>
      <c r="AD64" s="203" t="s">
        <v>3593</v>
      </c>
      <c r="AE64" s="203" t="s">
        <v>3593</v>
      </c>
      <c r="AF64" s="203" t="s">
        <v>3593</v>
      </c>
      <c r="AG64" s="203" t="s">
        <v>3593</v>
      </c>
      <c r="AH64" s="203" t="s">
        <v>3593</v>
      </c>
      <c r="AI64" s="203" t="s">
        <v>3593</v>
      </c>
      <c r="AJ64" s="203" t="s">
        <v>3593</v>
      </c>
      <c r="AK64" s="203" t="s">
        <v>3593</v>
      </c>
      <c r="AL64" s="203" t="s">
        <v>3593</v>
      </c>
      <c r="AM64" s="203" t="s">
        <v>3593</v>
      </c>
      <c r="AN64" s="203" t="s">
        <v>3593</v>
      </c>
      <c r="AO64" s="203" t="s">
        <v>3593</v>
      </c>
      <c r="AP64" s="203" t="s">
        <v>3593</v>
      </c>
      <c r="AQ64" s="203" t="s">
        <v>3593</v>
      </c>
      <c r="AR64" s="203" t="s">
        <v>3593</v>
      </c>
      <c r="AS64" s="203" t="s">
        <v>3593</v>
      </c>
      <c r="AT64" s="203" t="s">
        <v>3593</v>
      </c>
      <c r="AU64" s="203" t="s">
        <v>3593</v>
      </c>
      <c r="AV64" s="203" t="s">
        <v>3593</v>
      </c>
      <c r="AW64" s="203" t="s">
        <v>3593</v>
      </c>
      <c r="AX64" s="203" t="s">
        <v>3593</v>
      </c>
      <c r="AY64" s="203" t="s">
        <v>3593</v>
      </c>
      <c r="BA64" s="214" t="str">
        <f t="shared" si="5"/>
        <v xml:space="preserve"> </v>
      </c>
      <c r="BB64" s="214" t="str">
        <f t="shared" si="6"/>
        <v xml:space="preserve"> </v>
      </c>
    </row>
    <row r="65" spans="2:54" ht="15.5" x14ac:dyDescent="0.35">
      <c r="B65" s="210">
        <v>12</v>
      </c>
      <c r="C65" s="211" t="str">
        <f t="shared" si="7"/>
        <v>XXX - leave row blank</v>
      </c>
      <c r="D65" s="212">
        <v>0</v>
      </c>
      <c r="E65" s="212">
        <v>0</v>
      </c>
      <c r="F65" s="212">
        <v>0</v>
      </c>
      <c r="G65" s="212">
        <v>0</v>
      </c>
      <c r="H65" s="212">
        <v>0</v>
      </c>
      <c r="I65" s="212">
        <v>0</v>
      </c>
      <c r="J65" s="215">
        <f t="shared" si="4"/>
        <v>0</v>
      </c>
      <c r="K65" s="226" t="str">
        <f t="shared" si="8"/>
        <v/>
      </c>
      <c r="L65" s="227" t="str">
        <f t="shared" si="9"/>
        <v/>
      </c>
      <c r="P65" s="199" t="s">
        <v>3589</v>
      </c>
      <c r="Q65" s="199" t="s">
        <v>3740</v>
      </c>
      <c r="R65" s="199" t="s">
        <v>3740</v>
      </c>
      <c r="S65" s="199" t="s">
        <v>3670</v>
      </c>
      <c r="T65" s="199" t="s">
        <v>3671</v>
      </c>
      <c r="U65" s="199" t="s">
        <v>3672</v>
      </c>
      <c r="V65" s="203" t="s">
        <v>3593</v>
      </c>
      <c r="W65" s="203" t="s">
        <v>3593</v>
      </c>
      <c r="X65" s="203" t="s">
        <v>3593</v>
      </c>
      <c r="Y65" s="203" t="s">
        <v>3593</v>
      </c>
      <c r="Z65" s="203" t="s">
        <v>3593</v>
      </c>
      <c r="AA65" s="203" t="s">
        <v>3593</v>
      </c>
      <c r="AB65" s="203" t="s">
        <v>3593</v>
      </c>
      <c r="AC65" s="203" t="s">
        <v>3593</v>
      </c>
      <c r="AD65" s="203" t="s">
        <v>3593</v>
      </c>
      <c r="AE65" s="203" t="s">
        <v>3593</v>
      </c>
      <c r="AF65" s="203" t="s">
        <v>3593</v>
      </c>
      <c r="AG65" s="203" t="s">
        <v>3593</v>
      </c>
      <c r="AH65" s="203" t="s">
        <v>3593</v>
      </c>
      <c r="AI65" s="203" t="s">
        <v>3593</v>
      </c>
      <c r="AJ65" s="203" t="s">
        <v>3593</v>
      </c>
      <c r="AK65" s="203" t="s">
        <v>3593</v>
      </c>
      <c r="AL65" s="203" t="s">
        <v>3593</v>
      </c>
      <c r="AM65" s="203" t="s">
        <v>3593</v>
      </c>
      <c r="AN65" s="203" t="s">
        <v>3593</v>
      </c>
      <c r="AO65" s="203" t="s">
        <v>3593</v>
      </c>
      <c r="AP65" s="203" t="s">
        <v>3593</v>
      </c>
      <c r="AQ65" s="203" t="s">
        <v>3593</v>
      </c>
      <c r="AR65" s="203" t="s">
        <v>3593</v>
      </c>
      <c r="AS65" s="203" t="s">
        <v>3593</v>
      </c>
      <c r="AT65" s="203" t="s">
        <v>3593</v>
      </c>
      <c r="AU65" s="203" t="s">
        <v>3593</v>
      </c>
      <c r="AV65" s="203" t="s">
        <v>3593</v>
      </c>
      <c r="AW65" s="203" t="s">
        <v>3593</v>
      </c>
      <c r="AX65" s="203" t="s">
        <v>3593</v>
      </c>
      <c r="AY65" s="203" t="s">
        <v>3593</v>
      </c>
      <c r="BA65" s="214" t="str">
        <f t="shared" si="5"/>
        <v xml:space="preserve"> </v>
      </c>
      <c r="BB65" s="214" t="str">
        <f t="shared" si="6"/>
        <v xml:space="preserve"> </v>
      </c>
    </row>
    <row r="66" spans="2:54" ht="15.5" x14ac:dyDescent="0.35">
      <c r="B66" s="210">
        <v>13</v>
      </c>
      <c r="C66" s="211" t="str">
        <f t="shared" si="7"/>
        <v>XXX - leave row blank</v>
      </c>
      <c r="D66" s="212">
        <v>0</v>
      </c>
      <c r="E66" s="212">
        <v>0</v>
      </c>
      <c r="F66" s="212">
        <v>0</v>
      </c>
      <c r="G66" s="212">
        <v>0</v>
      </c>
      <c r="H66" s="212">
        <v>0</v>
      </c>
      <c r="I66" s="212">
        <v>0</v>
      </c>
      <c r="J66" s="215">
        <f t="shared" si="4"/>
        <v>0</v>
      </c>
      <c r="K66" s="226" t="str">
        <f t="shared" si="8"/>
        <v/>
      </c>
      <c r="L66" s="227" t="str">
        <f t="shared" si="9"/>
        <v/>
      </c>
      <c r="P66" s="199" t="s">
        <v>3589</v>
      </c>
      <c r="Q66" s="199" t="s">
        <v>3741</v>
      </c>
      <c r="R66" s="199" t="s">
        <v>3741</v>
      </c>
      <c r="S66" s="199" t="s">
        <v>3645</v>
      </c>
      <c r="T66" s="199" t="s">
        <v>3646</v>
      </c>
      <c r="U66" s="199" t="s">
        <v>3647</v>
      </c>
      <c r="V66" s="203" t="s">
        <v>3593</v>
      </c>
      <c r="W66" s="203" t="s">
        <v>3593</v>
      </c>
      <c r="X66" s="203" t="s">
        <v>3593</v>
      </c>
      <c r="Y66" s="203" t="s">
        <v>3593</v>
      </c>
      <c r="Z66" s="203" t="s">
        <v>3593</v>
      </c>
      <c r="AA66" s="203" t="s">
        <v>3593</v>
      </c>
      <c r="AB66" s="203" t="s">
        <v>3593</v>
      </c>
      <c r="AC66" s="203" t="s">
        <v>3593</v>
      </c>
      <c r="AD66" s="203" t="s">
        <v>3593</v>
      </c>
      <c r="AE66" s="203" t="s">
        <v>3593</v>
      </c>
      <c r="AF66" s="203" t="s">
        <v>3593</v>
      </c>
      <c r="AG66" s="203" t="s">
        <v>3593</v>
      </c>
      <c r="AH66" s="203" t="s">
        <v>3593</v>
      </c>
      <c r="AI66" s="203" t="s">
        <v>3593</v>
      </c>
      <c r="AJ66" s="203" t="s">
        <v>3593</v>
      </c>
      <c r="AK66" s="203" t="s">
        <v>3593</v>
      </c>
      <c r="AL66" s="203" t="s">
        <v>3593</v>
      </c>
      <c r="AM66" s="203" t="s">
        <v>3593</v>
      </c>
      <c r="AN66" s="203" t="s">
        <v>3593</v>
      </c>
      <c r="AO66" s="203" t="s">
        <v>3593</v>
      </c>
      <c r="AP66" s="203" t="s">
        <v>3593</v>
      </c>
      <c r="AQ66" s="203" t="s">
        <v>3593</v>
      </c>
      <c r="AR66" s="203" t="s">
        <v>3593</v>
      </c>
      <c r="AS66" s="203" t="s">
        <v>3593</v>
      </c>
      <c r="AT66" s="203" t="s">
        <v>3593</v>
      </c>
      <c r="AU66" s="203" t="s">
        <v>3593</v>
      </c>
      <c r="AV66" s="203" t="s">
        <v>3593</v>
      </c>
      <c r="AW66" s="203" t="s">
        <v>3593</v>
      </c>
      <c r="AX66" s="203" t="s">
        <v>3593</v>
      </c>
      <c r="AY66" s="203" t="s">
        <v>3593</v>
      </c>
      <c r="BA66" s="214" t="str">
        <f t="shared" si="5"/>
        <v xml:space="preserve"> </v>
      </c>
      <c r="BB66" s="214" t="str">
        <f t="shared" si="6"/>
        <v xml:space="preserve"> </v>
      </c>
    </row>
    <row r="67" spans="2:54" ht="15.5" x14ac:dyDescent="0.35">
      <c r="B67" s="210">
        <v>14</v>
      </c>
      <c r="C67" s="211" t="str">
        <f t="shared" si="7"/>
        <v>XXX - leave row blank</v>
      </c>
      <c r="D67" s="212">
        <v>0</v>
      </c>
      <c r="E67" s="212">
        <v>0</v>
      </c>
      <c r="F67" s="212">
        <v>0</v>
      </c>
      <c r="G67" s="212">
        <v>0</v>
      </c>
      <c r="H67" s="212">
        <v>0</v>
      </c>
      <c r="I67" s="212">
        <v>0</v>
      </c>
      <c r="J67" s="215">
        <f t="shared" si="4"/>
        <v>0</v>
      </c>
      <c r="K67" s="226" t="str">
        <f t="shared" si="8"/>
        <v/>
      </c>
      <c r="L67" s="227" t="str">
        <f t="shared" si="9"/>
        <v/>
      </c>
      <c r="P67" s="199" t="s">
        <v>3589</v>
      </c>
      <c r="Q67" s="199" t="s">
        <v>3742</v>
      </c>
      <c r="R67" s="199" t="s">
        <v>3742</v>
      </c>
      <c r="S67" s="199" t="s">
        <v>3743</v>
      </c>
      <c r="T67" s="199" t="s">
        <v>3744</v>
      </c>
      <c r="U67" s="203" t="s">
        <v>3593</v>
      </c>
      <c r="V67" s="203" t="s">
        <v>3593</v>
      </c>
      <c r="W67" s="203" t="s">
        <v>3593</v>
      </c>
      <c r="X67" s="203" t="s">
        <v>3593</v>
      </c>
      <c r="Y67" s="203" t="s">
        <v>3593</v>
      </c>
      <c r="Z67" s="203" t="s">
        <v>3593</v>
      </c>
      <c r="AA67" s="203" t="s">
        <v>3593</v>
      </c>
      <c r="AB67" s="203" t="s">
        <v>3593</v>
      </c>
      <c r="AC67" s="203" t="s">
        <v>3593</v>
      </c>
      <c r="AD67" s="203" t="s">
        <v>3593</v>
      </c>
      <c r="AE67" s="203" t="s">
        <v>3593</v>
      </c>
      <c r="AF67" s="203" t="s">
        <v>3593</v>
      </c>
      <c r="AG67" s="203" t="s">
        <v>3593</v>
      </c>
      <c r="AH67" s="203" t="s">
        <v>3593</v>
      </c>
      <c r="AI67" s="203" t="s">
        <v>3593</v>
      </c>
      <c r="AJ67" s="203" t="s">
        <v>3593</v>
      </c>
      <c r="AK67" s="203" t="s">
        <v>3593</v>
      </c>
      <c r="AL67" s="203" t="s">
        <v>3593</v>
      </c>
      <c r="AM67" s="203" t="s">
        <v>3593</v>
      </c>
      <c r="AN67" s="203" t="s">
        <v>3593</v>
      </c>
      <c r="AO67" s="203" t="s">
        <v>3593</v>
      </c>
      <c r="AP67" s="203" t="s">
        <v>3593</v>
      </c>
      <c r="AQ67" s="203" t="s">
        <v>3593</v>
      </c>
      <c r="AR67" s="203" t="s">
        <v>3593</v>
      </c>
      <c r="AS67" s="203" t="s">
        <v>3593</v>
      </c>
      <c r="AT67" s="203" t="s">
        <v>3593</v>
      </c>
      <c r="AU67" s="203" t="s">
        <v>3593</v>
      </c>
      <c r="AV67" s="203" t="s">
        <v>3593</v>
      </c>
      <c r="AW67" s="203" t="s">
        <v>3593</v>
      </c>
      <c r="AX67" s="203" t="s">
        <v>3593</v>
      </c>
      <c r="AY67" s="203" t="s">
        <v>3593</v>
      </c>
      <c r="BA67" s="214" t="str">
        <f t="shared" si="5"/>
        <v xml:space="preserve"> </v>
      </c>
      <c r="BB67" s="214" t="str">
        <f t="shared" si="6"/>
        <v xml:space="preserve"> </v>
      </c>
    </row>
    <row r="68" spans="2:54" ht="15.5" x14ac:dyDescent="0.35">
      <c r="B68" s="210">
        <v>15</v>
      </c>
      <c r="C68" s="211" t="str">
        <f t="shared" si="7"/>
        <v>XXX - leave row blank</v>
      </c>
      <c r="D68" s="212">
        <v>0</v>
      </c>
      <c r="E68" s="212">
        <v>0</v>
      </c>
      <c r="F68" s="212">
        <v>0</v>
      </c>
      <c r="G68" s="212">
        <v>0</v>
      </c>
      <c r="H68" s="212">
        <v>0</v>
      </c>
      <c r="I68" s="212">
        <v>0</v>
      </c>
      <c r="J68" s="215">
        <f t="shared" si="4"/>
        <v>0</v>
      </c>
      <c r="K68" s="226" t="str">
        <f t="shared" si="8"/>
        <v/>
      </c>
      <c r="L68" s="227" t="str">
        <f t="shared" si="9"/>
        <v/>
      </c>
      <c r="P68" s="199" t="s">
        <v>3589</v>
      </c>
      <c r="Q68" s="199" t="s">
        <v>3745</v>
      </c>
      <c r="R68" s="199" t="s">
        <v>3745</v>
      </c>
      <c r="S68" s="199" t="s">
        <v>3746</v>
      </c>
      <c r="T68" s="199" t="s">
        <v>3632</v>
      </c>
      <c r="U68" s="203" t="s">
        <v>3593</v>
      </c>
      <c r="V68" s="203" t="s">
        <v>3593</v>
      </c>
      <c r="W68" s="203" t="s">
        <v>3593</v>
      </c>
      <c r="X68" s="203" t="s">
        <v>3593</v>
      </c>
      <c r="Y68" s="203" t="s">
        <v>3593</v>
      </c>
      <c r="Z68" s="203" t="s">
        <v>3593</v>
      </c>
      <c r="AA68" s="203" t="s">
        <v>3593</v>
      </c>
      <c r="AB68" s="203" t="s">
        <v>3593</v>
      </c>
      <c r="AC68" s="203" t="s">
        <v>3593</v>
      </c>
      <c r="AD68" s="203" t="s">
        <v>3593</v>
      </c>
      <c r="AE68" s="203" t="s">
        <v>3593</v>
      </c>
      <c r="AF68" s="203" t="s">
        <v>3593</v>
      </c>
      <c r="AG68" s="203" t="s">
        <v>3593</v>
      </c>
      <c r="AH68" s="203" t="s">
        <v>3593</v>
      </c>
      <c r="AI68" s="203" t="s">
        <v>3593</v>
      </c>
      <c r="AJ68" s="203" t="s">
        <v>3593</v>
      </c>
      <c r="AK68" s="203" t="s">
        <v>3593</v>
      </c>
      <c r="AL68" s="203" t="s">
        <v>3593</v>
      </c>
      <c r="AM68" s="203" t="s">
        <v>3593</v>
      </c>
      <c r="AN68" s="203" t="s">
        <v>3593</v>
      </c>
      <c r="AO68" s="203" t="s">
        <v>3593</v>
      </c>
      <c r="AP68" s="203" t="s">
        <v>3593</v>
      </c>
      <c r="AQ68" s="203" t="s">
        <v>3593</v>
      </c>
      <c r="AR68" s="203" t="s">
        <v>3593</v>
      </c>
      <c r="AS68" s="203" t="s">
        <v>3593</v>
      </c>
      <c r="AT68" s="203" t="s">
        <v>3593</v>
      </c>
      <c r="AU68" s="203" t="s">
        <v>3593</v>
      </c>
      <c r="AV68" s="203" t="s">
        <v>3593</v>
      </c>
      <c r="AW68" s="203" t="s">
        <v>3593</v>
      </c>
      <c r="AX68" s="203" t="s">
        <v>3593</v>
      </c>
      <c r="AY68" s="203" t="s">
        <v>3593</v>
      </c>
      <c r="BA68" s="214" t="str">
        <f t="shared" si="5"/>
        <v xml:space="preserve"> </v>
      </c>
      <c r="BB68" s="214" t="str">
        <f t="shared" si="6"/>
        <v xml:space="preserve"> </v>
      </c>
    </row>
    <row r="69" spans="2:54" ht="15.5" x14ac:dyDescent="0.35">
      <c r="B69" s="210">
        <v>16</v>
      </c>
      <c r="C69" s="211" t="str">
        <f t="shared" si="7"/>
        <v>XXX - leave row blank</v>
      </c>
      <c r="D69" s="212">
        <v>0</v>
      </c>
      <c r="E69" s="212">
        <v>0</v>
      </c>
      <c r="F69" s="212">
        <v>0</v>
      </c>
      <c r="G69" s="212">
        <v>0</v>
      </c>
      <c r="H69" s="212">
        <v>0</v>
      </c>
      <c r="I69" s="212">
        <v>0</v>
      </c>
      <c r="J69" s="215">
        <f t="shared" si="4"/>
        <v>0</v>
      </c>
      <c r="K69" s="226" t="str">
        <f t="shared" si="8"/>
        <v/>
      </c>
      <c r="L69" s="227" t="str">
        <f t="shared" si="9"/>
        <v/>
      </c>
      <c r="P69" s="199" t="s">
        <v>3618</v>
      </c>
      <c r="Q69" s="199" t="s">
        <v>3747</v>
      </c>
      <c r="R69" s="199" t="s">
        <v>3748</v>
      </c>
      <c r="S69" s="199" t="s">
        <v>3749</v>
      </c>
      <c r="T69" s="199" t="s">
        <v>3750</v>
      </c>
      <c r="U69" s="199" t="s">
        <v>3751</v>
      </c>
      <c r="V69" s="203" t="s">
        <v>3593</v>
      </c>
      <c r="W69" s="203" t="s">
        <v>3593</v>
      </c>
      <c r="X69" s="203" t="s">
        <v>3593</v>
      </c>
      <c r="Y69" s="203" t="s">
        <v>3593</v>
      </c>
      <c r="Z69" s="203" t="s">
        <v>3593</v>
      </c>
      <c r="AA69" s="203" t="s">
        <v>3593</v>
      </c>
      <c r="AB69" s="203" t="s">
        <v>3593</v>
      </c>
      <c r="AC69" s="203" t="s">
        <v>3593</v>
      </c>
      <c r="AD69" s="203" t="s">
        <v>3593</v>
      </c>
      <c r="AE69" s="203" t="s">
        <v>3593</v>
      </c>
      <c r="AF69" s="203" t="s">
        <v>3593</v>
      </c>
      <c r="AG69" s="203" t="s">
        <v>3593</v>
      </c>
      <c r="AH69" s="203" t="s">
        <v>3593</v>
      </c>
      <c r="AI69" s="203" t="s">
        <v>3593</v>
      </c>
      <c r="AJ69" s="203" t="s">
        <v>3593</v>
      </c>
      <c r="AK69" s="203" t="s">
        <v>3593</v>
      </c>
      <c r="AL69" s="203" t="s">
        <v>3593</v>
      </c>
      <c r="AM69" s="203" t="s">
        <v>3593</v>
      </c>
      <c r="AN69" s="203" t="s">
        <v>3593</v>
      </c>
      <c r="AO69" s="203" t="s">
        <v>3593</v>
      </c>
      <c r="AP69" s="203" t="s">
        <v>3593</v>
      </c>
      <c r="AQ69" s="203" t="s">
        <v>3593</v>
      </c>
      <c r="AR69" s="203" t="s">
        <v>3593</v>
      </c>
      <c r="AS69" s="203" t="s">
        <v>3593</v>
      </c>
      <c r="AT69" s="203" t="s">
        <v>3593</v>
      </c>
      <c r="AU69" s="203" t="s">
        <v>3593</v>
      </c>
      <c r="AV69" s="203" t="s">
        <v>3593</v>
      </c>
      <c r="AW69" s="203" t="s">
        <v>3593</v>
      </c>
      <c r="AX69" s="203" t="s">
        <v>3593</v>
      </c>
      <c r="AY69" s="203" t="s">
        <v>3593</v>
      </c>
      <c r="BA69" s="214" t="str">
        <f t="shared" si="5"/>
        <v xml:space="preserve"> </v>
      </c>
      <c r="BB69" s="214" t="str">
        <f t="shared" si="6"/>
        <v xml:space="preserve"> </v>
      </c>
    </row>
    <row r="70" spans="2:54" ht="15.5" x14ac:dyDescent="0.35">
      <c r="B70" s="210">
        <v>17</v>
      </c>
      <c r="C70" s="211" t="str">
        <f t="shared" si="7"/>
        <v>XXX - leave row blank</v>
      </c>
      <c r="D70" s="212">
        <v>0</v>
      </c>
      <c r="E70" s="212">
        <v>0</v>
      </c>
      <c r="F70" s="212">
        <v>0</v>
      </c>
      <c r="G70" s="212">
        <v>0</v>
      </c>
      <c r="H70" s="212">
        <v>0</v>
      </c>
      <c r="I70" s="212">
        <v>0</v>
      </c>
      <c r="J70" s="215">
        <f t="shared" si="4"/>
        <v>0</v>
      </c>
      <c r="K70" s="226" t="str">
        <f t="shared" si="8"/>
        <v/>
      </c>
      <c r="L70" s="227" t="str">
        <f t="shared" si="9"/>
        <v/>
      </c>
      <c r="P70" s="199" t="s">
        <v>3589</v>
      </c>
      <c r="Q70" s="199" t="s">
        <v>3748</v>
      </c>
      <c r="R70" s="199" t="s">
        <v>3748</v>
      </c>
      <c r="S70" s="199" t="s">
        <v>3752</v>
      </c>
      <c r="T70" s="199" t="s">
        <v>3747</v>
      </c>
      <c r="U70" s="203" t="s">
        <v>3593</v>
      </c>
      <c r="V70" s="203" t="s">
        <v>3593</v>
      </c>
      <c r="W70" s="203" t="s">
        <v>3593</v>
      </c>
      <c r="X70" s="203" t="s">
        <v>3593</v>
      </c>
      <c r="Y70" s="203" t="s">
        <v>3593</v>
      </c>
      <c r="Z70" s="203" t="s">
        <v>3593</v>
      </c>
      <c r="AA70" s="203" t="s">
        <v>3593</v>
      </c>
      <c r="AB70" s="203" t="s">
        <v>3593</v>
      </c>
      <c r="AC70" s="203" t="s">
        <v>3593</v>
      </c>
      <c r="AD70" s="203" t="s">
        <v>3593</v>
      </c>
      <c r="AE70" s="203" t="s">
        <v>3593</v>
      </c>
      <c r="AF70" s="203" t="s">
        <v>3593</v>
      </c>
      <c r="AG70" s="203" t="s">
        <v>3593</v>
      </c>
      <c r="AH70" s="203" t="s">
        <v>3593</v>
      </c>
      <c r="AI70" s="203" t="s">
        <v>3593</v>
      </c>
      <c r="AJ70" s="203" t="s">
        <v>3593</v>
      </c>
      <c r="AK70" s="203" t="s">
        <v>3593</v>
      </c>
      <c r="AL70" s="203" t="s">
        <v>3593</v>
      </c>
      <c r="AM70" s="203" t="s">
        <v>3593</v>
      </c>
      <c r="AN70" s="203" t="s">
        <v>3593</v>
      </c>
      <c r="AO70" s="203" t="s">
        <v>3593</v>
      </c>
      <c r="AP70" s="203" t="s">
        <v>3593</v>
      </c>
      <c r="AQ70" s="203" t="s">
        <v>3593</v>
      </c>
      <c r="AR70" s="203" t="s">
        <v>3593</v>
      </c>
      <c r="AS70" s="203" t="s">
        <v>3593</v>
      </c>
      <c r="AT70" s="203" t="s">
        <v>3593</v>
      </c>
      <c r="AU70" s="203" t="s">
        <v>3593</v>
      </c>
      <c r="AV70" s="203" t="s">
        <v>3593</v>
      </c>
      <c r="AW70" s="203" t="s">
        <v>3593</v>
      </c>
      <c r="AX70" s="203" t="s">
        <v>3593</v>
      </c>
      <c r="AY70" s="203" t="s">
        <v>3593</v>
      </c>
      <c r="BA70" s="214" t="str">
        <f t="shared" si="5"/>
        <v xml:space="preserve"> </v>
      </c>
      <c r="BB70" s="214" t="str">
        <f t="shared" si="6"/>
        <v xml:space="preserve"> </v>
      </c>
    </row>
    <row r="71" spans="2:54" ht="15.5" x14ac:dyDescent="0.35">
      <c r="B71" s="210">
        <v>18</v>
      </c>
      <c r="C71" s="211" t="str">
        <f t="shared" si="7"/>
        <v>XXX - leave row blank</v>
      </c>
      <c r="D71" s="212">
        <v>0</v>
      </c>
      <c r="E71" s="212">
        <v>0</v>
      </c>
      <c r="F71" s="212">
        <v>0</v>
      </c>
      <c r="G71" s="212">
        <v>0</v>
      </c>
      <c r="H71" s="212">
        <v>0</v>
      </c>
      <c r="I71" s="212">
        <v>0</v>
      </c>
      <c r="J71" s="215">
        <f t="shared" si="4"/>
        <v>0</v>
      </c>
      <c r="K71" s="226" t="str">
        <f t="shared" si="8"/>
        <v/>
      </c>
      <c r="L71" s="227" t="str">
        <f t="shared" si="9"/>
        <v/>
      </c>
      <c r="P71" s="199" t="s">
        <v>3618</v>
      </c>
      <c r="Q71" s="199" t="s">
        <v>3752</v>
      </c>
      <c r="R71" s="199" t="s">
        <v>3748</v>
      </c>
      <c r="S71" s="199" t="s">
        <v>3749</v>
      </c>
      <c r="T71" s="199" t="s">
        <v>3750</v>
      </c>
      <c r="U71" s="199" t="s">
        <v>3751</v>
      </c>
      <c r="V71" s="203" t="s">
        <v>3593</v>
      </c>
      <c r="W71" s="203" t="s">
        <v>3593</v>
      </c>
      <c r="X71" s="203" t="s">
        <v>3593</v>
      </c>
      <c r="Y71" s="203" t="s">
        <v>3593</v>
      </c>
      <c r="Z71" s="203" t="s">
        <v>3593</v>
      </c>
      <c r="AA71" s="203" t="s">
        <v>3593</v>
      </c>
      <c r="AB71" s="203" t="s">
        <v>3593</v>
      </c>
      <c r="AC71" s="203" t="s">
        <v>3593</v>
      </c>
      <c r="AD71" s="203" t="s">
        <v>3593</v>
      </c>
      <c r="AE71" s="203" t="s">
        <v>3593</v>
      </c>
      <c r="AF71" s="203" t="s">
        <v>3593</v>
      </c>
      <c r="AG71" s="203" t="s">
        <v>3593</v>
      </c>
      <c r="AH71" s="203" t="s">
        <v>3593</v>
      </c>
      <c r="AI71" s="203" t="s">
        <v>3593</v>
      </c>
      <c r="AJ71" s="203" t="s">
        <v>3593</v>
      </c>
      <c r="AK71" s="203" t="s">
        <v>3593</v>
      </c>
      <c r="AL71" s="203" t="s">
        <v>3593</v>
      </c>
      <c r="AM71" s="203" t="s">
        <v>3593</v>
      </c>
      <c r="AN71" s="203" t="s">
        <v>3593</v>
      </c>
      <c r="AO71" s="203" t="s">
        <v>3593</v>
      </c>
      <c r="AP71" s="203" t="s">
        <v>3593</v>
      </c>
      <c r="AQ71" s="203" t="s">
        <v>3593</v>
      </c>
      <c r="AR71" s="203" t="s">
        <v>3593</v>
      </c>
      <c r="AS71" s="203" t="s">
        <v>3593</v>
      </c>
      <c r="AT71" s="203" t="s">
        <v>3593</v>
      </c>
      <c r="AU71" s="203" t="s">
        <v>3593</v>
      </c>
      <c r="AV71" s="203" t="s">
        <v>3593</v>
      </c>
      <c r="AW71" s="203" t="s">
        <v>3593</v>
      </c>
      <c r="AX71" s="203" t="s">
        <v>3593</v>
      </c>
      <c r="AY71" s="203" t="s">
        <v>3593</v>
      </c>
      <c r="BA71" s="214" t="str">
        <f t="shared" si="5"/>
        <v xml:space="preserve"> </v>
      </c>
      <c r="BB71" s="214" t="str">
        <f t="shared" si="6"/>
        <v xml:space="preserve"> </v>
      </c>
    </row>
    <row r="72" spans="2:54" ht="15.5" x14ac:dyDescent="0.35">
      <c r="B72" s="210">
        <v>19</v>
      </c>
      <c r="C72" s="211" t="str">
        <f t="shared" si="7"/>
        <v>XXX - leave row blank</v>
      </c>
      <c r="D72" s="212">
        <v>0</v>
      </c>
      <c r="E72" s="212">
        <v>0</v>
      </c>
      <c r="F72" s="212">
        <v>0</v>
      </c>
      <c r="G72" s="212">
        <v>0</v>
      </c>
      <c r="H72" s="212">
        <v>0</v>
      </c>
      <c r="I72" s="212">
        <v>0</v>
      </c>
      <c r="J72" s="215">
        <f t="shared" si="4"/>
        <v>0</v>
      </c>
      <c r="K72" s="226" t="str">
        <f t="shared" si="8"/>
        <v/>
      </c>
      <c r="L72" s="227" t="str">
        <f t="shared" si="9"/>
        <v/>
      </c>
      <c r="P72" s="199" t="s">
        <v>3589</v>
      </c>
      <c r="Q72" s="199" t="s">
        <v>3749</v>
      </c>
      <c r="R72" s="199" t="s">
        <v>3749</v>
      </c>
      <c r="S72" s="199" t="s">
        <v>3752</v>
      </c>
      <c r="T72" s="199" t="s">
        <v>3747</v>
      </c>
      <c r="U72" s="203" t="s">
        <v>3593</v>
      </c>
      <c r="V72" s="203" t="s">
        <v>3593</v>
      </c>
      <c r="W72" s="203" t="s">
        <v>3593</v>
      </c>
      <c r="X72" s="203" t="s">
        <v>3593</v>
      </c>
      <c r="Y72" s="203" t="s">
        <v>3593</v>
      </c>
      <c r="Z72" s="203" t="s">
        <v>3593</v>
      </c>
      <c r="AA72" s="203" t="s">
        <v>3593</v>
      </c>
      <c r="AB72" s="203" t="s">
        <v>3593</v>
      </c>
      <c r="AC72" s="203" t="s">
        <v>3593</v>
      </c>
      <c r="AD72" s="203" t="s">
        <v>3593</v>
      </c>
      <c r="AE72" s="203" t="s">
        <v>3593</v>
      </c>
      <c r="AF72" s="203" t="s">
        <v>3593</v>
      </c>
      <c r="AG72" s="203" t="s">
        <v>3593</v>
      </c>
      <c r="AH72" s="203" t="s">
        <v>3593</v>
      </c>
      <c r="AI72" s="203" t="s">
        <v>3593</v>
      </c>
      <c r="AJ72" s="203" t="s">
        <v>3593</v>
      </c>
      <c r="AK72" s="203" t="s">
        <v>3593</v>
      </c>
      <c r="AL72" s="203" t="s">
        <v>3593</v>
      </c>
      <c r="AM72" s="203" t="s">
        <v>3593</v>
      </c>
      <c r="AN72" s="203" t="s">
        <v>3593</v>
      </c>
      <c r="AO72" s="203" t="s">
        <v>3593</v>
      </c>
      <c r="AP72" s="203" t="s">
        <v>3593</v>
      </c>
      <c r="AQ72" s="203" t="s">
        <v>3593</v>
      </c>
      <c r="AR72" s="203" t="s">
        <v>3593</v>
      </c>
      <c r="AS72" s="203" t="s">
        <v>3593</v>
      </c>
      <c r="AT72" s="203" t="s">
        <v>3593</v>
      </c>
      <c r="AU72" s="203" t="s">
        <v>3593</v>
      </c>
      <c r="AV72" s="203" t="s">
        <v>3593</v>
      </c>
      <c r="AW72" s="203" t="s">
        <v>3593</v>
      </c>
      <c r="AX72" s="203" t="s">
        <v>3593</v>
      </c>
      <c r="AY72" s="203" t="s">
        <v>3593</v>
      </c>
      <c r="BA72" s="214" t="str">
        <f t="shared" si="5"/>
        <v xml:space="preserve"> </v>
      </c>
      <c r="BB72" s="214" t="str">
        <f t="shared" si="6"/>
        <v xml:space="preserve"> </v>
      </c>
    </row>
    <row r="73" spans="2:54" ht="15.5" x14ac:dyDescent="0.35">
      <c r="B73" s="210">
        <v>20</v>
      </c>
      <c r="C73" s="211" t="str">
        <f t="shared" si="7"/>
        <v>XXX - leave row blank</v>
      </c>
      <c r="D73" s="212">
        <v>0</v>
      </c>
      <c r="E73" s="212">
        <v>0</v>
      </c>
      <c r="F73" s="212">
        <v>0</v>
      </c>
      <c r="G73" s="212">
        <v>0</v>
      </c>
      <c r="H73" s="212">
        <v>0</v>
      </c>
      <c r="I73" s="212">
        <v>0</v>
      </c>
      <c r="J73" s="215">
        <f t="shared" si="4"/>
        <v>0</v>
      </c>
      <c r="K73" s="226" t="str">
        <f t="shared" si="8"/>
        <v/>
      </c>
      <c r="L73" s="227" t="str">
        <f t="shared" si="9"/>
        <v/>
      </c>
      <c r="P73" s="199" t="s">
        <v>3589</v>
      </c>
      <c r="Q73" s="199" t="s">
        <v>3753</v>
      </c>
      <c r="R73" s="199" t="s">
        <v>3753</v>
      </c>
      <c r="S73" s="199" t="s">
        <v>3598</v>
      </c>
      <c r="T73" s="199" t="s">
        <v>3599</v>
      </c>
      <c r="U73" s="199" t="s">
        <v>3600</v>
      </c>
      <c r="V73" s="203" t="s">
        <v>3593</v>
      </c>
      <c r="W73" s="203" t="s">
        <v>3593</v>
      </c>
      <c r="X73" s="203" t="s">
        <v>3593</v>
      </c>
      <c r="Y73" s="203" t="s">
        <v>3593</v>
      </c>
      <c r="Z73" s="203" t="s">
        <v>3593</v>
      </c>
      <c r="AA73" s="203" t="s">
        <v>3593</v>
      </c>
      <c r="AB73" s="203" t="s">
        <v>3593</v>
      </c>
      <c r="AC73" s="203" t="s">
        <v>3593</v>
      </c>
      <c r="AD73" s="203" t="s">
        <v>3593</v>
      </c>
      <c r="AE73" s="203" t="s">
        <v>3593</v>
      </c>
      <c r="AF73" s="203" t="s">
        <v>3593</v>
      </c>
      <c r="AG73" s="203" t="s">
        <v>3593</v>
      </c>
      <c r="AH73" s="203" t="s">
        <v>3593</v>
      </c>
      <c r="AI73" s="203" t="s">
        <v>3593</v>
      </c>
      <c r="AJ73" s="203" t="s">
        <v>3593</v>
      </c>
      <c r="AK73" s="203" t="s">
        <v>3593</v>
      </c>
      <c r="AL73" s="203" t="s">
        <v>3593</v>
      </c>
      <c r="AM73" s="203" t="s">
        <v>3593</v>
      </c>
      <c r="AN73" s="203" t="s">
        <v>3593</v>
      </c>
      <c r="AO73" s="203" t="s">
        <v>3593</v>
      </c>
      <c r="AP73" s="203" t="s">
        <v>3593</v>
      </c>
      <c r="AQ73" s="203" t="s">
        <v>3593</v>
      </c>
      <c r="AR73" s="203" t="s">
        <v>3593</v>
      </c>
      <c r="AS73" s="203" t="s">
        <v>3593</v>
      </c>
      <c r="AT73" s="203" t="s">
        <v>3593</v>
      </c>
      <c r="AU73" s="203" t="s">
        <v>3593</v>
      </c>
      <c r="AV73" s="203" t="s">
        <v>3593</v>
      </c>
      <c r="AW73" s="203" t="s">
        <v>3593</v>
      </c>
      <c r="AX73" s="203" t="s">
        <v>3593</v>
      </c>
      <c r="AY73" s="203" t="s">
        <v>3593</v>
      </c>
      <c r="BA73" s="214" t="str">
        <f t="shared" si="5"/>
        <v xml:space="preserve"> </v>
      </c>
      <c r="BB73" s="214" t="str">
        <f t="shared" si="6"/>
        <v xml:space="preserve"> </v>
      </c>
    </row>
    <row r="74" spans="2:54" ht="15.5" x14ac:dyDescent="0.35">
      <c r="B74" s="210">
        <v>21</v>
      </c>
      <c r="C74" s="211" t="str">
        <f t="shared" si="7"/>
        <v>XXX - leave row blank</v>
      </c>
      <c r="D74" s="212">
        <v>0</v>
      </c>
      <c r="E74" s="212">
        <v>0</v>
      </c>
      <c r="F74" s="212">
        <v>0</v>
      </c>
      <c r="G74" s="212">
        <v>0</v>
      </c>
      <c r="H74" s="212">
        <v>0</v>
      </c>
      <c r="I74" s="212">
        <v>0</v>
      </c>
      <c r="J74" s="215">
        <f t="shared" si="4"/>
        <v>0</v>
      </c>
      <c r="K74" s="226" t="str">
        <f t="shared" si="8"/>
        <v/>
      </c>
      <c r="L74" s="227" t="str">
        <f t="shared" si="9"/>
        <v/>
      </c>
      <c r="P74" s="199" t="s">
        <v>3589</v>
      </c>
      <c r="Q74" s="199" t="s">
        <v>3754</v>
      </c>
      <c r="R74" s="199" t="s">
        <v>3754</v>
      </c>
      <c r="S74" s="199" t="s">
        <v>3591</v>
      </c>
      <c r="T74" s="199" t="s">
        <v>3592</v>
      </c>
      <c r="U74" s="203" t="s">
        <v>3593</v>
      </c>
      <c r="V74" s="203" t="s">
        <v>3593</v>
      </c>
      <c r="W74" s="203" t="s">
        <v>3593</v>
      </c>
      <c r="X74" s="203" t="s">
        <v>3593</v>
      </c>
      <c r="Y74" s="203" t="s">
        <v>3593</v>
      </c>
      <c r="Z74" s="203" t="s">
        <v>3593</v>
      </c>
      <c r="AA74" s="203" t="s">
        <v>3593</v>
      </c>
      <c r="AB74" s="203" t="s">
        <v>3593</v>
      </c>
      <c r="AC74" s="203" t="s">
        <v>3593</v>
      </c>
      <c r="AD74" s="203" t="s">
        <v>3593</v>
      </c>
      <c r="AE74" s="203" t="s">
        <v>3593</v>
      </c>
      <c r="AF74" s="203" t="s">
        <v>3593</v>
      </c>
      <c r="AG74" s="203" t="s">
        <v>3593</v>
      </c>
      <c r="AH74" s="203" t="s">
        <v>3593</v>
      </c>
      <c r="AI74" s="203" t="s">
        <v>3593</v>
      </c>
      <c r="AJ74" s="203" t="s">
        <v>3593</v>
      </c>
      <c r="AK74" s="203" t="s">
        <v>3593</v>
      </c>
      <c r="AL74" s="203" t="s">
        <v>3593</v>
      </c>
      <c r="AM74" s="203" t="s">
        <v>3593</v>
      </c>
      <c r="AN74" s="203" t="s">
        <v>3593</v>
      </c>
      <c r="AO74" s="203" t="s">
        <v>3593</v>
      </c>
      <c r="AP74" s="203" t="s">
        <v>3593</v>
      </c>
      <c r="AQ74" s="203" t="s">
        <v>3593</v>
      </c>
      <c r="AR74" s="203" t="s">
        <v>3593</v>
      </c>
      <c r="AS74" s="203" t="s">
        <v>3593</v>
      </c>
      <c r="AT74" s="203" t="s">
        <v>3593</v>
      </c>
      <c r="AU74" s="203" t="s">
        <v>3593</v>
      </c>
      <c r="AV74" s="203" t="s">
        <v>3593</v>
      </c>
      <c r="AW74" s="203" t="s">
        <v>3593</v>
      </c>
      <c r="AX74" s="203" t="s">
        <v>3593</v>
      </c>
      <c r="AY74" s="203" t="s">
        <v>3593</v>
      </c>
      <c r="BA74" s="214" t="str">
        <f t="shared" si="5"/>
        <v xml:space="preserve"> </v>
      </c>
      <c r="BB74" s="214" t="str">
        <f t="shared" si="6"/>
        <v xml:space="preserve"> </v>
      </c>
    </row>
    <row r="75" spans="2:54" ht="15.5" x14ac:dyDescent="0.35">
      <c r="B75" s="210">
        <v>22</v>
      </c>
      <c r="C75" s="211" t="str">
        <f t="shared" si="7"/>
        <v>XXX - leave row blank</v>
      </c>
      <c r="D75" s="212">
        <v>0</v>
      </c>
      <c r="E75" s="212">
        <v>0</v>
      </c>
      <c r="F75" s="212">
        <v>0</v>
      </c>
      <c r="G75" s="212">
        <v>0</v>
      </c>
      <c r="H75" s="212">
        <v>0</v>
      </c>
      <c r="I75" s="212">
        <v>0</v>
      </c>
      <c r="J75" s="215">
        <f t="shared" si="4"/>
        <v>0</v>
      </c>
      <c r="K75" s="226" t="str">
        <f t="shared" si="8"/>
        <v/>
      </c>
      <c r="L75" s="227" t="str">
        <f t="shared" si="9"/>
        <v/>
      </c>
      <c r="P75" s="199" t="s">
        <v>3589</v>
      </c>
      <c r="Q75" s="199" t="s">
        <v>3711</v>
      </c>
      <c r="R75" s="199" t="s">
        <v>3711</v>
      </c>
      <c r="S75" s="199" t="s">
        <v>3631</v>
      </c>
      <c r="T75" s="199" t="s">
        <v>3632</v>
      </c>
      <c r="U75" s="199" t="s">
        <v>3633</v>
      </c>
      <c r="V75" s="203" t="s">
        <v>3593</v>
      </c>
      <c r="W75" s="203" t="s">
        <v>3593</v>
      </c>
      <c r="X75" s="203" t="s">
        <v>3593</v>
      </c>
      <c r="Y75" s="203" t="s">
        <v>3593</v>
      </c>
      <c r="Z75" s="203" t="s">
        <v>3593</v>
      </c>
      <c r="AA75" s="203" t="s">
        <v>3593</v>
      </c>
      <c r="AB75" s="203" t="s">
        <v>3593</v>
      </c>
      <c r="AC75" s="203" t="s">
        <v>3593</v>
      </c>
      <c r="AD75" s="203" t="s">
        <v>3593</v>
      </c>
      <c r="AE75" s="203" t="s">
        <v>3593</v>
      </c>
      <c r="AF75" s="203" t="s">
        <v>3593</v>
      </c>
      <c r="AG75" s="203" t="s">
        <v>3593</v>
      </c>
      <c r="AH75" s="203" t="s">
        <v>3593</v>
      </c>
      <c r="AI75" s="203" t="s">
        <v>3593</v>
      </c>
      <c r="AJ75" s="203" t="s">
        <v>3593</v>
      </c>
      <c r="AK75" s="203" t="s">
        <v>3593</v>
      </c>
      <c r="AL75" s="203" t="s">
        <v>3593</v>
      </c>
      <c r="AM75" s="203" t="s">
        <v>3593</v>
      </c>
      <c r="AN75" s="203" t="s">
        <v>3593</v>
      </c>
      <c r="AO75" s="203" t="s">
        <v>3593</v>
      </c>
      <c r="AP75" s="203" t="s">
        <v>3593</v>
      </c>
      <c r="AQ75" s="203" t="s">
        <v>3593</v>
      </c>
      <c r="AR75" s="203" t="s">
        <v>3593</v>
      </c>
      <c r="AS75" s="203" t="s">
        <v>3593</v>
      </c>
      <c r="AT75" s="203" t="s">
        <v>3593</v>
      </c>
      <c r="AU75" s="203" t="s">
        <v>3593</v>
      </c>
      <c r="AV75" s="203" t="s">
        <v>3593</v>
      </c>
      <c r="AW75" s="203" t="s">
        <v>3593</v>
      </c>
      <c r="AX75" s="203" t="s">
        <v>3593</v>
      </c>
      <c r="AY75" s="203" t="s">
        <v>3593</v>
      </c>
      <c r="BA75" s="214" t="str">
        <f t="shared" si="5"/>
        <v xml:space="preserve"> </v>
      </c>
      <c r="BB75" s="214" t="str">
        <f t="shared" si="6"/>
        <v xml:space="preserve"> </v>
      </c>
    </row>
    <row r="76" spans="2:54" ht="15.5" x14ac:dyDescent="0.35">
      <c r="B76" s="210">
        <v>23</v>
      </c>
      <c r="C76" s="211" t="str">
        <f t="shared" si="7"/>
        <v>XXX - leave row blank</v>
      </c>
      <c r="D76" s="212">
        <v>0</v>
      </c>
      <c r="E76" s="212">
        <v>0</v>
      </c>
      <c r="F76" s="212">
        <v>0</v>
      </c>
      <c r="G76" s="212">
        <v>0</v>
      </c>
      <c r="H76" s="212">
        <v>0</v>
      </c>
      <c r="I76" s="212">
        <v>0</v>
      </c>
      <c r="J76" s="215">
        <f t="shared" si="4"/>
        <v>0</v>
      </c>
      <c r="K76" s="226" t="str">
        <f t="shared" si="8"/>
        <v/>
      </c>
      <c r="L76" s="227" t="str">
        <f t="shared" si="9"/>
        <v/>
      </c>
      <c r="P76" s="199" t="s">
        <v>3589</v>
      </c>
      <c r="Q76" s="199" t="s">
        <v>3755</v>
      </c>
      <c r="R76" s="199" t="s">
        <v>3755</v>
      </c>
      <c r="S76" s="199" t="s">
        <v>3716</v>
      </c>
      <c r="T76" s="199" t="s">
        <v>3674</v>
      </c>
      <c r="U76" s="199" t="s">
        <v>3675</v>
      </c>
      <c r="V76" s="203" t="s">
        <v>3593</v>
      </c>
      <c r="W76" s="203" t="s">
        <v>3593</v>
      </c>
      <c r="X76" s="203" t="s">
        <v>3593</v>
      </c>
      <c r="Y76" s="203" t="s">
        <v>3593</v>
      </c>
      <c r="Z76" s="203" t="s">
        <v>3593</v>
      </c>
      <c r="AA76" s="203" t="s">
        <v>3593</v>
      </c>
      <c r="AB76" s="203" t="s">
        <v>3593</v>
      </c>
      <c r="AC76" s="203" t="s">
        <v>3593</v>
      </c>
      <c r="AD76" s="203" t="s">
        <v>3593</v>
      </c>
      <c r="AE76" s="203" t="s">
        <v>3593</v>
      </c>
      <c r="AF76" s="203" t="s">
        <v>3593</v>
      </c>
      <c r="AG76" s="203" t="s">
        <v>3593</v>
      </c>
      <c r="AH76" s="203" t="s">
        <v>3593</v>
      </c>
      <c r="AI76" s="203" t="s">
        <v>3593</v>
      </c>
      <c r="AJ76" s="203" t="s">
        <v>3593</v>
      </c>
      <c r="AK76" s="203" t="s">
        <v>3593</v>
      </c>
      <c r="AL76" s="203" t="s">
        <v>3593</v>
      </c>
      <c r="AM76" s="203" t="s">
        <v>3593</v>
      </c>
      <c r="AN76" s="203" t="s">
        <v>3593</v>
      </c>
      <c r="AO76" s="203" t="s">
        <v>3593</v>
      </c>
      <c r="AP76" s="203" t="s">
        <v>3593</v>
      </c>
      <c r="AQ76" s="203" t="s">
        <v>3593</v>
      </c>
      <c r="AR76" s="203" t="s">
        <v>3593</v>
      </c>
      <c r="AS76" s="203" t="s">
        <v>3593</v>
      </c>
      <c r="AT76" s="203" t="s">
        <v>3593</v>
      </c>
      <c r="AU76" s="203" t="s">
        <v>3593</v>
      </c>
      <c r="AV76" s="203" t="s">
        <v>3593</v>
      </c>
      <c r="AW76" s="203" t="s">
        <v>3593</v>
      </c>
      <c r="AX76" s="203" t="s">
        <v>3593</v>
      </c>
      <c r="AY76" s="203" t="s">
        <v>3593</v>
      </c>
      <c r="BA76" s="214" t="str">
        <f t="shared" si="5"/>
        <v xml:space="preserve"> </v>
      </c>
      <c r="BB76" s="214" t="str">
        <f t="shared" si="6"/>
        <v xml:space="preserve"> </v>
      </c>
    </row>
    <row r="77" spans="2:54" ht="15.5" x14ac:dyDescent="0.35">
      <c r="B77" s="210">
        <v>24</v>
      </c>
      <c r="C77" s="211" t="str">
        <f t="shared" si="7"/>
        <v>XXX - leave row blank</v>
      </c>
      <c r="D77" s="212">
        <v>0</v>
      </c>
      <c r="E77" s="212">
        <v>0</v>
      </c>
      <c r="F77" s="212">
        <v>0</v>
      </c>
      <c r="G77" s="212">
        <v>0</v>
      </c>
      <c r="H77" s="212">
        <v>0</v>
      </c>
      <c r="I77" s="212">
        <v>0</v>
      </c>
      <c r="J77" s="215">
        <f t="shared" si="4"/>
        <v>0</v>
      </c>
      <c r="K77" s="226" t="str">
        <f t="shared" si="8"/>
        <v/>
      </c>
      <c r="L77" s="227" t="str">
        <f t="shared" si="9"/>
        <v/>
      </c>
      <c r="P77" s="199" t="s">
        <v>3589</v>
      </c>
      <c r="Q77" s="199" t="s">
        <v>3756</v>
      </c>
      <c r="R77" s="199" t="s">
        <v>3756</v>
      </c>
      <c r="S77" s="199" t="s">
        <v>3757</v>
      </c>
      <c r="T77" s="199" t="s">
        <v>3685</v>
      </c>
      <c r="U77" s="199" t="s">
        <v>3686</v>
      </c>
      <c r="V77" s="203" t="s">
        <v>3593</v>
      </c>
      <c r="W77" s="203" t="s">
        <v>3593</v>
      </c>
      <c r="X77" s="203" t="s">
        <v>3593</v>
      </c>
      <c r="Y77" s="203" t="s">
        <v>3593</v>
      </c>
      <c r="Z77" s="203" t="s">
        <v>3593</v>
      </c>
      <c r="AA77" s="203" t="s">
        <v>3593</v>
      </c>
      <c r="AB77" s="203" t="s">
        <v>3593</v>
      </c>
      <c r="AC77" s="203" t="s">
        <v>3593</v>
      </c>
      <c r="AD77" s="203" t="s">
        <v>3593</v>
      </c>
      <c r="AE77" s="203" t="s">
        <v>3593</v>
      </c>
      <c r="AF77" s="203" t="s">
        <v>3593</v>
      </c>
      <c r="AG77" s="203" t="s">
        <v>3593</v>
      </c>
      <c r="AH77" s="203" t="s">
        <v>3593</v>
      </c>
      <c r="AI77" s="203" t="s">
        <v>3593</v>
      </c>
      <c r="AJ77" s="203" t="s">
        <v>3593</v>
      </c>
      <c r="AK77" s="203" t="s">
        <v>3593</v>
      </c>
      <c r="AL77" s="203" t="s">
        <v>3593</v>
      </c>
      <c r="AM77" s="203" t="s">
        <v>3593</v>
      </c>
      <c r="AN77" s="203" t="s">
        <v>3593</v>
      </c>
      <c r="AO77" s="203" t="s">
        <v>3593</v>
      </c>
      <c r="AP77" s="203" t="s">
        <v>3593</v>
      </c>
      <c r="AQ77" s="203" t="s">
        <v>3593</v>
      </c>
      <c r="AR77" s="203" t="s">
        <v>3593</v>
      </c>
      <c r="AS77" s="203" t="s">
        <v>3593</v>
      </c>
      <c r="AT77" s="203" t="s">
        <v>3593</v>
      </c>
      <c r="AU77" s="203" t="s">
        <v>3593</v>
      </c>
      <c r="AV77" s="203" t="s">
        <v>3593</v>
      </c>
      <c r="AW77" s="203" t="s">
        <v>3593</v>
      </c>
      <c r="AX77" s="203" t="s">
        <v>3593</v>
      </c>
      <c r="AY77" s="203" t="s">
        <v>3593</v>
      </c>
      <c r="BA77" s="214" t="str">
        <f t="shared" si="5"/>
        <v xml:space="preserve"> </v>
      </c>
      <c r="BB77" s="214" t="str">
        <f t="shared" si="6"/>
        <v xml:space="preserve"> </v>
      </c>
    </row>
    <row r="78" spans="2:54" ht="15.5" x14ac:dyDescent="0.35">
      <c r="B78" s="210">
        <v>25</v>
      </c>
      <c r="C78" s="211" t="str">
        <f t="shared" si="7"/>
        <v>XXX - leave row blank</v>
      </c>
      <c r="D78" s="212">
        <v>0</v>
      </c>
      <c r="E78" s="212">
        <v>0</v>
      </c>
      <c r="F78" s="212">
        <v>0</v>
      </c>
      <c r="G78" s="212">
        <v>0</v>
      </c>
      <c r="H78" s="212">
        <v>0</v>
      </c>
      <c r="I78" s="212">
        <v>0</v>
      </c>
      <c r="J78" s="215">
        <f t="shared" si="4"/>
        <v>0</v>
      </c>
      <c r="K78" s="226" t="str">
        <f t="shared" si="8"/>
        <v/>
      </c>
      <c r="L78" s="227" t="str">
        <f t="shared" si="9"/>
        <v/>
      </c>
      <c r="P78" s="199" t="s">
        <v>3589</v>
      </c>
      <c r="Q78" s="199" t="s">
        <v>3758</v>
      </c>
      <c r="R78" s="199" t="s">
        <v>3758</v>
      </c>
      <c r="S78" s="199" t="s">
        <v>3759</v>
      </c>
      <c r="T78" s="199" t="s">
        <v>3760</v>
      </c>
      <c r="U78" s="203" t="s">
        <v>3593</v>
      </c>
      <c r="V78" s="203" t="s">
        <v>3593</v>
      </c>
      <c r="W78" s="203" t="s">
        <v>3593</v>
      </c>
      <c r="X78" s="203" t="s">
        <v>3593</v>
      </c>
      <c r="Y78" s="203" t="s">
        <v>3593</v>
      </c>
      <c r="Z78" s="203" t="s">
        <v>3593</v>
      </c>
      <c r="AA78" s="203" t="s">
        <v>3593</v>
      </c>
      <c r="AB78" s="203" t="s">
        <v>3593</v>
      </c>
      <c r="AC78" s="203" t="s">
        <v>3593</v>
      </c>
      <c r="AD78" s="203" t="s">
        <v>3593</v>
      </c>
      <c r="AE78" s="203" t="s">
        <v>3593</v>
      </c>
      <c r="AF78" s="203" t="s">
        <v>3593</v>
      </c>
      <c r="AG78" s="203" t="s">
        <v>3593</v>
      </c>
      <c r="AH78" s="203" t="s">
        <v>3593</v>
      </c>
      <c r="AI78" s="203" t="s">
        <v>3593</v>
      </c>
      <c r="AJ78" s="203" t="s">
        <v>3593</v>
      </c>
      <c r="AK78" s="203" t="s">
        <v>3593</v>
      </c>
      <c r="AL78" s="203" t="s">
        <v>3593</v>
      </c>
      <c r="AM78" s="203" t="s">
        <v>3593</v>
      </c>
      <c r="AN78" s="203" t="s">
        <v>3593</v>
      </c>
      <c r="AO78" s="203" t="s">
        <v>3593</v>
      </c>
      <c r="AP78" s="203" t="s">
        <v>3593</v>
      </c>
      <c r="AQ78" s="203" t="s">
        <v>3593</v>
      </c>
      <c r="AR78" s="203" t="s">
        <v>3593</v>
      </c>
      <c r="AS78" s="203" t="s">
        <v>3593</v>
      </c>
      <c r="AT78" s="203" t="s">
        <v>3593</v>
      </c>
      <c r="AU78" s="203" t="s">
        <v>3593</v>
      </c>
      <c r="AV78" s="203" t="s">
        <v>3593</v>
      </c>
      <c r="AW78" s="203" t="s">
        <v>3593</v>
      </c>
      <c r="AX78" s="203" t="s">
        <v>3593</v>
      </c>
      <c r="AY78" s="203" t="s">
        <v>3593</v>
      </c>
      <c r="BA78" s="214" t="str">
        <f t="shared" si="5"/>
        <v xml:space="preserve"> </v>
      </c>
      <c r="BB78" s="214" t="str">
        <f t="shared" si="6"/>
        <v xml:space="preserve"> </v>
      </c>
    </row>
    <row r="79" spans="2:54" ht="15.5" x14ac:dyDescent="0.35">
      <c r="B79" s="210">
        <v>26</v>
      </c>
      <c r="C79" s="211" t="str">
        <f t="shared" si="7"/>
        <v>XXX - leave row blank</v>
      </c>
      <c r="D79" s="212">
        <v>0</v>
      </c>
      <c r="E79" s="212">
        <v>0</v>
      </c>
      <c r="F79" s="212">
        <v>0</v>
      </c>
      <c r="G79" s="212">
        <v>0</v>
      </c>
      <c r="H79" s="212">
        <v>0</v>
      </c>
      <c r="I79" s="212">
        <v>0</v>
      </c>
      <c r="J79" s="215">
        <f t="shared" si="4"/>
        <v>0</v>
      </c>
      <c r="K79" s="226" t="str">
        <f t="shared" si="8"/>
        <v/>
      </c>
      <c r="L79" s="227" t="str">
        <f t="shared" si="9"/>
        <v/>
      </c>
      <c r="P79" s="199" t="s">
        <v>3618</v>
      </c>
      <c r="Q79" s="199" t="s">
        <v>3761</v>
      </c>
      <c r="R79" s="199" t="s">
        <v>3762</v>
      </c>
      <c r="S79" s="199" t="s">
        <v>3763</v>
      </c>
      <c r="T79" s="199" t="s">
        <v>3764</v>
      </c>
      <c r="U79" s="199" t="s">
        <v>3765</v>
      </c>
      <c r="V79" s="203" t="s">
        <v>3593</v>
      </c>
      <c r="W79" s="203" t="s">
        <v>3593</v>
      </c>
      <c r="X79" s="203" t="s">
        <v>3593</v>
      </c>
      <c r="Y79" s="203" t="s">
        <v>3593</v>
      </c>
      <c r="Z79" s="203" t="s">
        <v>3593</v>
      </c>
      <c r="AA79" s="203" t="s">
        <v>3593</v>
      </c>
      <c r="AB79" s="203" t="s">
        <v>3593</v>
      </c>
      <c r="AC79" s="203" t="s">
        <v>3593</v>
      </c>
      <c r="AD79" s="203" t="s">
        <v>3593</v>
      </c>
      <c r="AE79" s="203" t="s">
        <v>3593</v>
      </c>
      <c r="AF79" s="203" t="s">
        <v>3593</v>
      </c>
      <c r="AG79" s="203" t="s">
        <v>3593</v>
      </c>
      <c r="AH79" s="203" t="s">
        <v>3593</v>
      </c>
      <c r="AI79" s="203" t="s">
        <v>3593</v>
      </c>
      <c r="AJ79" s="203" t="s">
        <v>3593</v>
      </c>
      <c r="AK79" s="203" t="s">
        <v>3593</v>
      </c>
      <c r="AL79" s="203" t="s">
        <v>3593</v>
      </c>
      <c r="AM79" s="203" t="s">
        <v>3593</v>
      </c>
      <c r="AN79" s="203" t="s">
        <v>3593</v>
      </c>
      <c r="AO79" s="203" t="s">
        <v>3593</v>
      </c>
      <c r="AP79" s="203" t="s">
        <v>3593</v>
      </c>
      <c r="AQ79" s="203" t="s">
        <v>3593</v>
      </c>
      <c r="AR79" s="203" t="s">
        <v>3593</v>
      </c>
      <c r="AS79" s="203" t="s">
        <v>3593</v>
      </c>
      <c r="AT79" s="203" t="s">
        <v>3593</v>
      </c>
      <c r="AU79" s="203" t="s">
        <v>3593</v>
      </c>
      <c r="AV79" s="203" t="s">
        <v>3593</v>
      </c>
      <c r="AW79" s="203" t="s">
        <v>3593</v>
      </c>
      <c r="AX79" s="203" t="s">
        <v>3593</v>
      </c>
      <c r="AY79" s="203" t="s">
        <v>3593</v>
      </c>
      <c r="BA79" s="214" t="str">
        <f t="shared" si="5"/>
        <v xml:space="preserve"> </v>
      </c>
      <c r="BB79" s="214" t="str">
        <f t="shared" si="6"/>
        <v xml:space="preserve"> </v>
      </c>
    </row>
    <row r="80" spans="2:54" ht="15.5" x14ac:dyDescent="0.35">
      <c r="B80" s="210">
        <v>27</v>
      </c>
      <c r="C80" s="211" t="str">
        <f t="shared" si="7"/>
        <v>XXX - leave row blank</v>
      </c>
      <c r="D80" s="212">
        <v>0</v>
      </c>
      <c r="E80" s="212">
        <v>0</v>
      </c>
      <c r="F80" s="212">
        <v>0</v>
      </c>
      <c r="G80" s="212">
        <v>0</v>
      </c>
      <c r="H80" s="212">
        <v>0</v>
      </c>
      <c r="I80" s="212">
        <v>0</v>
      </c>
      <c r="J80" s="215">
        <f t="shared" si="4"/>
        <v>0</v>
      </c>
      <c r="K80" s="226" t="str">
        <f t="shared" si="8"/>
        <v/>
      </c>
      <c r="L80" s="227" t="str">
        <f t="shared" si="9"/>
        <v/>
      </c>
      <c r="P80" s="199" t="s">
        <v>3618</v>
      </c>
      <c r="Q80" s="199" t="s">
        <v>3766</v>
      </c>
      <c r="R80" s="199" t="s">
        <v>3762</v>
      </c>
      <c r="S80" s="199" t="s">
        <v>3763</v>
      </c>
      <c r="T80" s="199" t="s">
        <v>3764</v>
      </c>
      <c r="U80" s="199" t="s">
        <v>3765</v>
      </c>
      <c r="V80" s="203" t="s">
        <v>3593</v>
      </c>
      <c r="W80" s="203" t="s">
        <v>3593</v>
      </c>
      <c r="X80" s="203" t="s">
        <v>3593</v>
      </c>
      <c r="Y80" s="203" t="s">
        <v>3593</v>
      </c>
      <c r="Z80" s="203" t="s">
        <v>3593</v>
      </c>
      <c r="AA80" s="203" t="s">
        <v>3593</v>
      </c>
      <c r="AB80" s="203" t="s">
        <v>3593</v>
      </c>
      <c r="AC80" s="203" t="s">
        <v>3593</v>
      </c>
      <c r="AD80" s="203" t="s">
        <v>3593</v>
      </c>
      <c r="AE80" s="203" t="s">
        <v>3593</v>
      </c>
      <c r="AF80" s="203" t="s">
        <v>3593</v>
      </c>
      <c r="AG80" s="203" t="s">
        <v>3593</v>
      </c>
      <c r="AH80" s="203" t="s">
        <v>3593</v>
      </c>
      <c r="AI80" s="203" t="s">
        <v>3593</v>
      </c>
      <c r="AJ80" s="203" t="s">
        <v>3593</v>
      </c>
      <c r="AK80" s="203" t="s">
        <v>3593</v>
      </c>
      <c r="AL80" s="203" t="s">
        <v>3593</v>
      </c>
      <c r="AM80" s="203" t="s">
        <v>3593</v>
      </c>
      <c r="AN80" s="203" t="s">
        <v>3593</v>
      </c>
      <c r="AO80" s="203" t="s">
        <v>3593</v>
      </c>
      <c r="AP80" s="203" t="s">
        <v>3593</v>
      </c>
      <c r="AQ80" s="203" t="s">
        <v>3593</v>
      </c>
      <c r="AR80" s="203" t="s">
        <v>3593</v>
      </c>
      <c r="AS80" s="203" t="s">
        <v>3593</v>
      </c>
      <c r="AT80" s="203" t="s">
        <v>3593</v>
      </c>
      <c r="AU80" s="203" t="s">
        <v>3593</v>
      </c>
      <c r="AV80" s="203" t="s">
        <v>3593</v>
      </c>
      <c r="AW80" s="203" t="s">
        <v>3593</v>
      </c>
      <c r="AX80" s="203" t="s">
        <v>3593</v>
      </c>
      <c r="AY80" s="203" t="s">
        <v>3593</v>
      </c>
      <c r="BA80" s="214" t="str">
        <f t="shared" si="5"/>
        <v xml:space="preserve"> </v>
      </c>
      <c r="BB80" s="214" t="str">
        <f t="shared" si="6"/>
        <v xml:space="preserve"> </v>
      </c>
    </row>
    <row r="81" spans="2:54" ht="15.5" x14ac:dyDescent="0.35">
      <c r="B81" s="210">
        <v>28</v>
      </c>
      <c r="C81" s="211" t="str">
        <f t="shared" si="7"/>
        <v>XXX - leave row blank</v>
      </c>
      <c r="D81" s="212">
        <v>0</v>
      </c>
      <c r="E81" s="212">
        <v>0</v>
      </c>
      <c r="F81" s="212">
        <v>0</v>
      </c>
      <c r="G81" s="212">
        <v>0</v>
      </c>
      <c r="H81" s="212">
        <v>0</v>
      </c>
      <c r="I81" s="212">
        <v>0</v>
      </c>
      <c r="J81" s="215">
        <f t="shared" si="4"/>
        <v>0</v>
      </c>
      <c r="K81" s="226" t="str">
        <f t="shared" si="8"/>
        <v/>
      </c>
      <c r="L81" s="227" t="str">
        <f t="shared" si="9"/>
        <v/>
      </c>
      <c r="P81" s="199" t="s">
        <v>3589</v>
      </c>
      <c r="Q81" s="199" t="s">
        <v>3767</v>
      </c>
      <c r="R81" s="199" t="s">
        <v>3767</v>
      </c>
      <c r="S81" s="199" t="s">
        <v>3645</v>
      </c>
      <c r="T81" s="199" t="s">
        <v>3646</v>
      </c>
      <c r="U81" s="199" t="s">
        <v>3647</v>
      </c>
      <c r="V81" s="203" t="s">
        <v>3593</v>
      </c>
      <c r="W81" s="203" t="s">
        <v>3593</v>
      </c>
      <c r="X81" s="203" t="s">
        <v>3593</v>
      </c>
      <c r="Y81" s="203" t="s">
        <v>3593</v>
      </c>
      <c r="Z81" s="203" t="s">
        <v>3593</v>
      </c>
      <c r="AA81" s="203" t="s">
        <v>3593</v>
      </c>
      <c r="AB81" s="203" t="s">
        <v>3593</v>
      </c>
      <c r="AC81" s="203" t="s">
        <v>3593</v>
      </c>
      <c r="AD81" s="203" t="s">
        <v>3593</v>
      </c>
      <c r="AE81" s="203" t="s">
        <v>3593</v>
      </c>
      <c r="AF81" s="203" t="s">
        <v>3593</v>
      </c>
      <c r="AG81" s="203" t="s">
        <v>3593</v>
      </c>
      <c r="AH81" s="203" t="s">
        <v>3593</v>
      </c>
      <c r="AI81" s="203" t="s">
        <v>3593</v>
      </c>
      <c r="AJ81" s="203" t="s">
        <v>3593</v>
      </c>
      <c r="AK81" s="203" t="s">
        <v>3593</v>
      </c>
      <c r="AL81" s="203" t="s">
        <v>3593</v>
      </c>
      <c r="AM81" s="203" t="s">
        <v>3593</v>
      </c>
      <c r="AN81" s="203" t="s">
        <v>3593</v>
      </c>
      <c r="AO81" s="203" t="s">
        <v>3593</v>
      </c>
      <c r="AP81" s="203" t="s">
        <v>3593</v>
      </c>
      <c r="AQ81" s="203" t="s">
        <v>3593</v>
      </c>
      <c r="AR81" s="203" t="s">
        <v>3593</v>
      </c>
      <c r="AS81" s="203" t="s">
        <v>3593</v>
      </c>
      <c r="AT81" s="203" t="s">
        <v>3593</v>
      </c>
      <c r="AU81" s="203" t="s">
        <v>3593</v>
      </c>
      <c r="AV81" s="203" t="s">
        <v>3593</v>
      </c>
      <c r="AW81" s="203" t="s">
        <v>3593</v>
      </c>
      <c r="AX81" s="203" t="s">
        <v>3593</v>
      </c>
      <c r="AY81" s="203" t="s">
        <v>3593</v>
      </c>
      <c r="BA81" s="214" t="str">
        <f t="shared" si="5"/>
        <v xml:space="preserve"> </v>
      </c>
      <c r="BB81" s="214" t="str">
        <f t="shared" si="6"/>
        <v xml:space="preserve"> </v>
      </c>
    </row>
    <row r="82" spans="2:54" ht="15.5" x14ac:dyDescent="0.35">
      <c r="B82" s="210">
        <v>29</v>
      </c>
      <c r="C82" s="211" t="str">
        <f t="shared" si="7"/>
        <v>XXX - leave row blank</v>
      </c>
      <c r="D82" s="212">
        <v>0</v>
      </c>
      <c r="E82" s="212">
        <v>0</v>
      </c>
      <c r="F82" s="212">
        <v>0</v>
      </c>
      <c r="G82" s="212">
        <v>0</v>
      </c>
      <c r="H82" s="212">
        <v>0</v>
      </c>
      <c r="I82" s="212">
        <v>0</v>
      </c>
      <c r="J82" s="215">
        <f t="shared" si="4"/>
        <v>0</v>
      </c>
      <c r="K82" s="226" t="str">
        <f t="shared" si="8"/>
        <v/>
      </c>
      <c r="L82" s="227" t="str">
        <f t="shared" si="9"/>
        <v/>
      </c>
      <c r="P82" s="199" t="s">
        <v>3589</v>
      </c>
      <c r="Q82" s="199" t="s">
        <v>3768</v>
      </c>
      <c r="R82" s="199" t="s">
        <v>3768</v>
      </c>
      <c r="S82" s="199" t="s">
        <v>3638</v>
      </c>
      <c r="T82" s="203" t="s">
        <v>3593</v>
      </c>
      <c r="U82" s="203" t="s">
        <v>3593</v>
      </c>
      <c r="V82" s="203" t="s">
        <v>3593</v>
      </c>
      <c r="W82" s="203" t="s">
        <v>3593</v>
      </c>
      <c r="X82" s="203" t="s">
        <v>3593</v>
      </c>
      <c r="Y82" s="203" t="s">
        <v>3593</v>
      </c>
      <c r="Z82" s="203" t="s">
        <v>3593</v>
      </c>
      <c r="AA82" s="203" t="s">
        <v>3593</v>
      </c>
      <c r="AB82" s="203" t="s">
        <v>3593</v>
      </c>
      <c r="AC82" s="203" t="s">
        <v>3593</v>
      </c>
      <c r="AD82" s="203" t="s">
        <v>3593</v>
      </c>
      <c r="AE82" s="203" t="s">
        <v>3593</v>
      </c>
      <c r="AF82" s="203" t="s">
        <v>3593</v>
      </c>
      <c r="AG82" s="203" t="s">
        <v>3593</v>
      </c>
      <c r="AH82" s="203" t="s">
        <v>3593</v>
      </c>
      <c r="AI82" s="203" t="s">
        <v>3593</v>
      </c>
      <c r="AJ82" s="203" t="s">
        <v>3593</v>
      </c>
      <c r="AK82" s="203" t="s">
        <v>3593</v>
      </c>
      <c r="AL82" s="203" t="s">
        <v>3593</v>
      </c>
      <c r="AM82" s="203" t="s">
        <v>3593</v>
      </c>
      <c r="AN82" s="203" t="s">
        <v>3593</v>
      </c>
      <c r="AO82" s="203" t="s">
        <v>3593</v>
      </c>
      <c r="AP82" s="203" t="s">
        <v>3593</v>
      </c>
      <c r="AQ82" s="203" t="s">
        <v>3593</v>
      </c>
      <c r="AR82" s="203" t="s">
        <v>3593</v>
      </c>
      <c r="AS82" s="203" t="s">
        <v>3593</v>
      </c>
      <c r="AT82" s="203" t="s">
        <v>3593</v>
      </c>
      <c r="AU82" s="203" t="s">
        <v>3593</v>
      </c>
      <c r="AV82" s="203" t="s">
        <v>3593</v>
      </c>
      <c r="AW82" s="203" t="s">
        <v>3593</v>
      </c>
      <c r="AX82" s="203" t="s">
        <v>3593</v>
      </c>
      <c r="AY82" s="203" t="s">
        <v>3593</v>
      </c>
      <c r="BA82" s="214" t="str">
        <f t="shared" si="5"/>
        <v xml:space="preserve"> </v>
      </c>
      <c r="BB82" s="214" t="str">
        <f t="shared" si="6"/>
        <v xml:space="preserve"> </v>
      </c>
    </row>
    <row r="83" spans="2:54" ht="15.5" x14ac:dyDescent="0.35">
      <c r="B83" s="210">
        <v>30</v>
      </c>
      <c r="C83" s="211" t="str">
        <f t="shared" si="7"/>
        <v>XXX - leave row blank</v>
      </c>
      <c r="D83" s="212">
        <v>0</v>
      </c>
      <c r="E83" s="212">
        <v>0</v>
      </c>
      <c r="F83" s="212">
        <v>0</v>
      </c>
      <c r="G83" s="212">
        <v>0</v>
      </c>
      <c r="H83" s="212">
        <v>0</v>
      </c>
      <c r="I83" s="212">
        <v>0</v>
      </c>
      <c r="J83" s="215">
        <f t="shared" si="4"/>
        <v>0</v>
      </c>
      <c r="K83" s="226" t="str">
        <f t="shared" si="8"/>
        <v/>
      </c>
      <c r="L83" s="227" t="str">
        <f t="shared" si="9"/>
        <v/>
      </c>
      <c r="P83" s="199" t="s">
        <v>3589</v>
      </c>
      <c r="Q83" s="199" t="s">
        <v>3769</v>
      </c>
      <c r="R83" s="199" t="s">
        <v>3769</v>
      </c>
      <c r="S83" s="199" t="s">
        <v>3595</v>
      </c>
      <c r="T83" s="199" t="s">
        <v>3596</v>
      </c>
      <c r="U83" s="203" t="s">
        <v>3593</v>
      </c>
      <c r="V83" s="203" t="s">
        <v>3593</v>
      </c>
      <c r="W83" s="203" t="s">
        <v>3593</v>
      </c>
      <c r="X83" s="203" t="s">
        <v>3593</v>
      </c>
      <c r="Y83" s="203" t="s">
        <v>3593</v>
      </c>
      <c r="Z83" s="203" t="s">
        <v>3593</v>
      </c>
      <c r="AA83" s="203" t="s">
        <v>3593</v>
      </c>
      <c r="AB83" s="203" t="s">
        <v>3593</v>
      </c>
      <c r="AC83" s="203" t="s">
        <v>3593</v>
      </c>
      <c r="AD83" s="203" t="s">
        <v>3593</v>
      </c>
      <c r="AE83" s="203" t="s">
        <v>3593</v>
      </c>
      <c r="AF83" s="203" t="s">
        <v>3593</v>
      </c>
      <c r="AG83" s="203" t="s">
        <v>3593</v>
      </c>
      <c r="AH83" s="203" t="s">
        <v>3593</v>
      </c>
      <c r="AI83" s="203" t="s">
        <v>3593</v>
      </c>
      <c r="AJ83" s="203" t="s">
        <v>3593</v>
      </c>
      <c r="AK83" s="203" t="s">
        <v>3593</v>
      </c>
      <c r="AL83" s="203" t="s">
        <v>3593</v>
      </c>
      <c r="AM83" s="203" t="s">
        <v>3593</v>
      </c>
      <c r="AN83" s="203" t="s">
        <v>3593</v>
      </c>
      <c r="AO83" s="203" t="s">
        <v>3593</v>
      </c>
      <c r="AP83" s="203" t="s">
        <v>3593</v>
      </c>
      <c r="AQ83" s="203" t="s">
        <v>3593</v>
      </c>
      <c r="AR83" s="203" t="s">
        <v>3593</v>
      </c>
      <c r="AS83" s="203" t="s">
        <v>3593</v>
      </c>
      <c r="AT83" s="203" t="s">
        <v>3593</v>
      </c>
      <c r="AU83" s="203" t="s">
        <v>3593</v>
      </c>
      <c r="AV83" s="203" t="s">
        <v>3593</v>
      </c>
      <c r="AW83" s="203" t="s">
        <v>3593</v>
      </c>
      <c r="AX83" s="203" t="s">
        <v>3593</v>
      </c>
      <c r="AY83" s="203" t="s">
        <v>3593</v>
      </c>
      <c r="BA83" s="214" t="str">
        <f t="shared" si="5"/>
        <v xml:space="preserve"> </v>
      </c>
      <c r="BB83" s="214" t="str">
        <f t="shared" si="6"/>
        <v xml:space="preserve"> </v>
      </c>
    </row>
    <row r="84" spans="2:54" ht="15.5" x14ac:dyDescent="0.35">
      <c r="B84" s="210">
        <v>31</v>
      </c>
      <c r="C84" s="211" t="str">
        <f t="shared" si="7"/>
        <v>XXX - leave row blank</v>
      </c>
      <c r="D84" s="212">
        <v>0</v>
      </c>
      <c r="E84" s="212">
        <v>0</v>
      </c>
      <c r="F84" s="212">
        <v>0</v>
      </c>
      <c r="G84" s="212">
        <v>0</v>
      </c>
      <c r="H84" s="212">
        <v>0</v>
      </c>
      <c r="I84" s="212">
        <v>0</v>
      </c>
      <c r="J84" s="215">
        <f t="shared" si="4"/>
        <v>0</v>
      </c>
      <c r="K84" s="226" t="str">
        <f t="shared" si="8"/>
        <v/>
      </c>
      <c r="L84" s="227" t="str">
        <f t="shared" si="9"/>
        <v/>
      </c>
      <c r="P84" s="199" t="s">
        <v>3589</v>
      </c>
      <c r="Q84" s="199" t="s">
        <v>3770</v>
      </c>
      <c r="R84" s="199" t="s">
        <v>3770</v>
      </c>
      <c r="S84" s="199" t="s">
        <v>3771</v>
      </c>
      <c r="T84" s="199" t="s">
        <v>3772</v>
      </c>
      <c r="U84" s="203" t="s">
        <v>3593</v>
      </c>
      <c r="V84" s="203" t="s">
        <v>3593</v>
      </c>
      <c r="W84" s="203" t="s">
        <v>3593</v>
      </c>
      <c r="X84" s="203" t="s">
        <v>3593</v>
      </c>
      <c r="Y84" s="203" t="s">
        <v>3593</v>
      </c>
      <c r="Z84" s="203" t="s">
        <v>3593</v>
      </c>
      <c r="AA84" s="203" t="s">
        <v>3593</v>
      </c>
      <c r="AB84" s="203" t="s">
        <v>3593</v>
      </c>
      <c r="AC84" s="203" t="s">
        <v>3593</v>
      </c>
      <c r="AD84" s="203" t="s">
        <v>3593</v>
      </c>
      <c r="AE84" s="203" t="s">
        <v>3593</v>
      </c>
      <c r="AF84" s="203" t="s">
        <v>3593</v>
      </c>
      <c r="AG84" s="203" t="s">
        <v>3593</v>
      </c>
      <c r="AH84" s="203" t="s">
        <v>3593</v>
      </c>
      <c r="AI84" s="203" t="s">
        <v>3593</v>
      </c>
      <c r="AJ84" s="203" t="s">
        <v>3593</v>
      </c>
      <c r="AK84" s="203" t="s">
        <v>3593</v>
      </c>
      <c r="AL84" s="203" t="s">
        <v>3593</v>
      </c>
      <c r="AM84" s="203" t="s">
        <v>3593</v>
      </c>
      <c r="AN84" s="203" t="s">
        <v>3593</v>
      </c>
      <c r="AO84" s="203" t="s">
        <v>3593</v>
      </c>
      <c r="AP84" s="203" t="s">
        <v>3593</v>
      </c>
      <c r="AQ84" s="203" t="s">
        <v>3593</v>
      </c>
      <c r="AR84" s="203" t="s">
        <v>3593</v>
      </c>
      <c r="AS84" s="203" t="s">
        <v>3593</v>
      </c>
      <c r="AT84" s="203" t="s">
        <v>3593</v>
      </c>
      <c r="AU84" s="203" t="s">
        <v>3593</v>
      </c>
      <c r="AV84" s="203" t="s">
        <v>3593</v>
      </c>
      <c r="AW84" s="203" t="s">
        <v>3593</v>
      </c>
      <c r="AX84" s="203" t="s">
        <v>3593</v>
      </c>
      <c r="AY84" s="203" t="s">
        <v>3593</v>
      </c>
      <c r="BA84" s="214" t="str">
        <f t="shared" si="5"/>
        <v xml:space="preserve"> </v>
      </c>
      <c r="BB84" s="214" t="str">
        <f t="shared" si="6"/>
        <v xml:space="preserve"> </v>
      </c>
    </row>
    <row r="85" spans="2:54" ht="15.5" x14ac:dyDescent="0.35">
      <c r="B85" s="210">
        <v>32</v>
      </c>
      <c r="C85" s="211" t="str">
        <f t="shared" si="7"/>
        <v>XXX - leave row blank</v>
      </c>
      <c r="D85" s="212">
        <v>0</v>
      </c>
      <c r="E85" s="212">
        <v>0</v>
      </c>
      <c r="F85" s="212">
        <v>0</v>
      </c>
      <c r="G85" s="212">
        <v>0</v>
      </c>
      <c r="H85" s="212">
        <v>0</v>
      </c>
      <c r="I85" s="212">
        <v>0</v>
      </c>
      <c r="J85" s="215">
        <f t="shared" si="4"/>
        <v>0</v>
      </c>
      <c r="K85" s="226" t="str">
        <f t="shared" si="8"/>
        <v/>
      </c>
      <c r="L85" s="227" t="str">
        <f t="shared" si="9"/>
        <v/>
      </c>
      <c r="P85" s="199" t="s">
        <v>3589</v>
      </c>
      <c r="Q85" s="199" t="s">
        <v>3773</v>
      </c>
      <c r="R85" s="199" t="s">
        <v>3773</v>
      </c>
      <c r="S85" s="199" t="s">
        <v>3774</v>
      </c>
      <c r="T85" s="203" t="s">
        <v>3593</v>
      </c>
      <c r="U85" s="203" t="s">
        <v>3593</v>
      </c>
      <c r="V85" s="203" t="s">
        <v>3593</v>
      </c>
      <c r="W85" s="203" t="s">
        <v>3593</v>
      </c>
      <c r="X85" s="203" t="s">
        <v>3593</v>
      </c>
      <c r="Y85" s="203" t="s">
        <v>3593</v>
      </c>
      <c r="Z85" s="203" t="s">
        <v>3593</v>
      </c>
      <c r="AA85" s="203" t="s">
        <v>3593</v>
      </c>
      <c r="AB85" s="203" t="s">
        <v>3593</v>
      </c>
      <c r="AC85" s="203" t="s">
        <v>3593</v>
      </c>
      <c r="AD85" s="203" t="s">
        <v>3593</v>
      </c>
      <c r="AE85" s="203" t="s">
        <v>3593</v>
      </c>
      <c r="AF85" s="203" t="s">
        <v>3593</v>
      </c>
      <c r="AG85" s="203" t="s">
        <v>3593</v>
      </c>
      <c r="AH85" s="203" t="s">
        <v>3593</v>
      </c>
      <c r="AI85" s="203" t="s">
        <v>3593</v>
      </c>
      <c r="AJ85" s="203" t="s">
        <v>3593</v>
      </c>
      <c r="AK85" s="203" t="s">
        <v>3593</v>
      </c>
      <c r="AL85" s="203" t="s">
        <v>3593</v>
      </c>
      <c r="AM85" s="203" t="s">
        <v>3593</v>
      </c>
      <c r="AN85" s="203" t="s">
        <v>3593</v>
      </c>
      <c r="AO85" s="203" t="s">
        <v>3593</v>
      </c>
      <c r="AP85" s="203" t="s">
        <v>3593</v>
      </c>
      <c r="AQ85" s="203" t="s">
        <v>3593</v>
      </c>
      <c r="AR85" s="203" t="s">
        <v>3593</v>
      </c>
      <c r="AS85" s="203" t="s">
        <v>3593</v>
      </c>
      <c r="AT85" s="203" t="s">
        <v>3593</v>
      </c>
      <c r="AU85" s="203" t="s">
        <v>3593</v>
      </c>
      <c r="AV85" s="203" t="s">
        <v>3593</v>
      </c>
      <c r="AW85" s="203" t="s">
        <v>3593</v>
      </c>
      <c r="AX85" s="203" t="s">
        <v>3593</v>
      </c>
      <c r="AY85" s="203" t="s">
        <v>3593</v>
      </c>
      <c r="BA85" s="214" t="str">
        <f t="shared" si="5"/>
        <v xml:space="preserve"> </v>
      </c>
      <c r="BB85" s="214" t="str">
        <f t="shared" si="6"/>
        <v xml:space="preserve"> </v>
      </c>
    </row>
    <row r="86" spans="2:54" ht="15.5" x14ac:dyDescent="0.35">
      <c r="B86" s="210">
        <v>33</v>
      </c>
      <c r="C86" s="211" t="str">
        <f t="shared" si="7"/>
        <v>XXX - leave row blank</v>
      </c>
      <c r="D86" s="212">
        <v>0</v>
      </c>
      <c r="E86" s="212">
        <v>0</v>
      </c>
      <c r="F86" s="212">
        <v>0</v>
      </c>
      <c r="G86" s="212">
        <v>0</v>
      </c>
      <c r="H86" s="212">
        <v>0</v>
      </c>
      <c r="I86" s="212">
        <v>0</v>
      </c>
      <c r="J86" s="215">
        <f t="shared" si="4"/>
        <v>0</v>
      </c>
      <c r="K86" s="226" t="str">
        <f t="shared" si="8"/>
        <v/>
      </c>
      <c r="L86" s="227" t="str">
        <f t="shared" si="9"/>
        <v/>
      </c>
      <c r="P86" s="199" t="s">
        <v>3589</v>
      </c>
      <c r="Q86" s="199" t="s">
        <v>3775</v>
      </c>
      <c r="R86" s="199" t="s">
        <v>3775</v>
      </c>
      <c r="S86" s="199" t="s">
        <v>3743</v>
      </c>
      <c r="T86" s="199" t="s">
        <v>3744</v>
      </c>
      <c r="U86" s="203" t="s">
        <v>3593</v>
      </c>
      <c r="V86" s="203" t="s">
        <v>3593</v>
      </c>
      <c r="W86" s="203" t="s">
        <v>3593</v>
      </c>
      <c r="X86" s="203" t="s">
        <v>3593</v>
      </c>
      <c r="Y86" s="203" t="s">
        <v>3593</v>
      </c>
      <c r="Z86" s="203" t="s">
        <v>3593</v>
      </c>
      <c r="AA86" s="203" t="s">
        <v>3593</v>
      </c>
      <c r="AB86" s="203" t="s">
        <v>3593</v>
      </c>
      <c r="AC86" s="203" t="s">
        <v>3593</v>
      </c>
      <c r="AD86" s="203" t="s">
        <v>3593</v>
      </c>
      <c r="AE86" s="203" t="s">
        <v>3593</v>
      </c>
      <c r="AF86" s="203" t="s">
        <v>3593</v>
      </c>
      <c r="AG86" s="203" t="s">
        <v>3593</v>
      </c>
      <c r="AH86" s="203" t="s">
        <v>3593</v>
      </c>
      <c r="AI86" s="203" t="s">
        <v>3593</v>
      </c>
      <c r="AJ86" s="203" t="s">
        <v>3593</v>
      </c>
      <c r="AK86" s="203" t="s">
        <v>3593</v>
      </c>
      <c r="AL86" s="203" t="s">
        <v>3593</v>
      </c>
      <c r="AM86" s="203" t="s">
        <v>3593</v>
      </c>
      <c r="AN86" s="203" t="s">
        <v>3593</v>
      </c>
      <c r="AO86" s="203" t="s">
        <v>3593</v>
      </c>
      <c r="AP86" s="203" t="s">
        <v>3593</v>
      </c>
      <c r="AQ86" s="203" t="s">
        <v>3593</v>
      </c>
      <c r="AR86" s="203" t="s">
        <v>3593</v>
      </c>
      <c r="AS86" s="203" t="s">
        <v>3593</v>
      </c>
      <c r="AT86" s="203" t="s">
        <v>3593</v>
      </c>
      <c r="AU86" s="203" t="s">
        <v>3593</v>
      </c>
      <c r="AV86" s="203" t="s">
        <v>3593</v>
      </c>
      <c r="AW86" s="203" t="s">
        <v>3593</v>
      </c>
      <c r="AX86" s="203" t="s">
        <v>3593</v>
      </c>
      <c r="AY86" s="203" t="s">
        <v>3593</v>
      </c>
      <c r="BA86" s="214" t="str">
        <f t="shared" si="5"/>
        <v xml:space="preserve"> </v>
      </c>
      <c r="BB86" s="214" t="str">
        <f t="shared" si="6"/>
        <v xml:space="preserve"> </v>
      </c>
    </row>
    <row r="87" spans="2:54" ht="15.5" x14ac:dyDescent="0.35">
      <c r="B87" s="210">
        <v>34</v>
      </c>
      <c r="C87" s="211" t="str">
        <f t="shared" si="7"/>
        <v>XXX - leave row blank</v>
      </c>
      <c r="D87" s="212">
        <v>0</v>
      </c>
      <c r="E87" s="212">
        <v>0</v>
      </c>
      <c r="F87" s="212">
        <v>0</v>
      </c>
      <c r="G87" s="212">
        <v>0</v>
      </c>
      <c r="H87" s="212">
        <v>0</v>
      </c>
      <c r="I87" s="212">
        <v>0</v>
      </c>
      <c r="J87" s="215">
        <f t="shared" si="4"/>
        <v>0</v>
      </c>
      <c r="K87" s="226" t="str">
        <f t="shared" si="8"/>
        <v/>
      </c>
      <c r="L87" s="227" t="str">
        <f t="shared" si="9"/>
        <v/>
      </c>
      <c r="P87" s="199" t="s">
        <v>3589</v>
      </c>
      <c r="Q87" s="199" t="s">
        <v>3776</v>
      </c>
      <c r="R87" s="199" t="s">
        <v>3776</v>
      </c>
      <c r="S87" s="199" t="s">
        <v>3777</v>
      </c>
      <c r="T87" s="199" t="s">
        <v>3778</v>
      </c>
      <c r="U87" s="203" t="s">
        <v>3593</v>
      </c>
      <c r="V87" s="203" t="s">
        <v>3593</v>
      </c>
      <c r="W87" s="203" t="s">
        <v>3593</v>
      </c>
      <c r="X87" s="203" t="s">
        <v>3593</v>
      </c>
      <c r="Y87" s="203" t="s">
        <v>3593</v>
      </c>
      <c r="Z87" s="203" t="s">
        <v>3593</v>
      </c>
      <c r="AA87" s="203" t="s">
        <v>3593</v>
      </c>
      <c r="AB87" s="203" t="s">
        <v>3593</v>
      </c>
      <c r="AC87" s="203" t="s">
        <v>3593</v>
      </c>
      <c r="AD87" s="203" t="s">
        <v>3593</v>
      </c>
      <c r="AE87" s="203" t="s">
        <v>3593</v>
      </c>
      <c r="AF87" s="203" t="s">
        <v>3593</v>
      </c>
      <c r="AG87" s="203" t="s">
        <v>3593</v>
      </c>
      <c r="AH87" s="203" t="s">
        <v>3593</v>
      </c>
      <c r="AI87" s="203" t="s">
        <v>3593</v>
      </c>
      <c r="AJ87" s="203" t="s">
        <v>3593</v>
      </c>
      <c r="AK87" s="203" t="s">
        <v>3593</v>
      </c>
      <c r="AL87" s="203" t="s">
        <v>3593</v>
      </c>
      <c r="AM87" s="203" t="s">
        <v>3593</v>
      </c>
      <c r="AN87" s="203" t="s">
        <v>3593</v>
      </c>
      <c r="AO87" s="203" t="s">
        <v>3593</v>
      </c>
      <c r="AP87" s="203" t="s">
        <v>3593</v>
      </c>
      <c r="AQ87" s="203" t="s">
        <v>3593</v>
      </c>
      <c r="AR87" s="203" t="s">
        <v>3593</v>
      </c>
      <c r="AS87" s="203" t="s">
        <v>3593</v>
      </c>
      <c r="AT87" s="203" t="s">
        <v>3593</v>
      </c>
      <c r="AU87" s="203" t="s">
        <v>3593</v>
      </c>
      <c r="AV87" s="203" t="s">
        <v>3593</v>
      </c>
      <c r="AW87" s="203" t="s">
        <v>3593</v>
      </c>
      <c r="AX87" s="203" t="s">
        <v>3593</v>
      </c>
      <c r="AY87" s="203" t="s">
        <v>3593</v>
      </c>
      <c r="BA87" s="214" t="str">
        <f t="shared" si="5"/>
        <v xml:space="preserve"> </v>
      </c>
      <c r="BB87" s="214" t="str">
        <f t="shared" si="6"/>
        <v xml:space="preserve"> </v>
      </c>
    </row>
    <row r="88" spans="2:54" ht="15.5" x14ac:dyDescent="0.35">
      <c r="C88" s="216" t="s">
        <v>33</v>
      </c>
      <c r="D88" s="217">
        <f t="shared" ref="D88:I88" si="10">SUM(D54:D87)</f>
        <v>0</v>
      </c>
      <c r="E88" s="217">
        <f t="shared" si="10"/>
        <v>0</v>
      </c>
      <c r="F88" s="217">
        <f t="shared" si="10"/>
        <v>0</v>
      </c>
      <c r="G88" s="217">
        <f t="shared" si="10"/>
        <v>0</v>
      </c>
      <c r="H88" s="217">
        <f t="shared" si="10"/>
        <v>0</v>
      </c>
      <c r="I88" s="217">
        <f t="shared" si="10"/>
        <v>0</v>
      </c>
      <c r="J88" s="218">
        <f>SUM(D88:I88)</f>
        <v>0</v>
      </c>
      <c r="K88" s="228"/>
      <c r="P88" s="199" t="s">
        <v>3589</v>
      </c>
      <c r="Q88" s="199" t="s">
        <v>3779</v>
      </c>
      <c r="R88" s="199" t="s">
        <v>3779</v>
      </c>
      <c r="S88" s="199" t="s">
        <v>3667</v>
      </c>
      <c r="T88" s="199" t="s">
        <v>3668</v>
      </c>
      <c r="U88" s="203" t="s">
        <v>3593</v>
      </c>
      <c r="V88" s="203" t="s">
        <v>3593</v>
      </c>
      <c r="W88" s="203" t="s">
        <v>3593</v>
      </c>
      <c r="X88" s="203" t="s">
        <v>3593</v>
      </c>
      <c r="Y88" s="203" t="s">
        <v>3593</v>
      </c>
      <c r="Z88" s="203" t="s">
        <v>3593</v>
      </c>
      <c r="AA88" s="203" t="s">
        <v>3593</v>
      </c>
      <c r="AB88" s="203" t="s">
        <v>3593</v>
      </c>
      <c r="AC88" s="203" t="s">
        <v>3593</v>
      </c>
      <c r="AD88" s="203" t="s">
        <v>3593</v>
      </c>
      <c r="AE88" s="203" t="s">
        <v>3593</v>
      </c>
      <c r="AF88" s="203" t="s">
        <v>3593</v>
      </c>
      <c r="AG88" s="203" t="s">
        <v>3593</v>
      </c>
      <c r="AH88" s="203" t="s">
        <v>3593</v>
      </c>
      <c r="AI88" s="203" t="s">
        <v>3593</v>
      </c>
      <c r="AJ88" s="203" t="s">
        <v>3593</v>
      </c>
      <c r="AK88" s="203" t="s">
        <v>3593</v>
      </c>
      <c r="AL88" s="203" t="s">
        <v>3593</v>
      </c>
      <c r="AM88" s="203" t="s">
        <v>3593</v>
      </c>
      <c r="AN88" s="203" t="s">
        <v>3593</v>
      </c>
      <c r="AO88" s="203" t="s">
        <v>3593</v>
      </c>
      <c r="AP88" s="203" t="s">
        <v>3593</v>
      </c>
      <c r="AQ88" s="203" t="s">
        <v>3593</v>
      </c>
      <c r="AR88" s="203" t="s">
        <v>3593</v>
      </c>
      <c r="AS88" s="203" t="s">
        <v>3593</v>
      </c>
      <c r="AT88" s="203" t="s">
        <v>3593</v>
      </c>
      <c r="AU88" s="203" t="s">
        <v>3593</v>
      </c>
      <c r="AV88" s="203" t="s">
        <v>3593</v>
      </c>
      <c r="AW88" s="203" t="s">
        <v>3593</v>
      </c>
      <c r="AX88" s="203" t="s">
        <v>3593</v>
      </c>
      <c r="AY88" s="203" t="s">
        <v>3593</v>
      </c>
      <c r="BA88" s="217">
        <f>SUM(BA54:BA87)</f>
        <v>0</v>
      </c>
      <c r="BB88" s="217">
        <f>SUM(BB54:BB87)</f>
        <v>0</v>
      </c>
    </row>
    <row r="89" spans="2:54" ht="13" thickBot="1" x14ac:dyDescent="0.3">
      <c r="P89" s="199" t="s">
        <v>3589</v>
      </c>
      <c r="Q89" s="199" t="s">
        <v>3780</v>
      </c>
      <c r="R89" s="199" t="s">
        <v>3780</v>
      </c>
      <c r="S89" s="199" t="s">
        <v>3781</v>
      </c>
      <c r="T89" s="199" t="s">
        <v>3759</v>
      </c>
      <c r="U89" s="199" t="s">
        <v>3760</v>
      </c>
      <c r="V89" s="203" t="s">
        <v>3593</v>
      </c>
      <c r="W89" s="203" t="s">
        <v>3593</v>
      </c>
      <c r="X89" s="203" t="s">
        <v>3593</v>
      </c>
      <c r="Y89" s="203" t="s">
        <v>3593</v>
      </c>
      <c r="Z89" s="203" t="s">
        <v>3593</v>
      </c>
      <c r="AA89" s="203" t="s">
        <v>3593</v>
      </c>
      <c r="AB89" s="203" t="s">
        <v>3593</v>
      </c>
      <c r="AC89" s="203" t="s">
        <v>3593</v>
      </c>
      <c r="AD89" s="203" t="s">
        <v>3593</v>
      </c>
      <c r="AE89" s="203" t="s">
        <v>3593</v>
      </c>
      <c r="AF89" s="203" t="s">
        <v>3593</v>
      </c>
      <c r="AG89" s="203" t="s">
        <v>3593</v>
      </c>
      <c r="AH89" s="203" t="s">
        <v>3593</v>
      </c>
      <c r="AI89" s="203" t="s">
        <v>3593</v>
      </c>
      <c r="AJ89" s="203" t="s">
        <v>3593</v>
      </c>
      <c r="AK89" s="203" t="s">
        <v>3593</v>
      </c>
      <c r="AL89" s="203" t="s">
        <v>3593</v>
      </c>
      <c r="AM89" s="203" t="s">
        <v>3593</v>
      </c>
      <c r="AN89" s="203" t="s">
        <v>3593</v>
      </c>
      <c r="AO89" s="203" t="s">
        <v>3593</v>
      </c>
      <c r="AP89" s="203" t="s">
        <v>3593</v>
      </c>
      <c r="AQ89" s="203" t="s">
        <v>3593</v>
      </c>
      <c r="AR89" s="203" t="s">
        <v>3593</v>
      </c>
      <c r="AS89" s="203" t="s">
        <v>3593</v>
      </c>
      <c r="AT89" s="203" t="s">
        <v>3593</v>
      </c>
      <c r="AU89" s="203" t="s">
        <v>3593</v>
      </c>
      <c r="AV89" s="203" t="s">
        <v>3593</v>
      </c>
      <c r="AW89" s="203" t="s">
        <v>3593</v>
      </c>
      <c r="AX89" s="203" t="s">
        <v>3593</v>
      </c>
      <c r="AY89" s="203" t="s">
        <v>3593</v>
      </c>
    </row>
    <row r="90" spans="2:54" ht="15.5" x14ac:dyDescent="0.35">
      <c r="C90" s="199" t="s">
        <v>3602</v>
      </c>
      <c r="D90" s="229">
        <f>$D$44</f>
        <v>0</v>
      </c>
      <c r="P90" s="199" t="s">
        <v>3589</v>
      </c>
      <c r="Q90" s="199" t="s">
        <v>3782</v>
      </c>
      <c r="R90" s="199" t="s">
        <v>3782</v>
      </c>
      <c r="S90" s="199" t="s">
        <v>3591</v>
      </c>
      <c r="T90" s="199" t="s">
        <v>3592</v>
      </c>
      <c r="U90" s="203" t="s">
        <v>3593</v>
      </c>
      <c r="V90" s="203" t="s">
        <v>3593</v>
      </c>
      <c r="W90" s="203" t="s">
        <v>3593</v>
      </c>
      <c r="X90" s="203" t="s">
        <v>3593</v>
      </c>
      <c r="Y90" s="203" t="s">
        <v>3593</v>
      </c>
      <c r="Z90" s="203" t="s">
        <v>3593</v>
      </c>
      <c r="AA90" s="203" t="s">
        <v>3593</v>
      </c>
      <c r="AB90" s="203" t="s">
        <v>3593</v>
      </c>
      <c r="AC90" s="203" t="s">
        <v>3593</v>
      </c>
      <c r="AD90" s="203" t="s">
        <v>3593</v>
      </c>
      <c r="AE90" s="203" t="s">
        <v>3593</v>
      </c>
      <c r="AF90" s="203" t="s">
        <v>3593</v>
      </c>
      <c r="AG90" s="203" t="s">
        <v>3593</v>
      </c>
      <c r="AH90" s="203" t="s">
        <v>3593</v>
      </c>
      <c r="AI90" s="203" t="s">
        <v>3593</v>
      </c>
      <c r="AJ90" s="203" t="s">
        <v>3593</v>
      </c>
      <c r="AK90" s="203" t="s">
        <v>3593</v>
      </c>
      <c r="AL90" s="203" t="s">
        <v>3593</v>
      </c>
      <c r="AM90" s="203" t="s">
        <v>3593</v>
      </c>
      <c r="AN90" s="203" t="s">
        <v>3593</v>
      </c>
      <c r="AO90" s="203" t="s">
        <v>3593</v>
      </c>
      <c r="AP90" s="203" t="s">
        <v>3593</v>
      </c>
      <c r="AQ90" s="203" t="s">
        <v>3593</v>
      </c>
      <c r="AR90" s="203" t="s">
        <v>3593</v>
      </c>
      <c r="AS90" s="203" t="s">
        <v>3593</v>
      </c>
      <c r="AT90" s="203" t="s">
        <v>3593</v>
      </c>
      <c r="AU90" s="203" t="s">
        <v>3593</v>
      </c>
      <c r="AV90" s="203" t="s">
        <v>3593</v>
      </c>
      <c r="AW90" s="203" t="s">
        <v>3593</v>
      </c>
      <c r="AX90" s="203" t="s">
        <v>3593</v>
      </c>
      <c r="AY90" s="203" t="s">
        <v>3593</v>
      </c>
    </row>
    <row r="91" spans="2:54" ht="16" thickBot="1" x14ac:dyDescent="0.4">
      <c r="C91" s="199" t="s">
        <v>3717</v>
      </c>
      <c r="D91" s="230">
        <f>D88</f>
        <v>0</v>
      </c>
      <c r="P91" s="199" t="s">
        <v>3589</v>
      </c>
      <c r="Q91" s="199" t="s">
        <v>3783</v>
      </c>
      <c r="R91" s="199" t="s">
        <v>3783</v>
      </c>
      <c r="S91" s="199" t="s">
        <v>3638</v>
      </c>
      <c r="T91" s="203" t="s">
        <v>3593</v>
      </c>
      <c r="U91" s="203" t="s">
        <v>3593</v>
      </c>
      <c r="V91" s="203" t="s">
        <v>3593</v>
      </c>
      <c r="W91" s="203" t="s">
        <v>3593</v>
      </c>
      <c r="X91" s="203" t="s">
        <v>3593</v>
      </c>
      <c r="Y91" s="203" t="s">
        <v>3593</v>
      </c>
      <c r="Z91" s="203" t="s">
        <v>3593</v>
      </c>
      <c r="AA91" s="203" t="s">
        <v>3593</v>
      </c>
      <c r="AB91" s="203" t="s">
        <v>3593</v>
      </c>
      <c r="AC91" s="203" t="s">
        <v>3593</v>
      </c>
      <c r="AD91" s="203" t="s">
        <v>3593</v>
      </c>
      <c r="AE91" s="203" t="s">
        <v>3593</v>
      </c>
      <c r="AF91" s="203" t="s">
        <v>3593</v>
      </c>
      <c r="AG91" s="203" t="s">
        <v>3593</v>
      </c>
      <c r="AH91" s="203" t="s">
        <v>3593</v>
      </c>
      <c r="AI91" s="203" t="s">
        <v>3593</v>
      </c>
      <c r="AJ91" s="203" t="s">
        <v>3593</v>
      </c>
      <c r="AK91" s="203" t="s">
        <v>3593</v>
      </c>
      <c r="AL91" s="203" t="s">
        <v>3593</v>
      </c>
      <c r="AM91" s="203" t="s">
        <v>3593</v>
      </c>
      <c r="AN91" s="203" t="s">
        <v>3593</v>
      </c>
      <c r="AO91" s="203" t="s">
        <v>3593</v>
      </c>
      <c r="AP91" s="203" t="s">
        <v>3593</v>
      </c>
      <c r="AQ91" s="203" t="s">
        <v>3593</v>
      </c>
      <c r="AR91" s="203" t="s">
        <v>3593</v>
      </c>
      <c r="AS91" s="203" t="s">
        <v>3593</v>
      </c>
      <c r="AT91" s="203" t="s">
        <v>3593</v>
      </c>
      <c r="AU91" s="203" t="s">
        <v>3593</v>
      </c>
      <c r="AV91" s="203" t="s">
        <v>3593</v>
      </c>
      <c r="AW91" s="203" t="s">
        <v>3593</v>
      </c>
      <c r="AX91" s="203" t="s">
        <v>3593</v>
      </c>
      <c r="AY91" s="203" t="s">
        <v>3593</v>
      </c>
    </row>
    <row r="92" spans="2:54" ht="16" thickBot="1" x14ac:dyDescent="0.4">
      <c r="C92" s="199" t="s">
        <v>3784</v>
      </c>
      <c r="D92" s="231">
        <f>'LP-Reserves'!N58</f>
        <v>0</v>
      </c>
      <c r="E92" s="232" t="str">
        <f>IF(SUM($D$90:$D$91)=$D$92,"agrees to LP-Reserves data","does not agree with LP-Reserves data")</f>
        <v>agrees to LP-Reserves data</v>
      </c>
      <c r="P92" s="199" t="s">
        <v>3618</v>
      </c>
      <c r="Q92" s="199" t="s">
        <v>3595</v>
      </c>
      <c r="R92" s="199" t="s">
        <v>3594</v>
      </c>
      <c r="S92" s="199" t="s">
        <v>3643</v>
      </c>
      <c r="T92" s="199" t="s">
        <v>3738</v>
      </c>
      <c r="U92" s="199" t="s">
        <v>3769</v>
      </c>
      <c r="V92" s="199" t="s">
        <v>3785</v>
      </c>
      <c r="W92" s="199" t="s">
        <v>3786</v>
      </c>
      <c r="X92" s="203" t="s">
        <v>3593</v>
      </c>
      <c r="Y92" s="203" t="s">
        <v>3593</v>
      </c>
      <c r="Z92" s="203" t="s">
        <v>3593</v>
      </c>
      <c r="AA92" s="203" t="s">
        <v>3593</v>
      </c>
      <c r="AB92" s="203" t="s">
        <v>3593</v>
      </c>
      <c r="AC92" s="203" t="s">
        <v>3593</v>
      </c>
      <c r="AD92" s="203" t="s">
        <v>3593</v>
      </c>
      <c r="AE92" s="203" t="s">
        <v>3593</v>
      </c>
      <c r="AF92" s="203" t="s">
        <v>3593</v>
      </c>
      <c r="AG92" s="203" t="s">
        <v>3593</v>
      </c>
      <c r="AH92" s="203" t="s">
        <v>3593</v>
      </c>
      <c r="AI92" s="203" t="s">
        <v>3593</v>
      </c>
      <c r="AJ92" s="203" t="s">
        <v>3593</v>
      </c>
      <c r="AK92" s="203" t="s">
        <v>3593</v>
      </c>
      <c r="AL92" s="203" t="s">
        <v>3593</v>
      </c>
      <c r="AM92" s="203" t="s">
        <v>3593</v>
      </c>
      <c r="AN92" s="203" t="s">
        <v>3593</v>
      </c>
      <c r="AO92" s="203" t="s">
        <v>3593</v>
      </c>
      <c r="AP92" s="203" t="s">
        <v>3593</v>
      </c>
      <c r="AQ92" s="203" t="s">
        <v>3593</v>
      </c>
      <c r="AR92" s="203" t="s">
        <v>3593</v>
      </c>
      <c r="AS92" s="203" t="s">
        <v>3593</v>
      </c>
      <c r="AT92" s="203" t="s">
        <v>3593</v>
      </c>
      <c r="AU92" s="203" t="s">
        <v>3593</v>
      </c>
      <c r="AV92" s="203" t="s">
        <v>3593</v>
      </c>
      <c r="AW92" s="203" t="s">
        <v>3593</v>
      </c>
      <c r="AX92" s="203" t="s">
        <v>3593</v>
      </c>
      <c r="AY92" s="203" t="s">
        <v>3593</v>
      </c>
    </row>
    <row r="93" spans="2:54" x14ac:dyDescent="0.25">
      <c r="P93" s="199" t="s">
        <v>3618</v>
      </c>
      <c r="Q93" s="199" t="s">
        <v>3596</v>
      </c>
      <c r="R93" s="199" t="s">
        <v>3594</v>
      </c>
      <c r="S93" s="199" t="s">
        <v>3643</v>
      </c>
      <c r="T93" s="199" t="s">
        <v>3738</v>
      </c>
      <c r="U93" s="199" t="s">
        <v>3769</v>
      </c>
      <c r="V93" s="199" t="s">
        <v>3785</v>
      </c>
      <c r="W93" s="199" t="s">
        <v>3786</v>
      </c>
      <c r="X93" s="203" t="s">
        <v>3593</v>
      </c>
      <c r="Y93" s="203" t="s">
        <v>3593</v>
      </c>
      <c r="Z93" s="203" t="s">
        <v>3593</v>
      </c>
      <c r="AA93" s="203" t="s">
        <v>3593</v>
      </c>
      <c r="AB93" s="203" t="s">
        <v>3593</v>
      </c>
      <c r="AC93" s="203" t="s">
        <v>3593</v>
      </c>
      <c r="AD93" s="203" t="s">
        <v>3593</v>
      </c>
      <c r="AE93" s="203" t="s">
        <v>3593</v>
      </c>
      <c r="AF93" s="203" t="s">
        <v>3593</v>
      </c>
      <c r="AG93" s="203" t="s">
        <v>3593</v>
      </c>
      <c r="AH93" s="203" t="s">
        <v>3593</v>
      </c>
      <c r="AI93" s="203" t="s">
        <v>3593</v>
      </c>
      <c r="AJ93" s="203" t="s">
        <v>3593</v>
      </c>
      <c r="AK93" s="203" t="s">
        <v>3593</v>
      </c>
      <c r="AL93" s="203" t="s">
        <v>3593</v>
      </c>
      <c r="AM93" s="203" t="s">
        <v>3593</v>
      </c>
      <c r="AN93" s="203" t="s">
        <v>3593</v>
      </c>
      <c r="AO93" s="203" t="s">
        <v>3593</v>
      </c>
      <c r="AP93" s="203" t="s">
        <v>3593</v>
      </c>
      <c r="AQ93" s="203" t="s">
        <v>3593</v>
      </c>
      <c r="AR93" s="203" t="s">
        <v>3593</v>
      </c>
      <c r="AS93" s="203" t="s">
        <v>3593</v>
      </c>
      <c r="AT93" s="203" t="s">
        <v>3593</v>
      </c>
      <c r="AU93" s="203" t="s">
        <v>3593</v>
      </c>
      <c r="AV93" s="203" t="s">
        <v>3593</v>
      </c>
      <c r="AW93" s="203" t="s">
        <v>3593</v>
      </c>
      <c r="AX93" s="203" t="s">
        <v>3593</v>
      </c>
      <c r="AY93" s="203" t="s">
        <v>3593</v>
      </c>
    </row>
    <row r="94" spans="2:54" ht="15.5" x14ac:dyDescent="0.35">
      <c r="C94" s="199" t="s">
        <v>3787</v>
      </c>
      <c r="E94" s="233">
        <f>'LP-Current Assets &amp; AHFS'!D40</f>
        <v>0</v>
      </c>
      <c r="F94" s="223" t="str">
        <f>IF(SUM($E$88:$F$88)=$E$94, "agrees with LP-Current Assets &amp; AHFS data",IF($E$88=$E$94,"agrees with LP-Current Assets &amp; AHFS data","does not agree with LP-Current Assets &amp; AHFS data"))</f>
        <v>agrees with LP-Current Assets &amp; AHFS data</v>
      </c>
      <c r="P94" s="199" t="s">
        <v>3589</v>
      </c>
      <c r="Q94" s="199" t="s">
        <v>3788</v>
      </c>
      <c r="R94" s="199" t="s">
        <v>3788</v>
      </c>
      <c r="S94" s="199" t="s">
        <v>3708</v>
      </c>
      <c r="T94" s="199" t="s">
        <v>3709</v>
      </c>
      <c r="U94" s="203" t="s">
        <v>3593</v>
      </c>
      <c r="V94" s="203" t="s">
        <v>3593</v>
      </c>
      <c r="W94" s="203" t="s">
        <v>3593</v>
      </c>
      <c r="X94" s="203" t="s">
        <v>3593</v>
      </c>
      <c r="Y94" s="203" t="s">
        <v>3593</v>
      </c>
      <c r="Z94" s="203" t="s">
        <v>3593</v>
      </c>
      <c r="AA94" s="203" t="s">
        <v>3593</v>
      </c>
      <c r="AB94" s="203" t="s">
        <v>3593</v>
      </c>
      <c r="AC94" s="203" t="s">
        <v>3593</v>
      </c>
      <c r="AD94" s="203" t="s">
        <v>3593</v>
      </c>
      <c r="AE94" s="203" t="s">
        <v>3593</v>
      </c>
      <c r="AF94" s="203" t="s">
        <v>3593</v>
      </c>
      <c r="AG94" s="203" t="s">
        <v>3593</v>
      </c>
      <c r="AH94" s="203" t="s">
        <v>3593</v>
      </c>
      <c r="AI94" s="203" t="s">
        <v>3593</v>
      </c>
      <c r="AJ94" s="203" t="s">
        <v>3593</v>
      </c>
      <c r="AK94" s="203" t="s">
        <v>3593</v>
      </c>
      <c r="AL94" s="203" t="s">
        <v>3593</v>
      </c>
      <c r="AM94" s="203" t="s">
        <v>3593</v>
      </c>
      <c r="AN94" s="203" t="s">
        <v>3593</v>
      </c>
      <c r="AO94" s="203" t="s">
        <v>3593</v>
      </c>
      <c r="AP94" s="203" t="s">
        <v>3593</v>
      </c>
      <c r="AQ94" s="203" t="s">
        <v>3593</v>
      </c>
      <c r="AR94" s="203" t="s">
        <v>3593</v>
      </c>
      <c r="AS94" s="203" t="s">
        <v>3593</v>
      </c>
      <c r="AT94" s="203" t="s">
        <v>3593</v>
      </c>
      <c r="AU94" s="203" t="s">
        <v>3593</v>
      </c>
      <c r="AV94" s="203" t="s">
        <v>3593</v>
      </c>
      <c r="AW94" s="203" t="s">
        <v>3593</v>
      </c>
      <c r="AX94" s="203" t="s">
        <v>3593</v>
      </c>
      <c r="AY94" s="203" t="s">
        <v>3593</v>
      </c>
    </row>
    <row r="95" spans="2:54" x14ac:dyDescent="0.25">
      <c r="C95" s="221"/>
      <c r="P95" s="199" t="s">
        <v>3589</v>
      </c>
      <c r="Q95" s="199" t="s">
        <v>3789</v>
      </c>
      <c r="R95" s="199" t="s">
        <v>3789</v>
      </c>
      <c r="S95" s="199" t="s">
        <v>3777</v>
      </c>
      <c r="T95" s="199" t="s">
        <v>3778</v>
      </c>
      <c r="U95" s="203" t="s">
        <v>3593</v>
      </c>
      <c r="V95" s="203" t="s">
        <v>3593</v>
      </c>
      <c r="W95" s="203" t="s">
        <v>3593</v>
      </c>
      <c r="X95" s="203" t="s">
        <v>3593</v>
      </c>
      <c r="Y95" s="203" t="s">
        <v>3593</v>
      </c>
      <c r="Z95" s="203" t="s">
        <v>3593</v>
      </c>
      <c r="AA95" s="203" t="s">
        <v>3593</v>
      </c>
      <c r="AB95" s="203" t="s">
        <v>3593</v>
      </c>
      <c r="AC95" s="203" t="s">
        <v>3593</v>
      </c>
      <c r="AD95" s="203" t="s">
        <v>3593</v>
      </c>
      <c r="AE95" s="203" t="s">
        <v>3593</v>
      </c>
      <c r="AF95" s="203" t="s">
        <v>3593</v>
      </c>
      <c r="AG95" s="203" t="s">
        <v>3593</v>
      </c>
      <c r="AH95" s="203" t="s">
        <v>3593</v>
      </c>
      <c r="AI95" s="203" t="s">
        <v>3593</v>
      </c>
      <c r="AJ95" s="203" t="s">
        <v>3593</v>
      </c>
      <c r="AK95" s="203" t="s">
        <v>3593</v>
      </c>
      <c r="AL95" s="203" t="s">
        <v>3593</v>
      </c>
      <c r="AM95" s="203" t="s">
        <v>3593</v>
      </c>
      <c r="AN95" s="203" t="s">
        <v>3593</v>
      </c>
      <c r="AO95" s="203" t="s">
        <v>3593</v>
      </c>
      <c r="AP95" s="203" t="s">
        <v>3593</v>
      </c>
      <c r="AQ95" s="203" t="s">
        <v>3593</v>
      </c>
      <c r="AR95" s="203" t="s">
        <v>3593</v>
      </c>
      <c r="AS95" s="203" t="s">
        <v>3593</v>
      </c>
      <c r="AT95" s="203" t="s">
        <v>3593</v>
      </c>
      <c r="AU95" s="203" t="s">
        <v>3593</v>
      </c>
      <c r="AV95" s="203" t="s">
        <v>3593</v>
      </c>
      <c r="AW95" s="203" t="s">
        <v>3593</v>
      </c>
      <c r="AX95" s="203" t="s">
        <v>3593</v>
      </c>
      <c r="AY95" s="203" t="s">
        <v>3593</v>
      </c>
    </row>
    <row r="96" spans="2:54" x14ac:dyDescent="0.25">
      <c r="P96" s="199" t="s">
        <v>3589</v>
      </c>
      <c r="Q96" s="199" t="s">
        <v>3790</v>
      </c>
      <c r="R96" s="199" t="s">
        <v>3790</v>
      </c>
      <c r="S96" s="199" t="s">
        <v>3615</v>
      </c>
      <c r="T96" s="199" t="s">
        <v>3616</v>
      </c>
      <c r="U96" s="199" t="s">
        <v>3617</v>
      </c>
      <c r="V96" s="203" t="s">
        <v>3593</v>
      </c>
      <c r="W96" s="203" t="s">
        <v>3593</v>
      </c>
      <c r="X96" s="203" t="s">
        <v>3593</v>
      </c>
      <c r="Y96" s="203" t="s">
        <v>3593</v>
      </c>
      <c r="Z96" s="203" t="s">
        <v>3593</v>
      </c>
      <c r="AA96" s="203" t="s">
        <v>3593</v>
      </c>
      <c r="AB96" s="203" t="s">
        <v>3593</v>
      </c>
      <c r="AC96" s="203" t="s">
        <v>3593</v>
      </c>
      <c r="AD96" s="203" t="s">
        <v>3593</v>
      </c>
      <c r="AE96" s="203" t="s">
        <v>3593</v>
      </c>
      <c r="AF96" s="203" t="s">
        <v>3593</v>
      </c>
      <c r="AG96" s="203" t="s">
        <v>3593</v>
      </c>
      <c r="AH96" s="203" t="s">
        <v>3593</v>
      </c>
      <c r="AI96" s="203" t="s">
        <v>3593</v>
      </c>
      <c r="AJ96" s="203" t="s">
        <v>3593</v>
      </c>
      <c r="AK96" s="203" t="s">
        <v>3593</v>
      </c>
      <c r="AL96" s="203" t="s">
        <v>3593</v>
      </c>
      <c r="AM96" s="203" t="s">
        <v>3593</v>
      </c>
      <c r="AN96" s="203" t="s">
        <v>3593</v>
      </c>
      <c r="AO96" s="203" t="s">
        <v>3593</v>
      </c>
      <c r="AP96" s="203" t="s">
        <v>3593</v>
      </c>
      <c r="AQ96" s="203" t="s">
        <v>3593</v>
      </c>
      <c r="AR96" s="203" t="s">
        <v>3593</v>
      </c>
      <c r="AS96" s="203" t="s">
        <v>3593</v>
      </c>
      <c r="AT96" s="203" t="s">
        <v>3593</v>
      </c>
      <c r="AU96" s="203" t="s">
        <v>3593</v>
      </c>
      <c r="AV96" s="203" t="s">
        <v>3593</v>
      </c>
      <c r="AW96" s="203" t="s">
        <v>3593</v>
      </c>
      <c r="AX96" s="203" t="s">
        <v>3593</v>
      </c>
      <c r="AY96" s="203" t="s">
        <v>3593</v>
      </c>
    </row>
    <row r="97" spans="16:51" x14ac:dyDescent="0.25">
      <c r="P97" s="199" t="s">
        <v>3699</v>
      </c>
      <c r="Q97" s="199" t="s">
        <v>3791</v>
      </c>
      <c r="R97" s="203" t="s">
        <v>3593</v>
      </c>
      <c r="S97" s="203" t="s">
        <v>3593</v>
      </c>
      <c r="T97" s="203" t="s">
        <v>3593</v>
      </c>
      <c r="U97" s="203" t="s">
        <v>3593</v>
      </c>
      <c r="V97" s="203" t="s">
        <v>3593</v>
      </c>
      <c r="W97" s="203" t="s">
        <v>3593</v>
      </c>
      <c r="X97" s="203" t="s">
        <v>3593</v>
      </c>
      <c r="Y97" s="203" t="s">
        <v>3593</v>
      </c>
      <c r="Z97" s="203" t="s">
        <v>3593</v>
      </c>
      <c r="AA97" s="203" t="s">
        <v>3593</v>
      </c>
      <c r="AB97" s="203" t="s">
        <v>3593</v>
      </c>
      <c r="AC97" s="203" t="s">
        <v>3593</v>
      </c>
      <c r="AD97" s="203" t="s">
        <v>3593</v>
      </c>
      <c r="AE97" s="203" t="s">
        <v>3593</v>
      </c>
      <c r="AF97" s="203" t="s">
        <v>3593</v>
      </c>
      <c r="AG97" s="203" t="s">
        <v>3593</v>
      </c>
      <c r="AH97" s="203" t="s">
        <v>3593</v>
      </c>
      <c r="AI97" s="203" t="s">
        <v>3593</v>
      </c>
      <c r="AJ97" s="203" t="s">
        <v>3593</v>
      </c>
      <c r="AK97" s="203" t="s">
        <v>3593</v>
      </c>
      <c r="AL97" s="203" t="s">
        <v>3593</v>
      </c>
      <c r="AM97" s="203" t="s">
        <v>3593</v>
      </c>
      <c r="AN97" s="203" t="s">
        <v>3593</v>
      </c>
      <c r="AO97" s="203" t="s">
        <v>3593</v>
      </c>
      <c r="AP97" s="203" t="s">
        <v>3593</v>
      </c>
      <c r="AQ97" s="203" t="s">
        <v>3593</v>
      </c>
      <c r="AR97" s="203" t="s">
        <v>3593</v>
      </c>
      <c r="AS97" s="203" t="s">
        <v>3593</v>
      </c>
      <c r="AT97" s="203" t="s">
        <v>3593</v>
      </c>
      <c r="AU97" s="203" t="s">
        <v>3593</v>
      </c>
      <c r="AV97" s="203" t="s">
        <v>3593</v>
      </c>
      <c r="AW97" s="203" t="s">
        <v>3593</v>
      </c>
      <c r="AX97" s="203" t="s">
        <v>3593</v>
      </c>
      <c r="AY97" s="203" t="s">
        <v>3593</v>
      </c>
    </row>
    <row r="98" spans="16:51" x14ac:dyDescent="0.25">
      <c r="P98" s="199" t="s">
        <v>3589</v>
      </c>
      <c r="Q98" s="199" t="s">
        <v>3792</v>
      </c>
      <c r="R98" s="199" t="s">
        <v>3792</v>
      </c>
      <c r="S98" s="199" t="s">
        <v>3771</v>
      </c>
      <c r="T98" s="199" t="s">
        <v>3772</v>
      </c>
      <c r="U98" s="203" t="s">
        <v>3593</v>
      </c>
      <c r="V98" s="203" t="s">
        <v>3593</v>
      </c>
      <c r="W98" s="203" t="s">
        <v>3593</v>
      </c>
      <c r="X98" s="203" t="s">
        <v>3593</v>
      </c>
      <c r="Y98" s="203" t="s">
        <v>3593</v>
      </c>
      <c r="Z98" s="203" t="s">
        <v>3593</v>
      </c>
      <c r="AA98" s="203" t="s">
        <v>3593</v>
      </c>
      <c r="AB98" s="203" t="s">
        <v>3593</v>
      </c>
      <c r="AC98" s="203" t="s">
        <v>3593</v>
      </c>
      <c r="AD98" s="203" t="s">
        <v>3593</v>
      </c>
      <c r="AE98" s="203" t="s">
        <v>3593</v>
      </c>
      <c r="AF98" s="203" t="s">
        <v>3593</v>
      </c>
      <c r="AG98" s="203" t="s">
        <v>3593</v>
      </c>
      <c r="AH98" s="203" t="s">
        <v>3593</v>
      </c>
      <c r="AI98" s="203" t="s">
        <v>3593</v>
      </c>
      <c r="AJ98" s="203" t="s">
        <v>3593</v>
      </c>
      <c r="AK98" s="203" t="s">
        <v>3593</v>
      </c>
      <c r="AL98" s="203" t="s">
        <v>3593</v>
      </c>
      <c r="AM98" s="203" t="s">
        <v>3593</v>
      </c>
      <c r="AN98" s="203" t="s">
        <v>3593</v>
      </c>
      <c r="AO98" s="203" t="s">
        <v>3593</v>
      </c>
      <c r="AP98" s="203" t="s">
        <v>3593</v>
      </c>
      <c r="AQ98" s="203" t="s">
        <v>3593</v>
      </c>
      <c r="AR98" s="203" t="s">
        <v>3593</v>
      </c>
      <c r="AS98" s="203" t="s">
        <v>3593</v>
      </c>
      <c r="AT98" s="203" t="s">
        <v>3593</v>
      </c>
      <c r="AU98" s="203" t="s">
        <v>3593</v>
      </c>
      <c r="AV98" s="203" t="s">
        <v>3593</v>
      </c>
      <c r="AW98" s="203" t="s">
        <v>3593</v>
      </c>
      <c r="AX98" s="203" t="s">
        <v>3593</v>
      </c>
      <c r="AY98" s="203" t="s">
        <v>3593</v>
      </c>
    </row>
    <row r="99" spans="16:51" x14ac:dyDescent="0.25">
      <c r="P99" s="199" t="s">
        <v>3589</v>
      </c>
      <c r="Q99" s="199" t="s">
        <v>3793</v>
      </c>
      <c r="R99" s="199" t="s">
        <v>3793</v>
      </c>
      <c r="S99" s="199" t="s">
        <v>3599</v>
      </c>
      <c r="T99" s="199" t="s">
        <v>3600</v>
      </c>
      <c r="U99" s="203" t="s">
        <v>3593</v>
      </c>
      <c r="V99" s="203" t="s">
        <v>3593</v>
      </c>
      <c r="W99" s="203" t="s">
        <v>3593</v>
      </c>
      <c r="X99" s="203" t="s">
        <v>3593</v>
      </c>
      <c r="Y99" s="203" t="s">
        <v>3593</v>
      </c>
      <c r="Z99" s="203" t="s">
        <v>3593</v>
      </c>
      <c r="AA99" s="203" t="s">
        <v>3593</v>
      </c>
      <c r="AB99" s="203" t="s">
        <v>3593</v>
      </c>
      <c r="AC99" s="203" t="s">
        <v>3593</v>
      </c>
      <c r="AD99" s="203" t="s">
        <v>3593</v>
      </c>
      <c r="AE99" s="203" t="s">
        <v>3593</v>
      </c>
      <c r="AF99" s="203" t="s">
        <v>3593</v>
      </c>
      <c r="AG99" s="203" t="s">
        <v>3593</v>
      </c>
      <c r="AH99" s="203" t="s">
        <v>3593</v>
      </c>
      <c r="AI99" s="203" t="s">
        <v>3593</v>
      </c>
      <c r="AJ99" s="203" t="s">
        <v>3593</v>
      </c>
      <c r="AK99" s="203" t="s">
        <v>3593</v>
      </c>
      <c r="AL99" s="203" t="s">
        <v>3593</v>
      </c>
      <c r="AM99" s="203" t="s">
        <v>3593</v>
      </c>
      <c r="AN99" s="203" t="s">
        <v>3593</v>
      </c>
      <c r="AO99" s="203" t="s">
        <v>3593</v>
      </c>
      <c r="AP99" s="203" t="s">
        <v>3593</v>
      </c>
      <c r="AQ99" s="203" t="s">
        <v>3593</v>
      </c>
      <c r="AR99" s="203" t="s">
        <v>3593</v>
      </c>
      <c r="AS99" s="203" t="s">
        <v>3593</v>
      </c>
      <c r="AT99" s="203" t="s">
        <v>3593</v>
      </c>
      <c r="AU99" s="203" t="s">
        <v>3593</v>
      </c>
      <c r="AV99" s="203" t="s">
        <v>3593</v>
      </c>
      <c r="AW99" s="203" t="s">
        <v>3593</v>
      </c>
      <c r="AX99" s="203" t="s">
        <v>3593</v>
      </c>
      <c r="AY99" s="203" t="s">
        <v>3593</v>
      </c>
    </row>
    <row r="100" spans="16:51" x14ac:dyDescent="0.25">
      <c r="P100" s="199" t="s">
        <v>3618</v>
      </c>
      <c r="Q100" s="199" t="s">
        <v>3600</v>
      </c>
      <c r="R100" s="199" t="s">
        <v>3597</v>
      </c>
      <c r="S100" s="199" t="s">
        <v>3677</v>
      </c>
      <c r="T100" s="199" t="s">
        <v>3753</v>
      </c>
      <c r="U100" s="199" t="s">
        <v>3793</v>
      </c>
      <c r="V100" s="199" t="s">
        <v>3794</v>
      </c>
      <c r="W100" s="199" t="s">
        <v>3795</v>
      </c>
      <c r="X100" s="199" t="s">
        <v>3796</v>
      </c>
      <c r="Y100" s="199" t="s">
        <v>3797</v>
      </c>
      <c r="Z100" s="199" t="s">
        <v>3798</v>
      </c>
      <c r="AA100" s="203" t="s">
        <v>3593</v>
      </c>
      <c r="AB100" s="203" t="s">
        <v>3593</v>
      </c>
      <c r="AC100" s="203" t="s">
        <v>3593</v>
      </c>
      <c r="AD100" s="203" t="s">
        <v>3593</v>
      </c>
      <c r="AE100" s="203" t="s">
        <v>3593</v>
      </c>
      <c r="AF100" s="203" t="s">
        <v>3593</v>
      </c>
      <c r="AG100" s="203" t="s">
        <v>3593</v>
      </c>
      <c r="AH100" s="203" t="s">
        <v>3593</v>
      </c>
      <c r="AI100" s="203" t="s">
        <v>3593</v>
      </c>
      <c r="AJ100" s="203" t="s">
        <v>3593</v>
      </c>
      <c r="AK100" s="203" t="s">
        <v>3593</v>
      </c>
      <c r="AL100" s="203" t="s">
        <v>3593</v>
      </c>
      <c r="AM100" s="203" t="s">
        <v>3593</v>
      </c>
      <c r="AN100" s="203" t="s">
        <v>3593</v>
      </c>
      <c r="AO100" s="203" t="s">
        <v>3593</v>
      </c>
      <c r="AP100" s="203" t="s">
        <v>3593</v>
      </c>
      <c r="AQ100" s="203" t="s">
        <v>3593</v>
      </c>
      <c r="AR100" s="203" t="s">
        <v>3593</v>
      </c>
      <c r="AS100" s="203" t="s">
        <v>3593</v>
      </c>
      <c r="AT100" s="203" t="s">
        <v>3593</v>
      </c>
      <c r="AU100" s="203" t="s">
        <v>3593</v>
      </c>
      <c r="AV100" s="203" t="s">
        <v>3593</v>
      </c>
      <c r="AW100" s="203" t="s">
        <v>3593</v>
      </c>
      <c r="AX100" s="203" t="s">
        <v>3593</v>
      </c>
      <c r="AY100" s="203" t="s">
        <v>3593</v>
      </c>
    </row>
    <row r="101" spans="16:51" x14ac:dyDescent="0.25">
      <c r="P101" s="199" t="s">
        <v>3618</v>
      </c>
      <c r="Q101" s="199" t="s">
        <v>3598</v>
      </c>
      <c r="R101" s="199" t="s">
        <v>3597</v>
      </c>
      <c r="S101" s="199" t="s">
        <v>3677</v>
      </c>
      <c r="T101" s="199" t="s">
        <v>3753</v>
      </c>
      <c r="U101" s="199" t="s">
        <v>3794</v>
      </c>
      <c r="V101" s="199" t="s">
        <v>3795</v>
      </c>
      <c r="W101" s="199" t="s">
        <v>3796</v>
      </c>
      <c r="X101" s="199" t="s">
        <v>3797</v>
      </c>
      <c r="Y101" s="199" t="s">
        <v>3798</v>
      </c>
      <c r="Z101" s="203" t="s">
        <v>3593</v>
      </c>
      <c r="AA101" s="203" t="s">
        <v>3593</v>
      </c>
      <c r="AB101" s="203" t="s">
        <v>3593</v>
      </c>
      <c r="AC101" s="203" t="s">
        <v>3593</v>
      </c>
      <c r="AD101" s="203" t="s">
        <v>3593</v>
      </c>
      <c r="AE101" s="203" t="s">
        <v>3593</v>
      </c>
      <c r="AF101" s="203" t="s">
        <v>3593</v>
      </c>
      <c r="AG101" s="203" t="s">
        <v>3593</v>
      </c>
      <c r="AH101" s="203" t="s">
        <v>3593</v>
      </c>
      <c r="AI101" s="203" t="s">
        <v>3593</v>
      </c>
      <c r="AJ101" s="203" t="s">
        <v>3593</v>
      </c>
      <c r="AK101" s="203" t="s">
        <v>3593</v>
      </c>
      <c r="AL101" s="203" t="s">
        <v>3593</v>
      </c>
      <c r="AM101" s="203" t="s">
        <v>3593</v>
      </c>
      <c r="AN101" s="203" t="s">
        <v>3593</v>
      </c>
      <c r="AO101" s="203" t="s">
        <v>3593</v>
      </c>
      <c r="AP101" s="203" t="s">
        <v>3593</v>
      </c>
      <c r="AQ101" s="203" t="s">
        <v>3593</v>
      </c>
      <c r="AR101" s="203" t="s">
        <v>3593</v>
      </c>
      <c r="AS101" s="203" t="s">
        <v>3593</v>
      </c>
      <c r="AT101" s="203" t="s">
        <v>3593</v>
      </c>
      <c r="AU101" s="203" t="s">
        <v>3593</v>
      </c>
      <c r="AV101" s="203" t="s">
        <v>3593</v>
      </c>
      <c r="AW101" s="203" t="s">
        <v>3593</v>
      </c>
      <c r="AX101" s="203" t="s">
        <v>3593</v>
      </c>
      <c r="AY101" s="203" t="s">
        <v>3593</v>
      </c>
    </row>
    <row r="102" spans="16:51" x14ac:dyDescent="0.25">
      <c r="P102" s="199" t="s">
        <v>3589</v>
      </c>
      <c r="Q102" s="199" t="s">
        <v>3794</v>
      </c>
      <c r="R102" s="199" t="s">
        <v>3794</v>
      </c>
      <c r="S102" s="199" t="s">
        <v>3598</v>
      </c>
      <c r="T102" s="199" t="s">
        <v>3599</v>
      </c>
      <c r="U102" s="199" t="s">
        <v>3600</v>
      </c>
      <c r="V102" s="203" t="s">
        <v>3593</v>
      </c>
      <c r="W102" s="203" t="s">
        <v>3593</v>
      </c>
      <c r="X102" s="203" t="s">
        <v>3593</v>
      </c>
      <c r="Y102" s="203" t="s">
        <v>3593</v>
      </c>
      <c r="Z102" s="203" t="s">
        <v>3593</v>
      </c>
      <c r="AA102" s="203" t="s">
        <v>3593</v>
      </c>
      <c r="AB102" s="203" t="s">
        <v>3593</v>
      </c>
      <c r="AC102" s="203" t="s">
        <v>3593</v>
      </c>
      <c r="AD102" s="203" t="s">
        <v>3593</v>
      </c>
      <c r="AE102" s="203" t="s">
        <v>3593</v>
      </c>
      <c r="AF102" s="203" t="s">
        <v>3593</v>
      </c>
      <c r="AG102" s="203" t="s">
        <v>3593</v>
      </c>
      <c r="AH102" s="203" t="s">
        <v>3593</v>
      </c>
      <c r="AI102" s="203" t="s">
        <v>3593</v>
      </c>
      <c r="AJ102" s="203" t="s">
        <v>3593</v>
      </c>
      <c r="AK102" s="203" t="s">
        <v>3593</v>
      </c>
      <c r="AL102" s="203" t="s">
        <v>3593</v>
      </c>
      <c r="AM102" s="203" t="s">
        <v>3593</v>
      </c>
      <c r="AN102" s="203" t="s">
        <v>3593</v>
      </c>
      <c r="AO102" s="203" t="s">
        <v>3593</v>
      </c>
      <c r="AP102" s="203" t="s">
        <v>3593</v>
      </c>
      <c r="AQ102" s="203" t="s">
        <v>3593</v>
      </c>
      <c r="AR102" s="203" t="s">
        <v>3593</v>
      </c>
      <c r="AS102" s="203" t="s">
        <v>3593</v>
      </c>
      <c r="AT102" s="203" t="s">
        <v>3593</v>
      </c>
      <c r="AU102" s="203" t="s">
        <v>3593</v>
      </c>
      <c r="AV102" s="203" t="s">
        <v>3593</v>
      </c>
      <c r="AW102" s="203" t="s">
        <v>3593</v>
      </c>
      <c r="AX102" s="203" t="s">
        <v>3593</v>
      </c>
      <c r="AY102" s="203" t="s">
        <v>3593</v>
      </c>
    </row>
    <row r="103" spans="16:51" x14ac:dyDescent="0.25">
      <c r="P103" s="199" t="s">
        <v>3618</v>
      </c>
      <c r="Q103" s="199" t="s">
        <v>3599</v>
      </c>
      <c r="R103" s="199" t="s">
        <v>3597</v>
      </c>
      <c r="S103" s="199" t="s">
        <v>3677</v>
      </c>
      <c r="T103" s="199" t="s">
        <v>3753</v>
      </c>
      <c r="U103" s="199" t="s">
        <v>3794</v>
      </c>
      <c r="V103" s="199" t="s">
        <v>3795</v>
      </c>
      <c r="W103" s="199" t="s">
        <v>3796</v>
      </c>
      <c r="X103" s="199" t="s">
        <v>3797</v>
      </c>
      <c r="Y103" s="199" t="s">
        <v>3798</v>
      </c>
      <c r="Z103" s="199" t="s">
        <v>3793</v>
      </c>
      <c r="AA103" s="203" t="s">
        <v>3593</v>
      </c>
      <c r="AB103" s="203" t="s">
        <v>3593</v>
      </c>
      <c r="AC103" s="203" t="s">
        <v>3593</v>
      </c>
      <c r="AD103" s="203" t="s">
        <v>3593</v>
      </c>
      <c r="AE103" s="203" t="s">
        <v>3593</v>
      </c>
      <c r="AF103" s="203" t="s">
        <v>3593</v>
      </c>
      <c r="AG103" s="203" t="s">
        <v>3593</v>
      </c>
      <c r="AH103" s="203" t="s">
        <v>3593</v>
      </c>
      <c r="AI103" s="203" t="s">
        <v>3593</v>
      </c>
      <c r="AJ103" s="203" t="s">
        <v>3593</v>
      </c>
      <c r="AK103" s="203" t="s">
        <v>3593</v>
      </c>
      <c r="AL103" s="203" t="s">
        <v>3593</v>
      </c>
      <c r="AM103" s="203" t="s">
        <v>3593</v>
      </c>
      <c r="AN103" s="203" t="s">
        <v>3593</v>
      </c>
      <c r="AO103" s="203" t="s">
        <v>3593</v>
      </c>
      <c r="AP103" s="203" t="s">
        <v>3593</v>
      </c>
      <c r="AQ103" s="203" t="s">
        <v>3593</v>
      </c>
      <c r="AR103" s="203" t="s">
        <v>3593</v>
      </c>
      <c r="AS103" s="203" t="s">
        <v>3593</v>
      </c>
      <c r="AT103" s="203" t="s">
        <v>3593</v>
      </c>
      <c r="AU103" s="203" t="s">
        <v>3593</v>
      </c>
      <c r="AV103" s="203" t="s">
        <v>3593</v>
      </c>
      <c r="AW103" s="203" t="s">
        <v>3593</v>
      </c>
      <c r="AX103" s="203" t="s">
        <v>3593</v>
      </c>
      <c r="AY103" s="203" t="s">
        <v>3593</v>
      </c>
    </row>
    <row r="104" spans="16:51" x14ac:dyDescent="0.25">
      <c r="P104" s="199" t="s">
        <v>3618</v>
      </c>
      <c r="Q104" s="199" t="s">
        <v>3774</v>
      </c>
      <c r="R104" s="199" t="s">
        <v>3799</v>
      </c>
      <c r="S104" s="199" t="s">
        <v>3800</v>
      </c>
      <c r="T104" s="199" t="s">
        <v>3801</v>
      </c>
      <c r="U104" s="199" t="s">
        <v>3802</v>
      </c>
      <c r="V104" s="199" t="s">
        <v>3803</v>
      </c>
      <c r="W104" s="199" t="s">
        <v>3804</v>
      </c>
      <c r="X104" s="199" t="s">
        <v>3805</v>
      </c>
      <c r="Y104" s="199" t="s">
        <v>3806</v>
      </c>
      <c r="Z104" s="199" t="s">
        <v>3773</v>
      </c>
      <c r="AA104" s="199" t="s">
        <v>3807</v>
      </c>
      <c r="AB104" s="199" t="s">
        <v>3808</v>
      </c>
      <c r="AC104" s="199" t="s">
        <v>3809</v>
      </c>
      <c r="AD104" s="203" t="s">
        <v>3593</v>
      </c>
      <c r="AE104" s="203" t="s">
        <v>3593</v>
      </c>
      <c r="AF104" s="203" t="s">
        <v>3593</v>
      </c>
      <c r="AG104" s="203" t="s">
        <v>3593</v>
      </c>
      <c r="AH104" s="203" t="s">
        <v>3593</v>
      </c>
      <c r="AI104" s="203" t="s">
        <v>3593</v>
      </c>
      <c r="AJ104" s="203" t="s">
        <v>3593</v>
      </c>
      <c r="AK104" s="203" t="s">
        <v>3593</v>
      </c>
      <c r="AL104" s="203" t="s">
        <v>3593</v>
      </c>
      <c r="AM104" s="203" t="s">
        <v>3593</v>
      </c>
      <c r="AN104" s="203" t="s">
        <v>3593</v>
      </c>
      <c r="AO104" s="203" t="s">
        <v>3593</v>
      </c>
      <c r="AP104" s="203" t="s">
        <v>3593</v>
      </c>
      <c r="AQ104" s="203" t="s">
        <v>3593</v>
      </c>
      <c r="AR104" s="203" t="s">
        <v>3593</v>
      </c>
      <c r="AS104" s="203" t="s">
        <v>3593</v>
      </c>
      <c r="AT104" s="203" t="s">
        <v>3593</v>
      </c>
      <c r="AU104" s="203" t="s">
        <v>3593</v>
      </c>
      <c r="AV104" s="203" t="s">
        <v>3593</v>
      </c>
      <c r="AW104" s="203" t="s">
        <v>3593</v>
      </c>
      <c r="AX104" s="203" t="s">
        <v>3593</v>
      </c>
      <c r="AY104" s="203" t="s">
        <v>3593</v>
      </c>
    </row>
    <row r="105" spans="16:51" x14ac:dyDescent="0.25">
      <c r="P105" s="199" t="s">
        <v>3618</v>
      </c>
      <c r="Q105" s="199" t="s">
        <v>3810</v>
      </c>
      <c r="R105" s="199" t="s">
        <v>3799</v>
      </c>
      <c r="S105" s="199" t="s">
        <v>3800</v>
      </c>
      <c r="T105" s="199" t="s">
        <v>3624</v>
      </c>
      <c r="U105" s="199" t="s">
        <v>3801</v>
      </c>
      <c r="V105" s="199" t="s">
        <v>3802</v>
      </c>
      <c r="W105" s="199" t="s">
        <v>3808</v>
      </c>
      <c r="X105" s="199" t="s">
        <v>3625</v>
      </c>
      <c r="Y105" s="199" t="s">
        <v>3803</v>
      </c>
      <c r="Z105" s="199" t="s">
        <v>3626</v>
      </c>
      <c r="AA105" s="199" t="s">
        <v>3627</v>
      </c>
      <c r="AB105" s="199" t="s">
        <v>3804</v>
      </c>
      <c r="AC105" s="199" t="s">
        <v>3809</v>
      </c>
      <c r="AD105" s="199" t="s">
        <v>3805</v>
      </c>
      <c r="AE105" s="199" t="s">
        <v>3806</v>
      </c>
      <c r="AF105" s="199" t="s">
        <v>3628</v>
      </c>
      <c r="AG105" s="203" t="s">
        <v>3593</v>
      </c>
      <c r="AH105" s="203" t="s">
        <v>3593</v>
      </c>
      <c r="AI105" s="203" t="s">
        <v>3593</v>
      </c>
      <c r="AJ105" s="203" t="s">
        <v>3593</v>
      </c>
      <c r="AK105" s="203" t="s">
        <v>3593</v>
      </c>
      <c r="AL105" s="203" t="s">
        <v>3593</v>
      </c>
      <c r="AM105" s="203" t="s">
        <v>3593</v>
      </c>
      <c r="AN105" s="203" t="s">
        <v>3593</v>
      </c>
      <c r="AO105" s="203" t="s">
        <v>3593</v>
      </c>
      <c r="AP105" s="203" t="s">
        <v>3593</v>
      </c>
      <c r="AQ105" s="203" t="s">
        <v>3593</v>
      </c>
      <c r="AR105" s="203" t="s">
        <v>3593</v>
      </c>
      <c r="AS105" s="203" t="s">
        <v>3593</v>
      </c>
      <c r="AT105" s="203" t="s">
        <v>3593</v>
      </c>
      <c r="AU105" s="203" t="s">
        <v>3593</v>
      </c>
      <c r="AV105" s="203" t="s">
        <v>3593</v>
      </c>
      <c r="AW105" s="203" t="s">
        <v>3593</v>
      </c>
      <c r="AX105" s="203" t="s">
        <v>3593</v>
      </c>
      <c r="AY105" s="203" t="s">
        <v>3593</v>
      </c>
    </row>
    <row r="106" spans="16:51" x14ac:dyDescent="0.25">
      <c r="P106" s="199" t="s">
        <v>3618</v>
      </c>
      <c r="Q106" s="199" t="s">
        <v>3811</v>
      </c>
      <c r="R106" s="199" t="s">
        <v>3799</v>
      </c>
      <c r="S106" s="199" t="s">
        <v>3800</v>
      </c>
      <c r="T106" s="199" t="s">
        <v>3801</v>
      </c>
      <c r="U106" s="199" t="s">
        <v>3802</v>
      </c>
      <c r="V106" s="199" t="s">
        <v>3803</v>
      </c>
      <c r="W106" s="199" t="s">
        <v>3804</v>
      </c>
      <c r="X106" s="199" t="s">
        <v>3805</v>
      </c>
      <c r="Y106" s="199" t="s">
        <v>3806</v>
      </c>
      <c r="Z106" s="203" t="s">
        <v>3593</v>
      </c>
      <c r="AA106" s="203" t="s">
        <v>3593</v>
      </c>
      <c r="AB106" s="203" t="s">
        <v>3593</v>
      </c>
      <c r="AC106" s="203" t="s">
        <v>3593</v>
      </c>
      <c r="AD106" s="203" t="s">
        <v>3593</v>
      </c>
      <c r="AE106" s="203" t="s">
        <v>3593</v>
      </c>
      <c r="AF106" s="203" t="s">
        <v>3593</v>
      </c>
      <c r="AG106" s="203" t="s">
        <v>3593</v>
      </c>
      <c r="AH106" s="203" t="s">
        <v>3593</v>
      </c>
      <c r="AI106" s="203" t="s">
        <v>3593</v>
      </c>
      <c r="AJ106" s="203" t="s">
        <v>3593</v>
      </c>
      <c r="AK106" s="203" t="s">
        <v>3593</v>
      </c>
      <c r="AL106" s="203" t="s">
        <v>3593</v>
      </c>
      <c r="AM106" s="203" t="s">
        <v>3593</v>
      </c>
      <c r="AN106" s="203" t="s">
        <v>3593</v>
      </c>
      <c r="AO106" s="203" t="s">
        <v>3593</v>
      </c>
      <c r="AP106" s="203" t="s">
        <v>3593</v>
      </c>
      <c r="AQ106" s="203" t="s">
        <v>3593</v>
      </c>
      <c r="AR106" s="203" t="s">
        <v>3593</v>
      </c>
      <c r="AS106" s="203" t="s">
        <v>3593</v>
      </c>
      <c r="AT106" s="203" t="s">
        <v>3593</v>
      </c>
      <c r="AU106" s="203" t="s">
        <v>3593</v>
      </c>
      <c r="AV106" s="203" t="s">
        <v>3593</v>
      </c>
      <c r="AW106" s="203" t="s">
        <v>3593</v>
      </c>
      <c r="AX106" s="203" t="s">
        <v>3593</v>
      </c>
      <c r="AY106" s="203" t="s">
        <v>3593</v>
      </c>
    </row>
    <row r="107" spans="16:51" x14ac:dyDescent="0.25">
      <c r="P107" s="199" t="s">
        <v>3589</v>
      </c>
      <c r="Q107" s="199" t="s">
        <v>3812</v>
      </c>
      <c r="R107" s="199" t="s">
        <v>3812</v>
      </c>
      <c r="S107" s="199" t="s">
        <v>3641</v>
      </c>
      <c r="T107" s="199" t="s">
        <v>3642</v>
      </c>
      <c r="U107" s="203" t="s">
        <v>3593</v>
      </c>
      <c r="V107" s="203" t="s">
        <v>3593</v>
      </c>
      <c r="W107" s="203" t="s">
        <v>3593</v>
      </c>
      <c r="X107" s="203" t="s">
        <v>3593</v>
      </c>
      <c r="Y107" s="203" t="s">
        <v>3593</v>
      </c>
      <c r="Z107" s="203" t="s">
        <v>3593</v>
      </c>
      <c r="AA107" s="203" t="s">
        <v>3593</v>
      </c>
      <c r="AB107" s="203" t="s">
        <v>3593</v>
      </c>
      <c r="AC107" s="203" t="s">
        <v>3593</v>
      </c>
      <c r="AD107" s="203" t="s">
        <v>3593</v>
      </c>
      <c r="AE107" s="203" t="s">
        <v>3593</v>
      </c>
      <c r="AF107" s="203" t="s">
        <v>3593</v>
      </c>
      <c r="AG107" s="203" t="s">
        <v>3593</v>
      </c>
      <c r="AH107" s="203" t="s">
        <v>3593</v>
      </c>
      <c r="AI107" s="203" t="s">
        <v>3593</v>
      </c>
      <c r="AJ107" s="203" t="s">
        <v>3593</v>
      </c>
      <c r="AK107" s="203" t="s">
        <v>3593</v>
      </c>
      <c r="AL107" s="203" t="s">
        <v>3593</v>
      </c>
      <c r="AM107" s="203" t="s">
        <v>3593</v>
      </c>
      <c r="AN107" s="203" t="s">
        <v>3593</v>
      </c>
      <c r="AO107" s="203" t="s">
        <v>3593</v>
      </c>
      <c r="AP107" s="203" t="s">
        <v>3593</v>
      </c>
      <c r="AQ107" s="203" t="s">
        <v>3593</v>
      </c>
      <c r="AR107" s="203" t="s">
        <v>3593</v>
      </c>
      <c r="AS107" s="203" t="s">
        <v>3593</v>
      </c>
      <c r="AT107" s="203" t="s">
        <v>3593</v>
      </c>
      <c r="AU107" s="203" t="s">
        <v>3593</v>
      </c>
      <c r="AV107" s="203" t="s">
        <v>3593</v>
      </c>
      <c r="AW107" s="203" t="s">
        <v>3593</v>
      </c>
      <c r="AX107" s="203" t="s">
        <v>3593</v>
      </c>
      <c r="AY107" s="203" t="s">
        <v>3593</v>
      </c>
    </row>
    <row r="108" spans="16:51" x14ac:dyDescent="0.25">
      <c r="P108" s="199" t="s">
        <v>3618</v>
      </c>
      <c r="Q108" s="199" t="s">
        <v>3686</v>
      </c>
      <c r="R108" s="199" t="s">
        <v>3684</v>
      </c>
      <c r="S108" s="199" t="s">
        <v>3756</v>
      </c>
      <c r="T108" s="199" t="s">
        <v>3813</v>
      </c>
      <c r="U108" s="199" t="s">
        <v>3814</v>
      </c>
      <c r="V108" s="199" t="s">
        <v>3815</v>
      </c>
      <c r="W108" s="199" t="s">
        <v>3816</v>
      </c>
      <c r="X108" s="199" t="s">
        <v>3817</v>
      </c>
      <c r="Y108" s="199" t="s">
        <v>3818</v>
      </c>
      <c r="Z108" s="203" t="s">
        <v>3593</v>
      </c>
      <c r="AA108" s="203" t="s">
        <v>3593</v>
      </c>
      <c r="AB108" s="203" t="s">
        <v>3593</v>
      </c>
      <c r="AC108" s="203" t="s">
        <v>3593</v>
      </c>
      <c r="AD108" s="203" t="s">
        <v>3593</v>
      </c>
      <c r="AE108" s="203" t="s">
        <v>3593</v>
      </c>
      <c r="AF108" s="203" t="s">
        <v>3593</v>
      </c>
      <c r="AG108" s="203" t="s">
        <v>3593</v>
      </c>
      <c r="AH108" s="203" t="s">
        <v>3593</v>
      </c>
      <c r="AI108" s="203" t="s">
        <v>3593</v>
      </c>
      <c r="AJ108" s="203" t="s">
        <v>3593</v>
      </c>
      <c r="AK108" s="203" t="s">
        <v>3593</v>
      </c>
      <c r="AL108" s="203" t="s">
        <v>3593</v>
      </c>
      <c r="AM108" s="203" t="s">
        <v>3593</v>
      </c>
      <c r="AN108" s="203" t="s">
        <v>3593</v>
      </c>
      <c r="AO108" s="203" t="s">
        <v>3593</v>
      </c>
      <c r="AP108" s="203" t="s">
        <v>3593</v>
      </c>
      <c r="AQ108" s="203" t="s">
        <v>3593</v>
      </c>
      <c r="AR108" s="203" t="s">
        <v>3593</v>
      </c>
      <c r="AS108" s="203" t="s">
        <v>3593</v>
      </c>
      <c r="AT108" s="203" t="s">
        <v>3593</v>
      </c>
      <c r="AU108" s="203" t="s">
        <v>3593</v>
      </c>
      <c r="AV108" s="203" t="s">
        <v>3593</v>
      </c>
      <c r="AW108" s="203" t="s">
        <v>3593</v>
      </c>
      <c r="AX108" s="203" t="s">
        <v>3593</v>
      </c>
      <c r="AY108" s="203" t="s">
        <v>3593</v>
      </c>
    </row>
    <row r="109" spans="16:51" x14ac:dyDescent="0.25">
      <c r="P109" s="199" t="s">
        <v>3618</v>
      </c>
      <c r="Q109" s="199" t="s">
        <v>3757</v>
      </c>
      <c r="R109" s="199" t="s">
        <v>3756</v>
      </c>
      <c r="S109" s="199" t="s">
        <v>3813</v>
      </c>
      <c r="T109" s="199" t="s">
        <v>3814</v>
      </c>
      <c r="U109" s="199" t="s">
        <v>3816</v>
      </c>
      <c r="V109" s="199" t="s">
        <v>3817</v>
      </c>
      <c r="W109" s="199" t="s">
        <v>3818</v>
      </c>
      <c r="X109" s="203" t="s">
        <v>3593</v>
      </c>
      <c r="Y109" s="203" t="s">
        <v>3593</v>
      </c>
      <c r="Z109" s="203" t="s">
        <v>3593</v>
      </c>
      <c r="AA109" s="203" t="s">
        <v>3593</v>
      </c>
      <c r="AB109" s="203" t="s">
        <v>3593</v>
      </c>
      <c r="AC109" s="203" t="s">
        <v>3593</v>
      </c>
      <c r="AD109" s="203" t="s">
        <v>3593</v>
      </c>
      <c r="AE109" s="203" t="s">
        <v>3593</v>
      </c>
      <c r="AF109" s="203" t="s">
        <v>3593</v>
      </c>
      <c r="AG109" s="203" t="s">
        <v>3593</v>
      </c>
      <c r="AH109" s="203" t="s">
        <v>3593</v>
      </c>
      <c r="AI109" s="203" t="s">
        <v>3593</v>
      </c>
      <c r="AJ109" s="203" t="s">
        <v>3593</v>
      </c>
      <c r="AK109" s="203" t="s">
        <v>3593</v>
      </c>
      <c r="AL109" s="203" t="s">
        <v>3593</v>
      </c>
      <c r="AM109" s="203" t="s">
        <v>3593</v>
      </c>
      <c r="AN109" s="203" t="s">
        <v>3593</v>
      </c>
      <c r="AO109" s="203" t="s">
        <v>3593</v>
      </c>
      <c r="AP109" s="203" t="s">
        <v>3593</v>
      </c>
      <c r="AQ109" s="203" t="s">
        <v>3593</v>
      </c>
      <c r="AR109" s="203" t="s">
        <v>3593</v>
      </c>
      <c r="AS109" s="203" t="s">
        <v>3593</v>
      </c>
      <c r="AT109" s="203" t="s">
        <v>3593</v>
      </c>
      <c r="AU109" s="203" t="s">
        <v>3593</v>
      </c>
      <c r="AV109" s="203" t="s">
        <v>3593</v>
      </c>
      <c r="AW109" s="203" t="s">
        <v>3593</v>
      </c>
      <c r="AX109" s="203" t="s">
        <v>3593</v>
      </c>
      <c r="AY109" s="203" t="s">
        <v>3593</v>
      </c>
    </row>
    <row r="110" spans="16:51" x14ac:dyDescent="0.25">
      <c r="P110" s="199" t="s">
        <v>3618</v>
      </c>
      <c r="Q110" s="199" t="s">
        <v>3685</v>
      </c>
      <c r="R110" s="199" t="s">
        <v>3756</v>
      </c>
      <c r="S110" s="199" t="s">
        <v>3813</v>
      </c>
      <c r="T110" s="199" t="s">
        <v>3814</v>
      </c>
      <c r="U110" s="199" t="s">
        <v>3816</v>
      </c>
      <c r="V110" s="199" t="s">
        <v>3817</v>
      </c>
      <c r="W110" s="199" t="s">
        <v>3818</v>
      </c>
      <c r="X110" s="199" t="s">
        <v>3684</v>
      </c>
      <c r="Y110" s="199" t="s">
        <v>3815</v>
      </c>
      <c r="Z110" s="203" t="s">
        <v>3593</v>
      </c>
      <c r="AA110" s="203" t="s">
        <v>3593</v>
      </c>
      <c r="AB110" s="203" t="s">
        <v>3593</v>
      </c>
      <c r="AC110" s="203" t="s">
        <v>3593</v>
      </c>
      <c r="AD110" s="203" t="s">
        <v>3593</v>
      </c>
      <c r="AE110" s="203" t="s">
        <v>3593</v>
      </c>
      <c r="AF110" s="203" t="s">
        <v>3593</v>
      </c>
      <c r="AG110" s="203" t="s">
        <v>3593</v>
      </c>
      <c r="AH110" s="203" t="s">
        <v>3593</v>
      </c>
      <c r="AI110" s="203" t="s">
        <v>3593</v>
      </c>
      <c r="AJ110" s="203" t="s">
        <v>3593</v>
      </c>
      <c r="AK110" s="203" t="s">
        <v>3593</v>
      </c>
      <c r="AL110" s="203" t="s">
        <v>3593</v>
      </c>
      <c r="AM110" s="203" t="s">
        <v>3593</v>
      </c>
      <c r="AN110" s="203" t="s">
        <v>3593</v>
      </c>
      <c r="AO110" s="203" t="s">
        <v>3593</v>
      </c>
      <c r="AP110" s="203" t="s">
        <v>3593</v>
      </c>
      <c r="AQ110" s="203" t="s">
        <v>3593</v>
      </c>
      <c r="AR110" s="203" t="s">
        <v>3593</v>
      </c>
      <c r="AS110" s="203" t="s">
        <v>3593</v>
      </c>
      <c r="AT110" s="203" t="s">
        <v>3593</v>
      </c>
      <c r="AU110" s="203" t="s">
        <v>3593</v>
      </c>
      <c r="AV110" s="203" t="s">
        <v>3593</v>
      </c>
      <c r="AW110" s="203" t="s">
        <v>3593</v>
      </c>
      <c r="AX110" s="203" t="s">
        <v>3593</v>
      </c>
      <c r="AY110" s="203" t="s">
        <v>3593</v>
      </c>
    </row>
    <row r="111" spans="16:51" x14ac:dyDescent="0.25">
      <c r="P111" s="199" t="s">
        <v>3589</v>
      </c>
      <c r="Q111" s="199" t="s">
        <v>3819</v>
      </c>
      <c r="R111" s="199" t="s">
        <v>3819</v>
      </c>
      <c r="S111" s="199" t="s">
        <v>3615</v>
      </c>
      <c r="T111" s="199" t="s">
        <v>3616</v>
      </c>
      <c r="U111" s="199" t="s">
        <v>3617</v>
      </c>
      <c r="V111" s="203" t="s">
        <v>3593</v>
      </c>
      <c r="W111" s="203" t="s">
        <v>3593</v>
      </c>
      <c r="X111" s="203" t="s">
        <v>3593</v>
      </c>
      <c r="Y111" s="203" t="s">
        <v>3593</v>
      </c>
      <c r="Z111" s="203" t="s">
        <v>3593</v>
      </c>
      <c r="AA111" s="203" t="s">
        <v>3593</v>
      </c>
      <c r="AB111" s="203" t="s">
        <v>3593</v>
      </c>
      <c r="AC111" s="203" t="s">
        <v>3593</v>
      </c>
      <c r="AD111" s="203" t="s">
        <v>3593</v>
      </c>
      <c r="AE111" s="203" t="s">
        <v>3593</v>
      </c>
      <c r="AF111" s="203" t="s">
        <v>3593</v>
      </c>
      <c r="AG111" s="203" t="s">
        <v>3593</v>
      </c>
      <c r="AH111" s="203" t="s">
        <v>3593</v>
      </c>
      <c r="AI111" s="203" t="s">
        <v>3593</v>
      </c>
      <c r="AJ111" s="203" t="s">
        <v>3593</v>
      </c>
      <c r="AK111" s="203" t="s">
        <v>3593</v>
      </c>
      <c r="AL111" s="203" t="s">
        <v>3593</v>
      </c>
      <c r="AM111" s="203" t="s">
        <v>3593</v>
      </c>
      <c r="AN111" s="203" t="s">
        <v>3593</v>
      </c>
      <c r="AO111" s="203" t="s">
        <v>3593</v>
      </c>
      <c r="AP111" s="203" t="s">
        <v>3593</v>
      </c>
      <c r="AQ111" s="203" t="s">
        <v>3593</v>
      </c>
      <c r="AR111" s="203" t="s">
        <v>3593</v>
      </c>
      <c r="AS111" s="203" t="s">
        <v>3593</v>
      </c>
      <c r="AT111" s="203" t="s">
        <v>3593</v>
      </c>
      <c r="AU111" s="203" t="s">
        <v>3593</v>
      </c>
      <c r="AV111" s="203" t="s">
        <v>3593</v>
      </c>
      <c r="AW111" s="203" t="s">
        <v>3593</v>
      </c>
      <c r="AX111" s="203" t="s">
        <v>3593</v>
      </c>
      <c r="AY111" s="203" t="s">
        <v>3593</v>
      </c>
    </row>
    <row r="112" spans="16:51" x14ac:dyDescent="0.25">
      <c r="P112" s="199" t="s">
        <v>3589</v>
      </c>
      <c r="Q112" s="199" t="s">
        <v>3820</v>
      </c>
      <c r="R112" s="199" t="s">
        <v>3820</v>
      </c>
      <c r="S112" s="199" t="s">
        <v>3667</v>
      </c>
      <c r="T112" s="199" t="s">
        <v>3668</v>
      </c>
      <c r="U112" s="203" t="s">
        <v>3593</v>
      </c>
      <c r="V112" s="203" t="s">
        <v>3593</v>
      </c>
      <c r="W112" s="203" t="s">
        <v>3593</v>
      </c>
      <c r="X112" s="203" t="s">
        <v>3593</v>
      </c>
      <c r="Y112" s="203" t="s">
        <v>3593</v>
      </c>
      <c r="Z112" s="203" t="s">
        <v>3593</v>
      </c>
      <c r="AA112" s="203" t="s">
        <v>3593</v>
      </c>
      <c r="AB112" s="203" t="s">
        <v>3593</v>
      </c>
      <c r="AC112" s="203" t="s">
        <v>3593</v>
      </c>
      <c r="AD112" s="203" t="s">
        <v>3593</v>
      </c>
      <c r="AE112" s="203" t="s">
        <v>3593</v>
      </c>
      <c r="AF112" s="203" t="s">
        <v>3593</v>
      </c>
      <c r="AG112" s="203" t="s">
        <v>3593</v>
      </c>
      <c r="AH112" s="203" t="s">
        <v>3593</v>
      </c>
      <c r="AI112" s="203" t="s">
        <v>3593</v>
      </c>
      <c r="AJ112" s="203" t="s">
        <v>3593</v>
      </c>
      <c r="AK112" s="203" t="s">
        <v>3593</v>
      </c>
      <c r="AL112" s="203" t="s">
        <v>3593</v>
      </c>
      <c r="AM112" s="203" t="s">
        <v>3593</v>
      </c>
      <c r="AN112" s="203" t="s">
        <v>3593</v>
      </c>
      <c r="AO112" s="203" t="s">
        <v>3593</v>
      </c>
      <c r="AP112" s="203" t="s">
        <v>3593</v>
      </c>
      <c r="AQ112" s="203" t="s">
        <v>3593</v>
      </c>
      <c r="AR112" s="203" t="s">
        <v>3593</v>
      </c>
      <c r="AS112" s="203" t="s">
        <v>3593</v>
      </c>
      <c r="AT112" s="203" t="s">
        <v>3593</v>
      </c>
      <c r="AU112" s="203" t="s">
        <v>3593</v>
      </c>
      <c r="AV112" s="203" t="s">
        <v>3593</v>
      </c>
      <c r="AW112" s="203" t="s">
        <v>3593</v>
      </c>
      <c r="AX112" s="203" t="s">
        <v>3593</v>
      </c>
      <c r="AY112" s="203" t="s">
        <v>3593</v>
      </c>
    </row>
    <row r="113" spans="16:51" x14ac:dyDescent="0.25">
      <c r="P113" s="199" t="s">
        <v>3618</v>
      </c>
      <c r="Q113" s="199" t="s">
        <v>3778</v>
      </c>
      <c r="R113" s="199" t="s">
        <v>3776</v>
      </c>
      <c r="S113" s="199" t="s">
        <v>3789</v>
      </c>
      <c r="T113" s="203" t="s">
        <v>3593</v>
      </c>
      <c r="U113" s="203" t="s">
        <v>3593</v>
      </c>
      <c r="V113" s="203" t="s">
        <v>3593</v>
      </c>
      <c r="W113" s="203" t="s">
        <v>3593</v>
      </c>
      <c r="X113" s="203" t="s">
        <v>3593</v>
      </c>
      <c r="Y113" s="203" t="s">
        <v>3593</v>
      </c>
      <c r="Z113" s="203" t="s">
        <v>3593</v>
      </c>
      <c r="AA113" s="203" t="s">
        <v>3593</v>
      </c>
      <c r="AB113" s="203" t="s">
        <v>3593</v>
      </c>
      <c r="AC113" s="203" t="s">
        <v>3593</v>
      </c>
      <c r="AD113" s="203" t="s">
        <v>3593</v>
      </c>
      <c r="AE113" s="203" t="s">
        <v>3593</v>
      </c>
      <c r="AF113" s="203" t="s">
        <v>3593</v>
      </c>
      <c r="AG113" s="203" t="s">
        <v>3593</v>
      </c>
      <c r="AH113" s="203" t="s">
        <v>3593</v>
      </c>
      <c r="AI113" s="203" t="s">
        <v>3593</v>
      </c>
      <c r="AJ113" s="203" t="s">
        <v>3593</v>
      </c>
      <c r="AK113" s="203" t="s">
        <v>3593</v>
      </c>
      <c r="AL113" s="203" t="s">
        <v>3593</v>
      </c>
      <c r="AM113" s="203" t="s">
        <v>3593</v>
      </c>
      <c r="AN113" s="203" t="s">
        <v>3593</v>
      </c>
      <c r="AO113" s="203" t="s">
        <v>3593</v>
      </c>
      <c r="AP113" s="203" t="s">
        <v>3593</v>
      </c>
      <c r="AQ113" s="203" t="s">
        <v>3593</v>
      </c>
      <c r="AR113" s="203" t="s">
        <v>3593</v>
      </c>
      <c r="AS113" s="203" t="s">
        <v>3593</v>
      </c>
      <c r="AT113" s="203" t="s">
        <v>3593</v>
      </c>
      <c r="AU113" s="203" t="s">
        <v>3593</v>
      </c>
      <c r="AV113" s="203" t="s">
        <v>3593</v>
      </c>
      <c r="AW113" s="203" t="s">
        <v>3593</v>
      </c>
      <c r="AX113" s="203" t="s">
        <v>3593</v>
      </c>
      <c r="AY113" s="203" t="s">
        <v>3593</v>
      </c>
    </row>
    <row r="114" spans="16:51" x14ac:dyDescent="0.25">
      <c r="P114" s="199" t="s">
        <v>3618</v>
      </c>
      <c r="Q114" s="199" t="s">
        <v>3777</v>
      </c>
      <c r="R114" s="199" t="s">
        <v>3776</v>
      </c>
      <c r="S114" s="199" t="s">
        <v>3789</v>
      </c>
      <c r="T114" s="203" t="s">
        <v>3593</v>
      </c>
      <c r="U114" s="203" t="s">
        <v>3593</v>
      </c>
      <c r="V114" s="203" t="s">
        <v>3593</v>
      </c>
      <c r="W114" s="203" t="s">
        <v>3593</v>
      </c>
      <c r="X114" s="203" t="s">
        <v>3593</v>
      </c>
      <c r="Y114" s="203" t="s">
        <v>3593</v>
      </c>
      <c r="Z114" s="203" t="s">
        <v>3593</v>
      </c>
      <c r="AA114" s="203" t="s">
        <v>3593</v>
      </c>
      <c r="AB114" s="203" t="s">
        <v>3593</v>
      </c>
      <c r="AC114" s="203" t="s">
        <v>3593</v>
      </c>
      <c r="AD114" s="203" t="s">
        <v>3593</v>
      </c>
      <c r="AE114" s="203" t="s">
        <v>3593</v>
      </c>
      <c r="AF114" s="203" t="s">
        <v>3593</v>
      </c>
      <c r="AG114" s="203" t="s">
        <v>3593</v>
      </c>
      <c r="AH114" s="203" t="s">
        <v>3593</v>
      </c>
      <c r="AI114" s="203" t="s">
        <v>3593</v>
      </c>
      <c r="AJ114" s="203" t="s">
        <v>3593</v>
      </c>
      <c r="AK114" s="203" t="s">
        <v>3593</v>
      </c>
      <c r="AL114" s="203" t="s">
        <v>3593</v>
      </c>
      <c r="AM114" s="203" t="s">
        <v>3593</v>
      </c>
      <c r="AN114" s="203" t="s">
        <v>3593</v>
      </c>
      <c r="AO114" s="203" t="s">
        <v>3593</v>
      </c>
      <c r="AP114" s="203" t="s">
        <v>3593</v>
      </c>
      <c r="AQ114" s="203" t="s">
        <v>3593</v>
      </c>
      <c r="AR114" s="203" t="s">
        <v>3593</v>
      </c>
      <c r="AS114" s="203" t="s">
        <v>3593</v>
      </c>
      <c r="AT114" s="203" t="s">
        <v>3593</v>
      </c>
      <c r="AU114" s="203" t="s">
        <v>3593</v>
      </c>
      <c r="AV114" s="203" t="s">
        <v>3593</v>
      </c>
      <c r="AW114" s="203" t="s">
        <v>3593</v>
      </c>
      <c r="AX114" s="203" t="s">
        <v>3593</v>
      </c>
      <c r="AY114" s="203" t="s">
        <v>3593</v>
      </c>
    </row>
    <row r="115" spans="16:51" x14ac:dyDescent="0.25">
      <c r="P115" s="199" t="s">
        <v>3589</v>
      </c>
      <c r="Q115" s="199" t="s">
        <v>3821</v>
      </c>
      <c r="R115" s="199" t="s">
        <v>3821</v>
      </c>
      <c r="S115" s="199" t="s">
        <v>3638</v>
      </c>
      <c r="T115" s="203" t="s">
        <v>3593</v>
      </c>
      <c r="U115" s="203" t="s">
        <v>3593</v>
      </c>
      <c r="V115" s="203" t="s">
        <v>3593</v>
      </c>
      <c r="W115" s="203" t="s">
        <v>3593</v>
      </c>
      <c r="X115" s="203" t="s">
        <v>3593</v>
      </c>
      <c r="Y115" s="203" t="s">
        <v>3593</v>
      </c>
      <c r="Z115" s="203" t="s">
        <v>3593</v>
      </c>
      <c r="AA115" s="203" t="s">
        <v>3593</v>
      </c>
      <c r="AB115" s="203" t="s">
        <v>3593</v>
      </c>
      <c r="AC115" s="203" t="s">
        <v>3593</v>
      </c>
      <c r="AD115" s="203" t="s">
        <v>3593</v>
      </c>
      <c r="AE115" s="203" t="s">
        <v>3593</v>
      </c>
      <c r="AF115" s="203" t="s">
        <v>3593</v>
      </c>
      <c r="AG115" s="203" t="s">
        <v>3593</v>
      </c>
      <c r="AH115" s="203" t="s">
        <v>3593</v>
      </c>
      <c r="AI115" s="203" t="s">
        <v>3593</v>
      </c>
      <c r="AJ115" s="203" t="s">
        <v>3593</v>
      </c>
      <c r="AK115" s="203" t="s">
        <v>3593</v>
      </c>
      <c r="AL115" s="203" t="s">
        <v>3593</v>
      </c>
      <c r="AM115" s="203" t="s">
        <v>3593</v>
      </c>
      <c r="AN115" s="203" t="s">
        <v>3593</v>
      </c>
      <c r="AO115" s="203" t="s">
        <v>3593</v>
      </c>
      <c r="AP115" s="203" t="s">
        <v>3593</v>
      </c>
      <c r="AQ115" s="203" t="s">
        <v>3593</v>
      </c>
      <c r="AR115" s="203" t="s">
        <v>3593</v>
      </c>
      <c r="AS115" s="203" t="s">
        <v>3593</v>
      </c>
      <c r="AT115" s="203" t="s">
        <v>3593</v>
      </c>
      <c r="AU115" s="203" t="s">
        <v>3593</v>
      </c>
      <c r="AV115" s="203" t="s">
        <v>3593</v>
      </c>
      <c r="AW115" s="203" t="s">
        <v>3593</v>
      </c>
      <c r="AX115" s="203" t="s">
        <v>3593</v>
      </c>
      <c r="AY115" s="203" t="s">
        <v>3593</v>
      </c>
    </row>
    <row r="116" spans="16:51" x14ac:dyDescent="0.25">
      <c r="P116" s="199" t="s">
        <v>3589</v>
      </c>
      <c r="Q116" s="199" t="s">
        <v>3727</v>
      </c>
      <c r="R116" s="199" t="s">
        <v>3727</v>
      </c>
      <c r="S116" s="199" t="s">
        <v>3724</v>
      </c>
      <c r="T116" s="199" t="s">
        <v>3725</v>
      </c>
      <c r="U116" s="199" t="s">
        <v>3726</v>
      </c>
      <c r="V116" s="203" t="s">
        <v>3593</v>
      </c>
      <c r="W116" s="203" t="s">
        <v>3593</v>
      </c>
      <c r="X116" s="203" t="s">
        <v>3593</v>
      </c>
      <c r="Y116" s="203" t="s">
        <v>3593</v>
      </c>
      <c r="Z116" s="203" t="s">
        <v>3593</v>
      </c>
      <c r="AA116" s="203" t="s">
        <v>3593</v>
      </c>
      <c r="AB116" s="203" t="s">
        <v>3593</v>
      </c>
      <c r="AC116" s="203" t="s">
        <v>3593</v>
      </c>
      <c r="AD116" s="203" t="s">
        <v>3593</v>
      </c>
      <c r="AE116" s="203" t="s">
        <v>3593</v>
      </c>
      <c r="AF116" s="203" t="s">
        <v>3593</v>
      </c>
      <c r="AG116" s="203" t="s">
        <v>3593</v>
      </c>
      <c r="AH116" s="203" t="s">
        <v>3593</v>
      </c>
      <c r="AI116" s="203" t="s">
        <v>3593</v>
      </c>
      <c r="AJ116" s="203" t="s">
        <v>3593</v>
      </c>
      <c r="AK116" s="203" t="s">
        <v>3593</v>
      </c>
      <c r="AL116" s="203" t="s">
        <v>3593</v>
      </c>
      <c r="AM116" s="203" t="s">
        <v>3593</v>
      </c>
      <c r="AN116" s="203" t="s">
        <v>3593</v>
      </c>
      <c r="AO116" s="203" t="s">
        <v>3593</v>
      </c>
      <c r="AP116" s="203" t="s">
        <v>3593</v>
      </c>
      <c r="AQ116" s="203" t="s">
        <v>3593</v>
      </c>
      <c r="AR116" s="203" t="s">
        <v>3593</v>
      </c>
      <c r="AS116" s="203" t="s">
        <v>3593</v>
      </c>
      <c r="AT116" s="203" t="s">
        <v>3593</v>
      </c>
      <c r="AU116" s="203" t="s">
        <v>3593</v>
      </c>
      <c r="AV116" s="203" t="s">
        <v>3593</v>
      </c>
      <c r="AW116" s="203" t="s">
        <v>3593</v>
      </c>
      <c r="AX116" s="203" t="s">
        <v>3593</v>
      </c>
      <c r="AY116" s="203" t="s">
        <v>3593</v>
      </c>
    </row>
    <row r="117" spans="16:51" x14ac:dyDescent="0.25">
      <c r="P117" s="199" t="s">
        <v>3589</v>
      </c>
      <c r="Q117" s="199" t="s">
        <v>3799</v>
      </c>
      <c r="R117" s="199" t="s">
        <v>3799</v>
      </c>
      <c r="S117" s="199" t="s">
        <v>3811</v>
      </c>
      <c r="T117" s="199" t="s">
        <v>3774</v>
      </c>
      <c r="U117" s="199" t="s">
        <v>3810</v>
      </c>
      <c r="V117" s="203" t="s">
        <v>3593</v>
      </c>
      <c r="W117" s="203" t="s">
        <v>3593</v>
      </c>
      <c r="X117" s="203" t="s">
        <v>3593</v>
      </c>
      <c r="Y117" s="203" t="s">
        <v>3593</v>
      </c>
      <c r="Z117" s="203" t="s">
        <v>3593</v>
      </c>
      <c r="AA117" s="203" t="s">
        <v>3593</v>
      </c>
      <c r="AB117" s="203" t="s">
        <v>3593</v>
      </c>
      <c r="AC117" s="203" t="s">
        <v>3593</v>
      </c>
      <c r="AD117" s="203" t="s">
        <v>3593</v>
      </c>
      <c r="AE117" s="203" t="s">
        <v>3593</v>
      </c>
      <c r="AF117" s="203" t="s">
        <v>3593</v>
      </c>
      <c r="AG117" s="203" t="s">
        <v>3593</v>
      </c>
      <c r="AH117" s="203" t="s">
        <v>3593</v>
      </c>
      <c r="AI117" s="203" t="s">
        <v>3593</v>
      </c>
      <c r="AJ117" s="203" t="s">
        <v>3593</v>
      </c>
      <c r="AK117" s="203" t="s">
        <v>3593</v>
      </c>
      <c r="AL117" s="203" t="s">
        <v>3593</v>
      </c>
      <c r="AM117" s="203" t="s">
        <v>3593</v>
      </c>
      <c r="AN117" s="203" t="s">
        <v>3593</v>
      </c>
      <c r="AO117" s="203" t="s">
        <v>3593</v>
      </c>
      <c r="AP117" s="203" t="s">
        <v>3593</v>
      </c>
      <c r="AQ117" s="203" t="s">
        <v>3593</v>
      </c>
      <c r="AR117" s="203" t="s">
        <v>3593</v>
      </c>
      <c r="AS117" s="203" t="s">
        <v>3593</v>
      </c>
      <c r="AT117" s="203" t="s">
        <v>3593</v>
      </c>
      <c r="AU117" s="203" t="s">
        <v>3593</v>
      </c>
      <c r="AV117" s="203" t="s">
        <v>3593</v>
      </c>
      <c r="AW117" s="203" t="s">
        <v>3593</v>
      </c>
      <c r="AX117" s="203" t="s">
        <v>3593</v>
      </c>
      <c r="AY117" s="203" t="s">
        <v>3593</v>
      </c>
    </row>
    <row r="118" spans="16:51" x14ac:dyDescent="0.25">
      <c r="P118" s="199" t="s">
        <v>3589</v>
      </c>
      <c r="Q118" s="199" t="s">
        <v>3813</v>
      </c>
      <c r="R118" s="199" t="s">
        <v>3813</v>
      </c>
      <c r="S118" s="199" t="s">
        <v>3757</v>
      </c>
      <c r="T118" s="199" t="s">
        <v>3685</v>
      </c>
      <c r="U118" s="199" t="s">
        <v>3686</v>
      </c>
      <c r="V118" s="203" t="s">
        <v>3593</v>
      </c>
      <c r="W118" s="203" t="s">
        <v>3593</v>
      </c>
      <c r="X118" s="203" t="s">
        <v>3593</v>
      </c>
      <c r="Y118" s="203" t="s">
        <v>3593</v>
      </c>
      <c r="Z118" s="203" t="s">
        <v>3593</v>
      </c>
      <c r="AA118" s="203" t="s">
        <v>3593</v>
      </c>
      <c r="AB118" s="203" t="s">
        <v>3593</v>
      </c>
      <c r="AC118" s="203" t="s">
        <v>3593</v>
      </c>
      <c r="AD118" s="203" t="s">
        <v>3593</v>
      </c>
      <c r="AE118" s="203" t="s">
        <v>3593</v>
      </c>
      <c r="AF118" s="203" t="s">
        <v>3593</v>
      </c>
      <c r="AG118" s="203" t="s">
        <v>3593</v>
      </c>
      <c r="AH118" s="203" t="s">
        <v>3593</v>
      </c>
      <c r="AI118" s="203" t="s">
        <v>3593</v>
      </c>
      <c r="AJ118" s="203" t="s">
        <v>3593</v>
      </c>
      <c r="AK118" s="203" t="s">
        <v>3593</v>
      </c>
      <c r="AL118" s="203" t="s">
        <v>3593</v>
      </c>
      <c r="AM118" s="203" t="s">
        <v>3593</v>
      </c>
      <c r="AN118" s="203" t="s">
        <v>3593</v>
      </c>
      <c r="AO118" s="203" t="s">
        <v>3593</v>
      </c>
      <c r="AP118" s="203" t="s">
        <v>3593</v>
      </c>
      <c r="AQ118" s="203" t="s">
        <v>3593</v>
      </c>
      <c r="AR118" s="203" t="s">
        <v>3593</v>
      </c>
      <c r="AS118" s="203" t="s">
        <v>3593</v>
      </c>
      <c r="AT118" s="203" t="s">
        <v>3593</v>
      </c>
      <c r="AU118" s="203" t="s">
        <v>3593</v>
      </c>
      <c r="AV118" s="203" t="s">
        <v>3593</v>
      </c>
      <c r="AW118" s="203" t="s">
        <v>3593</v>
      </c>
      <c r="AX118" s="203" t="s">
        <v>3593</v>
      </c>
      <c r="AY118" s="203" t="s">
        <v>3593</v>
      </c>
    </row>
    <row r="119" spans="16:51" x14ac:dyDescent="0.25">
      <c r="P119" s="199" t="s">
        <v>3589</v>
      </c>
      <c r="Q119" s="199" t="s">
        <v>3822</v>
      </c>
      <c r="R119" s="199" t="s">
        <v>3822</v>
      </c>
      <c r="S119" s="199" t="s">
        <v>3649</v>
      </c>
      <c r="T119" s="199" t="s">
        <v>3650</v>
      </c>
      <c r="U119" s="199" t="s">
        <v>3651</v>
      </c>
      <c r="V119" s="203" t="s">
        <v>3593</v>
      </c>
      <c r="W119" s="203" t="s">
        <v>3593</v>
      </c>
      <c r="X119" s="203" t="s">
        <v>3593</v>
      </c>
      <c r="Y119" s="203" t="s">
        <v>3593</v>
      </c>
      <c r="Z119" s="203" t="s">
        <v>3593</v>
      </c>
      <c r="AA119" s="203" t="s">
        <v>3593</v>
      </c>
      <c r="AB119" s="203" t="s">
        <v>3593</v>
      </c>
      <c r="AC119" s="203" t="s">
        <v>3593</v>
      </c>
      <c r="AD119" s="203" t="s">
        <v>3593</v>
      </c>
      <c r="AE119" s="203" t="s">
        <v>3593</v>
      </c>
      <c r="AF119" s="203" t="s">
        <v>3593</v>
      </c>
      <c r="AG119" s="203" t="s">
        <v>3593</v>
      </c>
      <c r="AH119" s="203" t="s">
        <v>3593</v>
      </c>
      <c r="AI119" s="203" t="s">
        <v>3593</v>
      </c>
      <c r="AJ119" s="203" t="s">
        <v>3593</v>
      </c>
      <c r="AK119" s="203" t="s">
        <v>3593</v>
      </c>
      <c r="AL119" s="203" t="s">
        <v>3593</v>
      </c>
      <c r="AM119" s="203" t="s">
        <v>3593</v>
      </c>
      <c r="AN119" s="203" t="s">
        <v>3593</v>
      </c>
      <c r="AO119" s="203" t="s">
        <v>3593</v>
      </c>
      <c r="AP119" s="203" t="s">
        <v>3593</v>
      </c>
      <c r="AQ119" s="203" t="s">
        <v>3593</v>
      </c>
      <c r="AR119" s="203" t="s">
        <v>3593</v>
      </c>
      <c r="AS119" s="203" t="s">
        <v>3593</v>
      </c>
      <c r="AT119" s="203" t="s">
        <v>3593</v>
      </c>
      <c r="AU119" s="203" t="s">
        <v>3593</v>
      </c>
      <c r="AV119" s="203" t="s">
        <v>3593</v>
      </c>
      <c r="AW119" s="203" t="s">
        <v>3593</v>
      </c>
      <c r="AX119" s="203" t="s">
        <v>3593</v>
      </c>
      <c r="AY119" s="203" t="s">
        <v>3593</v>
      </c>
    </row>
    <row r="120" spans="16:51" x14ac:dyDescent="0.25">
      <c r="P120" s="199" t="s">
        <v>3589</v>
      </c>
      <c r="Q120" s="199" t="s">
        <v>3823</v>
      </c>
      <c r="R120" s="199" t="s">
        <v>3823</v>
      </c>
      <c r="S120" s="199" t="s">
        <v>3708</v>
      </c>
      <c r="T120" s="199" t="s">
        <v>3709</v>
      </c>
      <c r="U120" s="203" t="s">
        <v>3593</v>
      </c>
      <c r="V120" s="203" t="s">
        <v>3593</v>
      </c>
      <c r="W120" s="203" t="s">
        <v>3593</v>
      </c>
      <c r="X120" s="203" t="s">
        <v>3593</v>
      </c>
      <c r="Y120" s="203" t="s">
        <v>3593</v>
      </c>
      <c r="Z120" s="203" t="s">
        <v>3593</v>
      </c>
      <c r="AA120" s="203" t="s">
        <v>3593</v>
      </c>
      <c r="AB120" s="203" t="s">
        <v>3593</v>
      </c>
      <c r="AC120" s="203" t="s">
        <v>3593</v>
      </c>
      <c r="AD120" s="203" t="s">
        <v>3593</v>
      </c>
      <c r="AE120" s="203" t="s">
        <v>3593</v>
      </c>
      <c r="AF120" s="203" t="s">
        <v>3593</v>
      </c>
      <c r="AG120" s="203" t="s">
        <v>3593</v>
      </c>
      <c r="AH120" s="203" t="s">
        <v>3593</v>
      </c>
      <c r="AI120" s="203" t="s">
        <v>3593</v>
      </c>
      <c r="AJ120" s="203" t="s">
        <v>3593</v>
      </c>
      <c r="AK120" s="203" t="s">
        <v>3593</v>
      </c>
      <c r="AL120" s="203" t="s">
        <v>3593</v>
      </c>
      <c r="AM120" s="203" t="s">
        <v>3593</v>
      </c>
      <c r="AN120" s="203" t="s">
        <v>3593</v>
      </c>
      <c r="AO120" s="203" t="s">
        <v>3593</v>
      </c>
      <c r="AP120" s="203" t="s">
        <v>3593</v>
      </c>
      <c r="AQ120" s="203" t="s">
        <v>3593</v>
      </c>
      <c r="AR120" s="203" t="s">
        <v>3593</v>
      </c>
      <c r="AS120" s="203" t="s">
        <v>3593</v>
      </c>
      <c r="AT120" s="203" t="s">
        <v>3593</v>
      </c>
      <c r="AU120" s="203" t="s">
        <v>3593</v>
      </c>
      <c r="AV120" s="203" t="s">
        <v>3593</v>
      </c>
      <c r="AW120" s="203" t="s">
        <v>3593</v>
      </c>
      <c r="AX120" s="203" t="s">
        <v>3593</v>
      </c>
      <c r="AY120" s="203" t="s">
        <v>3593</v>
      </c>
    </row>
    <row r="121" spans="16:51" x14ac:dyDescent="0.25">
      <c r="P121" s="199" t="s">
        <v>3589</v>
      </c>
      <c r="Q121" s="199" t="s">
        <v>3824</v>
      </c>
      <c r="R121" s="199" t="s">
        <v>3824</v>
      </c>
      <c r="S121" s="199" t="s">
        <v>3682</v>
      </c>
      <c r="T121" s="199" t="s">
        <v>3683</v>
      </c>
      <c r="U121" s="203" t="s">
        <v>3593</v>
      </c>
      <c r="V121" s="203" t="s">
        <v>3593</v>
      </c>
      <c r="W121" s="203" t="s">
        <v>3593</v>
      </c>
      <c r="X121" s="203" t="s">
        <v>3593</v>
      </c>
      <c r="Y121" s="203" t="s">
        <v>3593</v>
      </c>
      <c r="Z121" s="203" t="s">
        <v>3593</v>
      </c>
      <c r="AA121" s="203" t="s">
        <v>3593</v>
      </c>
      <c r="AB121" s="203" t="s">
        <v>3593</v>
      </c>
      <c r="AC121" s="203" t="s">
        <v>3593</v>
      </c>
      <c r="AD121" s="203" t="s">
        <v>3593</v>
      </c>
      <c r="AE121" s="203" t="s">
        <v>3593</v>
      </c>
      <c r="AF121" s="203" t="s">
        <v>3593</v>
      </c>
      <c r="AG121" s="203" t="s">
        <v>3593</v>
      </c>
      <c r="AH121" s="203" t="s">
        <v>3593</v>
      </c>
      <c r="AI121" s="203" t="s">
        <v>3593</v>
      </c>
      <c r="AJ121" s="203" t="s">
        <v>3593</v>
      </c>
      <c r="AK121" s="203" t="s">
        <v>3593</v>
      </c>
      <c r="AL121" s="203" t="s">
        <v>3593</v>
      </c>
      <c r="AM121" s="203" t="s">
        <v>3593</v>
      </c>
      <c r="AN121" s="203" t="s">
        <v>3593</v>
      </c>
      <c r="AO121" s="203" t="s">
        <v>3593</v>
      </c>
      <c r="AP121" s="203" t="s">
        <v>3593</v>
      </c>
      <c r="AQ121" s="203" t="s">
        <v>3593</v>
      </c>
      <c r="AR121" s="203" t="s">
        <v>3593</v>
      </c>
      <c r="AS121" s="203" t="s">
        <v>3593</v>
      </c>
      <c r="AT121" s="203" t="s">
        <v>3593</v>
      </c>
      <c r="AU121" s="203" t="s">
        <v>3593</v>
      </c>
      <c r="AV121" s="203" t="s">
        <v>3593</v>
      </c>
      <c r="AW121" s="203" t="s">
        <v>3593</v>
      </c>
      <c r="AX121" s="203" t="s">
        <v>3593</v>
      </c>
      <c r="AY121" s="203" t="s">
        <v>3593</v>
      </c>
    </row>
    <row r="122" spans="16:51" x14ac:dyDescent="0.25">
      <c r="P122" s="199" t="s">
        <v>3699</v>
      </c>
      <c r="Q122" s="199" t="s">
        <v>3825</v>
      </c>
      <c r="R122" s="203" t="s">
        <v>3593</v>
      </c>
      <c r="S122" s="203" t="s">
        <v>3593</v>
      </c>
      <c r="T122" s="203" t="s">
        <v>3593</v>
      </c>
      <c r="U122" s="203" t="s">
        <v>3593</v>
      </c>
      <c r="V122" s="203" t="s">
        <v>3593</v>
      </c>
      <c r="W122" s="203" t="s">
        <v>3593</v>
      </c>
      <c r="X122" s="203" t="s">
        <v>3593</v>
      </c>
      <c r="Y122" s="203" t="s">
        <v>3593</v>
      </c>
      <c r="Z122" s="203" t="s">
        <v>3593</v>
      </c>
      <c r="AA122" s="203" t="s">
        <v>3593</v>
      </c>
      <c r="AB122" s="203" t="s">
        <v>3593</v>
      </c>
      <c r="AC122" s="203" t="s">
        <v>3593</v>
      </c>
      <c r="AD122" s="203" t="s">
        <v>3593</v>
      </c>
      <c r="AE122" s="203" t="s">
        <v>3593</v>
      </c>
      <c r="AF122" s="203" t="s">
        <v>3593</v>
      </c>
      <c r="AG122" s="203" t="s">
        <v>3593</v>
      </c>
      <c r="AH122" s="203" t="s">
        <v>3593</v>
      </c>
      <c r="AI122" s="203" t="s">
        <v>3593</v>
      </c>
      <c r="AJ122" s="203" t="s">
        <v>3593</v>
      </c>
      <c r="AK122" s="203" t="s">
        <v>3593</v>
      </c>
      <c r="AL122" s="203" t="s">
        <v>3593</v>
      </c>
      <c r="AM122" s="203" t="s">
        <v>3593</v>
      </c>
      <c r="AN122" s="203" t="s">
        <v>3593</v>
      </c>
      <c r="AO122" s="203" t="s">
        <v>3593</v>
      </c>
      <c r="AP122" s="203" t="s">
        <v>3593</v>
      </c>
      <c r="AQ122" s="203" t="s">
        <v>3593</v>
      </c>
      <c r="AR122" s="203" t="s">
        <v>3593</v>
      </c>
      <c r="AS122" s="203" t="s">
        <v>3593</v>
      </c>
      <c r="AT122" s="203" t="s">
        <v>3593</v>
      </c>
      <c r="AU122" s="203" t="s">
        <v>3593</v>
      </c>
      <c r="AV122" s="203" t="s">
        <v>3593</v>
      </c>
      <c r="AW122" s="203" t="s">
        <v>3593</v>
      </c>
      <c r="AX122" s="203" t="s">
        <v>3593</v>
      </c>
      <c r="AY122" s="203" t="s">
        <v>3593</v>
      </c>
    </row>
    <row r="123" spans="16:51" x14ac:dyDescent="0.25">
      <c r="P123" s="199" t="s">
        <v>3589</v>
      </c>
      <c r="Q123" s="199" t="s">
        <v>3826</v>
      </c>
      <c r="R123" s="199" t="s">
        <v>3826</v>
      </c>
      <c r="S123" s="199" t="s">
        <v>3771</v>
      </c>
      <c r="T123" s="199" t="s">
        <v>3772</v>
      </c>
      <c r="U123" s="203" t="s">
        <v>3593</v>
      </c>
      <c r="V123" s="203" t="s">
        <v>3593</v>
      </c>
      <c r="W123" s="203" t="s">
        <v>3593</v>
      </c>
      <c r="X123" s="203" t="s">
        <v>3593</v>
      </c>
      <c r="Y123" s="203" t="s">
        <v>3593</v>
      </c>
      <c r="Z123" s="203" t="s">
        <v>3593</v>
      </c>
      <c r="AA123" s="203" t="s">
        <v>3593</v>
      </c>
      <c r="AB123" s="203" t="s">
        <v>3593</v>
      </c>
      <c r="AC123" s="203" t="s">
        <v>3593</v>
      </c>
      <c r="AD123" s="203" t="s">
        <v>3593</v>
      </c>
      <c r="AE123" s="203" t="s">
        <v>3593</v>
      </c>
      <c r="AF123" s="203" t="s">
        <v>3593</v>
      </c>
      <c r="AG123" s="203" t="s">
        <v>3593</v>
      </c>
      <c r="AH123" s="203" t="s">
        <v>3593</v>
      </c>
      <c r="AI123" s="203" t="s">
        <v>3593</v>
      </c>
      <c r="AJ123" s="203" t="s">
        <v>3593</v>
      </c>
      <c r="AK123" s="203" t="s">
        <v>3593</v>
      </c>
      <c r="AL123" s="203" t="s">
        <v>3593</v>
      </c>
      <c r="AM123" s="203" t="s">
        <v>3593</v>
      </c>
      <c r="AN123" s="203" t="s">
        <v>3593</v>
      </c>
      <c r="AO123" s="203" t="s">
        <v>3593</v>
      </c>
      <c r="AP123" s="203" t="s">
        <v>3593</v>
      </c>
      <c r="AQ123" s="203" t="s">
        <v>3593</v>
      </c>
      <c r="AR123" s="203" t="s">
        <v>3593</v>
      </c>
      <c r="AS123" s="203" t="s">
        <v>3593</v>
      </c>
      <c r="AT123" s="203" t="s">
        <v>3593</v>
      </c>
      <c r="AU123" s="203" t="s">
        <v>3593</v>
      </c>
      <c r="AV123" s="203" t="s">
        <v>3593</v>
      </c>
      <c r="AW123" s="203" t="s">
        <v>3593</v>
      </c>
      <c r="AX123" s="203" t="s">
        <v>3593</v>
      </c>
      <c r="AY123" s="203" t="s">
        <v>3593</v>
      </c>
    </row>
    <row r="124" spans="16:51" x14ac:dyDescent="0.25">
      <c r="P124" s="199" t="s">
        <v>3589</v>
      </c>
      <c r="Q124" s="199" t="s">
        <v>3827</v>
      </c>
      <c r="R124" s="199" t="s">
        <v>3827</v>
      </c>
      <c r="S124" s="199" t="s">
        <v>3828</v>
      </c>
      <c r="T124" s="199" t="s">
        <v>3829</v>
      </c>
      <c r="U124" s="203" t="s">
        <v>3593</v>
      </c>
      <c r="V124" s="203" t="s">
        <v>3593</v>
      </c>
      <c r="W124" s="203" t="s">
        <v>3593</v>
      </c>
      <c r="X124" s="203" t="s">
        <v>3593</v>
      </c>
      <c r="Y124" s="203" t="s">
        <v>3593</v>
      </c>
      <c r="Z124" s="203" t="s">
        <v>3593</v>
      </c>
      <c r="AA124" s="203" t="s">
        <v>3593</v>
      </c>
      <c r="AB124" s="203" t="s">
        <v>3593</v>
      </c>
      <c r="AC124" s="203" t="s">
        <v>3593</v>
      </c>
      <c r="AD124" s="203" t="s">
        <v>3593</v>
      </c>
      <c r="AE124" s="203" t="s">
        <v>3593</v>
      </c>
      <c r="AF124" s="203" t="s">
        <v>3593</v>
      </c>
      <c r="AG124" s="203" t="s">
        <v>3593</v>
      </c>
      <c r="AH124" s="203" t="s">
        <v>3593</v>
      </c>
      <c r="AI124" s="203" t="s">
        <v>3593</v>
      </c>
      <c r="AJ124" s="203" t="s">
        <v>3593</v>
      </c>
      <c r="AK124" s="203" t="s">
        <v>3593</v>
      </c>
      <c r="AL124" s="203" t="s">
        <v>3593</v>
      </c>
      <c r="AM124" s="203" t="s">
        <v>3593</v>
      </c>
      <c r="AN124" s="203" t="s">
        <v>3593</v>
      </c>
      <c r="AO124" s="203" t="s">
        <v>3593</v>
      </c>
      <c r="AP124" s="203" t="s">
        <v>3593</v>
      </c>
      <c r="AQ124" s="203" t="s">
        <v>3593</v>
      </c>
      <c r="AR124" s="203" t="s">
        <v>3593</v>
      </c>
      <c r="AS124" s="203" t="s">
        <v>3593</v>
      </c>
      <c r="AT124" s="203" t="s">
        <v>3593</v>
      </c>
      <c r="AU124" s="203" t="s">
        <v>3593</v>
      </c>
      <c r="AV124" s="203" t="s">
        <v>3593</v>
      </c>
      <c r="AW124" s="203" t="s">
        <v>3593</v>
      </c>
      <c r="AX124" s="203" t="s">
        <v>3593</v>
      </c>
      <c r="AY124" s="203" t="s">
        <v>3593</v>
      </c>
    </row>
    <row r="125" spans="16:51" x14ac:dyDescent="0.25">
      <c r="P125" s="199" t="s">
        <v>3589</v>
      </c>
      <c r="Q125" s="199" t="s">
        <v>3830</v>
      </c>
      <c r="R125" s="199" t="s">
        <v>3830</v>
      </c>
      <c r="S125" s="199" t="s">
        <v>3734</v>
      </c>
      <c r="T125" s="199" t="s">
        <v>3735</v>
      </c>
      <c r="U125" s="199" t="s">
        <v>3736</v>
      </c>
      <c r="V125" s="203" t="s">
        <v>3593</v>
      </c>
      <c r="W125" s="203" t="s">
        <v>3593</v>
      </c>
      <c r="X125" s="203" t="s">
        <v>3593</v>
      </c>
      <c r="Y125" s="203" t="s">
        <v>3593</v>
      </c>
      <c r="Z125" s="203" t="s">
        <v>3593</v>
      </c>
      <c r="AA125" s="203" t="s">
        <v>3593</v>
      </c>
      <c r="AB125" s="203" t="s">
        <v>3593</v>
      </c>
      <c r="AC125" s="203" t="s">
        <v>3593</v>
      </c>
      <c r="AD125" s="203" t="s">
        <v>3593</v>
      </c>
      <c r="AE125" s="203" t="s">
        <v>3593</v>
      </c>
      <c r="AF125" s="203" t="s">
        <v>3593</v>
      </c>
      <c r="AG125" s="203" t="s">
        <v>3593</v>
      </c>
      <c r="AH125" s="203" t="s">
        <v>3593</v>
      </c>
      <c r="AI125" s="203" t="s">
        <v>3593</v>
      </c>
      <c r="AJ125" s="203" t="s">
        <v>3593</v>
      </c>
      <c r="AK125" s="203" t="s">
        <v>3593</v>
      </c>
      <c r="AL125" s="203" t="s">
        <v>3593</v>
      </c>
      <c r="AM125" s="203" t="s">
        <v>3593</v>
      </c>
      <c r="AN125" s="203" t="s">
        <v>3593</v>
      </c>
      <c r="AO125" s="203" t="s">
        <v>3593</v>
      </c>
      <c r="AP125" s="203" t="s">
        <v>3593</v>
      </c>
      <c r="AQ125" s="203" t="s">
        <v>3593</v>
      </c>
      <c r="AR125" s="203" t="s">
        <v>3593</v>
      </c>
      <c r="AS125" s="203" t="s">
        <v>3593</v>
      </c>
      <c r="AT125" s="203" t="s">
        <v>3593</v>
      </c>
      <c r="AU125" s="203" t="s">
        <v>3593</v>
      </c>
      <c r="AV125" s="203" t="s">
        <v>3593</v>
      </c>
      <c r="AW125" s="203" t="s">
        <v>3593</v>
      </c>
      <c r="AX125" s="203" t="s">
        <v>3593</v>
      </c>
      <c r="AY125" s="203" t="s">
        <v>3593</v>
      </c>
    </row>
    <row r="126" spans="16:51" x14ac:dyDescent="0.25">
      <c r="P126" s="199" t="s">
        <v>3618</v>
      </c>
      <c r="Q126" s="199" t="s">
        <v>3697</v>
      </c>
      <c r="R126" s="199" t="s">
        <v>3696</v>
      </c>
      <c r="S126" s="199" t="s">
        <v>3831</v>
      </c>
      <c r="T126" s="199" t="s">
        <v>3832</v>
      </c>
      <c r="U126" s="199" t="s">
        <v>3833</v>
      </c>
      <c r="V126" s="199" t="s">
        <v>3834</v>
      </c>
      <c r="W126" s="199" t="s">
        <v>3835</v>
      </c>
      <c r="X126" s="203" t="s">
        <v>3593</v>
      </c>
      <c r="Y126" s="203" t="s">
        <v>3593</v>
      </c>
      <c r="Z126" s="203" t="s">
        <v>3593</v>
      </c>
      <c r="AA126" s="203" t="s">
        <v>3593</v>
      </c>
      <c r="AB126" s="203" t="s">
        <v>3593</v>
      </c>
      <c r="AC126" s="203" t="s">
        <v>3593</v>
      </c>
      <c r="AD126" s="203" t="s">
        <v>3593</v>
      </c>
      <c r="AE126" s="203" t="s">
        <v>3593</v>
      </c>
      <c r="AF126" s="203" t="s">
        <v>3593</v>
      </c>
      <c r="AG126" s="203" t="s">
        <v>3593</v>
      </c>
      <c r="AH126" s="203" t="s">
        <v>3593</v>
      </c>
      <c r="AI126" s="203" t="s">
        <v>3593</v>
      </c>
      <c r="AJ126" s="203" t="s">
        <v>3593</v>
      </c>
      <c r="AK126" s="203" t="s">
        <v>3593</v>
      </c>
      <c r="AL126" s="203" t="s">
        <v>3593</v>
      </c>
      <c r="AM126" s="203" t="s">
        <v>3593</v>
      </c>
      <c r="AN126" s="203" t="s">
        <v>3593</v>
      </c>
      <c r="AO126" s="203" t="s">
        <v>3593</v>
      </c>
      <c r="AP126" s="203" t="s">
        <v>3593</v>
      </c>
      <c r="AQ126" s="203" t="s">
        <v>3593</v>
      </c>
      <c r="AR126" s="203" t="s">
        <v>3593</v>
      </c>
      <c r="AS126" s="203" t="s">
        <v>3593</v>
      </c>
      <c r="AT126" s="203" t="s">
        <v>3593</v>
      </c>
      <c r="AU126" s="203" t="s">
        <v>3593</v>
      </c>
      <c r="AV126" s="203" t="s">
        <v>3593</v>
      </c>
      <c r="AW126" s="203" t="s">
        <v>3593</v>
      </c>
      <c r="AX126" s="203" t="s">
        <v>3593</v>
      </c>
      <c r="AY126" s="203" t="s">
        <v>3593</v>
      </c>
    </row>
    <row r="127" spans="16:51" x14ac:dyDescent="0.25">
      <c r="P127" s="199" t="s">
        <v>3618</v>
      </c>
      <c r="Q127" s="199" t="s">
        <v>3836</v>
      </c>
      <c r="R127" s="199" t="s">
        <v>3831</v>
      </c>
      <c r="S127" s="199" t="s">
        <v>3832</v>
      </c>
      <c r="T127" s="199" t="s">
        <v>3833</v>
      </c>
      <c r="U127" s="199" t="s">
        <v>3834</v>
      </c>
      <c r="V127" s="199" t="s">
        <v>3835</v>
      </c>
      <c r="W127" s="203" t="s">
        <v>3593</v>
      </c>
      <c r="X127" s="203" t="s">
        <v>3593</v>
      </c>
      <c r="Y127" s="203" t="s">
        <v>3593</v>
      </c>
      <c r="Z127" s="203" t="s">
        <v>3593</v>
      </c>
      <c r="AA127" s="203" t="s">
        <v>3593</v>
      </c>
      <c r="AB127" s="203" t="s">
        <v>3593</v>
      </c>
      <c r="AC127" s="203" t="s">
        <v>3593</v>
      </c>
      <c r="AD127" s="203" t="s">
        <v>3593</v>
      </c>
      <c r="AE127" s="203" t="s">
        <v>3593</v>
      </c>
      <c r="AF127" s="203" t="s">
        <v>3593</v>
      </c>
      <c r="AG127" s="203" t="s">
        <v>3593</v>
      </c>
      <c r="AH127" s="203" t="s">
        <v>3593</v>
      </c>
      <c r="AI127" s="203" t="s">
        <v>3593</v>
      </c>
      <c r="AJ127" s="203" t="s">
        <v>3593</v>
      </c>
      <c r="AK127" s="203" t="s">
        <v>3593</v>
      </c>
      <c r="AL127" s="203" t="s">
        <v>3593</v>
      </c>
      <c r="AM127" s="203" t="s">
        <v>3593</v>
      </c>
      <c r="AN127" s="203" t="s">
        <v>3593</v>
      </c>
      <c r="AO127" s="203" t="s">
        <v>3593</v>
      </c>
      <c r="AP127" s="203" t="s">
        <v>3593</v>
      </c>
      <c r="AQ127" s="203" t="s">
        <v>3593</v>
      </c>
      <c r="AR127" s="203" t="s">
        <v>3593</v>
      </c>
      <c r="AS127" s="203" t="s">
        <v>3593</v>
      </c>
      <c r="AT127" s="203" t="s">
        <v>3593</v>
      </c>
      <c r="AU127" s="203" t="s">
        <v>3593</v>
      </c>
      <c r="AV127" s="203" t="s">
        <v>3593</v>
      </c>
      <c r="AW127" s="203" t="s">
        <v>3593</v>
      </c>
      <c r="AX127" s="203" t="s">
        <v>3593</v>
      </c>
      <c r="AY127" s="203" t="s">
        <v>3593</v>
      </c>
    </row>
    <row r="128" spans="16:51" x14ac:dyDescent="0.25">
      <c r="P128" s="199" t="s">
        <v>3589</v>
      </c>
      <c r="Q128" s="199" t="s">
        <v>3831</v>
      </c>
      <c r="R128" s="199" t="s">
        <v>3831</v>
      </c>
      <c r="S128" s="199" t="s">
        <v>3836</v>
      </c>
      <c r="T128" s="199" t="s">
        <v>3592</v>
      </c>
      <c r="U128" s="199" t="s">
        <v>3697</v>
      </c>
      <c r="V128" s="203" t="s">
        <v>3593</v>
      </c>
      <c r="W128" s="203" t="s">
        <v>3593</v>
      </c>
      <c r="X128" s="203" t="s">
        <v>3593</v>
      </c>
      <c r="Y128" s="203" t="s">
        <v>3593</v>
      </c>
      <c r="Z128" s="203" t="s">
        <v>3593</v>
      </c>
      <c r="AA128" s="203" t="s">
        <v>3593</v>
      </c>
      <c r="AB128" s="203" t="s">
        <v>3593</v>
      </c>
      <c r="AC128" s="203" t="s">
        <v>3593</v>
      </c>
      <c r="AD128" s="203" t="s">
        <v>3593</v>
      </c>
      <c r="AE128" s="203" t="s">
        <v>3593</v>
      </c>
      <c r="AF128" s="203" t="s">
        <v>3593</v>
      </c>
      <c r="AG128" s="203" t="s">
        <v>3593</v>
      </c>
      <c r="AH128" s="203" t="s">
        <v>3593</v>
      </c>
      <c r="AI128" s="203" t="s">
        <v>3593</v>
      </c>
      <c r="AJ128" s="203" t="s">
        <v>3593</v>
      </c>
      <c r="AK128" s="203" t="s">
        <v>3593</v>
      </c>
      <c r="AL128" s="203" t="s">
        <v>3593</v>
      </c>
      <c r="AM128" s="203" t="s">
        <v>3593</v>
      </c>
      <c r="AN128" s="203" t="s">
        <v>3593</v>
      </c>
      <c r="AO128" s="203" t="s">
        <v>3593</v>
      </c>
      <c r="AP128" s="203" t="s">
        <v>3593</v>
      </c>
      <c r="AQ128" s="203" t="s">
        <v>3593</v>
      </c>
      <c r="AR128" s="203" t="s">
        <v>3593</v>
      </c>
      <c r="AS128" s="203" t="s">
        <v>3593</v>
      </c>
      <c r="AT128" s="203" t="s">
        <v>3593</v>
      </c>
      <c r="AU128" s="203" t="s">
        <v>3593</v>
      </c>
      <c r="AV128" s="203" t="s">
        <v>3593</v>
      </c>
      <c r="AW128" s="203" t="s">
        <v>3593</v>
      </c>
      <c r="AX128" s="203" t="s">
        <v>3593</v>
      </c>
      <c r="AY128" s="203" t="s">
        <v>3593</v>
      </c>
    </row>
    <row r="129" spans="16:51" x14ac:dyDescent="0.25">
      <c r="P129" s="199" t="s">
        <v>3589</v>
      </c>
      <c r="Q129" s="199" t="s">
        <v>3837</v>
      </c>
      <c r="R129" s="199" t="s">
        <v>3837</v>
      </c>
      <c r="S129" s="199" t="s">
        <v>3649</v>
      </c>
      <c r="T129" s="199" t="s">
        <v>3650</v>
      </c>
      <c r="U129" s="199" t="s">
        <v>3651</v>
      </c>
      <c r="V129" s="203" t="s">
        <v>3593</v>
      </c>
      <c r="W129" s="203" t="s">
        <v>3593</v>
      </c>
      <c r="X129" s="203" t="s">
        <v>3593</v>
      </c>
      <c r="Y129" s="203" t="s">
        <v>3593</v>
      </c>
      <c r="Z129" s="203" t="s">
        <v>3593</v>
      </c>
      <c r="AA129" s="203" t="s">
        <v>3593</v>
      </c>
      <c r="AB129" s="203" t="s">
        <v>3593</v>
      </c>
      <c r="AC129" s="203" t="s">
        <v>3593</v>
      </c>
      <c r="AD129" s="203" t="s">
        <v>3593</v>
      </c>
      <c r="AE129" s="203" t="s">
        <v>3593</v>
      </c>
      <c r="AF129" s="203" t="s">
        <v>3593</v>
      </c>
      <c r="AG129" s="203" t="s">
        <v>3593</v>
      </c>
      <c r="AH129" s="203" t="s">
        <v>3593</v>
      </c>
      <c r="AI129" s="203" t="s">
        <v>3593</v>
      </c>
      <c r="AJ129" s="203" t="s">
        <v>3593</v>
      </c>
      <c r="AK129" s="203" t="s">
        <v>3593</v>
      </c>
      <c r="AL129" s="203" t="s">
        <v>3593</v>
      </c>
      <c r="AM129" s="203" t="s">
        <v>3593</v>
      </c>
      <c r="AN129" s="203" t="s">
        <v>3593</v>
      </c>
      <c r="AO129" s="203" t="s">
        <v>3593</v>
      </c>
      <c r="AP129" s="203" t="s">
        <v>3593</v>
      </c>
      <c r="AQ129" s="203" t="s">
        <v>3593</v>
      </c>
      <c r="AR129" s="203" t="s">
        <v>3593</v>
      </c>
      <c r="AS129" s="203" t="s">
        <v>3593</v>
      </c>
      <c r="AT129" s="203" t="s">
        <v>3593</v>
      </c>
      <c r="AU129" s="203" t="s">
        <v>3593</v>
      </c>
      <c r="AV129" s="203" t="s">
        <v>3593</v>
      </c>
      <c r="AW129" s="203" t="s">
        <v>3593</v>
      </c>
      <c r="AX129" s="203" t="s">
        <v>3593</v>
      </c>
      <c r="AY129" s="203" t="s">
        <v>3593</v>
      </c>
    </row>
    <row r="130" spans="16:51" x14ac:dyDescent="0.25">
      <c r="P130" s="199" t="s">
        <v>3589</v>
      </c>
      <c r="Q130" s="199" t="s">
        <v>3785</v>
      </c>
      <c r="R130" s="199" t="s">
        <v>3785</v>
      </c>
      <c r="S130" s="199" t="s">
        <v>3595</v>
      </c>
      <c r="T130" s="199" t="s">
        <v>3596</v>
      </c>
      <c r="U130" s="203" t="s">
        <v>3593</v>
      </c>
      <c r="V130" s="203" t="s">
        <v>3593</v>
      </c>
      <c r="W130" s="203" t="s">
        <v>3593</v>
      </c>
      <c r="X130" s="203" t="s">
        <v>3593</v>
      </c>
      <c r="Y130" s="203" t="s">
        <v>3593</v>
      </c>
      <c r="Z130" s="203" t="s">
        <v>3593</v>
      </c>
      <c r="AA130" s="203" t="s">
        <v>3593</v>
      </c>
      <c r="AB130" s="203" t="s">
        <v>3593</v>
      </c>
      <c r="AC130" s="203" t="s">
        <v>3593</v>
      </c>
      <c r="AD130" s="203" t="s">
        <v>3593</v>
      </c>
      <c r="AE130" s="203" t="s">
        <v>3593</v>
      </c>
      <c r="AF130" s="203" t="s">
        <v>3593</v>
      </c>
      <c r="AG130" s="203" t="s">
        <v>3593</v>
      </c>
      <c r="AH130" s="203" t="s">
        <v>3593</v>
      </c>
      <c r="AI130" s="203" t="s">
        <v>3593</v>
      </c>
      <c r="AJ130" s="203" t="s">
        <v>3593</v>
      </c>
      <c r="AK130" s="203" t="s">
        <v>3593</v>
      </c>
      <c r="AL130" s="203" t="s">
        <v>3593</v>
      </c>
      <c r="AM130" s="203" t="s">
        <v>3593</v>
      </c>
      <c r="AN130" s="203" t="s">
        <v>3593</v>
      </c>
      <c r="AO130" s="203" t="s">
        <v>3593</v>
      </c>
      <c r="AP130" s="203" t="s">
        <v>3593</v>
      </c>
      <c r="AQ130" s="203" t="s">
        <v>3593</v>
      </c>
      <c r="AR130" s="203" t="s">
        <v>3593</v>
      </c>
      <c r="AS130" s="203" t="s">
        <v>3593</v>
      </c>
      <c r="AT130" s="203" t="s">
        <v>3593</v>
      </c>
      <c r="AU130" s="203" t="s">
        <v>3593</v>
      </c>
      <c r="AV130" s="203" t="s">
        <v>3593</v>
      </c>
      <c r="AW130" s="203" t="s">
        <v>3593</v>
      </c>
      <c r="AX130" s="203" t="s">
        <v>3593</v>
      </c>
      <c r="AY130" s="203" t="s">
        <v>3593</v>
      </c>
    </row>
    <row r="131" spans="16:51" x14ac:dyDescent="0.25">
      <c r="P131" s="199" t="s">
        <v>3589</v>
      </c>
      <c r="Q131" s="199" t="s">
        <v>3838</v>
      </c>
      <c r="R131" s="199" t="s">
        <v>3838</v>
      </c>
      <c r="S131" s="199" t="s">
        <v>3839</v>
      </c>
      <c r="T131" s="199" t="s">
        <v>3840</v>
      </c>
      <c r="U131" s="203" t="s">
        <v>3593</v>
      </c>
      <c r="V131" s="203" t="s">
        <v>3593</v>
      </c>
      <c r="W131" s="203" t="s">
        <v>3593</v>
      </c>
      <c r="X131" s="203" t="s">
        <v>3593</v>
      </c>
      <c r="Y131" s="203" t="s">
        <v>3593</v>
      </c>
      <c r="Z131" s="203" t="s">
        <v>3593</v>
      </c>
      <c r="AA131" s="203" t="s">
        <v>3593</v>
      </c>
      <c r="AB131" s="203" t="s">
        <v>3593</v>
      </c>
      <c r="AC131" s="203" t="s">
        <v>3593</v>
      </c>
      <c r="AD131" s="203" t="s">
        <v>3593</v>
      </c>
      <c r="AE131" s="203" t="s">
        <v>3593</v>
      </c>
      <c r="AF131" s="203" t="s">
        <v>3593</v>
      </c>
      <c r="AG131" s="203" t="s">
        <v>3593</v>
      </c>
      <c r="AH131" s="203" t="s">
        <v>3593</v>
      </c>
      <c r="AI131" s="203" t="s">
        <v>3593</v>
      </c>
      <c r="AJ131" s="203" t="s">
        <v>3593</v>
      </c>
      <c r="AK131" s="203" t="s">
        <v>3593</v>
      </c>
      <c r="AL131" s="203" t="s">
        <v>3593</v>
      </c>
      <c r="AM131" s="203" t="s">
        <v>3593</v>
      </c>
      <c r="AN131" s="203" t="s">
        <v>3593</v>
      </c>
      <c r="AO131" s="203" t="s">
        <v>3593</v>
      </c>
      <c r="AP131" s="203" t="s">
        <v>3593</v>
      </c>
      <c r="AQ131" s="203" t="s">
        <v>3593</v>
      </c>
      <c r="AR131" s="203" t="s">
        <v>3593</v>
      </c>
      <c r="AS131" s="203" t="s">
        <v>3593</v>
      </c>
      <c r="AT131" s="203" t="s">
        <v>3593</v>
      </c>
      <c r="AU131" s="203" t="s">
        <v>3593</v>
      </c>
      <c r="AV131" s="203" t="s">
        <v>3593</v>
      </c>
      <c r="AW131" s="203" t="s">
        <v>3593</v>
      </c>
      <c r="AX131" s="203" t="s">
        <v>3593</v>
      </c>
      <c r="AY131" s="203" t="s">
        <v>3593</v>
      </c>
    </row>
    <row r="132" spans="16:51" x14ac:dyDescent="0.25">
      <c r="P132" s="199" t="s">
        <v>3589</v>
      </c>
      <c r="Q132" s="199" t="s">
        <v>3841</v>
      </c>
      <c r="R132" s="199" t="s">
        <v>3841</v>
      </c>
      <c r="S132" s="199" t="s">
        <v>3638</v>
      </c>
      <c r="T132" s="203" t="s">
        <v>3593</v>
      </c>
      <c r="U132" s="203" t="s">
        <v>3593</v>
      </c>
      <c r="V132" s="203" t="s">
        <v>3593</v>
      </c>
      <c r="W132" s="203" t="s">
        <v>3593</v>
      </c>
      <c r="X132" s="203" t="s">
        <v>3593</v>
      </c>
      <c r="Y132" s="203" t="s">
        <v>3593</v>
      </c>
      <c r="Z132" s="203" t="s">
        <v>3593</v>
      </c>
      <c r="AA132" s="203" t="s">
        <v>3593</v>
      </c>
      <c r="AB132" s="203" t="s">
        <v>3593</v>
      </c>
      <c r="AC132" s="203" t="s">
        <v>3593</v>
      </c>
      <c r="AD132" s="203" t="s">
        <v>3593</v>
      </c>
      <c r="AE132" s="203" t="s">
        <v>3593</v>
      </c>
      <c r="AF132" s="203" t="s">
        <v>3593</v>
      </c>
      <c r="AG132" s="203" t="s">
        <v>3593</v>
      </c>
      <c r="AH132" s="203" t="s">
        <v>3593</v>
      </c>
      <c r="AI132" s="203" t="s">
        <v>3593</v>
      </c>
      <c r="AJ132" s="203" t="s">
        <v>3593</v>
      </c>
      <c r="AK132" s="203" t="s">
        <v>3593</v>
      </c>
      <c r="AL132" s="203" t="s">
        <v>3593</v>
      </c>
      <c r="AM132" s="203" t="s">
        <v>3593</v>
      </c>
      <c r="AN132" s="203" t="s">
        <v>3593</v>
      </c>
      <c r="AO132" s="203" t="s">
        <v>3593</v>
      </c>
      <c r="AP132" s="203" t="s">
        <v>3593</v>
      </c>
      <c r="AQ132" s="203" t="s">
        <v>3593</v>
      </c>
      <c r="AR132" s="203" t="s">
        <v>3593</v>
      </c>
      <c r="AS132" s="203" t="s">
        <v>3593</v>
      </c>
      <c r="AT132" s="203" t="s">
        <v>3593</v>
      </c>
      <c r="AU132" s="203" t="s">
        <v>3593</v>
      </c>
      <c r="AV132" s="203" t="s">
        <v>3593</v>
      </c>
      <c r="AW132" s="203" t="s">
        <v>3593</v>
      </c>
      <c r="AX132" s="203" t="s">
        <v>3593</v>
      </c>
      <c r="AY132" s="203" t="s">
        <v>3593</v>
      </c>
    </row>
    <row r="133" spans="16:51" x14ac:dyDescent="0.25">
      <c r="P133" s="199" t="s">
        <v>3589</v>
      </c>
      <c r="Q133" s="199" t="s">
        <v>3842</v>
      </c>
      <c r="R133" s="199" t="s">
        <v>3842</v>
      </c>
      <c r="S133" s="199" t="s">
        <v>3645</v>
      </c>
      <c r="T133" s="199" t="s">
        <v>3646</v>
      </c>
      <c r="U133" s="199" t="s">
        <v>3647</v>
      </c>
      <c r="V133" s="203" t="s">
        <v>3593</v>
      </c>
      <c r="W133" s="203" t="s">
        <v>3593</v>
      </c>
      <c r="X133" s="203" t="s">
        <v>3593</v>
      </c>
      <c r="Y133" s="203" t="s">
        <v>3593</v>
      </c>
      <c r="Z133" s="203" t="s">
        <v>3593</v>
      </c>
      <c r="AA133" s="203" t="s">
        <v>3593</v>
      </c>
      <c r="AB133" s="203" t="s">
        <v>3593</v>
      </c>
      <c r="AC133" s="203" t="s">
        <v>3593</v>
      </c>
      <c r="AD133" s="203" t="s">
        <v>3593</v>
      </c>
      <c r="AE133" s="203" t="s">
        <v>3593</v>
      </c>
      <c r="AF133" s="203" t="s">
        <v>3593</v>
      </c>
      <c r="AG133" s="203" t="s">
        <v>3593</v>
      </c>
      <c r="AH133" s="203" t="s">
        <v>3593</v>
      </c>
      <c r="AI133" s="203" t="s">
        <v>3593</v>
      </c>
      <c r="AJ133" s="203" t="s">
        <v>3593</v>
      </c>
      <c r="AK133" s="203" t="s">
        <v>3593</v>
      </c>
      <c r="AL133" s="203" t="s">
        <v>3593</v>
      </c>
      <c r="AM133" s="203" t="s">
        <v>3593</v>
      </c>
      <c r="AN133" s="203" t="s">
        <v>3593</v>
      </c>
      <c r="AO133" s="203" t="s">
        <v>3593</v>
      </c>
      <c r="AP133" s="203" t="s">
        <v>3593</v>
      </c>
      <c r="AQ133" s="203" t="s">
        <v>3593</v>
      </c>
      <c r="AR133" s="203" t="s">
        <v>3593</v>
      </c>
      <c r="AS133" s="203" t="s">
        <v>3593</v>
      </c>
      <c r="AT133" s="203" t="s">
        <v>3593</v>
      </c>
      <c r="AU133" s="203" t="s">
        <v>3593</v>
      </c>
      <c r="AV133" s="203" t="s">
        <v>3593</v>
      </c>
      <c r="AW133" s="203" t="s">
        <v>3593</v>
      </c>
      <c r="AX133" s="203" t="s">
        <v>3593</v>
      </c>
      <c r="AY133" s="203" t="s">
        <v>3593</v>
      </c>
    </row>
    <row r="134" spans="16:51" x14ac:dyDescent="0.25">
      <c r="P134" s="199" t="s">
        <v>3589</v>
      </c>
      <c r="Q134" s="199" t="s">
        <v>3843</v>
      </c>
      <c r="R134" s="199" t="s">
        <v>3843</v>
      </c>
      <c r="S134" s="199" t="s">
        <v>3839</v>
      </c>
      <c r="T134" s="199" t="s">
        <v>3840</v>
      </c>
      <c r="U134" s="203" t="s">
        <v>3593</v>
      </c>
      <c r="V134" s="203" t="s">
        <v>3593</v>
      </c>
      <c r="W134" s="203" t="s">
        <v>3593</v>
      </c>
      <c r="X134" s="203" t="s">
        <v>3593</v>
      </c>
      <c r="Y134" s="203" t="s">
        <v>3593</v>
      </c>
      <c r="Z134" s="203" t="s">
        <v>3593</v>
      </c>
      <c r="AA134" s="203" t="s">
        <v>3593</v>
      </c>
      <c r="AB134" s="203" t="s">
        <v>3593</v>
      </c>
      <c r="AC134" s="203" t="s">
        <v>3593</v>
      </c>
      <c r="AD134" s="203" t="s">
        <v>3593</v>
      </c>
      <c r="AE134" s="203" t="s">
        <v>3593</v>
      </c>
      <c r="AF134" s="203" t="s">
        <v>3593</v>
      </c>
      <c r="AG134" s="203" t="s">
        <v>3593</v>
      </c>
      <c r="AH134" s="203" t="s">
        <v>3593</v>
      </c>
      <c r="AI134" s="203" t="s">
        <v>3593</v>
      </c>
      <c r="AJ134" s="203" t="s">
        <v>3593</v>
      </c>
      <c r="AK134" s="203" t="s">
        <v>3593</v>
      </c>
      <c r="AL134" s="203" t="s">
        <v>3593</v>
      </c>
      <c r="AM134" s="203" t="s">
        <v>3593</v>
      </c>
      <c r="AN134" s="203" t="s">
        <v>3593</v>
      </c>
      <c r="AO134" s="203" t="s">
        <v>3593</v>
      </c>
      <c r="AP134" s="203" t="s">
        <v>3593</v>
      </c>
      <c r="AQ134" s="203" t="s">
        <v>3593</v>
      </c>
      <c r="AR134" s="203" t="s">
        <v>3593</v>
      </c>
      <c r="AS134" s="203" t="s">
        <v>3593</v>
      </c>
      <c r="AT134" s="203" t="s">
        <v>3593</v>
      </c>
      <c r="AU134" s="203" t="s">
        <v>3593</v>
      </c>
      <c r="AV134" s="203" t="s">
        <v>3593</v>
      </c>
      <c r="AW134" s="203" t="s">
        <v>3593</v>
      </c>
      <c r="AX134" s="203" t="s">
        <v>3593</v>
      </c>
      <c r="AY134" s="203" t="s">
        <v>3593</v>
      </c>
    </row>
    <row r="135" spans="16:51" x14ac:dyDescent="0.25">
      <c r="P135" s="199" t="s">
        <v>3589</v>
      </c>
      <c r="Q135" s="199" t="s">
        <v>3795</v>
      </c>
      <c r="R135" s="199" t="s">
        <v>3795</v>
      </c>
      <c r="S135" s="199" t="s">
        <v>3598</v>
      </c>
      <c r="T135" s="199" t="s">
        <v>3599</v>
      </c>
      <c r="U135" s="199" t="s">
        <v>3600</v>
      </c>
      <c r="V135" s="203" t="s">
        <v>3593</v>
      </c>
      <c r="W135" s="203" t="s">
        <v>3593</v>
      </c>
      <c r="X135" s="203" t="s">
        <v>3593</v>
      </c>
      <c r="Y135" s="203" t="s">
        <v>3593</v>
      </c>
      <c r="Z135" s="203" t="s">
        <v>3593</v>
      </c>
      <c r="AA135" s="203" t="s">
        <v>3593</v>
      </c>
      <c r="AB135" s="203" t="s">
        <v>3593</v>
      </c>
      <c r="AC135" s="203" t="s">
        <v>3593</v>
      </c>
      <c r="AD135" s="203" t="s">
        <v>3593</v>
      </c>
      <c r="AE135" s="203" t="s">
        <v>3593</v>
      </c>
      <c r="AF135" s="203" t="s">
        <v>3593</v>
      </c>
      <c r="AG135" s="203" t="s">
        <v>3593</v>
      </c>
      <c r="AH135" s="203" t="s">
        <v>3593</v>
      </c>
      <c r="AI135" s="203" t="s">
        <v>3593</v>
      </c>
      <c r="AJ135" s="203" t="s">
        <v>3593</v>
      </c>
      <c r="AK135" s="203" t="s">
        <v>3593</v>
      </c>
      <c r="AL135" s="203" t="s">
        <v>3593</v>
      </c>
      <c r="AM135" s="203" t="s">
        <v>3593</v>
      </c>
      <c r="AN135" s="203" t="s">
        <v>3593</v>
      </c>
      <c r="AO135" s="203" t="s">
        <v>3593</v>
      </c>
      <c r="AP135" s="203" t="s">
        <v>3593</v>
      </c>
      <c r="AQ135" s="203" t="s">
        <v>3593</v>
      </c>
      <c r="AR135" s="203" t="s">
        <v>3593</v>
      </c>
      <c r="AS135" s="203" t="s">
        <v>3593</v>
      </c>
      <c r="AT135" s="203" t="s">
        <v>3593</v>
      </c>
      <c r="AU135" s="203" t="s">
        <v>3593</v>
      </c>
      <c r="AV135" s="203" t="s">
        <v>3593</v>
      </c>
      <c r="AW135" s="203" t="s">
        <v>3593</v>
      </c>
      <c r="AX135" s="203" t="s">
        <v>3593</v>
      </c>
      <c r="AY135" s="203" t="s">
        <v>3593</v>
      </c>
    </row>
    <row r="136" spans="16:51" x14ac:dyDescent="0.25">
      <c r="P136" s="199" t="s">
        <v>3618</v>
      </c>
      <c r="Q136" s="199" t="s">
        <v>3647</v>
      </c>
      <c r="R136" s="199" t="s">
        <v>3644</v>
      </c>
      <c r="S136" s="199" t="s">
        <v>3690</v>
      </c>
      <c r="T136" s="199" t="s">
        <v>3695</v>
      </c>
      <c r="U136" s="199" t="s">
        <v>3739</v>
      </c>
      <c r="V136" s="199" t="s">
        <v>3741</v>
      </c>
      <c r="W136" s="199" t="s">
        <v>3767</v>
      </c>
      <c r="X136" s="199" t="s">
        <v>3842</v>
      </c>
      <c r="Y136" s="199" t="s">
        <v>3844</v>
      </c>
      <c r="Z136" s="199" t="s">
        <v>3845</v>
      </c>
      <c r="AA136" s="199" t="s">
        <v>3846</v>
      </c>
      <c r="AB136" s="199" t="s">
        <v>3847</v>
      </c>
      <c r="AC136" s="199" t="s">
        <v>3848</v>
      </c>
      <c r="AD136" s="199" t="s">
        <v>3849</v>
      </c>
      <c r="AE136" s="199" t="s">
        <v>3850</v>
      </c>
      <c r="AF136" s="203" t="s">
        <v>3593</v>
      </c>
      <c r="AG136" s="203" t="s">
        <v>3593</v>
      </c>
      <c r="AH136" s="203" t="s">
        <v>3593</v>
      </c>
      <c r="AI136" s="203" t="s">
        <v>3593</v>
      </c>
      <c r="AJ136" s="203" t="s">
        <v>3593</v>
      </c>
      <c r="AK136" s="203" t="s">
        <v>3593</v>
      </c>
      <c r="AL136" s="203" t="s">
        <v>3593</v>
      </c>
      <c r="AM136" s="203" t="s">
        <v>3593</v>
      </c>
      <c r="AN136" s="203" t="s">
        <v>3593</v>
      </c>
      <c r="AO136" s="203" t="s">
        <v>3593</v>
      </c>
      <c r="AP136" s="203" t="s">
        <v>3593</v>
      </c>
      <c r="AQ136" s="203" t="s">
        <v>3593</v>
      </c>
      <c r="AR136" s="203" t="s">
        <v>3593</v>
      </c>
      <c r="AS136" s="203" t="s">
        <v>3593</v>
      </c>
      <c r="AT136" s="203" t="s">
        <v>3593</v>
      </c>
      <c r="AU136" s="203" t="s">
        <v>3593</v>
      </c>
      <c r="AV136" s="203" t="s">
        <v>3593</v>
      </c>
      <c r="AW136" s="203" t="s">
        <v>3593</v>
      </c>
      <c r="AX136" s="203" t="s">
        <v>3593</v>
      </c>
      <c r="AY136" s="203" t="s">
        <v>3593</v>
      </c>
    </row>
    <row r="137" spans="16:51" x14ac:dyDescent="0.25">
      <c r="P137" s="199" t="s">
        <v>3618</v>
      </c>
      <c r="Q137" s="199" t="s">
        <v>3645</v>
      </c>
      <c r="R137" s="199" t="s">
        <v>3644</v>
      </c>
      <c r="S137" s="199" t="s">
        <v>3690</v>
      </c>
      <c r="T137" s="199" t="s">
        <v>3695</v>
      </c>
      <c r="U137" s="199" t="s">
        <v>3739</v>
      </c>
      <c r="V137" s="199" t="s">
        <v>3741</v>
      </c>
      <c r="W137" s="199" t="s">
        <v>3767</v>
      </c>
      <c r="X137" s="199" t="s">
        <v>3842</v>
      </c>
      <c r="Y137" s="199" t="s">
        <v>3844</v>
      </c>
      <c r="Z137" s="199" t="s">
        <v>3845</v>
      </c>
      <c r="AA137" s="199" t="s">
        <v>3846</v>
      </c>
      <c r="AB137" s="199" t="s">
        <v>3848</v>
      </c>
      <c r="AC137" s="199" t="s">
        <v>3850</v>
      </c>
      <c r="AD137" s="203" t="s">
        <v>3593</v>
      </c>
      <c r="AE137" s="203" t="s">
        <v>3593</v>
      </c>
      <c r="AF137" s="203" t="s">
        <v>3593</v>
      </c>
      <c r="AG137" s="203" t="s">
        <v>3593</v>
      </c>
      <c r="AH137" s="203" t="s">
        <v>3593</v>
      </c>
      <c r="AI137" s="203" t="s">
        <v>3593</v>
      </c>
      <c r="AJ137" s="203" t="s">
        <v>3593</v>
      </c>
      <c r="AK137" s="203" t="s">
        <v>3593</v>
      </c>
      <c r="AL137" s="203" t="s">
        <v>3593</v>
      </c>
      <c r="AM137" s="203" t="s">
        <v>3593</v>
      </c>
      <c r="AN137" s="203" t="s">
        <v>3593</v>
      </c>
      <c r="AO137" s="203" t="s">
        <v>3593</v>
      </c>
      <c r="AP137" s="203" t="s">
        <v>3593</v>
      </c>
      <c r="AQ137" s="203" t="s">
        <v>3593</v>
      </c>
      <c r="AR137" s="203" t="s">
        <v>3593</v>
      </c>
      <c r="AS137" s="203" t="s">
        <v>3593</v>
      </c>
      <c r="AT137" s="203" t="s">
        <v>3593</v>
      </c>
      <c r="AU137" s="203" t="s">
        <v>3593</v>
      </c>
      <c r="AV137" s="203" t="s">
        <v>3593</v>
      </c>
      <c r="AW137" s="203" t="s">
        <v>3593</v>
      </c>
      <c r="AX137" s="203" t="s">
        <v>3593</v>
      </c>
      <c r="AY137" s="203" t="s">
        <v>3593</v>
      </c>
    </row>
    <row r="138" spans="16:51" x14ac:dyDescent="0.25">
      <c r="P138" s="199" t="s">
        <v>3618</v>
      </c>
      <c r="Q138" s="199" t="s">
        <v>3646</v>
      </c>
      <c r="R138" s="199" t="s">
        <v>3644</v>
      </c>
      <c r="S138" s="199" t="s">
        <v>3690</v>
      </c>
      <c r="T138" s="199" t="s">
        <v>3695</v>
      </c>
      <c r="U138" s="199" t="s">
        <v>3739</v>
      </c>
      <c r="V138" s="199" t="s">
        <v>3741</v>
      </c>
      <c r="W138" s="199" t="s">
        <v>3767</v>
      </c>
      <c r="X138" s="199" t="s">
        <v>3842</v>
      </c>
      <c r="Y138" s="199" t="s">
        <v>3844</v>
      </c>
      <c r="Z138" s="199" t="s">
        <v>3845</v>
      </c>
      <c r="AA138" s="199" t="s">
        <v>3846</v>
      </c>
      <c r="AB138" s="199" t="s">
        <v>3848</v>
      </c>
      <c r="AC138" s="199" t="s">
        <v>3850</v>
      </c>
      <c r="AD138" s="199" t="s">
        <v>3847</v>
      </c>
      <c r="AE138" s="199" t="s">
        <v>3849</v>
      </c>
      <c r="AF138" s="203" t="s">
        <v>3593</v>
      </c>
      <c r="AG138" s="203" t="s">
        <v>3593</v>
      </c>
      <c r="AH138" s="203" t="s">
        <v>3593</v>
      </c>
      <c r="AI138" s="203" t="s">
        <v>3593</v>
      </c>
      <c r="AJ138" s="203" t="s">
        <v>3593</v>
      </c>
      <c r="AK138" s="203" t="s">
        <v>3593</v>
      </c>
      <c r="AL138" s="203" t="s">
        <v>3593</v>
      </c>
      <c r="AM138" s="203" t="s">
        <v>3593</v>
      </c>
      <c r="AN138" s="203" t="s">
        <v>3593</v>
      </c>
      <c r="AO138" s="203" t="s">
        <v>3593</v>
      </c>
      <c r="AP138" s="203" t="s">
        <v>3593</v>
      </c>
      <c r="AQ138" s="203" t="s">
        <v>3593</v>
      </c>
      <c r="AR138" s="203" t="s">
        <v>3593</v>
      </c>
      <c r="AS138" s="203" t="s">
        <v>3593</v>
      </c>
      <c r="AT138" s="203" t="s">
        <v>3593</v>
      </c>
      <c r="AU138" s="203" t="s">
        <v>3593</v>
      </c>
      <c r="AV138" s="203" t="s">
        <v>3593</v>
      </c>
      <c r="AW138" s="203" t="s">
        <v>3593</v>
      </c>
      <c r="AX138" s="203" t="s">
        <v>3593</v>
      </c>
      <c r="AY138" s="203" t="s">
        <v>3593</v>
      </c>
    </row>
    <row r="139" spans="16:51" x14ac:dyDescent="0.25">
      <c r="P139" s="199" t="s">
        <v>3589</v>
      </c>
      <c r="Q139" s="199" t="s">
        <v>3800</v>
      </c>
      <c r="R139" s="199" t="s">
        <v>3800</v>
      </c>
      <c r="S139" s="199" t="s">
        <v>3811</v>
      </c>
      <c r="T139" s="199" t="s">
        <v>3774</v>
      </c>
      <c r="U139" s="199" t="s">
        <v>3810</v>
      </c>
      <c r="V139" s="203" t="s">
        <v>3593</v>
      </c>
      <c r="W139" s="203" t="s">
        <v>3593</v>
      </c>
      <c r="X139" s="203" t="s">
        <v>3593</v>
      </c>
      <c r="Y139" s="203" t="s">
        <v>3593</v>
      </c>
      <c r="Z139" s="203" t="s">
        <v>3593</v>
      </c>
      <c r="AA139" s="203" t="s">
        <v>3593</v>
      </c>
      <c r="AB139" s="203" t="s">
        <v>3593</v>
      </c>
      <c r="AC139" s="203" t="s">
        <v>3593</v>
      </c>
      <c r="AD139" s="203" t="s">
        <v>3593</v>
      </c>
      <c r="AE139" s="203" t="s">
        <v>3593</v>
      </c>
      <c r="AF139" s="203" t="s">
        <v>3593</v>
      </c>
      <c r="AG139" s="203" t="s">
        <v>3593</v>
      </c>
      <c r="AH139" s="203" t="s">
        <v>3593</v>
      </c>
      <c r="AI139" s="203" t="s">
        <v>3593</v>
      </c>
      <c r="AJ139" s="203" t="s">
        <v>3593</v>
      </c>
      <c r="AK139" s="203" t="s">
        <v>3593</v>
      </c>
      <c r="AL139" s="203" t="s">
        <v>3593</v>
      </c>
      <c r="AM139" s="203" t="s">
        <v>3593</v>
      </c>
      <c r="AN139" s="203" t="s">
        <v>3593</v>
      </c>
      <c r="AO139" s="203" t="s">
        <v>3593</v>
      </c>
      <c r="AP139" s="203" t="s">
        <v>3593</v>
      </c>
      <c r="AQ139" s="203" t="s">
        <v>3593</v>
      </c>
      <c r="AR139" s="203" t="s">
        <v>3593</v>
      </c>
      <c r="AS139" s="203" t="s">
        <v>3593</v>
      </c>
      <c r="AT139" s="203" t="s">
        <v>3593</v>
      </c>
      <c r="AU139" s="203" t="s">
        <v>3593</v>
      </c>
      <c r="AV139" s="203" t="s">
        <v>3593</v>
      </c>
      <c r="AW139" s="203" t="s">
        <v>3593</v>
      </c>
      <c r="AX139" s="203" t="s">
        <v>3593</v>
      </c>
      <c r="AY139" s="203" t="s">
        <v>3593</v>
      </c>
    </row>
    <row r="140" spans="16:51" x14ac:dyDescent="0.25">
      <c r="P140" s="199" t="s">
        <v>3699</v>
      </c>
      <c r="Q140" s="199" t="s">
        <v>3851</v>
      </c>
      <c r="R140" s="203" t="s">
        <v>3593</v>
      </c>
      <c r="S140" s="203" t="s">
        <v>3593</v>
      </c>
      <c r="T140" s="203" t="s">
        <v>3593</v>
      </c>
      <c r="U140" s="203" t="s">
        <v>3593</v>
      </c>
      <c r="V140" s="203" t="s">
        <v>3593</v>
      </c>
      <c r="W140" s="203" t="s">
        <v>3593</v>
      </c>
      <c r="X140" s="203" t="s">
        <v>3593</v>
      </c>
      <c r="Y140" s="203" t="s">
        <v>3593</v>
      </c>
      <c r="Z140" s="203" t="s">
        <v>3593</v>
      </c>
      <c r="AA140" s="203" t="s">
        <v>3593</v>
      </c>
      <c r="AB140" s="203" t="s">
        <v>3593</v>
      </c>
      <c r="AC140" s="203" t="s">
        <v>3593</v>
      </c>
      <c r="AD140" s="203" t="s">
        <v>3593</v>
      </c>
      <c r="AE140" s="203" t="s">
        <v>3593</v>
      </c>
      <c r="AF140" s="203" t="s">
        <v>3593</v>
      </c>
      <c r="AG140" s="203" t="s">
        <v>3593</v>
      </c>
      <c r="AH140" s="203" t="s">
        <v>3593</v>
      </c>
      <c r="AI140" s="203" t="s">
        <v>3593</v>
      </c>
      <c r="AJ140" s="203" t="s">
        <v>3593</v>
      </c>
      <c r="AK140" s="203" t="s">
        <v>3593</v>
      </c>
      <c r="AL140" s="203" t="s">
        <v>3593</v>
      </c>
      <c r="AM140" s="203" t="s">
        <v>3593</v>
      </c>
      <c r="AN140" s="203" t="s">
        <v>3593</v>
      </c>
      <c r="AO140" s="203" t="s">
        <v>3593</v>
      </c>
      <c r="AP140" s="203" t="s">
        <v>3593</v>
      </c>
      <c r="AQ140" s="203" t="s">
        <v>3593</v>
      </c>
      <c r="AR140" s="203" t="s">
        <v>3593</v>
      </c>
      <c r="AS140" s="203" t="s">
        <v>3593</v>
      </c>
      <c r="AT140" s="203" t="s">
        <v>3593</v>
      </c>
      <c r="AU140" s="203" t="s">
        <v>3593</v>
      </c>
      <c r="AV140" s="203" t="s">
        <v>3593</v>
      </c>
      <c r="AW140" s="203" t="s">
        <v>3593</v>
      </c>
      <c r="AX140" s="203" t="s">
        <v>3593</v>
      </c>
      <c r="AY140" s="203" t="s">
        <v>3593</v>
      </c>
    </row>
    <row r="141" spans="16:51" x14ac:dyDescent="0.25">
      <c r="P141" s="199" t="s">
        <v>3589</v>
      </c>
      <c r="Q141" s="199" t="s">
        <v>3852</v>
      </c>
      <c r="R141" s="199" t="s">
        <v>3852</v>
      </c>
      <c r="S141" s="199" t="s">
        <v>3649</v>
      </c>
      <c r="T141" s="199" t="s">
        <v>3650</v>
      </c>
      <c r="U141" s="199" t="s">
        <v>3651</v>
      </c>
      <c r="V141" s="203" t="s">
        <v>3593</v>
      </c>
      <c r="W141" s="203" t="s">
        <v>3593</v>
      </c>
      <c r="X141" s="203" t="s">
        <v>3593</v>
      </c>
      <c r="Y141" s="203" t="s">
        <v>3593</v>
      </c>
      <c r="Z141" s="203" t="s">
        <v>3593</v>
      </c>
      <c r="AA141" s="203" t="s">
        <v>3593</v>
      </c>
      <c r="AB141" s="203" t="s">
        <v>3593</v>
      </c>
      <c r="AC141" s="203" t="s">
        <v>3593</v>
      </c>
      <c r="AD141" s="203" t="s">
        <v>3593</v>
      </c>
      <c r="AE141" s="203" t="s">
        <v>3593</v>
      </c>
      <c r="AF141" s="203" t="s">
        <v>3593</v>
      </c>
      <c r="AG141" s="203" t="s">
        <v>3593</v>
      </c>
      <c r="AH141" s="203" t="s">
        <v>3593</v>
      </c>
      <c r="AI141" s="203" t="s">
        <v>3593</v>
      </c>
      <c r="AJ141" s="203" t="s">
        <v>3593</v>
      </c>
      <c r="AK141" s="203" t="s">
        <v>3593</v>
      </c>
      <c r="AL141" s="203" t="s">
        <v>3593</v>
      </c>
      <c r="AM141" s="203" t="s">
        <v>3593</v>
      </c>
      <c r="AN141" s="203" t="s">
        <v>3593</v>
      </c>
      <c r="AO141" s="203" t="s">
        <v>3593</v>
      </c>
      <c r="AP141" s="203" t="s">
        <v>3593</v>
      </c>
      <c r="AQ141" s="203" t="s">
        <v>3593</v>
      </c>
      <c r="AR141" s="203" t="s">
        <v>3593</v>
      </c>
      <c r="AS141" s="203" t="s">
        <v>3593</v>
      </c>
      <c r="AT141" s="203" t="s">
        <v>3593</v>
      </c>
      <c r="AU141" s="203" t="s">
        <v>3593</v>
      </c>
      <c r="AV141" s="203" t="s">
        <v>3593</v>
      </c>
      <c r="AW141" s="203" t="s">
        <v>3593</v>
      </c>
      <c r="AX141" s="203" t="s">
        <v>3593</v>
      </c>
      <c r="AY141" s="203" t="s">
        <v>3593</v>
      </c>
    </row>
    <row r="142" spans="16:51" x14ac:dyDescent="0.25">
      <c r="P142" s="199" t="s">
        <v>3589</v>
      </c>
      <c r="Q142" s="199" t="s">
        <v>3728</v>
      </c>
      <c r="R142" s="199" t="s">
        <v>3728</v>
      </c>
      <c r="S142" s="199" t="s">
        <v>3724</v>
      </c>
      <c r="T142" s="199" t="s">
        <v>3725</v>
      </c>
      <c r="U142" s="199" t="s">
        <v>3726</v>
      </c>
      <c r="V142" s="203" t="s">
        <v>3593</v>
      </c>
      <c r="W142" s="203" t="s">
        <v>3593</v>
      </c>
      <c r="X142" s="203" t="s">
        <v>3593</v>
      </c>
      <c r="Y142" s="203" t="s">
        <v>3593</v>
      </c>
      <c r="Z142" s="203" t="s">
        <v>3593</v>
      </c>
      <c r="AA142" s="203" t="s">
        <v>3593</v>
      </c>
      <c r="AB142" s="203" t="s">
        <v>3593</v>
      </c>
      <c r="AC142" s="203" t="s">
        <v>3593</v>
      </c>
      <c r="AD142" s="203" t="s">
        <v>3593</v>
      </c>
      <c r="AE142" s="203" t="s">
        <v>3593</v>
      </c>
      <c r="AF142" s="203" t="s">
        <v>3593</v>
      </c>
      <c r="AG142" s="203" t="s">
        <v>3593</v>
      </c>
      <c r="AH142" s="203" t="s">
        <v>3593</v>
      </c>
      <c r="AI142" s="203" t="s">
        <v>3593</v>
      </c>
      <c r="AJ142" s="203" t="s">
        <v>3593</v>
      </c>
      <c r="AK142" s="203" t="s">
        <v>3593</v>
      </c>
      <c r="AL142" s="203" t="s">
        <v>3593</v>
      </c>
      <c r="AM142" s="203" t="s">
        <v>3593</v>
      </c>
      <c r="AN142" s="203" t="s">
        <v>3593</v>
      </c>
      <c r="AO142" s="203" t="s">
        <v>3593</v>
      </c>
      <c r="AP142" s="203" t="s">
        <v>3593</v>
      </c>
      <c r="AQ142" s="203" t="s">
        <v>3593</v>
      </c>
      <c r="AR142" s="203" t="s">
        <v>3593</v>
      </c>
      <c r="AS142" s="203" t="s">
        <v>3593</v>
      </c>
      <c r="AT142" s="203" t="s">
        <v>3593</v>
      </c>
      <c r="AU142" s="203" t="s">
        <v>3593</v>
      </c>
      <c r="AV142" s="203" t="s">
        <v>3593</v>
      </c>
      <c r="AW142" s="203" t="s">
        <v>3593</v>
      </c>
      <c r="AX142" s="203" t="s">
        <v>3593</v>
      </c>
      <c r="AY142" s="203" t="s">
        <v>3593</v>
      </c>
    </row>
    <row r="143" spans="16:51" x14ac:dyDescent="0.25">
      <c r="P143" s="199" t="s">
        <v>3589</v>
      </c>
      <c r="Q143" s="199" t="s">
        <v>3853</v>
      </c>
      <c r="R143" s="199" t="s">
        <v>3853</v>
      </c>
      <c r="S143" s="199" t="s">
        <v>3635</v>
      </c>
      <c r="T143" s="199" t="s">
        <v>3636</v>
      </c>
      <c r="U143" s="203" t="s">
        <v>3593</v>
      </c>
      <c r="V143" s="203" t="s">
        <v>3593</v>
      </c>
      <c r="W143" s="203" t="s">
        <v>3593</v>
      </c>
      <c r="X143" s="203" t="s">
        <v>3593</v>
      </c>
      <c r="Y143" s="203" t="s">
        <v>3593</v>
      </c>
      <c r="Z143" s="203" t="s">
        <v>3593</v>
      </c>
      <c r="AA143" s="203" t="s">
        <v>3593</v>
      </c>
      <c r="AB143" s="203" t="s">
        <v>3593</v>
      </c>
      <c r="AC143" s="203" t="s">
        <v>3593</v>
      </c>
      <c r="AD143" s="203" t="s">
        <v>3593</v>
      </c>
      <c r="AE143" s="203" t="s">
        <v>3593</v>
      </c>
      <c r="AF143" s="203" t="s">
        <v>3593</v>
      </c>
      <c r="AG143" s="203" t="s">
        <v>3593</v>
      </c>
      <c r="AH143" s="203" t="s">
        <v>3593</v>
      </c>
      <c r="AI143" s="203" t="s">
        <v>3593</v>
      </c>
      <c r="AJ143" s="203" t="s">
        <v>3593</v>
      </c>
      <c r="AK143" s="203" t="s">
        <v>3593</v>
      </c>
      <c r="AL143" s="203" t="s">
        <v>3593</v>
      </c>
      <c r="AM143" s="203" t="s">
        <v>3593</v>
      </c>
      <c r="AN143" s="203" t="s">
        <v>3593</v>
      </c>
      <c r="AO143" s="203" t="s">
        <v>3593</v>
      </c>
      <c r="AP143" s="203" t="s">
        <v>3593</v>
      </c>
      <c r="AQ143" s="203" t="s">
        <v>3593</v>
      </c>
      <c r="AR143" s="203" t="s">
        <v>3593</v>
      </c>
      <c r="AS143" s="203" t="s">
        <v>3593</v>
      </c>
      <c r="AT143" s="203" t="s">
        <v>3593</v>
      </c>
      <c r="AU143" s="203" t="s">
        <v>3593</v>
      </c>
      <c r="AV143" s="203" t="s">
        <v>3593</v>
      </c>
      <c r="AW143" s="203" t="s">
        <v>3593</v>
      </c>
      <c r="AX143" s="203" t="s">
        <v>3593</v>
      </c>
      <c r="AY143" s="203" t="s">
        <v>3593</v>
      </c>
    </row>
    <row r="144" spans="16:51" x14ac:dyDescent="0.25">
      <c r="P144" s="199" t="s">
        <v>3589</v>
      </c>
      <c r="Q144" s="199" t="s">
        <v>3854</v>
      </c>
      <c r="R144" s="199" t="s">
        <v>3854</v>
      </c>
      <c r="S144" s="199" t="s">
        <v>3743</v>
      </c>
      <c r="T144" s="199" t="s">
        <v>3744</v>
      </c>
      <c r="U144" s="203" t="s">
        <v>3593</v>
      </c>
      <c r="V144" s="203" t="s">
        <v>3593</v>
      </c>
      <c r="W144" s="203" t="s">
        <v>3593</v>
      </c>
      <c r="X144" s="203" t="s">
        <v>3593</v>
      </c>
      <c r="Y144" s="203" t="s">
        <v>3593</v>
      </c>
      <c r="Z144" s="203" t="s">
        <v>3593</v>
      </c>
      <c r="AA144" s="203" t="s">
        <v>3593</v>
      </c>
      <c r="AB144" s="203" t="s">
        <v>3593</v>
      </c>
      <c r="AC144" s="203" t="s">
        <v>3593</v>
      </c>
      <c r="AD144" s="203" t="s">
        <v>3593</v>
      </c>
      <c r="AE144" s="203" t="s">
        <v>3593</v>
      </c>
      <c r="AF144" s="203" t="s">
        <v>3593</v>
      </c>
      <c r="AG144" s="203" t="s">
        <v>3593</v>
      </c>
      <c r="AH144" s="203" t="s">
        <v>3593</v>
      </c>
      <c r="AI144" s="203" t="s">
        <v>3593</v>
      </c>
      <c r="AJ144" s="203" t="s">
        <v>3593</v>
      </c>
      <c r="AK144" s="203" t="s">
        <v>3593</v>
      </c>
      <c r="AL144" s="203" t="s">
        <v>3593</v>
      </c>
      <c r="AM144" s="203" t="s">
        <v>3593</v>
      </c>
      <c r="AN144" s="203" t="s">
        <v>3593</v>
      </c>
      <c r="AO144" s="203" t="s">
        <v>3593</v>
      </c>
      <c r="AP144" s="203" t="s">
        <v>3593</v>
      </c>
      <c r="AQ144" s="203" t="s">
        <v>3593</v>
      </c>
      <c r="AR144" s="203" t="s">
        <v>3593</v>
      </c>
      <c r="AS144" s="203" t="s">
        <v>3593</v>
      </c>
      <c r="AT144" s="203" t="s">
        <v>3593</v>
      </c>
      <c r="AU144" s="203" t="s">
        <v>3593</v>
      </c>
      <c r="AV144" s="203" t="s">
        <v>3593</v>
      </c>
      <c r="AW144" s="203" t="s">
        <v>3593</v>
      </c>
      <c r="AX144" s="203" t="s">
        <v>3593</v>
      </c>
      <c r="AY144" s="203" t="s">
        <v>3593</v>
      </c>
    </row>
    <row r="145" spans="16:51" x14ac:dyDescent="0.25">
      <c r="P145" s="199" t="s">
        <v>3589</v>
      </c>
      <c r="Q145" s="199" t="s">
        <v>3855</v>
      </c>
      <c r="R145" s="199" t="s">
        <v>3855</v>
      </c>
      <c r="S145" s="199" t="s">
        <v>3716</v>
      </c>
      <c r="T145" s="199" t="s">
        <v>3674</v>
      </c>
      <c r="U145" s="199" t="s">
        <v>3675</v>
      </c>
      <c r="V145" s="203" t="s">
        <v>3593</v>
      </c>
      <c r="W145" s="203" t="s">
        <v>3593</v>
      </c>
      <c r="X145" s="203" t="s">
        <v>3593</v>
      </c>
      <c r="Y145" s="203" t="s">
        <v>3593</v>
      </c>
      <c r="Z145" s="203" t="s">
        <v>3593</v>
      </c>
      <c r="AA145" s="203" t="s">
        <v>3593</v>
      </c>
      <c r="AB145" s="203" t="s">
        <v>3593</v>
      </c>
      <c r="AC145" s="203" t="s">
        <v>3593</v>
      </c>
      <c r="AD145" s="203" t="s">
        <v>3593</v>
      </c>
      <c r="AE145" s="203" t="s">
        <v>3593</v>
      </c>
      <c r="AF145" s="203" t="s">
        <v>3593</v>
      </c>
      <c r="AG145" s="203" t="s">
        <v>3593</v>
      </c>
      <c r="AH145" s="203" t="s">
        <v>3593</v>
      </c>
      <c r="AI145" s="203" t="s">
        <v>3593</v>
      </c>
      <c r="AJ145" s="203" t="s">
        <v>3593</v>
      </c>
      <c r="AK145" s="203" t="s">
        <v>3593</v>
      </c>
      <c r="AL145" s="203" t="s">
        <v>3593</v>
      </c>
      <c r="AM145" s="203" t="s">
        <v>3593</v>
      </c>
      <c r="AN145" s="203" t="s">
        <v>3593</v>
      </c>
      <c r="AO145" s="203" t="s">
        <v>3593</v>
      </c>
      <c r="AP145" s="203" t="s">
        <v>3593</v>
      </c>
      <c r="AQ145" s="203" t="s">
        <v>3593</v>
      </c>
      <c r="AR145" s="203" t="s">
        <v>3593</v>
      </c>
      <c r="AS145" s="203" t="s">
        <v>3593</v>
      </c>
      <c r="AT145" s="203" t="s">
        <v>3593</v>
      </c>
      <c r="AU145" s="203" t="s">
        <v>3593</v>
      </c>
      <c r="AV145" s="203" t="s">
        <v>3593</v>
      </c>
      <c r="AW145" s="203" t="s">
        <v>3593</v>
      </c>
      <c r="AX145" s="203" t="s">
        <v>3593</v>
      </c>
      <c r="AY145" s="203" t="s">
        <v>3593</v>
      </c>
    </row>
    <row r="146" spans="16:51" x14ac:dyDescent="0.25">
      <c r="P146" s="199" t="s">
        <v>3589</v>
      </c>
      <c r="Q146" s="199" t="s">
        <v>3856</v>
      </c>
      <c r="R146" s="199" t="s">
        <v>3856</v>
      </c>
      <c r="S146" s="199" t="s">
        <v>3857</v>
      </c>
      <c r="T146" s="199" t="s">
        <v>3858</v>
      </c>
      <c r="U146" s="203" t="s">
        <v>3593</v>
      </c>
      <c r="V146" s="203" t="s">
        <v>3593</v>
      </c>
      <c r="W146" s="203" t="s">
        <v>3593</v>
      </c>
      <c r="X146" s="203" t="s">
        <v>3593</v>
      </c>
      <c r="Y146" s="203" t="s">
        <v>3593</v>
      </c>
      <c r="Z146" s="203" t="s">
        <v>3593</v>
      </c>
      <c r="AA146" s="203" t="s">
        <v>3593</v>
      </c>
      <c r="AB146" s="203" t="s">
        <v>3593</v>
      </c>
      <c r="AC146" s="203" t="s">
        <v>3593</v>
      </c>
      <c r="AD146" s="203" t="s">
        <v>3593</v>
      </c>
      <c r="AE146" s="203" t="s">
        <v>3593</v>
      </c>
      <c r="AF146" s="203" t="s">
        <v>3593</v>
      </c>
      <c r="AG146" s="203" t="s">
        <v>3593</v>
      </c>
      <c r="AH146" s="203" t="s">
        <v>3593</v>
      </c>
      <c r="AI146" s="203" t="s">
        <v>3593</v>
      </c>
      <c r="AJ146" s="203" t="s">
        <v>3593</v>
      </c>
      <c r="AK146" s="203" t="s">
        <v>3593</v>
      </c>
      <c r="AL146" s="203" t="s">
        <v>3593</v>
      </c>
      <c r="AM146" s="203" t="s">
        <v>3593</v>
      </c>
      <c r="AN146" s="203" t="s">
        <v>3593</v>
      </c>
      <c r="AO146" s="203" t="s">
        <v>3593</v>
      </c>
      <c r="AP146" s="203" t="s">
        <v>3593</v>
      </c>
      <c r="AQ146" s="203" t="s">
        <v>3593</v>
      </c>
      <c r="AR146" s="203" t="s">
        <v>3593</v>
      </c>
      <c r="AS146" s="203" t="s">
        <v>3593</v>
      </c>
      <c r="AT146" s="203" t="s">
        <v>3593</v>
      </c>
      <c r="AU146" s="203" t="s">
        <v>3593</v>
      </c>
      <c r="AV146" s="203" t="s">
        <v>3593</v>
      </c>
      <c r="AW146" s="203" t="s">
        <v>3593</v>
      </c>
      <c r="AX146" s="203" t="s">
        <v>3593</v>
      </c>
      <c r="AY146" s="203" t="s">
        <v>3593</v>
      </c>
    </row>
    <row r="147" spans="16:51" x14ac:dyDescent="0.25">
      <c r="P147" s="199" t="s">
        <v>3589</v>
      </c>
      <c r="Q147" s="199" t="s">
        <v>3859</v>
      </c>
      <c r="R147" s="199" t="s">
        <v>3859</v>
      </c>
      <c r="S147" s="199" t="s">
        <v>3609</v>
      </c>
      <c r="T147" s="199" t="s">
        <v>3610</v>
      </c>
      <c r="U147" s="199" t="s">
        <v>3611</v>
      </c>
      <c r="V147" s="203" t="s">
        <v>3593</v>
      </c>
      <c r="W147" s="203" t="s">
        <v>3593</v>
      </c>
      <c r="X147" s="203" t="s">
        <v>3593</v>
      </c>
      <c r="Y147" s="203" t="s">
        <v>3593</v>
      </c>
      <c r="Z147" s="203" t="s">
        <v>3593</v>
      </c>
      <c r="AA147" s="203" t="s">
        <v>3593</v>
      </c>
      <c r="AB147" s="203" t="s">
        <v>3593</v>
      </c>
      <c r="AC147" s="203" t="s">
        <v>3593</v>
      </c>
      <c r="AD147" s="203" t="s">
        <v>3593</v>
      </c>
      <c r="AE147" s="203" t="s">
        <v>3593</v>
      </c>
      <c r="AF147" s="203" t="s">
        <v>3593</v>
      </c>
      <c r="AG147" s="203" t="s">
        <v>3593</v>
      </c>
      <c r="AH147" s="203" t="s">
        <v>3593</v>
      </c>
      <c r="AI147" s="203" t="s">
        <v>3593</v>
      </c>
      <c r="AJ147" s="203" t="s">
        <v>3593</v>
      </c>
      <c r="AK147" s="203" t="s">
        <v>3593</v>
      </c>
      <c r="AL147" s="203" t="s">
        <v>3593</v>
      </c>
      <c r="AM147" s="203" t="s">
        <v>3593</v>
      </c>
      <c r="AN147" s="203" t="s">
        <v>3593</v>
      </c>
      <c r="AO147" s="203" t="s">
        <v>3593</v>
      </c>
      <c r="AP147" s="203" t="s">
        <v>3593</v>
      </c>
      <c r="AQ147" s="203" t="s">
        <v>3593</v>
      </c>
      <c r="AR147" s="203" t="s">
        <v>3593</v>
      </c>
      <c r="AS147" s="203" t="s">
        <v>3593</v>
      </c>
      <c r="AT147" s="203" t="s">
        <v>3593</v>
      </c>
      <c r="AU147" s="203" t="s">
        <v>3593</v>
      </c>
      <c r="AV147" s="203" t="s">
        <v>3593</v>
      </c>
      <c r="AW147" s="203" t="s">
        <v>3593</v>
      </c>
      <c r="AX147" s="203" t="s">
        <v>3593</v>
      </c>
      <c r="AY147" s="203" t="s">
        <v>3593</v>
      </c>
    </row>
    <row r="148" spans="16:51" x14ac:dyDescent="0.25">
      <c r="P148" s="199" t="s">
        <v>3589</v>
      </c>
      <c r="Q148" s="199" t="s">
        <v>3860</v>
      </c>
      <c r="R148" s="199" t="s">
        <v>3860</v>
      </c>
      <c r="S148" s="199" t="s">
        <v>3743</v>
      </c>
      <c r="T148" s="199" t="s">
        <v>3744</v>
      </c>
      <c r="U148" s="203" t="s">
        <v>3593</v>
      </c>
      <c r="V148" s="203" t="s">
        <v>3593</v>
      </c>
      <c r="W148" s="203" t="s">
        <v>3593</v>
      </c>
      <c r="X148" s="203" t="s">
        <v>3593</v>
      </c>
      <c r="Y148" s="203" t="s">
        <v>3593</v>
      </c>
      <c r="Z148" s="203" t="s">
        <v>3593</v>
      </c>
      <c r="AA148" s="203" t="s">
        <v>3593</v>
      </c>
      <c r="AB148" s="203" t="s">
        <v>3593</v>
      </c>
      <c r="AC148" s="203" t="s">
        <v>3593</v>
      </c>
      <c r="AD148" s="203" t="s">
        <v>3593</v>
      </c>
      <c r="AE148" s="203" t="s">
        <v>3593</v>
      </c>
      <c r="AF148" s="203" t="s">
        <v>3593</v>
      </c>
      <c r="AG148" s="203" t="s">
        <v>3593</v>
      </c>
      <c r="AH148" s="203" t="s">
        <v>3593</v>
      </c>
      <c r="AI148" s="203" t="s">
        <v>3593</v>
      </c>
      <c r="AJ148" s="203" t="s">
        <v>3593</v>
      </c>
      <c r="AK148" s="203" t="s">
        <v>3593</v>
      </c>
      <c r="AL148" s="203" t="s">
        <v>3593</v>
      </c>
      <c r="AM148" s="203" t="s">
        <v>3593</v>
      </c>
      <c r="AN148" s="203" t="s">
        <v>3593</v>
      </c>
      <c r="AO148" s="203" t="s">
        <v>3593</v>
      </c>
      <c r="AP148" s="203" t="s">
        <v>3593</v>
      </c>
      <c r="AQ148" s="203" t="s">
        <v>3593</v>
      </c>
      <c r="AR148" s="203" t="s">
        <v>3593</v>
      </c>
      <c r="AS148" s="203" t="s">
        <v>3593</v>
      </c>
      <c r="AT148" s="203" t="s">
        <v>3593</v>
      </c>
      <c r="AU148" s="203" t="s">
        <v>3593</v>
      </c>
      <c r="AV148" s="203" t="s">
        <v>3593</v>
      </c>
      <c r="AW148" s="203" t="s">
        <v>3593</v>
      </c>
      <c r="AX148" s="203" t="s">
        <v>3593</v>
      </c>
      <c r="AY148" s="203" t="s">
        <v>3593</v>
      </c>
    </row>
    <row r="149" spans="16:51" x14ac:dyDescent="0.25">
      <c r="P149" s="199" t="s">
        <v>3618</v>
      </c>
      <c r="Q149" s="199" t="s">
        <v>3743</v>
      </c>
      <c r="R149" s="199" t="s">
        <v>3742</v>
      </c>
      <c r="S149" s="199" t="s">
        <v>3775</v>
      </c>
      <c r="T149" s="199" t="s">
        <v>3854</v>
      </c>
      <c r="U149" s="199" t="s">
        <v>3860</v>
      </c>
      <c r="V149" s="199" t="s">
        <v>3861</v>
      </c>
      <c r="W149" s="199" t="s">
        <v>3862</v>
      </c>
      <c r="X149" s="203" t="s">
        <v>3593</v>
      </c>
      <c r="Y149" s="203" t="s">
        <v>3593</v>
      </c>
      <c r="Z149" s="203" t="s">
        <v>3593</v>
      </c>
      <c r="AA149" s="203" t="s">
        <v>3593</v>
      </c>
      <c r="AB149" s="203" t="s">
        <v>3593</v>
      </c>
      <c r="AC149" s="203" t="s">
        <v>3593</v>
      </c>
      <c r="AD149" s="203" t="s">
        <v>3593</v>
      </c>
      <c r="AE149" s="203" t="s">
        <v>3593</v>
      </c>
      <c r="AF149" s="203" t="s">
        <v>3593</v>
      </c>
      <c r="AG149" s="203" t="s">
        <v>3593</v>
      </c>
      <c r="AH149" s="203" t="s">
        <v>3593</v>
      </c>
      <c r="AI149" s="203" t="s">
        <v>3593</v>
      </c>
      <c r="AJ149" s="203" t="s">
        <v>3593</v>
      </c>
      <c r="AK149" s="203" t="s">
        <v>3593</v>
      </c>
      <c r="AL149" s="203" t="s">
        <v>3593</v>
      </c>
      <c r="AM149" s="203" t="s">
        <v>3593</v>
      </c>
      <c r="AN149" s="203" t="s">
        <v>3593</v>
      </c>
      <c r="AO149" s="203" t="s">
        <v>3593</v>
      </c>
      <c r="AP149" s="203" t="s">
        <v>3593</v>
      </c>
      <c r="AQ149" s="203" t="s">
        <v>3593</v>
      </c>
      <c r="AR149" s="203" t="s">
        <v>3593</v>
      </c>
      <c r="AS149" s="203" t="s">
        <v>3593</v>
      </c>
      <c r="AT149" s="203" t="s">
        <v>3593</v>
      </c>
      <c r="AU149" s="203" t="s">
        <v>3593</v>
      </c>
      <c r="AV149" s="203" t="s">
        <v>3593</v>
      </c>
      <c r="AW149" s="203" t="s">
        <v>3593</v>
      </c>
      <c r="AX149" s="203" t="s">
        <v>3593</v>
      </c>
      <c r="AY149" s="203" t="s">
        <v>3593</v>
      </c>
    </row>
    <row r="150" spans="16:51" x14ac:dyDescent="0.25">
      <c r="P150" s="199" t="s">
        <v>3618</v>
      </c>
      <c r="Q150" s="199" t="s">
        <v>3744</v>
      </c>
      <c r="R150" s="199" t="s">
        <v>3742</v>
      </c>
      <c r="S150" s="199" t="s">
        <v>3775</v>
      </c>
      <c r="T150" s="199" t="s">
        <v>3854</v>
      </c>
      <c r="U150" s="199" t="s">
        <v>3860</v>
      </c>
      <c r="V150" s="199" t="s">
        <v>3861</v>
      </c>
      <c r="W150" s="199" t="s">
        <v>3862</v>
      </c>
      <c r="X150" s="203" t="s">
        <v>3593</v>
      </c>
      <c r="Y150" s="203" t="s">
        <v>3593</v>
      </c>
      <c r="Z150" s="203" t="s">
        <v>3593</v>
      </c>
      <c r="AA150" s="203" t="s">
        <v>3593</v>
      </c>
      <c r="AB150" s="203" t="s">
        <v>3593</v>
      </c>
      <c r="AC150" s="203" t="s">
        <v>3593</v>
      </c>
      <c r="AD150" s="203" t="s">
        <v>3593</v>
      </c>
      <c r="AE150" s="203" t="s">
        <v>3593</v>
      </c>
      <c r="AF150" s="203" t="s">
        <v>3593</v>
      </c>
      <c r="AG150" s="203" t="s">
        <v>3593</v>
      </c>
      <c r="AH150" s="203" t="s">
        <v>3593</v>
      </c>
      <c r="AI150" s="203" t="s">
        <v>3593</v>
      </c>
      <c r="AJ150" s="203" t="s">
        <v>3593</v>
      </c>
      <c r="AK150" s="203" t="s">
        <v>3593</v>
      </c>
      <c r="AL150" s="203" t="s">
        <v>3593</v>
      </c>
      <c r="AM150" s="203" t="s">
        <v>3593</v>
      </c>
      <c r="AN150" s="203" t="s">
        <v>3593</v>
      </c>
      <c r="AO150" s="203" t="s">
        <v>3593</v>
      </c>
      <c r="AP150" s="203" t="s">
        <v>3593</v>
      </c>
      <c r="AQ150" s="203" t="s">
        <v>3593</v>
      </c>
      <c r="AR150" s="203" t="s">
        <v>3593</v>
      </c>
      <c r="AS150" s="203" t="s">
        <v>3593</v>
      </c>
      <c r="AT150" s="203" t="s">
        <v>3593</v>
      </c>
      <c r="AU150" s="203" t="s">
        <v>3593</v>
      </c>
      <c r="AV150" s="203" t="s">
        <v>3593</v>
      </c>
      <c r="AW150" s="203" t="s">
        <v>3593</v>
      </c>
      <c r="AX150" s="203" t="s">
        <v>3593</v>
      </c>
      <c r="AY150" s="203" t="s">
        <v>3593</v>
      </c>
    </row>
    <row r="151" spans="16:51" x14ac:dyDescent="0.25">
      <c r="P151" s="199" t="s">
        <v>3589</v>
      </c>
      <c r="Q151" s="199" t="s">
        <v>3863</v>
      </c>
      <c r="R151" s="199" t="s">
        <v>3863</v>
      </c>
      <c r="S151" s="199" t="s">
        <v>3649</v>
      </c>
      <c r="T151" s="199" t="s">
        <v>3650</v>
      </c>
      <c r="U151" s="199" t="s">
        <v>3651</v>
      </c>
      <c r="V151" s="203" t="s">
        <v>3593</v>
      </c>
      <c r="W151" s="203" t="s">
        <v>3593</v>
      </c>
      <c r="X151" s="203" t="s">
        <v>3593</v>
      </c>
      <c r="Y151" s="203" t="s">
        <v>3593</v>
      </c>
      <c r="Z151" s="203" t="s">
        <v>3593</v>
      </c>
      <c r="AA151" s="203" t="s">
        <v>3593</v>
      </c>
      <c r="AB151" s="203" t="s">
        <v>3593</v>
      </c>
      <c r="AC151" s="203" t="s">
        <v>3593</v>
      </c>
      <c r="AD151" s="203" t="s">
        <v>3593</v>
      </c>
      <c r="AE151" s="203" t="s">
        <v>3593</v>
      </c>
      <c r="AF151" s="203" t="s">
        <v>3593</v>
      </c>
      <c r="AG151" s="203" t="s">
        <v>3593</v>
      </c>
      <c r="AH151" s="203" t="s">
        <v>3593</v>
      </c>
      <c r="AI151" s="203" t="s">
        <v>3593</v>
      </c>
      <c r="AJ151" s="203" t="s">
        <v>3593</v>
      </c>
      <c r="AK151" s="203" t="s">
        <v>3593</v>
      </c>
      <c r="AL151" s="203" t="s">
        <v>3593</v>
      </c>
      <c r="AM151" s="203" t="s">
        <v>3593</v>
      </c>
      <c r="AN151" s="203" t="s">
        <v>3593</v>
      </c>
      <c r="AO151" s="203" t="s">
        <v>3593</v>
      </c>
      <c r="AP151" s="203" t="s">
        <v>3593</v>
      </c>
      <c r="AQ151" s="203" t="s">
        <v>3593</v>
      </c>
      <c r="AR151" s="203" t="s">
        <v>3593</v>
      </c>
      <c r="AS151" s="203" t="s">
        <v>3593</v>
      </c>
      <c r="AT151" s="203" t="s">
        <v>3593</v>
      </c>
      <c r="AU151" s="203" t="s">
        <v>3593</v>
      </c>
      <c r="AV151" s="203" t="s">
        <v>3593</v>
      </c>
      <c r="AW151" s="203" t="s">
        <v>3593</v>
      </c>
      <c r="AX151" s="203" t="s">
        <v>3593</v>
      </c>
      <c r="AY151" s="203" t="s">
        <v>3593</v>
      </c>
    </row>
    <row r="152" spans="16:51" x14ac:dyDescent="0.25">
      <c r="P152" s="199" t="s">
        <v>3589</v>
      </c>
      <c r="Q152" s="199" t="s">
        <v>3864</v>
      </c>
      <c r="R152" s="199" t="s">
        <v>3864</v>
      </c>
      <c r="S152" s="199" t="s">
        <v>3615</v>
      </c>
      <c r="T152" s="199" t="s">
        <v>3616</v>
      </c>
      <c r="U152" s="199" t="s">
        <v>3617</v>
      </c>
      <c r="V152" s="203" t="s">
        <v>3593</v>
      </c>
      <c r="W152" s="203" t="s">
        <v>3593</v>
      </c>
      <c r="X152" s="203" t="s">
        <v>3593</v>
      </c>
      <c r="Y152" s="203" t="s">
        <v>3593</v>
      </c>
      <c r="Z152" s="203" t="s">
        <v>3593</v>
      </c>
      <c r="AA152" s="203" t="s">
        <v>3593</v>
      </c>
      <c r="AB152" s="203" t="s">
        <v>3593</v>
      </c>
      <c r="AC152" s="203" t="s">
        <v>3593</v>
      </c>
      <c r="AD152" s="203" t="s">
        <v>3593</v>
      </c>
      <c r="AE152" s="203" t="s">
        <v>3593</v>
      </c>
      <c r="AF152" s="203" t="s">
        <v>3593</v>
      </c>
      <c r="AG152" s="203" t="s">
        <v>3593</v>
      </c>
      <c r="AH152" s="203" t="s">
        <v>3593</v>
      </c>
      <c r="AI152" s="203" t="s">
        <v>3593</v>
      </c>
      <c r="AJ152" s="203" t="s">
        <v>3593</v>
      </c>
      <c r="AK152" s="203" t="s">
        <v>3593</v>
      </c>
      <c r="AL152" s="203" t="s">
        <v>3593</v>
      </c>
      <c r="AM152" s="203" t="s">
        <v>3593</v>
      </c>
      <c r="AN152" s="203" t="s">
        <v>3593</v>
      </c>
      <c r="AO152" s="203" t="s">
        <v>3593</v>
      </c>
      <c r="AP152" s="203" t="s">
        <v>3593</v>
      </c>
      <c r="AQ152" s="203" t="s">
        <v>3593</v>
      </c>
      <c r="AR152" s="203" t="s">
        <v>3593</v>
      </c>
      <c r="AS152" s="203" t="s">
        <v>3593</v>
      </c>
      <c r="AT152" s="203" t="s">
        <v>3593</v>
      </c>
      <c r="AU152" s="203" t="s">
        <v>3593</v>
      </c>
      <c r="AV152" s="203" t="s">
        <v>3593</v>
      </c>
      <c r="AW152" s="203" t="s">
        <v>3593</v>
      </c>
      <c r="AX152" s="203" t="s">
        <v>3593</v>
      </c>
      <c r="AY152" s="203" t="s">
        <v>3593</v>
      </c>
    </row>
    <row r="153" spans="16:51" x14ac:dyDescent="0.25">
      <c r="P153" s="199" t="s">
        <v>3589</v>
      </c>
      <c r="Q153" s="199" t="s">
        <v>3865</v>
      </c>
      <c r="R153" s="199" t="s">
        <v>3865</v>
      </c>
      <c r="S153" s="199" t="s">
        <v>3692</v>
      </c>
      <c r="T153" s="199" t="s">
        <v>3693</v>
      </c>
      <c r="U153" s="203" t="s">
        <v>3593</v>
      </c>
      <c r="V153" s="203" t="s">
        <v>3593</v>
      </c>
      <c r="W153" s="203" t="s">
        <v>3593</v>
      </c>
      <c r="X153" s="203" t="s">
        <v>3593</v>
      </c>
      <c r="Y153" s="203" t="s">
        <v>3593</v>
      </c>
      <c r="Z153" s="203" t="s">
        <v>3593</v>
      </c>
      <c r="AA153" s="203" t="s">
        <v>3593</v>
      </c>
      <c r="AB153" s="203" t="s">
        <v>3593</v>
      </c>
      <c r="AC153" s="203" t="s">
        <v>3593</v>
      </c>
      <c r="AD153" s="203" t="s">
        <v>3593</v>
      </c>
      <c r="AE153" s="203" t="s">
        <v>3593</v>
      </c>
      <c r="AF153" s="203" t="s">
        <v>3593</v>
      </c>
      <c r="AG153" s="203" t="s">
        <v>3593</v>
      </c>
      <c r="AH153" s="203" t="s">
        <v>3593</v>
      </c>
      <c r="AI153" s="203" t="s">
        <v>3593</v>
      </c>
      <c r="AJ153" s="203" t="s">
        <v>3593</v>
      </c>
      <c r="AK153" s="203" t="s">
        <v>3593</v>
      </c>
      <c r="AL153" s="203" t="s">
        <v>3593</v>
      </c>
      <c r="AM153" s="203" t="s">
        <v>3593</v>
      </c>
      <c r="AN153" s="203" t="s">
        <v>3593</v>
      </c>
      <c r="AO153" s="203" t="s">
        <v>3593</v>
      </c>
      <c r="AP153" s="203" t="s">
        <v>3593</v>
      </c>
      <c r="AQ153" s="203" t="s">
        <v>3593</v>
      </c>
      <c r="AR153" s="203" t="s">
        <v>3593</v>
      </c>
      <c r="AS153" s="203" t="s">
        <v>3593</v>
      </c>
      <c r="AT153" s="203" t="s">
        <v>3593</v>
      </c>
      <c r="AU153" s="203" t="s">
        <v>3593</v>
      </c>
      <c r="AV153" s="203" t="s">
        <v>3593</v>
      </c>
      <c r="AW153" s="203" t="s">
        <v>3593</v>
      </c>
      <c r="AX153" s="203" t="s">
        <v>3593</v>
      </c>
      <c r="AY153" s="203" t="s">
        <v>3593</v>
      </c>
    </row>
    <row r="154" spans="16:51" x14ac:dyDescent="0.25">
      <c r="P154" s="199" t="s">
        <v>3618</v>
      </c>
      <c r="Q154" s="199" t="s">
        <v>3638</v>
      </c>
      <c r="R154" s="199" t="s">
        <v>3637</v>
      </c>
      <c r="S154" s="199" t="s">
        <v>3639</v>
      </c>
      <c r="T154" s="199" t="s">
        <v>3665</v>
      </c>
      <c r="U154" s="199" t="s">
        <v>3694</v>
      </c>
      <c r="V154" s="199" t="s">
        <v>3702</v>
      </c>
      <c r="W154" s="199" t="s">
        <v>3732</v>
      </c>
      <c r="X154" s="199" t="s">
        <v>3768</v>
      </c>
      <c r="Y154" s="199" t="s">
        <v>3783</v>
      </c>
      <c r="Z154" s="199" t="s">
        <v>3821</v>
      </c>
      <c r="AA154" s="199" t="s">
        <v>3841</v>
      </c>
      <c r="AB154" s="199" t="s">
        <v>3866</v>
      </c>
      <c r="AC154" s="199" t="s">
        <v>3867</v>
      </c>
      <c r="AD154" s="199" t="s">
        <v>3868</v>
      </c>
      <c r="AE154" s="199" t="s">
        <v>3869</v>
      </c>
      <c r="AF154" s="199" t="s">
        <v>3870</v>
      </c>
      <c r="AG154" s="199" t="s">
        <v>3871</v>
      </c>
      <c r="AH154" s="199" t="s">
        <v>3872</v>
      </c>
      <c r="AI154" s="199" t="s">
        <v>3873</v>
      </c>
      <c r="AJ154" s="199" t="s">
        <v>3874</v>
      </c>
      <c r="AK154" s="199" t="s">
        <v>3875</v>
      </c>
      <c r="AL154" s="199" t="s">
        <v>3876</v>
      </c>
      <c r="AM154" s="199" t="s">
        <v>3877</v>
      </c>
      <c r="AN154" s="199" t="s">
        <v>3878</v>
      </c>
      <c r="AO154" s="199" t="s">
        <v>3879</v>
      </c>
      <c r="AP154" s="199" t="s">
        <v>3880</v>
      </c>
      <c r="AQ154" s="199" t="s">
        <v>3881</v>
      </c>
      <c r="AR154" s="199" t="s">
        <v>3882</v>
      </c>
      <c r="AS154" s="199" t="s">
        <v>3883</v>
      </c>
      <c r="AT154" s="199" t="s">
        <v>3884</v>
      </c>
      <c r="AU154" s="199" t="s">
        <v>3885</v>
      </c>
      <c r="AV154" s="199" t="s">
        <v>3886</v>
      </c>
      <c r="AW154" s="199" t="s">
        <v>3887</v>
      </c>
      <c r="AX154" s="199" t="s">
        <v>3888</v>
      </c>
      <c r="AY154" s="203" t="s">
        <v>3593</v>
      </c>
    </row>
    <row r="155" spans="16:51" x14ac:dyDescent="0.25">
      <c r="P155" s="199" t="s">
        <v>3699</v>
      </c>
      <c r="Q155" s="199" t="s">
        <v>3889</v>
      </c>
      <c r="R155" s="203" t="s">
        <v>3593</v>
      </c>
      <c r="S155" s="203" t="s">
        <v>3593</v>
      </c>
      <c r="T155" s="203" t="s">
        <v>3593</v>
      </c>
      <c r="U155" s="203" t="s">
        <v>3593</v>
      </c>
      <c r="V155" s="203" t="s">
        <v>3593</v>
      </c>
      <c r="W155" s="203" t="s">
        <v>3593</v>
      </c>
      <c r="X155" s="203" t="s">
        <v>3593</v>
      </c>
      <c r="Y155" s="203" t="s">
        <v>3593</v>
      </c>
      <c r="Z155" s="203" t="s">
        <v>3593</v>
      </c>
      <c r="AA155" s="203" t="s">
        <v>3593</v>
      </c>
      <c r="AB155" s="203" t="s">
        <v>3593</v>
      </c>
      <c r="AC155" s="203" t="s">
        <v>3593</v>
      </c>
      <c r="AD155" s="203" t="s">
        <v>3593</v>
      </c>
      <c r="AE155" s="203" t="s">
        <v>3593</v>
      </c>
      <c r="AF155" s="203" t="s">
        <v>3593</v>
      </c>
      <c r="AG155" s="203" t="s">
        <v>3593</v>
      </c>
      <c r="AH155" s="203" t="s">
        <v>3593</v>
      </c>
      <c r="AI155" s="203" t="s">
        <v>3593</v>
      </c>
      <c r="AJ155" s="203" t="s">
        <v>3593</v>
      </c>
      <c r="AK155" s="203" t="s">
        <v>3593</v>
      </c>
      <c r="AL155" s="203" t="s">
        <v>3593</v>
      </c>
      <c r="AM155" s="203" t="s">
        <v>3593</v>
      </c>
      <c r="AN155" s="203" t="s">
        <v>3593</v>
      </c>
      <c r="AO155" s="203" t="s">
        <v>3593</v>
      </c>
      <c r="AP155" s="203" t="s">
        <v>3593</v>
      </c>
      <c r="AQ155" s="203" t="s">
        <v>3593</v>
      </c>
      <c r="AR155" s="203" t="s">
        <v>3593</v>
      </c>
      <c r="AS155" s="203" t="s">
        <v>3593</v>
      </c>
      <c r="AT155" s="203" t="s">
        <v>3593</v>
      </c>
      <c r="AU155" s="203" t="s">
        <v>3593</v>
      </c>
      <c r="AV155" s="203" t="s">
        <v>3593</v>
      </c>
      <c r="AW155" s="203" t="s">
        <v>3593</v>
      </c>
      <c r="AX155" s="203" t="s">
        <v>3593</v>
      </c>
      <c r="AY155" s="203" t="s">
        <v>3593</v>
      </c>
    </row>
    <row r="156" spans="16:51" x14ac:dyDescent="0.25">
      <c r="P156" s="199" t="s">
        <v>3618</v>
      </c>
      <c r="Q156" s="199" t="s">
        <v>3680</v>
      </c>
      <c r="R156" s="199" t="s">
        <v>3678</v>
      </c>
      <c r="S156" s="199" t="s">
        <v>3721</v>
      </c>
      <c r="T156" s="199" t="s">
        <v>3890</v>
      </c>
      <c r="U156" s="199" t="s">
        <v>3891</v>
      </c>
      <c r="V156" s="199" t="s">
        <v>3892</v>
      </c>
      <c r="W156" s="199" t="s">
        <v>3893</v>
      </c>
      <c r="X156" s="199" t="s">
        <v>3894</v>
      </c>
      <c r="Y156" s="199" t="s">
        <v>3895</v>
      </c>
      <c r="Z156" s="199" t="s">
        <v>3896</v>
      </c>
      <c r="AA156" s="199" t="s">
        <v>3897</v>
      </c>
      <c r="AB156" s="203" t="s">
        <v>3593</v>
      </c>
      <c r="AC156" s="203" t="s">
        <v>3593</v>
      </c>
      <c r="AD156" s="203" t="s">
        <v>3593</v>
      </c>
      <c r="AE156" s="203" t="s">
        <v>3593</v>
      </c>
      <c r="AF156" s="203" t="s">
        <v>3593</v>
      </c>
      <c r="AG156" s="203" t="s">
        <v>3593</v>
      </c>
      <c r="AH156" s="203" t="s">
        <v>3593</v>
      </c>
      <c r="AI156" s="203" t="s">
        <v>3593</v>
      </c>
      <c r="AJ156" s="203" t="s">
        <v>3593</v>
      </c>
      <c r="AK156" s="203" t="s">
        <v>3593</v>
      </c>
      <c r="AL156" s="203" t="s">
        <v>3593</v>
      </c>
      <c r="AM156" s="203" t="s">
        <v>3593</v>
      </c>
      <c r="AN156" s="203" t="s">
        <v>3593</v>
      </c>
      <c r="AO156" s="203" t="s">
        <v>3593</v>
      </c>
      <c r="AP156" s="203" t="s">
        <v>3593</v>
      </c>
      <c r="AQ156" s="203" t="s">
        <v>3593</v>
      </c>
      <c r="AR156" s="203" t="s">
        <v>3593</v>
      </c>
      <c r="AS156" s="203" t="s">
        <v>3593</v>
      </c>
      <c r="AT156" s="203" t="s">
        <v>3593</v>
      </c>
      <c r="AU156" s="203" t="s">
        <v>3593</v>
      </c>
      <c r="AV156" s="203" t="s">
        <v>3593</v>
      </c>
      <c r="AW156" s="203" t="s">
        <v>3593</v>
      </c>
      <c r="AX156" s="203" t="s">
        <v>3593</v>
      </c>
      <c r="AY156" s="203" t="s">
        <v>3593</v>
      </c>
    </row>
    <row r="157" spans="16:51" x14ac:dyDescent="0.25">
      <c r="P157" s="199" t="s">
        <v>3618</v>
      </c>
      <c r="Q157" s="199" t="s">
        <v>3679</v>
      </c>
      <c r="R157" s="199" t="s">
        <v>3678</v>
      </c>
      <c r="S157" s="199" t="s">
        <v>3721</v>
      </c>
      <c r="T157" s="199" t="s">
        <v>3890</v>
      </c>
      <c r="U157" s="199" t="s">
        <v>3891</v>
      </c>
      <c r="V157" s="199" t="s">
        <v>3892</v>
      </c>
      <c r="W157" s="199" t="s">
        <v>3893</v>
      </c>
      <c r="X157" s="199" t="s">
        <v>3894</v>
      </c>
      <c r="Y157" s="199" t="s">
        <v>3895</v>
      </c>
      <c r="Z157" s="199" t="s">
        <v>3896</v>
      </c>
      <c r="AA157" s="199" t="s">
        <v>3897</v>
      </c>
      <c r="AB157" s="203" t="s">
        <v>3593</v>
      </c>
      <c r="AC157" s="203" t="s">
        <v>3593</v>
      </c>
      <c r="AD157" s="203" t="s">
        <v>3593</v>
      </c>
      <c r="AE157" s="203" t="s">
        <v>3593</v>
      </c>
      <c r="AF157" s="203" t="s">
        <v>3593</v>
      </c>
      <c r="AG157" s="203" t="s">
        <v>3593</v>
      </c>
      <c r="AH157" s="203" t="s">
        <v>3593</v>
      </c>
      <c r="AI157" s="203" t="s">
        <v>3593</v>
      </c>
      <c r="AJ157" s="203" t="s">
        <v>3593</v>
      </c>
      <c r="AK157" s="203" t="s">
        <v>3593</v>
      </c>
      <c r="AL157" s="203" t="s">
        <v>3593</v>
      </c>
      <c r="AM157" s="203" t="s">
        <v>3593</v>
      </c>
      <c r="AN157" s="203" t="s">
        <v>3593</v>
      </c>
      <c r="AO157" s="203" t="s">
        <v>3593</v>
      </c>
      <c r="AP157" s="203" t="s">
        <v>3593</v>
      </c>
      <c r="AQ157" s="203" t="s">
        <v>3593</v>
      </c>
      <c r="AR157" s="203" t="s">
        <v>3593</v>
      </c>
      <c r="AS157" s="203" t="s">
        <v>3593</v>
      </c>
      <c r="AT157" s="203" t="s">
        <v>3593</v>
      </c>
      <c r="AU157" s="203" t="s">
        <v>3593</v>
      </c>
      <c r="AV157" s="203" t="s">
        <v>3593</v>
      </c>
      <c r="AW157" s="203" t="s">
        <v>3593</v>
      </c>
      <c r="AX157" s="203" t="s">
        <v>3593</v>
      </c>
      <c r="AY157" s="203" t="s">
        <v>3593</v>
      </c>
    </row>
    <row r="158" spans="16:51" x14ac:dyDescent="0.25">
      <c r="P158" s="199" t="s">
        <v>3699</v>
      </c>
      <c r="Q158" s="199" t="s">
        <v>3898</v>
      </c>
      <c r="R158" s="203" t="s">
        <v>3593</v>
      </c>
      <c r="S158" s="203" t="s">
        <v>3593</v>
      </c>
      <c r="T158" s="203" t="s">
        <v>3593</v>
      </c>
      <c r="U158" s="203" t="s">
        <v>3593</v>
      </c>
      <c r="V158" s="203" t="s">
        <v>3593</v>
      </c>
      <c r="W158" s="203" t="s">
        <v>3593</v>
      </c>
      <c r="X158" s="203" t="s">
        <v>3593</v>
      </c>
      <c r="Y158" s="203" t="s">
        <v>3593</v>
      </c>
      <c r="Z158" s="203" t="s">
        <v>3593</v>
      </c>
      <c r="AA158" s="203" t="s">
        <v>3593</v>
      </c>
      <c r="AB158" s="203" t="s">
        <v>3593</v>
      </c>
      <c r="AC158" s="203" t="s">
        <v>3593</v>
      </c>
      <c r="AD158" s="203" t="s">
        <v>3593</v>
      </c>
      <c r="AE158" s="203" t="s">
        <v>3593</v>
      </c>
      <c r="AF158" s="203" t="s">
        <v>3593</v>
      </c>
      <c r="AG158" s="203" t="s">
        <v>3593</v>
      </c>
      <c r="AH158" s="203" t="s">
        <v>3593</v>
      </c>
      <c r="AI158" s="203" t="s">
        <v>3593</v>
      </c>
      <c r="AJ158" s="203" t="s">
        <v>3593</v>
      </c>
      <c r="AK158" s="203" t="s">
        <v>3593</v>
      </c>
      <c r="AL158" s="203" t="s">
        <v>3593</v>
      </c>
      <c r="AM158" s="203" t="s">
        <v>3593</v>
      </c>
      <c r="AN158" s="203" t="s">
        <v>3593</v>
      </c>
      <c r="AO158" s="203" t="s">
        <v>3593</v>
      </c>
      <c r="AP158" s="203" t="s">
        <v>3593</v>
      </c>
      <c r="AQ158" s="203" t="s">
        <v>3593</v>
      </c>
      <c r="AR158" s="203" t="s">
        <v>3593</v>
      </c>
      <c r="AS158" s="203" t="s">
        <v>3593</v>
      </c>
      <c r="AT158" s="203" t="s">
        <v>3593</v>
      </c>
      <c r="AU158" s="203" t="s">
        <v>3593</v>
      </c>
      <c r="AV158" s="203" t="s">
        <v>3593</v>
      </c>
      <c r="AW158" s="203" t="s">
        <v>3593</v>
      </c>
      <c r="AX158" s="203" t="s">
        <v>3593</v>
      </c>
      <c r="AY158" s="203" t="s">
        <v>3593</v>
      </c>
    </row>
    <row r="159" spans="16:51" x14ac:dyDescent="0.25">
      <c r="P159" s="199" t="s">
        <v>3589</v>
      </c>
      <c r="Q159" s="199" t="s">
        <v>3866</v>
      </c>
      <c r="R159" s="199" t="s">
        <v>3866</v>
      </c>
      <c r="S159" s="199" t="s">
        <v>3638</v>
      </c>
      <c r="T159" s="203" t="s">
        <v>3593</v>
      </c>
      <c r="U159" s="203" t="s">
        <v>3593</v>
      </c>
      <c r="V159" s="203" t="s">
        <v>3593</v>
      </c>
      <c r="W159" s="203" t="s">
        <v>3593</v>
      </c>
      <c r="X159" s="203" t="s">
        <v>3593</v>
      </c>
      <c r="Y159" s="203" t="s">
        <v>3593</v>
      </c>
      <c r="Z159" s="203" t="s">
        <v>3593</v>
      </c>
      <c r="AA159" s="203" t="s">
        <v>3593</v>
      </c>
      <c r="AB159" s="203" t="s">
        <v>3593</v>
      </c>
      <c r="AC159" s="203" t="s">
        <v>3593</v>
      </c>
      <c r="AD159" s="203" t="s">
        <v>3593</v>
      </c>
      <c r="AE159" s="203" t="s">
        <v>3593</v>
      </c>
      <c r="AF159" s="203" t="s">
        <v>3593</v>
      </c>
      <c r="AG159" s="203" t="s">
        <v>3593</v>
      </c>
      <c r="AH159" s="203" t="s">
        <v>3593</v>
      </c>
      <c r="AI159" s="203" t="s">
        <v>3593</v>
      </c>
      <c r="AJ159" s="203" t="s">
        <v>3593</v>
      </c>
      <c r="AK159" s="203" t="s">
        <v>3593</v>
      </c>
      <c r="AL159" s="203" t="s">
        <v>3593</v>
      </c>
      <c r="AM159" s="203" t="s">
        <v>3593</v>
      </c>
      <c r="AN159" s="203" t="s">
        <v>3593</v>
      </c>
      <c r="AO159" s="203" t="s">
        <v>3593</v>
      </c>
      <c r="AP159" s="203" t="s">
        <v>3593</v>
      </c>
      <c r="AQ159" s="203" t="s">
        <v>3593</v>
      </c>
      <c r="AR159" s="203" t="s">
        <v>3593</v>
      </c>
      <c r="AS159" s="203" t="s">
        <v>3593</v>
      </c>
      <c r="AT159" s="203" t="s">
        <v>3593</v>
      </c>
      <c r="AU159" s="203" t="s">
        <v>3593</v>
      </c>
      <c r="AV159" s="203" t="s">
        <v>3593</v>
      </c>
      <c r="AW159" s="203" t="s">
        <v>3593</v>
      </c>
      <c r="AX159" s="203" t="s">
        <v>3593</v>
      </c>
      <c r="AY159" s="203" t="s">
        <v>3593</v>
      </c>
    </row>
    <row r="160" spans="16:51" x14ac:dyDescent="0.25">
      <c r="P160" s="199" t="s">
        <v>3589</v>
      </c>
      <c r="Q160" s="199" t="s">
        <v>3899</v>
      </c>
      <c r="R160" s="199" t="s">
        <v>3899</v>
      </c>
      <c r="S160" s="199" t="s">
        <v>3839</v>
      </c>
      <c r="T160" s="199" t="s">
        <v>3840</v>
      </c>
      <c r="U160" s="203" t="s">
        <v>3593</v>
      </c>
      <c r="V160" s="203" t="s">
        <v>3593</v>
      </c>
      <c r="W160" s="203" t="s">
        <v>3593</v>
      </c>
      <c r="X160" s="203" t="s">
        <v>3593</v>
      </c>
      <c r="Y160" s="203" t="s">
        <v>3593</v>
      </c>
      <c r="Z160" s="203" t="s">
        <v>3593</v>
      </c>
      <c r="AA160" s="203" t="s">
        <v>3593</v>
      </c>
      <c r="AB160" s="203" t="s">
        <v>3593</v>
      </c>
      <c r="AC160" s="203" t="s">
        <v>3593</v>
      </c>
      <c r="AD160" s="203" t="s">
        <v>3593</v>
      </c>
      <c r="AE160" s="203" t="s">
        <v>3593</v>
      </c>
      <c r="AF160" s="203" t="s">
        <v>3593</v>
      </c>
      <c r="AG160" s="203" t="s">
        <v>3593</v>
      </c>
      <c r="AH160" s="203" t="s">
        <v>3593</v>
      </c>
      <c r="AI160" s="203" t="s">
        <v>3593</v>
      </c>
      <c r="AJ160" s="203" t="s">
        <v>3593</v>
      </c>
      <c r="AK160" s="203" t="s">
        <v>3593</v>
      </c>
      <c r="AL160" s="203" t="s">
        <v>3593</v>
      </c>
      <c r="AM160" s="203" t="s">
        <v>3593</v>
      </c>
      <c r="AN160" s="203" t="s">
        <v>3593</v>
      </c>
      <c r="AO160" s="203" t="s">
        <v>3593</v>
      </c>
      <c r="AP160" s="203" t="s">
        <v>3593</v>
      </c>
      <c r="AQ160" s="203" t="s">
        <v>3593</v>
      </c>
      <c r="AR160" s="203" t="s">
        <v>3593</v>
      </c>
      <c r="AS160" s="203" t="s">
        <v>3593</v>
      </c>
      <c r="AT160" s="203" t="s">
        <v>3593</v>
      </c>
      <c r="AU160" s="203" t="s">
        <v>3593</v>
      </c>
      <c r="AV160" s="203" t="s">
        <v>3593</v>
      </c>
      <c r="AW160" s="203" t="s">
        <v>3593</v>
      </c>
      <c r="AX160" s="203" t="s">
        <v>3593</v>
      </c>
      <c r="AY160" s="203" t="s">
        <v>3593</v>
      </c>
    </row>
    <row r="161" spans="16:51" x14ac:dyDescent="0.25">
      <c r="P161" s="199" t="s">
        <v>3589</v>
      </c>
      <c r="Q161" s="199" t="s">
        <v>3867</v>
      </c>
      <c r="R161" s="199" t="s">
        <v>3867</v>
      </c>
      <c r="S161" s="199" t="s">
        <v>3638</v>
      </c>
      <c r="T161" s="203" t="s">
        <v>3593</v>
      </c>
      <c r="U161" s="203" t="s">
        <v>3593</v>
      </c>
      <c r="V161" s="203" t="s">
        <v>3593</v>
      </c>
      <c r="W161" s="203" t="s">
        <v>3593</v>
      </c>
      <c r="X161" s="203" t="s">
        <v>3593</v>
      </c>
      <c r="Y161" s="203" t="s">
        <v>3593</v>
      </c>
      <c r="Z161" s="203" t="s">
        <v>3593</v>
      </c>
      <c r="AA161" s="203" t="s">
        <v>3593</v>
      </c>
      <c r="AB161" s="203" t="s">
        <v>3593</v>
      </c>
      <c r="AC161" s="203" t="s">
        <v>3593</v>
      </c>
      <c r="AD161" s="203" t="s">
        <v>3593</v>
      </c>
      <c r="AE161" s="203" t="s">
        <v>3593</v>
      </c>
      <c r="AF161" s="203" t="s">
        <v>3593</v>
      </c>
      <c r="AG161" s="203" t="s">
        <v>3593</v>
      </c>
      <c r="AH161" s="203" t="s">
        <v>3593</v>
      </c>
      <c r="AI161" s="203" t="s">
        <v>3593</v>
      </c>
      <c r="AJ161" s="203" t="s">
        <v>3593</v>
      </c>
      <c r="AK161" s="203" t="s">
        <v>3593</v>
      </c>
      <c r="AL161" s="203" t="s">
        <v>3593</v>
      </c>
      <c r="AM161" s="203" t="s">
        <v>3593</v>
      </c>
      <c r="AN161" s="203" t="s">
        <v>3593</v>
      </c>
      <c r="AO161" s="203" t="s">
        <v>3593</v>
      </c>
      <c r="AP161" s="203" t="s">
        <v>3593</v>
      </c>
      <c r="AQ161" s="203" t="s">
        <v>3593</v>
      </c>
      <c r="AR161" s="203" t="s">
        <v>3593</v>
      </c>
      <c r="AS161" s="203" t="s">
        <v>3593</v>
      </c>
      <c r="AT161" s="203" t="s">
        <v>3593</v>
      </c>
      <c r="AU161" s="203" t="s">
        <v>3593</v>
      </c>
      <c r="AV161" s="203" t="s">
        <v>3593</v>
      </c>
      <c r="AW161" s="203" t="s">
        <v>3593</v>
      </c>
      <c r="AX161" s="203" t="s">
        <v>3593</v>
      </c>
      <c r="AY161" s="203" t="s">
        <v>3593</v>
      </c>
    </row>
    <row r="162" spans="16:51" x14ac:dyDescent="0.25">
      <c r="P162" s="199" t="s">
        <v>3589</v>
      </c>
      <c r="Q162" s="199" t="s">
        <v>3750</v>
      </c>
      <c r="R162" s="199" t="s">
        <v>3750</v>
      </c>
      <c r="S162" s="199" t="s">
        <v>3752</v>
      </c>
      <c r="T162" s="199" t="s">
        <v>3747</v>
      </c>
      <c r="U162" s="203" t="s">
        <v>3593</v>
      </c>
      <c r="V162" s="203" t="s">
        <v>3593</v>
      </c>
      <c r="W162" s="203" t="s">
        <v>3593</v>
      </c>
      <c r="X162" s="203" t="s">
        <v>3593</v>
      </c>
      <c r="Y162" s="203" t="s">
        <v>3593</v>
      </c>
      <c r="Z162" s="203" t="s">
        <v>3593</v>
      </c>
      <c r="AA162" s="203" t="s">
        <v>3593</v>
      </c>
      <c r="AB162" s="203" t="s">
        <v>3593</v>
      </c>
      <c r="AC162" s="203" t="s">
        <v>3593</v>
      </c>
      <c r="AD162" s="203" t="s">
        <v>3593</v>
      </c>
      <c r="AE162" s="203" t="s">
        <v>3593</v>
      </c>
      <c r="AF162" s="203" t="s">
        <v>3593</v>
      </c>
      <c r="AG162" s="203" t="s">
        <v>3593</v>
      </c>
      <c r="AH162" s="203" t="s">
        <v>3593</v>
      </c>
      <c r="AI162" s="203" t="s">
        <v>3593</v>
      </c>
      <c r="AJ162" s="203" t="s">
        <v>3593</v>
      </c>
      <c r="AK162" s="203" t="s">
        <v>3593</v>
      </c>
      <c r="AL162" s="203" t="s">
        <v>3593</v>
      </c>
      <c r="AM162" s="203" t="s">
        <v>3593</v>
      </c>
      <c r="AN162" s="203" t="s">
        <v>3593</v>
      </c>
      <c r="AO162" s="203" t="s">
        <v>3593</v>
      </c>
      <c r="AP162" s="203" t="s">
        <v>3593</v>
      </c>
      <c r="AQ162" s="203" t="s">
        <v>3593</v>
      </c>
      <c r="AR162" s="203" t="s">
        <v>3593</v>
      </c>
      <c r="AS162" s="203" t="s">
        <v>3593</v>
      </c>
      <c r="AT162" s="203" t="s">
        <v>3593</v>
      </c>
      <c r="AU162" s="203" t="s">
        <v>3593</v>
      </c>
      <c r="AV162" s="203" t="s">
        <v>3593</v>
      </c>
      <c r="AW162" s="203" t="s">
        <v>3593</v>
      </c>
      <c r="AX162" s="203" t="s">
        <v>3593</v>
      </c>
      <c r="AY162" s="203" t="s">
        <v>3593</v>
      </c>
    </row>
    <row r="163" spans="16:51" x14ac:dyDescent="0.25">
      <c r="P163" s="199" t="s">
        <v>3589</v>
      </c>
      <c r="Q163" s="199" t="s">
        <v>3900</v>
      </c>
      <c r="R163" s="199" t="s">
        <v>3900</v>
      </c>
      <c r="S163" s="199" t="s">
        <v>3781</v>
      </c>
      <c r="T163" s="199" t="s">
        <v>3759</v>
      </c>
      <c r="U163" s="199" t="s">
        <v>3760</v>
      </c>
      <c r="V163" s="203" t="s">
        <v>3593</v>
      </c>
      <c r="W163" s="203" t="s">
        <v>3593</v>
      </c>
      <c r="X163" s="203" t="s">
        <v>3593</v>
      </c>
      <c r="Y163" s="203" t="s">
        <v>3593</v>
      </c>
      <c r="Z163" s="203" t="s">
        <v>3593</v>
      </c>
      <c r="AA163" s="203" t="s">
        <v>3593</v>
      </c>
      <c r="AB163" s="203" t="s">
        <v>3593</v>
      </c>
      <c r="AC163" s="203" t="s">
        <v>3593</v>
      </c>
      <c r="AD163" s="203" t="s">
        <v>3593</v>
      </c>
      <c r="AE163" s="203" t="s">
        <v>3593</v>
      </c>
      <c r="AF163" s="203" t="s">
        <v>3593</v>
      </c>
      <c r="AG163" s="203" t="s">
        <v>3593</v>
      </c>
      <c r="AH163" s="203" t="s">
        <v>3593</v>
      </c>
      <c r="AI163" s="203" t="s">
        <v>3593</v>
      </c>
      <c r="AJ163" s="203" t="s">
        <v>3593</v>
      </c>
      <c r="AK163" s="203" t="s">
        <v>3593</v>
      </c>
      <c r="AL163" s="203" t="s">
        <v>3593</v>
      </c>
      <c r="AM163" s="203" t="s">
        <v>3593</v>
      </c>
      <c r="AN163" s="203" t="s">
        <v>3593</v>
      </c>
      <c r="AO163" s="203" t="s">
        <v>3593</v>
      </c>
      <c r="AP163" s="203" t="s">
        <v>3593</v>
      </c>
      <c r="AQ163" s="203" t="s">
        <v>3593</v>
      </c>
      <c r="AR163" s="203" t="s">
        <v>3593</v>
      </c>
      <c r="AS163" s="203" t="s">
        <v>3593</v>
      </c>
      <c r="AT163" s="203" t="s">
        <v>3593</v>
      </c>
      <c r="AU163" s="203" t="s">
        <v>3593</v>
      </c>
      <c r="AV163" s="203" t="s">
        <v>3593</v>
      </c>
      <c r="AW163" s="203" t="s">
        <v>3593</v>
      </c>
      <c r="AX163" s="203" t="s">
        <v>3593</v>
      </c>
      <c r="AY163" s="203" t="s">
        <v>3593</v>
      </c>
    </row>
    <row r="164" spans="16:51" x14ac:dyDescent="0.25">
      <c r="P164" s="199" t="s">
        <v>3589</v>
      </c>
      <c r="Q164" s="199" t="s">
        <v>3868</v>
      </c>
      <c r="R164" s="199" t="s">
        <v>3868</v>
      </c>
      <c r="S164" s="199" t="s">
        <v>3638</v>
      </c>
      <c r="T164" s="203" t="s">
        <v>3593</v>
      </c>
      <c r="U164" s="203" t="s">
        <v>3593</v>
      </c>
      <c r="V164" s="203" t="s">
        <v>3593</v>
      </c>
      <c r="W164" s="203" t="s">
        <v>3593</v>
      </c>
      <c r="X164" s="203" t="s">
        <v>3593</v>
      </c>
      <c r="Y164" s="203" t="s">
        <v>3593</v>
      </c>
      <c r="Z164" s="203" t="s">
        <v>3593</v>
      </c>
      <c r="AA164" s="203" t="s">
        <v>3593</v>
      </c>
      <c r="AB164" s="203" t="s">
        <v>3593</v>
      </c>
      <c r="AC164" s="203" t="s">
        <v>3593</v>
      </c>
      <c r="AD164" s="203" t="s">
        <v>3593</v>
      </c>
      <c r="AE164" s="203" t="s">
        <v>3593</v>
      </c>
      <c r="AF164" s="203" t="s">
        <v>3593</v>
      </c>
      <c r="AG164" s="203" t="s">
        <v>3593</v>
      </c>
      <c r="AH164" s="203" t="s">
        <v>3593</v>
      </c>
      <c r="AI164" s="203" t="s">
        <v>3593</v>
      </c>
      <c r="AJ164" s="203" t="s">
        <v>3593</v>
      </c>
      <c r="AK164" s="203" t="s">
        <v>3593</v>
      </c>
      <c r="AL164" s="203" t="s">
        <v>3593</v>
      </c>
      <c r="AM164" s="203" t="s">
        <v>3593</v>
      </c>
      <c r="AN164" s="203" t="s">
        <v>3593</v>
      </c>
      <c r="AO164" s="203" t="s">
        <v>3593</v>
      </c>
      <c r="AP164" s="203" t="s">
        <v>3593</v>
      </c>
      <c r="AQ164" s="203" t="s">
        <v>3593</v>
      </c>
      <c r="AR164" s="203" t="s">
        <v>3593</v>
      </c>
      <c r="AS164" s="203" t="s">
        <v>3593</v>
      </c>
      <c r="AT164" s="203" t="s">
        <v>3593</v>
      </c>
      <c r="AU164" s="203" t="s">
        <v>3593</v>
      </c>
      <c r="AV164" s="203" t="s">
        <v>3593</v>
      </c>
      <c r="AW164" s="203" t="s">
        <v>3593</v>
      </c>
      <c r="AX164" s="203" t="s">
        <v>3593</v>
      </c>
      <c r="AY164" s="203" t="s">
        <v>3593</v>
      </c>
    </row>
    <row r="165" spans="16:51" x14ac:dyDescent="0.25">
      <c r="P165" s="199" t="s">
        <v>3618</v>
      </c>
      <c r="Q165" s="199" t="s">
        <v>3651</v>
      </c>
      <c r="R165" s="199" t="s">
        <v>3648</v>
      </c>
      <c r="S165" s="199" t="s">
        <v>3822</v>
      </c>
      <c r="T165" s="199" t="s">
        <v>3837</v>
      </c>
      <c r="U165" s="199" t="s">
        <v>3852</v>
      </c>
      <c r="V165" s="199" t="s">
        <v>3863</v>
      </c>
      <c r="W165" s="199" t="s">
        <v>3901</v>
      </c>
      <c r="X165" s="199" t="s">
        <v>3902</v>
      </c>
      <c r="Y165" s="199" t="s">
        <v>3903</v>
      </c>
      <c r="Z165" s="199" t="s">
        <v>3904</v>
      </c>
      <c r="AA165" s="199" t="s">
        <v>3905</v>
      </c>
      <c r="AB165" s="199" t="s">
        <v>3906</v>
      </c>
      <c r="AC165" s="199" t="s">
        <v>3907</v>
      </c>
      <c r="AD165" s="199" t="s">
        <v>3908</v>
      </c>
      <c r="AE165" s="203" t="s">
        <v>3593</v>
      </c>
      <c r="AF165" s="203" t="s">
        <v>3593</v>
      </c>
      <c r="AG165" s="203" t="s">
        <v>3593</v>
      </c>
      <c r="AH165" s="203" t="s">
        <v>3593</v>
      </c>
      <c r="AI165" s="203" t="s">
        <v>3593</v>
      </c>
      <c r="AJ165" s="203" t="s">
        <v>3593</v>
      </c>
      <c r="AK165" s="203" t="s">
        <v>3593</v>
      </c>
      <c r="AL165" s="203" t="s">
        <v>3593</v>
      </c>
      <c r="AM165" s="203" t="s">
        <v>3593</v>
      </c>
      <c r="AN165" s="203" t="s">
        <v>3593</v>
      </c>
      <c r="AO165" s="203" t="s">
        <v>3593</v>
      </c>
      <c r="AP165" s="203" t="s">
        <v>3593</v>
      </c>
      <c r="AQ165" s="203" t="s">
        <v>3593</v>
      </c>
      <c r="AR165" s="203" t="s">
        <v>3593</v>
      </c>
      <c r="AS165" s="203" t="s">
        <v>3593</v>
      </c>
      <c r="AT165" s="203" t="s">
        <v>3593</v>
      </c>
      <c r="AU165" s="203" t="s">
        <v>3593</v>
      </c>
      <c r="AV165" s="203" t="s">
        <v>3593</v>
      </c>
      <c r="AW165" s="203" t="s">
        <v>3593</v>
      </c>
      <c r="AX165" s="203" t="s">
        <v>3593</v>
      </c>
      <c r="AY165" s="203" t="s">
        <v>3593</v>
      </c>
    </row>
    <row r="166" spans="16:51" x14ac:dyDescent="0.25">
      <c r="P166" s="199" t="s">
        <v>3618</v>
      </c>
      <c r="Q166" s="199" t="s">
        <v>3649</v>
      </c>
      <c r="R166" s="199" t="s">
        <v>3648</v>
      </c>
      <c r="S166" s="199" t="s">
        <v>3822</v>
      </c>
      <c r="T166" s="199" t="s">
        <v>3837</v>
      </c>
      <c r="U166" s="199" t="s">
        <v>3852</v>
      </c>
      <c r="V166" s="199" t="s">
        <v>3863</v>
      </c>
      <c r="W166" s="199" t="s">
        <v>3901</v>
      </c>
      <c r="X166" s="199" t="s">
        <v>3902</v>
      </c>
      <c r="Y166" s="199" t="s">
        <v>3903</v>
      </c>
      <c r="Z166" s="199" t="s">
        <v>3905</v>
      </c>
      <c r="AA166" s="199" t="s">
        <v>3907</v>
      </c>
      <c r="AB166" s="199" t="s">
        <v>3908</v>
      </c>
      <c r="AC166" s="203" t="s">
        <v>3593</v>
      </c>
      <c r="AD166" s="203" t="s">
        <v>3593</v>
      </c>
      <c r="AE166" s="203" t="s">
        <v>3593</v>
      </c>
      <c r="AF166" s="203" t="s">
        <v>3593</v>
      </c>
      <c r="AG166" s="203" t="s">
        <v>3593</v>
      </c>
      <c r="AH166" s="203" t="s">
        <v>3593</v>
      </c>
      <c r="AI166" s="203" t="s">
        <v>3593</v>
      </c>
      <c r="AJ166" s="203" t="s">
        <v>3593</v>
      </c>
      <c r="AK166" s="203" t="s">
        <v>3593</v>
      </c>
      <c r="AL166" s="203" t="s">
        <v>3593</v>
      </c>
      <c r="AM166" s="203" t="s">
        <v>3593</v>
      </c>
      <c r="AN166" s="203" t="s">
        <v>3593</v>
      </c>
      <c r="AO166" s="203" t="s">
        <v>3593</v>
      </c>
      <c r="AP166" s="203" t="s">
        <v>3593</v>
      </c>
      <c r="AQ166" s="203" t="s">
        <v>3593</v>
      </c>
      <c r="AR166" s="203" t="s">
        <v>3593</v>
      </c>
      <c r="AS166" s="203" t="s">
        <v>3593</v>
      </c>
      <c r="AT166" s="203" t="s">
        <v>3593</v>
      </c>
      <c r="AU166" s="203" t="s">
        <v>3593</v>
      </c>
      <c r="AV166" s="203" t="s">
        <v>3593</v>
      </c>
      <c r="AW166" s="203" t="s">
        <v>3593</v>
      </c>
      <c r="AX166" s="203" t="s">
        <v>3593</v>
      </c>
      <c r="AY166" s="203" t="s">
        <v>3593</v>
      </c>
    </row>
    <row r="167" spans="16:51" x14ac:dyDescent="0.25">
      <c r="P167" s="199" t="s">
        <v>3618</v>
      </c>
      <c r="Q167" s="199" t="s">
        <v>3650</v>
      </c>
      <c r="R167" s="199" t="s">
        <v>3648</v>
      </c>
      <c r="S167" s="199" t="s">
        <v>3822</v>
      </c>
      <c r="T167" s="199" t="s">
        <v>3837</v>
      </c>
      <c r="U167" s="199" t="s">
        <v>3852</v>
      </c>
      <c r="V167" s="199" t="s">
        <v>3863</v>
      </c>
      <c r="W167" s="199" t="s">
        <v>3901</v>
      </c>
      <c r="X167" s="199" t="s">
        <v>3902</v>
      </c>
      <c r="Y167" s="199" t="s">
        <v>3903</v>
      </c>
      <c r="Z167" s="199" t="s">
        <v>3905</v>
      </c>
      <c r="AA167" s="199" t="s">
        <v>3907</v>
      </c>
      <c r="AB167" s="199" t="s">
        <v>3908</v>
      </c>
      <c r="AC167" s="199" t="s">
        <v>3909</v>
      </c>
      <c r="AD167" s="199" t="s">
        <v>3904</v>
      </c>
      <c r="AE167" s="199" t="s">
        <v>3906</v>
      </c>
      <c r="AF167" s="203" t="s">
        <v>3593</v>
      </c>
      <c r="AG167" s="203" t="s">
        <v>3593</v>
      </c>
      <c r="AH167" s="203" t="s">
        <v>3593</v>
      </c>
      <c r="AI167" s="203" t="s">
        <v>3593</v>
      </c>
      <c r="AJ167" s="203" t="s">
        <v>3593</v>
      </c>
      <c r="AK167" s="203" t="s">
        <v>3593</v>
      </c>
      <c r="AL167" s="203" t="s">
        <v>3593</v>
      </c>
      <c r="AM167" s="203" t="s">
        <v>3593</v>
      </c>
      <c r="AN167" s="203" t="s">
        <v>3593</v>
      </c>
      <c r="AO167" s="203" t="s">
        <v>3593</v>
      </c>
      <c r="AP167" s="203" t="s">
        <v>3593</v>
      </c>
      <c r="AQ167" s="203" t="s">
        <v>3593</v>
      </c>
      <c r="AR167" s="203" t="s">
        <v>3593</v>
      </c>
      <c r="AS167" s="203" t="s">
        <v>3593</v>
      </c>
      <c r="AT167" s="203" t="s">
        <v>3593</v>
      </c>
      <c r="AU167" s="203" t="s">
        <v>3593</v>
      </c>
      <c r="AV167" s="203" t="s">
        <v>3593</v>
      </c>
      <c r="AW167" s="203" t="s">
        <v>3593</v>
      </c>
      <c r="AX167" s="203" t="s">
        <v>3593</v>
      </c>
      <c r="AY167" s="203" t="s">
        <v>3593</v>
      </c>
    </row>
    <row r="168" spans="16:51" x14ac:dyDescent="0.25">
      <c r="P168" s="199" t="s">
        <v>3589</v>
      </c>
      <c r="Q168" s="199" t="s">
        <v>3910</v>
      </c>
      <c r="R168" s="199" t="s">
        <v>3910</v>
      </c>
      <c r="S168" s="199" t="s">
        <v>3670</v>
      </c>
      <c r="T168" s="199" t="s">
        <v>3671</v>
      </c>
      <c r="U168" s="199" t="s">
        <v>3672</v>
      </c>
      <c r="V168" s="203" t="s">
        <v>3593</v>
      </c>
      <c r="W168" s="203" t="s">
        <v>3593</v>
      </c>
      <c r="X168" s="203" t="s">
        <v>3593</v>
      </c>
      <c r="Y168" s="203" t="s">
        <v>3593</v>
      </c>
      <c r="Z168" s="203" t="s">
        <v>3593</v>
      </c>
      <c r="AA168" s="203" t="s">
        <v>3593</v>
      </c>
      <c r="AB168" s="203" t="s">
        <v>3593</v>
      </c>
      <c r="AC168" s="203" t="s">
        <v>3593</v>
      </c>
      <c r="AD168" s="203" t="s">
        <v>3593</v>
      </c>
      <c r="AE168" s="203" t="s">
        <v>3593</v>
      </c>
      <c r="AF168" s="203" t="s">
        <v>3593</v>
      </c>
      <c r="AG168" s="203" t="s">
        <v>3593</v>
      </c>
      <c r="AH168" s="203" t="s">
        <v>3593</v>
      </c>
      <c r="AI168" s="203" t="s">
        <v>3593</v>
      </c>
      <c r="AJ168" s="203" t="s">
        <v>3593</v>
      </c>
      <c r="AK168" s="203" t="s">
        <v>3593</v>
      </c>
      <c r="AL168" s="203" t="s">
        <v>3593</v>
      </c>
      <c r="AM168" s="203" t="s">
        <v>3593</v>
      </c>
      <c r="AN168" s="203" t="s">
        <v>3593</v>
      </c>
      <c r="AO168" s="203" t="s">
        <v>3593</v>
      </c>
      <c r="AP168" s="203" t="s">
        <v>3593</v>
      </c>
      <c r="AQ168" s="203" t="s">
        <v>3593</v>
      </c>
      <c r="AR168" s="203" t="s">
        <v>3593</v>
      </c>
      <c r="AS168" s="203" t="s">
        <v>3593</v>
      </c>
      <c r="AT168" s="203" t="s">
        <v>3593</v>
      </c>
      <c r="AU168" s="203" t="s">
        <v>3593</v>
      </c>
      <c r="AV168" s="203" t="s">
        <v>3593</v>
      </c>
      <c r="AW168" s="203" t="s">
        <v>3593</v>
      </c>
      <c r="AX168" s="203" t="s">
        <v>3593</v>
      </c>
      <c r="AY168" s="203" t="s">
        <v>3593</v>
      </c>
    </row>
    <row r="169" spans="16:51" x14ac:dyDescent="0.25">
      <c r="P169" s="199" t="s">
        <v>3589</v>
      </c>
      <c r="Q169" s="199" t="s">
        <v>3869</v>
      </c>
      <c r="R169" s="199" t="s">
        <v>3869</v>
      </c>
      <c r="S169" s="199" t="s">
        <v>3638</v>
      </c>
      <c r="T169" s="203" t="s">
        <v>3593</v>
      </c>
      <c r="U169" s="203" t="s">
        <v>3593</v>
      </c>
      <c r="V169" s="203" t="s">
        <v>3593</v>
      </c>
      <c r="W169" s="203" t="s">
        <v>3593</v>
      </c>
      <c r="X169" s="203" t="s">
        <v>3593</v>
      </c>
      <c r="Y169" s="203" t="s">
        <v>3593</v>
      </c>
      <c r="Z169" s="203" t="s">
        <v>3593</v>
      </c>
      <c r="AA169" s="203" t="s">
        <v>3593</v>
      </c>
      <c r="AB169" s="203" t="s">
        <v>3593</v>
      </c>
      <c r="AC169" s="203" t="s">
        <v>3593</v>
      </c>
      <c r="AD169" s="203" t="s">
        <v>3593</v>
      </c>
      <c r="AE169" s="203" t="s">
        <v>3593</v>
      </c>
      <c r="AF169" s="203" t="s">
        <v>3593</v>
      </c>
      <c r="AG169" s="203" t="s">
        <v>3593</v>
      </c>
      <c r="AH169" s="203" t="s">
        <v>3593</v>
      </c>
      <c r="AI169" s="203" t="s">
        <v>3593</v>
      </c>
      <c r="AJ169" s="203" t="s">
        <v>3593</v>
      </c>
      <c r="AK169" s="203" t="s">
        <v>3593</v>
      </c>
      <c r="AL169" s="203" t="s">
        <v>3593</v>
      </c>
      <c r="AM169" s="203" t="s">
        <v>3593</v>
      </c>
      <c r="AN169" s="203" t="s">
        <v>3593</v>
      </c>
      <c r="AO169" s="203" t="s">
        <v>3593</v>
      </c>
      <c r="AP169" s="203" t="s">
        <v>3593</v>
      </c>
      <c r="AQ169" s="203" t="s">
        <v>3593</v>
      </c>
      <c r="AR169" s="203" t="s">
        <v>3593</v>
      </c>
      <c r="AS169" s="203" t="s">
        <v>3593</v>
      </c>
      <c r="AT169" s="203" t="s">
        <v>3593</v>
      </c>
      <c r="AU169" s="203" t="s">
        <v>3593</v>
      </c>
      <c r="AV169" s="203" t="s">
        <v>3593</v>
      </c>
      <c r="AW169" s="203" t="s">
        <v>3593</v>
      </c>
      <c r="AX169" s="203" t="s">
        <v>3593</v>
      </c>
      <c r="AY169" s="203" t="s">
        <v>3593</v>
      </c>
    </row>
    <row r="170" spans="16:51" x14ac:dyDescent="0.25">
      <c r="P170" s="199" t="s">
        <v>3589</v>
      </c>
      <c r="Q170" s="199" t="s">
        <v>3844</v>
      </c>
      <c r="R170" s="199" t="s">
        <v>3844</v>
      </c>
      <c r="S170" s="199" t="s">
        <v>3645</v>
      </c>
      <c r="T170" s="199" t="s">
        <v>3646</v>
      </c>
      <c r="U170" s="199" t="s">
        <v>3647</v>
      </c>
      <c r="V170" s="203" t="s">
        <v>3593</v>
      </c>
      <c r="W170" s="203" t="s">
        <v>3593</v>
      </c>
      <c r="X170" s="203" t="s">
        <v>3593</v>
      </c>
      <c r="Y170" s="203" t="s">
        <v>3593</v>
      </c>
      <c r="Z170" s="203" t="s">
        <v>3593</v>
      </c>
      <c r="AA170" s="203" t="s">
        <v>3593</v>
      </c>
      <c r="AB170" s="203" t="s">
        <v>3593</v>
      </c>
      <c r="AC170" s="203" t="s">
        <v>3593</v>
      </c>
      <c r="AD170" s="203" t="s">
        <v>3593</v>
      </c>
      <c r="AE170" s="203" t="s">
        <v>3593</v>
      </c>
      <c r="AF170" s="203" t="s">
        <v>3593</v>
      </c>
      <c r="AG170" s="203" t="s">
        <v>3593</v>
      </c>
      <c r="AH170" s="203" t="s">
        <v>3593</v>
      </c>
      <c r="AI170" s="203" t="s">
        <v>3593</v>
      </c>
      <c r="AJ170" s="203" t="s">
        <v>3593</v>
      </c>
      <c r="AK170" s="203" t="s">
        <v>3593</v>
      </c>
      <c r="AL170" s="203" t="s">
        <v>3593</v>
      </c>
      <c r="AM170" s="203" t="s">
        <v>3593</v>
      </c>
      <c r="AN170" s="203" t="s">
        <v>3593</v>
      </c>
      <c r="AO170" s="203" t="s">
        <v>3593</v>
      </c>
      <c r="AP170" s="203" t="s">
        <v>3593</v>
      </c>
      <c r="AQ170" s="203" t="s">
        <v>3593</v>
      </c>
      <c r="AR170" s="203" t="s">
        <v>3593</v>
      </c>
      <c r="AS170" s="203" t="s">
        <v>3593</v>
      </c>
      <c r="AT170" s="203" t="s">
        <v>3593</v>
      </c>
      <c r="AU170" s="203" t="s">
        <v>3593</v>
      </c>
      <c r="AV170" s="203" t="s">
        <v>3593</v>
      </c>
      <c r="AW170" s="203" t="s">
        <v>3593</v>
      </c>
      <c r="AX170" s="203" t="s">
        <v>3593</v>
      </c>
      <c r="AY170" s="203" t="s">
        <v>3593</v>
      </c>
    </row>
    <row r="171" spans="16:51" x14ac:dyDescent="0.25">
      <c r="P171" s="199" t="s">
        <v>3589</v>
      </c>
      <c r="Q171" s="199" t="s">
        <v>3911</v>
      </c>
      <c r="R171" s="199" t="s">
        <v>3911</v>
      </c>
      <c r="S171" s="199" t="s">
        <v>3781</v>
      </c>
      <c r="T171" s="199" t="s">
        <v>3759</v>
      </c>
      <c r="U171" s="199" t="s">
        <v>3760</v>
      </c>
      <c r="V171" s="203" t="s">
        <v>3593</v>
      </c>
      <c r="W171" s="203" t="s">
        <v>3593</v>
      </c>
      <c r="X171" s="203" t="s">
        <v>3593</v>
      </c>
      <c r="Y171" s="203" t="s">
        <v>3593</v>
      </c>
      <c r="Z171" s="203" t="s">
        <v>3593</v>
      </c>
      <c r="AA171" s="203" t="s">
        <v>3593</v>
      </c>
      <c r="AB171" s="203" t="s">
        <v>3593</v>
      </c>
      <c r="AC171" s="203" t="s">
        <v>3593</v>
      </c>
      <c r="AD171" s="203" t="s">
        <v>3593</v>
      </c>
      <c r="AE171" s="203" t="s">
        <v>3593</v>
      </c>
      <c r="AF171" s="203" t="s">
        <v>3593</v>
      </c>
      <c r="AG171" s="203" t="s">
        <v>3593</v>
      </c>
      <c r="AH171" s="203" t="s">
        <v>3593</v>
      </c>
      <c r="AI171" s="203" t="s">
        <v>3593</v>
      </c>
      <c r="AJ171" s="203" t="s">
        <v>3593</v>
      </c>
      <c r="AK171" s="203" t="s">
        <v>3593</v>
      </c>
      <c r="AL171" s="203" t="s">
        <v>3593</v>
      </c>
      <c r="AM171" s="203" t="s">
        <v>3593</v>
      </c>
      <c r="AN171" s="203" t="s">
        <v>3593</v>
      </c>
      <c r="AO171" s="203" t="s">
        <v>3593</v>
      </c>
      <c r="AP171" s="203" t="s">
        <v>3593</v>
      </c>
      <c r="AQ171" s="203" t="s">
        <v>3593</v>
      </c>
      <c r="AR171" s="203" t="s">
        <v>3593</v>
      </c>
      <c r="AS171" s="203" t="s">
        <v>3593</v>
      </c>
      <c r="AT171" s="203" t="s">
        <v>3593</v>
      </c>
      <c r="AU171" s="203" t="s">
        <v>3593</v>
      </c>
      <c r="AV171" s="203" t="s">
        <v>3593</v>
      </c>
      <c r="AW171" s="203" t="s">
        <v>3593</v>
      </c>
      <c r="AX171" s="203" t="s">
        <v>3593</v>
      </c>
      <c r="AY171" s="203" t="s">
        <v>3593</v>
      </c>
    </row>
    <row r="172" spans="16:51" x14ac:dyDescent="0.25">
      <c r="P172" s="199" t="s">
        <v>3589</v>
      </c>
      <c r="Q172" s="199" t="s">
        <v>3870</v>
      </c>
      <c r="R172" s="199" t="s">
        <v>3870</v>
      </c>
      <c r="S172" s="199" t="s">
        <v>3638</v>
      </c>
      <c r="T172" s="203" t="s">
        <v>3593</v>
      </c>
      <c r="U172" s="203" t="s">
        <v>3593</v>
      </c>
      <c r="V172" s="203" t="s">
        <v>3593</v>
      </c>
      <c r="W172" s="203" t="s">
        <v>3593</v>
      </c>
      <c r="X172" s="203" t="s">
        <v>3593</v>
      </c>
      <c r="Y172" s="203" t="s">
        <v>3593</v>
      </c>
      <c r="Z172" s="203" t="s">
        <v>3593</v>
      </c>
      <c r="AA172" s="203" t="s">
        <v>3593</v>
      </c>
      <c r="AB172" s="203" t="s">
        <v>3593</v>
      </c>
      <c r="AC172" s="203" t="s">
        <v>3593</v>
      </c>
      <c r="AD172" s="203" t="s">
        <v>3593</v>
      </c>
      <c r="AE172" s="203" t="s">
        <v>3593</v>
      </c>
      <c r="AF172" s="203" t="s">
        <v>3593</v>
      </c>
      <c r="AG172" s="203" t="s">
        <v>3593</v>
      </c>
      <c r="AH172" s="203" t="s">
        <v>3593</v>
      </c>
      <c r="AI172" s="203" t="s">
        <v>3593</v>
      </c>
      <c r="AJ172" s="203" t="s">
        <v>3593</v>
      </c>
      <c r="AK172" s="203" t="s">
        <v>3593</v>
      </c>
      <c r="AL172" s="203" t="s">
        <v>3593</v>
      </c>
      <c r="AM172" s="203" t="s">
        <v>3593</v>
      </c>
      <c r="AN172" s="203" t="s">
        <v>3593</v>
      </c>
      <c r="AO172" s="203" t="s">
        <v>3593</v>
      </c>
      <c r="AP172" s="203" t="s">
        <v>3593</v>
      </c>
      <c r="AQ172" s="203" t="s">
        <v>3593</v>
      </c>
      <c r="AR172" s="203" t="s">
        <v>3593</v>
      </c>
      <c r="AS172" s="203" t="s">
        <v>3593</v>
      </c>
      <c r="AT172" s="203" t="s">
        <v>3593</v>
      </c>
      <c r="AU172" s="203" t="s">
        <v>3593</v>
      </c>
      <c r="AV172" s="203" t="s">
        <v>3593</v>
      </c>
      <c r="AW172" s="203" t="s">
        <v>3593</v>
      </c>
      <c r="AX172" s="203" t="s">
        <v>3593</v>
      </c>
      <c r="AY172" s="203" t="s">
        <v>3593</v>
      </c>
    </row>
    <row r="173" spans="16:51" x14ac:dyDescent="0.25">
      <c r="P173" s="199" t="s">
        <v>3589</v>
      </c>
      <c r="Q173" s="199" t="s">
        <v>3901</v>
      </c>
      <c r="R173" s="199" t="s">
        <v>3901</v>
      </c>
      <c r="S173" s="199" t="s">
        <v>3649</v>
      </c>
      <c r="T173" s="199" t="s">
        <v>3650</v>
      </c>
      <c r="U173" s="199" t="s">
        <v>3651</v>
      </c>
      <c r="V173" s="203" t="s">
        <v>3593</v>
      </c>
      <c r="W173" s="203" t="s">
        <v>3593</v>
      </c>
      <c r="X173" s="203" t="s">
        <v>3593</v>
      </c>
      <c r="Y173" s="203" t="s">
        <v>3593</v>
      </c>
      <c r="Z173" s="203" t="s">
        <v>3593</v>
      </c>
      <c r="AA173" s="203" t="s">
        <v>3593</v>
      </c>
      <c r="AB173" s="203" t="s">
        <v>3593</v>
      </c>
      <c r="AC173" s="203" t="s">
        <v>3593</v>
      </c>
      <c r="AD173" s="203" t="s">
        <v>3593</v>
      </c>
      <c r="AE173" s="203" t="s">
        <v>3593</v>
      </c>
      <c r="AF173" s="203" t="s">
        <v>3593</v>
      </c>
      <c r="AG173" s="203" t="s">
        <v>3593</v>
      </c>
      <c r="AH173" s="203" t="s">
        <v>3593</v>
      </c>
      <c r="AI173" s="203" t="s">
        <v>3593</v>
      </c>
      <c r="AJ173" s="203" t="s">
        <v>3593</v>
      </c>
      <c r="AK173" s="203" t="s">
        <v>3593</v>
      </c>
      <c r="AL173" s="203" t="s">
        <v>3593</v>
      </c>
      <c r="AM173" s="203" t="s">
        <v>3593</v>
      </c>
      <c r="AN173" s="203" t="s">
        <v>3593</v>
      </c>
      <c r="AO173" s="203" t="s">
        <v>3593</v>
      </c>
      <c r="AP173" s="203" t="s">
        <v>3593</v>
      </c>
      <c r="AQ173" s="203" t="s">
        <v>3593</v>
      </c>
      <c r="AR173" s="203" t="s">
        <v>3593</v>
      </c>
      <c r="AS173" s="203" t="s">
        <v>3593</v>
      </c>
      <c r="AT173" s="203" t="s">
        <v>3593</v>
      </c>
      <c r="AU173" s="203" t="s">
        <v>3593</v>
      </c>
      <c r="AV173" s="203" t="s">
        <v>3593</v>
      </c>
      <c r="AW173" s="203" t="s">
        <v>3593</v>
      </c>
      <c r="AX173" s="203" t="s">
        <v>3593</v>
      </c>
      <c r="AY173" s="203" t="s">
        <v>3593</v>
      </c>
    </row>
    <row r="174" spans="16:51" x14ac:dyDescent="0.25">
      <c r="P174" s="199" t="s">
        <v>3589</v>
      </c>
      <c r="Q174" s="199" t="s">
        <v>3762</v>
      </c>
      <c r="R174" s="199" t="s">
        <v>3762</v>
      </c>
      <c r="S174" s="199" t="s">
        <v>3766</v>
      </c>
      <c r="T174" s="199" t="s">
        <v>3761</v>
      </c>
      <c r="U174" s="203" t="s">
        <v>3593</v>
      </c>
      <c r="V174" s="203" t="s">
        <v>3593</v>
      </c>
      <c r="W174" s="203" t="s">
        <v>3593</v>
      </c>
      <c r="X174" s="203" t="s">
        <v>3593</v>
      </c>
      <c r="Y174" s="203" t="s">
        <v>3593</v>
      </c>
      <c r="Z174" s="203" t="s">
        <v>3593</v>
      </c>
      <c r="AA174" s="203" t="s">
        <v>3593</v>
      </c>
      <c r="AB174" s="203" t="s">
        <v>3593</v>
      </c>
      <c r="AC174" s="203" t="s">
        <v>3593</v>
      </c>
      <c r="AD174" s="203" t="s">
        <v>3593</v>
      </c>
      <c r="AE174" s="203" t="s">
        <v>3593</v>
      </c>
      <c r="AF174" s="203" t="s">
        <v>3593</v>
      </c>
      <c r="AG174" s="203" t="s">
        <v>3593</v>
      </c>
      <c r="AH174" s="203" t="s">
        <v>3593</v>
      </c>
      <c r="AI174" s="203" t="s">
        <v>3593</v>
      </c>
      <c r="AJ174" s="203" t="s">
        <v>3593</v>
      </c>
      <c r="AK174" s="203" t="s">
        <v>3593</v>
      </c>
      <c r="AL174" s="203" t="s">
        <v>3593</v>
      </c>
      <c r="AM174" s="203" t="s">
        <v>3593</v>
      </c>
      <c r="AN174" s="203" t="s">
        <v>3593</v>
      </c>
      <c r="AO174" s="203" t="s">
        <v>3593</v>
      </c>
      <c r="AP174" s="203" t="s">
        <v>3593</v>
      </c>
      <c r="AQ174" s="203" t="s">
        <v>3593</v>
      </c>
      <c r="AR174" s="203" t="s">
        <v>3593</v>
      </c>
      <c r="AS174" s="203" t="s">
        <v>3593</v>
      </c>
      <c r="AT174" s="203" t="s">
        <v>3593</v>
      </c>
      <c r="AU174" s="203" t="s">
        <v>3593</v>
      </c>
      <c r="AV174" s="203" t="s">
        <v>3593</v>
      </c>
      <c r="AW174" s="203" t="s">
        <v>3593</v>
      </c>
      <c r="AX174" s="203" t="s">
        <v>3593</v>
      </c>
      <c r="AY174" s="203" t="s">
        <v>3593</v>
      </c>
    </row>
    <row r="175" spans="16:51" x14ac:dyDescent="0.25">
      <c r="P175" s="199" t="s">
        <v>3589</v>
      </c>
      <c r="Q175" s="199" t="s">
        <v>3832</v>
      </c>
      <c r="R175" s="199" t="s">
        <v>3832</v>
      </c>
      <c r="S175" s="199" t="s">
        <v>3836</v>
      </c>
      <c r="T175" s="199" t="s">
        <v>3592</v>
      </c>
      <c r="U175" s="199" t="s">
        <v>3697</v>
      </c>
      <c r="V175" s="203" t="s">
        <v>3593</v>
      </c>
      <c r="W175" s="203" t="s">
        <v>3593</v>
      </c>
      <c r="X175" s="203" t="s">
        <v>3593</v>
      </c>
      <c r="Y175" s="203" t="s">
        <v>3593</v>
      </c>
      <c r="Z175" s="203" t="s">
        <v>3593</v>
      </c>
      <c r="AA175" s="203" t="s">
        <v>3593</v>
      </c>
      <c r="AB175" s="203" t="s">
        <v>3593</v>
      </c>
      <c r="AC175" s="203" t="s">
        <v>3593</v>
      </c>
      <c r="AD175" s="203" t="s">
        <v>3593</v>
      </c>
      <c r="AE175" s="203" t="s">
        <v>3593</v>
      </c>
      <c r="AF175" s="203" t="s">
        <v>3593</v>
      </c>
      <c r="AG175" s="203" t="s">
        <v>3593</v>
      </c>
      <c r="AH175" s="203" t="s">
        <v>3593</v>
      </c>
      <c r="AI175" s="203" t="s">
        <v>3593</v>
      </c>
      <c r="AJ175" s="203" t="s">
        <v>3593</v>
      </c>
      <c r="AK175" s="203" t="s">
        <v>3593</v>
      </c>
      <c r="AL175" s="203" t="s">
        <v>3593</v>
      </c>
      <c r="AM175" s="203" t="s">
        <v>3593</v>
      </c>
      <c r="AN175" s="203" t="s">
        <v>3593</v>
      </c>
      <c r="AO175" s="203" t="s">
        <v>3593</v>
      </c>
      <c r="AP175" s="203" t="s">
        <v>3593</v>
      </c>
      <c r="AQ175" s="203" t="s">
        <v>3593</v>
      </c>
      <c r="AR175" s="203" t="s">
        <v>3593</v>
      </c>
      <c r="AS175" s="203" t="s">
        <v>3593</v>
      </c>
      <c r="AT175" s="203" t="s">
        <v>3593</v>
      </c>
      <c r="AU175" s="203" t="s">
        <v>3593</v>
      </c>
      <c r="AV175" s="203" t="s">
        <v>3593</v>
      </c>
      <c r="AW175" s="203" t="s">
        <v>3593</v>
      </c>
      <c r="AX175" s="203" t="s">
        <v>3593</v>
      </c>
      <c r="AY175" s="203" t="s">
        <v>3593</v>
      </c>
    </row>
    <row r="176" spans="16:51" x14ac:dyDescent="0.25">
      <c r="P176" s="199" t="s">
        <v>3589</v>
      </c>
      <c r="Q176" s="199" t="s">
        <v>3902</v>
      </c>
      <c r="R176" s="199" t="s">
        <v>3902</v>
      </c>
      <c r="S176" s="199" t="s">
        <v>3649</v>
      </c>
      <c r="T176" s="199" t="s">
        <v>3650</v>
      </c>
      <c r="U176" s="199" t="s">
        <v>3651</v>
      </c>
      <c r="V176" s="203" t="s">
        <v>3593</v>
      </c>
      <c r="W176" s="203" t="s">
        <v>3593</v>
      </c>
      <c r="X176" s="203" t="s">
        <v>3593</v>
      </c>
      <c r="Y176" s="203" t="s">
        <v>3593</v>
      </c>
      <c r="Z176" s="203" t="s">
        <v>3593</v>
      </c>
      <c r="AA176" s="203" t="s">
        <v>3593</v>
      </c>
      <c r="AB176" s="203" t="s">
        <v>3593</v>
      </c>
      <c r="AC176" s="203" t="s">
        <v>3593</v>
      </c>
      <c r="AD176" s="203" t="s">
        <v>3593</v>
      </c>
      <c r="AE176" s="203" t="s">
        <v>3593</v>
      </c>
      <c r="AF176" s="203" t="s">
        <v>3593</v>
      </c>
      <c r="AG176" s="203" t="s">
        <v>3593</v>
      </c>
      <c r="AH176" s="203" t="s">
        <v>3593</v>
      </c>
      <c r="AI176" s="203" t="s">
        <v>3593</v>
      </c>
      <c r="AJ176" s="203" t="s">
        <v>3593</v>
      </c>
      <c r="AK176" s="203" t="s">
        <v>3593</v>
      </c>
      <c r="AL176" s="203" t="s">
        <v>3593</v>
      </c>
      <c r="AM176" s="203" t="s">
        <v>3593</v>
      </c>
      <c r="AN176" s="203" t="s">
        <v>3593</v>
      </c>
      <c r="AO176" s="203" t="s">
        <v>3593</v>
      </c>
      <c r="AP176" s="203" t="s">
        <v>3593</v>
      </c>
      <c r="AQ176" s="203" t="s">
        <v>3593</v>
      </c>
      <c r="AR176" s="203" t="s">
        <v>3593</v>
      </c>
      <c r="AS176" s="203" t="s">
        <v>3593</v>
      </c>
      <c r="AT176" s="203" t="s">
        <v>3593</v>
      </c>
      <c r="AU176" s="203" t="s">
        <v>3593</v>
      </c>
      <c r="AV176" s="203" t="s">
        <v>3593</v>
      </c>
      <c r="AW176" s="203" t="s">
        <v>3593</v>
      </c>
      <c r="AX176" s="203" t="s">
        <v>3593</v>
      </c>
      <c r="AY176" s="203" t="s">
        <v>3593</v>
      </c>
    </row>
    <row r="177" spans="16:51" x14ac:dyDescent="0.25">
      <c r="P177" s="199" t="s">
        <v>3589</v>
      </c>
      <c r="Q177" s="199" t="s">
        <v>3871</v>
      </c>
      <c r="R177" s="199" t="s">
        <v>3871</v>
      </c>
      <c r="S177" s="199" t="s">
        <v>3638</v>
      </c>
      <c r="T177" s="203" t="s">
        <v>3593</v>
      </c>
      <c r="U177" s="203" t="s">
        <v>3593</v>
      </c>
      <c r="V177" s="203" t="s">
        <v>3593</v>
      </c>
      <c r="W177" s="203" t="s">
        <v>3593</v>
      </c>
      <c r="X177" s="203" t="s">
        <v>3593</v>
      </c>
      <c r="Y177" s="203" t="s">
        <v>3593</v>
      </c>
      <c r="Z177" s="203" t="s">
        <v>3593</v>
      </c>
      <c r="AA177" s="203" t="s">
        <v>3593</v>
      </c>
      <c r="AB177" s="203" t="s">
        <v>3593</v>
      </c>
      <c r="AC177" s="203" t="s">
        <v>3593</v>
      </c>
      <c r="AD177" s="203" t="s">
        <v>3593</v>
      </c>
      <c r="AE177" s="203" t="s">
        <v>3593</v>
      </c>
      <c r="AF177" s="203" t="s">
        <v>3593</v>
      </c>
      <c r="AG177" s="203" t="s">
        <v>3593</v>
      </c>
      <c r="AH177" s="203" t="s">
        <v>3593</v>
      </c>
      <c r="AI177" s="203" t="s">
        <v>3593</v>
      </c>
      <c r="AJ177" s="203" t="s">
        <v>3593</v>
      </c>
      <c r="AK177" s="203" t="s">
        <v>3593</v>
      </c>
      <c r="AL177" s="203" t="s">
        <v>3593</v>
      </c>
      <c r="AM177" s="203" t="s">
        <v>3593</v>
      </c>
      <c r="AN177" s="203" t="s">
        <v>3593</v>
      </c>
      <c r="AO177" s="203" t="s">
        <v>3593</v>
      </c>
      <c r="AP177" s="203" t="s">
        <v>3593</v>
      </c>
      <c r="AQ177" s="203" t="s">
        <v>3593</v>
      </c>
      <c r="AR177" s="203" t="s">
        <v>3593</v>
      </c>
      <c r="AS177" s="203" t="s">
        <v>3593</v>
      </c>
      <c r="AT177" s="203" t="s">
        <v>3593</v>
      </c>
      <c r="AU177" s="203" t="s">
        <v>3593</v>
      </c>
      <c r="AV177" s="203" t="s">
        <v>3593</v>
      </c>
      <c r="AW177" s="203" t="s">
        <v>3593</v>
      </c>
      <c r="AX177" s="203" t="s">
        <v>3593</v>
      </c>
      <c r="AY177" s="203" t="s">
        <v>3593</v>
      </c>
    </row>
    <row r="178" spans="16:51" x14ac:dyDescent="0.25">
      <c r="P178" s="199" t="s">
        <v>3618</v>
      </c>
      <c r="Q178" s="199" t="s">
        <v>3706</v>
      </c>
      <c r="R178" s="199" t="s">
        <v>3703</v>
      </c>
      <c r="S178" s="199" t="s">
        <v>3912</v>
      </c>
      <c r="T178" s="199" t="s">
        <v>3913</v>
      </c>
      <c r="U178" s="199" t="s">
        <v>3914</v>
      </c>
      <c r="V178" s="199" t="s">
        <v>3915</v>
      </c>
      <c r="W178" s="199" t="s">
        <v>3916</v>
      </c>
      <c r="X178" s="199" t="s">
        <v>3917</v>
      </c>
      <c r="Y178" s="203" t="s">
        <v>3593</v>
      </c>
      <c r="Z178" s="203" t="s">
        <v>3593</v>
      </c>
      <c r="AA178" s="203" t="s">
        <v>3593</v>
      </c>
      <c r="AB178" s="203" t="s">
        <v>3593</v>
      </c>
      <c r="AC178" s="203" t="s">
        <v>3593</v>
      </c>
      <c r="AD178" s="203" t="s">
        <v>3593</v>
      </c>
      <c r="AE178" s="203" t="s">
        <v>3593</v>
      </c>
      <c r="AF178" s="203" t="s">
        <v>3593</v>
      </c>
      <c r="AG178" s="203" t="s">
        <v>3593</v>
      </c>
      <c r="AH178" s="203" t="s">
        <v>3593</v>
      </c>
      <c r="AI178" s="203" t="s">
        <v>3593</v>
      </c>
      <c r="AJ178" s="203" t="s">
        <v>3593</v>
      </c>
      <c r="AK178" s="203" t="s">
        <v>3593</v>
      </c>
      <c r="AL178" s="203" t="s">
        <v>3593</v>
      </c>
      <c r="AM178" s="203" t="s">
        <v>3593</v>
      </c>
      <c r="AN178" s="203" t="s">
        <v>3593</v>
      </c>
      <c r="AO178" s="203" t="s">
        <v>3593</v>
      </c>
      <c r="AP178" s="203" t="s">
        <v>3593</v>
      </c>
      <c r="AQ178" s="203" t="s">
        <v>3593</v>
      </c>
      <c r="AR178" s="203" t="s">
        <v>3593</v>
      </c>
      <c r="AS178" s="203" t="s">
        <v>3593</v>
      </c>
      <c r="AT178" s="203" t="s">
        <v>3593</v>
      </c>
      <c r="AU178" s="203" t="s">
        <v>3593</v>
      </c>
      <c r="AV178" s="203" t="s">
        <v>3593</v>
      </c>
      <c r="AW178" s="203" t="s">
        <v>3593</v>
      </c>
      <c r="AX178" s="203" t="s">
        <v>3593</v>
      </c>
      <c r="AY178" s="203" t="s">
        <v>3593</v>
      </c>
    </row>
    <row r="179" spans="16:51" x14ac:dyDescent="0.25">
      <c r="P179" s="199" t="s">
        <v>3589</v>
      </c>
      <c r="Q179" s="199" t="s">
        <v>3912</v>
      </c>
      <c r="R179" s="199" t="s">
        <v>3912</v>
      </c>
      <c r="S179" s="199" t="s">
        <v>3705</v>
      </c>
      <c r="T179" s="199" t="s">
        <v>3706</v>
      </c>
      <c r="U179" s="203" t="s">
        <v>3593</v>
      </c>
      <c r="V179" s="203" t="s">
        <v>3593</v>
      </c>
      <c r="W179" s="203" t="s">
        <v>3593</v>
      </c>
      <c r="X179" s="203" t="s">
        <v>3593</v>
      </c>
      <c r="Y179" s="203" t="s">
        <v>3593</v>
      </c>
      <c r="Z179" s="203" t="s">
        <v>3593</v>
      </c>
      <c r="AA179" s="203" t="s">
        <v>3593</v>
      </c>
      <c r="AB179" s="203" t="s">
        <v>3593</v>
      </c>
      <c r="AC179" s="203" t="s">
        <v>3593</v>
      </c>
      <c r="AD179" s="203" t="s">
        <v>3593</v>
      </c>
      <c r="AE179" s="203" t="s">
        <v>3593</v>
      </c>
      <c r="AF179" s="203" t="s">
        <v>3593</v>
      </c>
      <c r="AG179" s="203" t="s">
        <v>3593</v>
      </c>
      <c r="AH179" s="203" t="s">
        <v>3593</v>
      </c>
      <c r="AI179" s="203" t="s">
        <v>3593</v>
      </c>
      <c r="AJ179" s="203" t="s">
        <v>3593</v>
      </c>
      <c r="AK179" s="203" t="s">
        <v>3593</v>
      </c>
      <c r="AL179" s="203" t="s">
        <v>3593</v>
      </c>
      <c r="AM179" s="203" t="s">
        <v>3593</v>
      </c>
      <c r="AN179" s="203" t="s">
        <v>3593</v>
      </c>
      <c r="AO179" s="203" t="s">
        <v>3593</v>
      </c>
      <c r="AP179" s="203" t="s">
        <v>3593</v>
      </c>
      <c r="AQ179" s="203" t="s">
        <v>3593</v>
      </c>
      <c r="AR179" s="203" t="s">
        <v>3593</v>
      </c>
      <c r="AS179" s="203" t="s">
        <v>3593</v>
      </c>
      <c r="AT179" s="203" t="s">
        <v>3593</v>
      </c>
      <c r="AU179" s="203" t="s">
        <v>3593</v>
      </c>
      <c r="AV179" s="203" t="s">
        <v>3593</v>
      </c>
      <c r="AW179" s="203" t="s">
        <v>3593</v>
      </c>
      <c r="AX179" s="203" t="s">
        <v>3593</v>
      </c>
      <c r="AY179" s="203" t="s">
        <v>3593</v>
      </c>
    </row>
    <row r="180" spans="16:51" x14ac:dyDescent="0.25">
      <c r="P180" s="199" t="s">
        <v>3618</v>
      </c>
      <c r="Q180" s="199" t="s">
        <v>3708</v>
      </c>
      <c r="R180" s="199" t="s">
        <v>3707</v>
      </c>
      <c r="S180" s="199" t="s">
        <v>3788</v>
      </c>
      <c r="T180" s="199" t="s">
        <v>3823</v>
      </c>
      <c r="U180" s="199" t="s">
        <v>3918</v>
      </c>
      <c r="V180" s="199" t="s">
        <v>3919</v>
      </c>
      <c r="W180" s="199" t="s">
        <v>3920</v>
      </c>
      <c r="X180" s="199" t="s">
        <v>3921</v>
      </c>
      <c r="Y180" s="199" t="s">
        <v>3922</v>
      </c>
      <c r="Z180" s="199" t="s">
        <v>3923</v>
      </c>
      <c r="AA180" s="199" t="s">
        <v>3924</v>
      </c>
      <c r="AB180" s="203" t="s">
        <v>3593</v>
      </c>
      <c r="AC180" s="203" t="s">
        <v>3593</v>
      </c>
      <c r="AD180" s="203" t="s">
        <v>3593</v>
      </c>
      <c r="AE180" s="203" t="s">
        <v>3593</v>
      </c>
      <c r="AF180" s="203" t="s">
        <v>3593</v>
      </c>
      <c r="AG180" s="203" t="s">
        <v>3593</v>
      </c>
      <c r="AH180" s="203" t="s">
        <v>3593</v>
      </c>
      <c r="AI180" s="203" t="s">
        <v>3593</v>
      </c>
      <c r="AJ180" s="203" t="s">
        <v>3593</v>
      </c>
      <c r="AK180" s="203" t="s">
        <v>3593</v>
      </c>
      <c r="AL180" s="203" t="s">
        <v>3593</v>
      </c>
      <c r="AM180" s="203" t="s">
        <v>3593</v>
      </c>
      <c r="AN180" s="203" t="s">
        <v>3593</v>
      </c>
      <c r="AO180" s="203" t="s">
        <v>3593</v>
      </c>
      <c r="AP180" s="203" t="s">
        <v>3593</v>
      </c>
      <c r="AQ180" s="203" t="s">
        <v>3593</v>
      </c>
      <c r="AR180" s="203" t="s">
        <v>3593</v>
      </c>
      <c r="AS180" s="203" t="s">
        <v>3593</v>
      </c>
      <c r="AT180" s="203" t="s">
        <v>3593</v>
      </c>
      <c r="AU180" s="203" t="s">
        <v>3593</v>
      </c>
      <c r="AV180" s="203" t="s">
        <v>3593</v>
      </c>
      <c r="AW180" s="203" t="s">
        <v>3593</v>
      </c>
      <c r="AX180" s="203" t="s">
        <v>3593</v>
      </c>
      <c r="AY180" s="203" t="s">
        <v>3593</v>
      </c>
    </row>
    <row r="181" spans="16:51" x14ac:dyDescent="0.25">
      <c r="P181" s="199" t="s">
        <v>3618</v>
      </c>
      <c r="Q181" s="199" t="s">
        <v>3709</v>
      </c>
      <c r="R181" s="199" t="s">
        <v>3707</v>
      </c>
      <c r="S181" s="199" t="s">
        <v>3788</v>
      </c>
      <c r="T181" s="199" t="s">
        <v>3823</v>
      </c>
      <c r="U181" s="199" t="s">
        <v>3918</v>
      </c>
      <c r="V181" s="199" t="s">
        <v>3919</v>
      </c>
      <c r="W181" s="199" t="s">
        <v>3920</v>
      </c>
      <c r="X181" s="199" t="s">
        <v>3921</v>
      </c>
      <c r="Y181" s="199" t="s">
        <v>3922</v>
      </c>
      <c r="Z181" s="199" t="s">
        <v>3923</v>
      </c>
      <c r="AA181" s="199" t="s">
        <v>3924</v>
      </c>
      <c r="AB181" s="203" t="s">
        <v>3593</v>
      </c>
      <c r="AC181" s="203" t="s">
        <v>3593</v>
      </c>
      <c r="AD181" s="203" t="s">
        <v>3593</v>
      </c>
      <c r="AE181" s="203" t="s">
        <v>3593</v>
      </c>
      <c r="AF181" s="203" t="s">
        <v>3593</v>
      </c>
      <c r="AG181" s="203" t="s">
        <v>3593</v>
      </c>
      <c r="AH181" s="203" t="s">
        <v>3593</v>
      </c>
      <c r="AI181" s="203" t="s">
        <v>3593</v>
      </c>
      <c r="AJ181" s="203" t="s">
        <v>3593</v>
      </c>
      <c r="AK181" s="203" t="s">
        <v>3593</v>
      </c>
      <c r="AL181" s="203" t="s">
        <v>3593</v>
      </c>
      <c r="AM181" s="203" t="s">
        <v>3593</v>
      </c>
      <c r="AN181" s="203" t="s">
        <v>3593</v>
      </c>
      <c r="AO181" s="203" t="s">
        <v>3593</v>
      </c>
      <c r="AP181" s="203" t="s">
        <v>3593</v>
      </c>
      <c r="AQ181" s="203" t="s">
        <v>3593</v>
      </c>
      <c r="AR181" s="203" t="s">
        <v>3593</v>
      </c>
      <c r="AS181" s="203" t="s">
        <v>3593</v>
      </c>
      <c r="AT181" s="203" t="s">
        <v>3593</v>
      </c>
      <c r="AU181" s="203" t="s">
        <v>3593</v>
      </c>
      <c r="AV181" s="203" t="s">
        <v>3593</v>
      </c>
      <c r="AW181" s="203" t="s">
        <v>3593</v>
      </c>
      <c r="AX181" s="203" t="s">
        <v>3593</v>
      </c>
      <c r="AY181" s="203" t="s">
        <v>3593</v>
      </c>
    </row>
    <row r="182" spans="16:51" x14ac:dyDescent="0.25">
      <c r="P182" s="199" t="s">
        <v>3589</v>
      </c>
      <c r="Q182" s="199" t="s">
        <v>3918</v>
      </c>
      <c r="R182" s="199" t="s">
        <v>3918</v>
      </c>
      <c r="S182" s="199" t="s">
        <v>3708</v>
      </c>
      <c r="T182" s="199" t="s">
        <v>3709</v>
      </c>
      <c r="U182" s="203" t="s">
        <v>3593</v>
      </c>
      <c r="V182" s="203" t="s">
        <v>3593</v>
      </c>
      <c r="W182" s="203" t="s">
        <v>3593</v>
      </c>
      <c r="X182" s="203" t="s">
        <v>3593</v>
      </c>
      <c r="Y182" s="203" t="s">
        <v>3593</v>
      </c>
      <c r="Z182" s="203" t="s">
        <v>3593</v>
      </c>
      <c r="AA182" s="203" t="s">
        <v>3593</v>
      </c>
      <c r="AB182" s="203" t="s">
        <v>3593</v>
      </c>
      <c r="AC182" s="203" t="s">
        <v>3593</v>
      </c>
      <c r="AD182" s="203" t="s">
        <v>3593</v>
      </c>
      <c r="AE182" s="203" t="s">
        <v>3593</v>
      </c>
      <c r="AF182" s="203" t="s">
        <v>3593</v>
      </c>
      <c r="AG182" s="203" t="s">
        <v>3593</v>
      </c>
      <c r="AH182" s="203" t="s">
        <v>3593</v>
      </c>
      <c r="AI182" s="203" t="s">
        <v>3593</v>
      </c>
      <c r="AJ182" s="203" t="s">
        <v>3593</v>
      </c>
      <c r="AK182" s="203" t="s">
        <v>3593</v>
      </c>
      <c r="AL182" s="203" t="s">
        <v>3593</v>
      </c>
      <c r="AM182" s="203" t="s">
        <v>3593</v>
      </c>
      <c r="AN182" s="203" t="s">
        <v>3593</v>
      </c>
      <c r="AO182" s="203" t="s">
        <v>3593</v>
      </c>
      <c r="AP182" s="203" t="s">
        <v>3593</v>
      </c>
      <c r="AQ182" s="203" t="s">
        <v>3593</v>
      </c>
      <c r="AR182" s="203" t="s">
        <v>3593</v>
      </c>
      <c r="AS182" s="203" t="s">
        <v>3593</v>
      </c>
      <c r="AT182" s="203" t="s">
        <v>3593</v>
      </c>
      <c r="AU182" s="203" t="s">
        <v>3593</v>
      </c>
      <c r="AV182" s="203" t="s">
        <v>3593</v>
      </c>
      <c r="AW182" s="203" t="s">
        <v>3593</v>
      </c>
      <c r="AX182" s="203" t="s">
        <v>3593</v>
      </c>
      <c r="AY182" s="203" t="s">
        <v>3593</v>
      </c>
    </row>
    <row r="183" spans="16:51" x14ac:dyDescent="0.25">
      <c r="P183" s="199" t="s">
        <v>3589</v>
      </c>
      <c r="Q183" s="199" t="s">
        <v>3796</v>
      </c>
      <c r="R183" s="199" t="s">
        <v>3796</v>
      </c>
      <c r="S183" s="199" t="s">
        <v>3598</v>
      </c>
      <c r="T183" s="199" t="s">
        <v>3599</v>
      </c>
      <c r="U183" s="199" t="s">
        <v>3600</v>
      </c>
      <c r="V183" s="203" t="s">
        <v>3593</v>
      </c>
      <c r="W183" s="203" t="s">
        <v>3593</v>
      </c>
      <c r="X183" s="203" t="s">
        <v>3593</v>
      </c>
      <c r="Y183" s="203" t="s">
        <v>3593</v>
      </c>
      <c r="Z183" s="203" t="s">
        <v>3593</v>
      </c>
      <c r="AA183" s="203" t="s">
        <v>3593</v>
      </c>
      <c r="AB183" s="203" t="s">
        <v>3593</v>
      </c>
      <c r="AC183" s="203" t="s">
        <v>3593</v>
      </c>
      <c r="AD183" s="203" t="s">
        <v>3593</v>
      </c>
      <c r="AE183" s="203" t="s">
        <v>3593</v>
      </c>
      <c r="AF183" s="203" t="s">
        <v>3593</v>
      </c>
      <c r="AG183" s="203" t="s">
        <v>3593</v>
      </c>
      <c r="AH183" s="203" t="s">
        <v>3593</v>
      </c>
      <c r="AI183" s="203" t="s">
        <v>3593</v>
      </c>
      <c r="AJ183" s="203" t="s">
        <v>3593</v>
      </c>
      <c r="AK183" s="203" t="s">
        <v>3593</v>
      </c>
      <c r="AL183" s="203" t="s">
        <v>3593</v>
      </c>
      <c r="AM183" s="203" t="s">
        <v>3593</v>
      </c>
      <c r="AN183" s="203" t="s">
        <v>3593</v>
      </c>
      <c r="AO183" s="203" t="s">
        <v>3593</v>
      </c>
      <c r="AP183" s="203" t="s">
        <v>3593</v>
      </c>
      <c r="AQ183" s="203" t="s">
        <v>3593</v>
      </c>
      <c r="AR183" s="203" t="s">
        <v>3593</v>
      </c>
      <c r="AS183" s="203" t="s">
        <v>3593</v>
      </c>
      <c r="AT183" s="203" t="s">
        <v>3593</v>
      </c>
      <c r="AU183" s="203" t="s">
        <v>3593</v>
      </c>
      <c r="AV183" s="203" t="s">
        <v>3593</v>
      </c>
      <c r="AW183" s="203" t="s">
        <v>3593</v>
      </c>
      <c r="AX183" s="203" t="s">
        <v>3593</v>
      </c>
      <c r="AY183" s="203" t="s">
        <v>3593</v>
      </c>
    </row>
    <row r="184" spans="16:51" x14ac:dyDescent="0.25">
      <c r="P184" s="199" t="s">
        <v>3589</v>
      </c>
      <c r="Q184" s="199" t="s">
        <v>3872</v>
      </c>
      <c r="R184" s="199" t="s">
        <v>3872</v>
      </c>
      <c r="S184" s="199" t="s">
        <v>3638</v>
      </c>
      <c r="T184" s="203" t="s">
        <v>3593</v>
      </c>
      <c r="U184" s="203" t="s">
        <v>3593</v>
      </c>
      <c r="V184" s="203" t="s">
        <v>3593</v>
      </c>
      <c r="W184" s="203" t="s">
        <v>3593</v>
      </c>
      <c r="X184" s="203" t="s">
        <v>3593</v>
      </c>
      <c r="Y184" s="203" t="s">
        <v>3593</v>
      </c>
      <c r="Z184" s="203" t="s">
        <v>3593</v>
      </c>
      <c r="AA184" s="203" t="s">
        <v>3593</v>
      </c>
      <c r="AB184" s="203" t="s">
        <v>3593</v>
      </c>
      <c r="AC184" s="203" t="s">
        <v>3593</v>
      </c>
      <c r="AD184" s="203" t="s">
        <v>3593</v>
      </c>
      <c r="AE184" s="203" t="s">
        <v>3593</v>
      </c>
      <c r="AF184" s="203" t="s">
        <v>3593</v>
      </c>
      <c r="AG184" s="203" t="s">
        <v>3593</v>
      </c>
      <c r="AH184" s="203" t="s">
        <v>3593</v>
      </c>
      <c r="AI184" s="203" t="s">
        <v>3593</v>
      </c>
      <c r="AJ184" s="203" t="s">
        <v>3593</v>
      </c>
      <c r="AK184" s="203" t="s">
        <v>3593</v>
      </c>
      <c r="AL184" s="203" t="s">
        <v>3593</v>
      </c>
      <c r="AM184" s="203" t="s">
        <v>3593</v>
      </c>
      <c r="AN184" s="203" t="s">
        <v>3593</v>
      </c>
      <c r="AO184" s="203" t="s">
        <v>3593</v>
      </c>
      <c r="AP184" s="203" t="s">
        <v>3593</v>
      </c>
      <c r="AQ184" s="203" t="s">
        <v>3593</v>
      </c>
      <c r="AR184" s="203" t="s">
        <v>3593</v>
      </c>
      <c r="AS184" s="203" t="s">
        <v>3593</v>
      </c>
      <c r="AT184" s="203" t="s">
        <v>3593</v>
      </c>
      <c r="AU184" s="203" t="s">
        <v>3593</v>
      </c>
      <c r="AV184" s="203" t="s">
        <v>3593</v>
      </c>
      <c r="AW184" s="203" t="s">
        <v>3593</v>
      </c>
      <c r="AX184" s="203" t="s">
        <v>3593</v>
      </c>
      <c r="AY184" s="203" t="s">
        <v>3593</v>
      </c>
    </row>
    <row r="185" spans="16:51" x14ac:dyDescent="0.25">
      <c r="P185" s="199" t="s">
        <v>3589</v>
      </c>
      <c r="Q185" s="199" t="s">
        <v>3925</v>
      </c>
      <c r="R185" s="199" t="s">
        <v>3925</v>
      </c>
      <c r="S185" s="199" t="s">
        <v>3670</v>
      </c>
      <c r="T185" s="199" t="s">
        <v>3671</v>
      </c>
      <c r="U185" s="199" t="s">
        <v>3672</v>
      </c>
      <c r="V185" s="203" t="s">
        <v>3593</v>
      </c>
      <c r="W185" s="203" t="s">
        <v>3593</v>
      </c>
      <c r="X185" s="203" t="s">
        <v>3593</v>
      </c>
      <c r="Y185" s="203" t="s">
        <v>3593</v>
      </c>
      <c r="Z185" s="203" t="s">
        <v>3593</v>
      </c>
      <c r="AA185" s="203" t="s">
        <v>3593</v>
      </c>
      <c r="AB185" s="203" t="s">
        <v>3593</v>
      </c>
      <c r="AC185" s="203" t="s">
        <v>3593</v>
      </c>
      <c r="AD185" s="203" t="s">
        <v>3593</v>
      </c>
      <c r="AE185" s="203" t="s">
        <v>3593</v>
      </c>
      <c r="AF185" s="203" t="s">
        <v>3593</v>
      </c>
      <c r="AG185" s="203" t="s">
        <v>3593</v>
      </c>
      <c r="AH185" s="203" t="s">
        <v>3593</v>
      </c>
      <c r="AI185" s="203" t="s">
        <v>3593</v>
      </c>
      <c r="AJ185" s="203" t="s">
        <v>3593</v>
      </c>
      <c r="AK185" s="203" t="s">
        <v>3593</v>
      </c>
      <c r="AL185" s="203" t="s">
        <v>3593</v>
      </c>
      <c r="AM185" s="203" t="s">
        <v>3593</v>
      </c>
      <c r="AN185" s="203" t="s">
        <v>3593</v>
      </c>
      <c r="AO185" s="203" t="s">
        <v>3593</v>
      </c>
      <c r="AP185" s="203" t="s">
        <v>3593</v>
      </c>
      <c r="AQ185" s="203" t="s">
        <v>3593</v>
      </c>
      <c r="AR185" s="203" t="s">
        <v>3593</v>
      </c>
      <c r="AS185" s="203" t="s">
        <v>3593</v>
      </c>
      <c r="AT185" s="203" t="s">
        <v>3593</v>
      </c>
      <c r="AU185" s="203" t="s">
        <v>3593</v>
      </c>
      <c r="AV185" s="203" t="s">
        <v>3593</v>
      </c>
      <c r="AW185" s="203" t="s">
        <v>3593</v>
      </c>
      <c r="AX185" s="203" t="s">
        <v>3593</v>
      </c>
      <c r="AY185" s="203" t="s">
        <v>3593</v>
      </c>
    </row>
    <row r="186" spans="16:51" x14ac:dyDescent="0.25">
      <c r="P186" s="199" t="s">
        <v>3589</v>
      </c>
      <c r="Q186" s="199" t="s">
        <v>3926</v>
      </c>
      <c r="R186" s="199" t="s">
        <v>3926</v>
      </c>
      <c r="S186" s="199" t="s">
        <v>3591</v>
      </c>
      <c r="T186" s="199" t="s">
        <v>3592</v>
      </c>
      <c r="U186" s="203" t="s">
        <v>3593</v>
      </c>
      <c r="V186" s="203" t="s">
        <v>3593</v>
      </c>
      <c r="W186" s="203" t="s">
        <v>3593</v>
      </c>
      <c r="X186" s="203" t="s">
        <v>3593</v>
      </c>
      <c r="Y186" s="203" t="s">
        <v>3593</v>
      </c>
      <c r="Z186" s="203" t="s">
        <v>3593</v>
      </c>
      <c r="AA186" s="203" t="s">
        <v>3593</v>
      </c>
      <c r="AB186" s="203" t="s">
        <v>3593</v>
      </c>
      <c r="AC186" s="203" t="s">
        <v>3593</v>
      </c>
      <c r="AD186" s="203" t="s">
        <v>3593</v>
      </c>
      <c r="AE186" s="203" t="s">
        <v>3593</v>
      </c>
      <c r="AF186" s="203" t="s">
        <v>3593</v>
      </c>
      <c r="AG186" s="203" t="s">
        <v>3593</v>
      </c>
      <c r="AH186" s="203" t="s">
        <v>3593</v>
      </c>
      <c r="AI186" s="203" t="s">
        <v>3593</v>
      </c>
      <c r="AJ186" s="203" t="s">
        <v>3593</v>
      </c>
      <c r="AK186" s="203" t="s">
        <v>3593</v>
      </c>
      <c r="AL186" s="203" t="s">
        <v>3593</v>
      </c>
      <c r="AM186" s="203" t="s">
        <v>3593</v>
      </c>
      <c r="AN186" s="203" t="s">
        <v>3593</v>
      </c>
      <c r="AO186" s="203" t="s">
        <v>3593</v>
      </c>
      <c r="AP186" s="203" t="s">
        <v>3593</v>
      </c>
      <c r="AQ186" s="203" t="s">
        <v>3593</v>
      </c>
      <c r="AR186" s="203" t="s">
        <v>3593</v>
      </c>
      <c r="AS186" s="203" t="s">
        <v>3593</v>
      </c>
      <c r="AT186" s="203" t="s">
        <v>3593</v>
      </c>
      <c r="AU186" s="203" t="s">
        <v>3593</v>
      </c>
      <c r="AV186" s="203" t="s">
        <v>3593</v>
      </c>
      <c r="AW186" s="203" t="s">
        <v>3593</v>
      </c>
      <c r="AX186" s="203" t="s">
        <v>3593</v>
      </c>
      <c r="AY186" s="203" t="s">
        <v>3593</v>
      </c>
    </row>
    <row r="187" spans="16:51" x14ac:dyDescent="0.25">
      <c r="P187" s="199" t="s">
        <v>3589</v>
      </c>
      <c r="Q187" s="199" t="s">
        <v>3873</v>
      </c>
      <c r="R187" s="199" t="s">
        <v>3873</v>
      </c>
      <c r="S187" s="199" t="s">
        <v>3638</v>
      </c>
      <c r="T187" s="203" t="s">
        <v>3593</v>
      </c>
      <c r="U187" s="203" t="s">
        <v>3593</v>
      </c>
      <c r="V187" s="203" t="s">
        <v>3593</v>
      </c>
      <c r="W187" s="203" t="s">
        <v>3593</v>
      </c>
      <c r="X187" s="203" t="s">
        <v>3593</v>
      </c>
      <c r="Y187" s="203" t="s">
        <v>3593</v>
      </c>
      <c r="Z187" s="203" t="s">
        <v>3593</v>
      </c>
      <c r="AA187" s="203" t="s">
        <v>3593</v>
      </c>
      <c r="AB187" s="203" t="s">
        <v>3593</v>
      </c>
      <c r="AC187" s="203" t="s">
        <v>3593</v>
      </c>
      <c r="AD187" s="203" t="s">
        <v>3593</v>
      </c>
      <c r="AE187" s="203" t="s">
        <v>3593</v>
      </c>
      <c r="AF187" s="203" t="s">
        <v>3593</v>
      </c>
      <c r="AG187" s="203" t="s">
        <v>3593</v>
      </c>
      <c r="AH187" s="203" t="s">
        <v>3593</v>
      </c>
      <c r="AI187" s="203" t="s">
        <v>3593</v>
      </c>
      <c r="AJ187" s="203" t="s">
        <v>3593</v>
      </c>
      <c r="AK187" s="203" t="s">
        <v>3593</v>
      </c>
      <c r="AL187" s="203" t="s">
        <v>3593</v>
      </c>
      <c r="AM187" s="203" t="s">
        <v>3593</v>
      </c>
      <c r="AN187" s="203" t="s">
        <v>3593</v>
      </c>
      <c r="AO187" s="203" t="s">
        <v>3593</v>
      </c>
      <c r="AP187" s="203" t="s">
        <v>3593</v>
      </c>
      <c r="AQ187" s="203" t="s">
        <v>3593</v>
      </c>
      <c r="AR187" s="203" t="s">
        <v>3593</v>
      </c>
      <c r="AS187" s="203" t="s">
        <v>3593</v>
      </c>
      <c r="AT187" s="203" t="s">
        <v>3593</v>
      </c>
      <c r="AU187" s="203" t="s">
        <v>3593</v>
      </c>
      <c r="AV187" s="203" t="s">
        <v>3593</v>
      </c>
      <c r="AW187" s="203" t="s">
        <v>3593</v>
      </c>
      <c r="AX187" s="203" t="s">
        <v>3593</v>
      </c>
      <c r="AY187" s="203" t="s">
        <v>3593</v>
      </c>
    </row>
    <row r="188" spans="16:51" x14ac:dyDescent="0.25">
      <c r="P188" s="199" t="s">
        <v>3618</v>
      </c>
      <c r="Q188" s="199" t="s">
        <v>3829</v>
      </c>
      <c r="R188" s="199" t="s">
        <v>3827</v>
      </c>
      <c r="S188" s="199" t="s">
        <v>3927</v>
      </c>
      <c r="T188" s="199" t="s">
        <v>3928</v>
      </c>
      <c r="U188" s="199" t="s">
        <v>3929</v>
      </c>
      <c r="V188" s="203" t="s">
        <v>3593</v>
      </c>
      <c r="W188" s="203" t="s">
        <v>3593</v>
      </c>
      <c r="X188" s="203" t="s">
        <v>3593</v>
      </c>
      <c r="Y188" s="203" t="s">
        <v>3593</v>
      </c>
      <c r="Z188" s="203" t="s">
        <v>3593</v>
      </c>
      <c r="AA188" s="203" t="s">
        <v>3593</v>
      </c>
      <c r="AB188" s="203" t="s">
        <v>3593</v>
      </c>
      <c r="AC188" s="203" t="s">
        <v>3593</v>
      </c>
      <c r="AD188" s="203" t="s">
        <v>3593</v>
      </c>
      <c r="AE188" s="203" t="s">
        <v>3593</v>
      </c>
      <c r="AF188" s="203" t="s">
        <v>3593</v>
      </c>
      <c r="AG188" s="203" t="s">
        <v>3593</v>
      </c>
      <c r="AH188" s="203" t="s">
        <v>3593</v>
      </c>
      <c r="AI188" s="203" t="s">
        <v>3593</v>
      </c>
      <c r="AJ188" s="203" t="s">
        <v>3593</v>
      </c>
      <c r="AK188" s="203" t="s">
        <v>3593</v>
      </c>
      <c r="AL188" s="203" t="s">
        <v>3593</v>
      </c>
      <c r="AM188" s="203" t="s">
        <v>3593</v>
      </c>
      <c r="AN188" s="203" t="s">
        <v>3593</v>
      </c>
      <c r="AO188" s="203" t="s">
        <v>3593</v>
      </c>
      <c r="AP188" s="203" t="s">
        <v>3593</v>
      </c>
      <c r="AQ188" s="203" t="s">
        <v>3593</v>
      </c>
      <c r="AR188" s="203" t="s">
        <v>3593</v>
      </c>
      <c r="AS188" s="203" t="s">
        <v>3593</v>
      </c>
      <c r="AT188" s="203" t="s">
        <v>3593</v>
      </c>
      <c r="AU188" s="203" t="s">
        <v>3593</v>
      </c>
      <c r="AV188" s="203" t="s">
        <v>3593</v>
      </c>
      <c r="AW188" s="203" t="s">
        <v>3593</v>
      </c>
      <c r="AX188" s="203" t="s">
        <v>3593</v>
      </c>
      <c r="AY188" s="203" t="s">
        <v>3593</v>
      </c>
    </row>
    <row r="189" spans="16:51" x14ac:dyDescent="0.25">
      <c r="P189" s="199" t="s">
        <v>3618</v>
      </c>
      <c r="Q189" s="199" t="s">
        <v>3828</v>
      </c>
      <c r="R189" s="199" t="s">
        <v>3827</v>
      </c>
      <c r="S189" s="199" t="s">
        <v>3927</v>
      </c>
      <c r="T189" s="199" t="s">
        <v>3928</v>
      </c>
      <c r="U189" s="199" t="s">
        <v>3929</v>
      </c>
      <c r="V189" s="203" t="s">
        <v>3593</v>
      </c>
      <c r="W189" s="203" t="s">
        <v>3593</v>
      </c>
      <c r="X189" s="203" t="s">
        <v>3593</v>
      </c>
      <c r="Y189" s="203" t="s">
        <v>3593</v>
      </c>
      <c r="Z189" s="203" t="s">
        <v>3593</v>
      </c>
      <c r="AA189" s="203" t="s">
        <v>3593</v>
      </c>
      <c r="AB189" s="203" t="s">
        <v>3593</v>
      </c>
      <c r="AC189" s="203" t="s">
        <v>3593</v>
      </c>
      <c r="AD189" s="203" t="s">
        <v>3593</v>
      </c>
      <c r="AE189" s="203" t="s">
        <v>3593</v>
      </c>
      <c r="AF189" s="203" t="s">
        <v>3593</v>
      </c>
      <c r="AG189" s="203" t="s">
        <v>3593</v>
      </c>
      <c r="AH189" s="203" t="s">
        <v>3593</v>
      </c>
      <c r="AI189" s="203" t="s">
        <v>3593</v>
      </c>
      <c r="AJ189" s="203" t="s">
        <v>3593</v>
      </c>
      <c r="AK189" s="203" t="s">
        <v>3593</v>
      </c>
      <c r="AL189" s="203" t="s">
        <v>3593</v>
      </c>
      <c r="AM189" s="203" t="s">
        <v>3593</v>
      </c>
      <c r="AN189" s="203" t="s">
        <v>3593</v>
      </c>
      <c r="AO189" s="203" t="s">
        <v>3593</v>
      </c>
      <c r="AP189" s="203" t="s">
        <v>3593</v>
      </c>
      <c r="AQ189" s="203" t="s">
        <v>3593</v>
      </c>
      <c r="AR189" s="203" t="s">
        <v>3593</v>
      </c>
      <c r="AS189" s="203" t="s">
        <v>3593</v>
      </c>
      <c r="AT189" s="203" t="s">
        <v>3593</v>
      </c>
      <c r="AU189" s="203" t="s">
        <v>3593</v>
      </c>
      <c r="AV189" s="203" t="s">
        <v>3593</v>
      </c>
      <c r="AW189" s="203" t="s">
        <v>3593</v>
      </c>
      <c r="AX189" s="203" t="s">
        <v>3593</v>
      </c>
      <c r="AY189" s="203" t="s">
        <v>3593</v>
      </c>
    </row>
    <row r="190" spans="16:51" x14ac:dyDescent="0.25">
      <c r="P190" s="199" t="s">
        <v>3589</v>
      </c>
      <c r="Q190" s="199" t="s">
        <v>3729</v>
      </c>
      <c r="R190" s="199" t="s">
        <v>3729</v>
      </c>
      <c r="S190" s="199" t="s">
        <v>3724</v>
      </c>
      <c r="T190" s="199" t="s">
        <v>3725</v>
      </c>
      <c r="U190" s="199" t="s">
        <v>3726</v>
      </c>
      <c r="V190" s="203" t="s">
        <v>3593</v>
      </c>
      <c r="W190" s="203" t="s">
        <v>3593</v>
      </c>
      <c r="X190" s="203" t="s">
        <v>3593</v>
      </c>
      <c r="Y190" s="203" t="s">
        <v>3593</v>
      </c>
      <c r="Z190" s="203" t="s">
        <v>3593</v>
      </c>
      <c r="AA190" s="203" t="s">
        <v>3593</v>
      </c>
      <c r="AB190" s="203" t="s">
        <v>3593</v>
      </c>
      <c r="AC190" s="203" t="s">
        <v>3593</v>
      </c>
      <c r="AD190" s="203" t="s">
        <v>3593</v>
      </c>
      <c r="AE190" s="203" t="s">
        <v>3593</v>
      </c>
      <c r="AF190" s="203" t="s">
        <v>3593</v>
      </c>
      <c r="AG190" s="203" t="s">
        <v>3593</v>
      </c>
      <c r="AH190" s="203" t="s">
        <v>3593</v>
      </c>
      <c r="AI190" s="203" t="s">
        <v>3593</v>
      </c>
      <c r="AJ190" s="203" t="s">
        <v>3593</v>
      </c>
      <c r="AK190" s="203" t="s">
        <v>3593</v>
      </c>
      <c r="AL190" s="203" t="s">
        <v>3593</v>
      </c>
      <c r="AM190" s="203" t="s">
        <v>3593</v>
      </c>
      <c r="AN190" s="203" t="s">
        <v>3593</v>
      </c>
      <c r="AO190" s="203" t="s">
        <v>3593</v>
      </c>
      <c r="AP190" s="203" t="s">
        <v>3593</v>
      </c>
      <c r="AQ190" s="203" t="s">
        <v>3593</v>
      </c>
      <c r="AR190" s="203" t="s">
        <v>3593</v>
      </c>
      <c r="AS190" s="203" t="s">
        <v>3593</v>
      </c>
      <c r="AT190" s="203" t="s">
        <v>3593</v>
      </c>
      <c r="AU190" s="203" t="s">
        <v>3593</v>
      </c>
      <c r="AV190" s="203" t="s">
        <v>3593</v>
      </c>
      <c r="AW190" s="203" t="s">
        <v>3593</v>
      </c>
      <c r="AX190" s="203" t="s">
        <v>3593</v>
      </c>
      <c r="AY190" s="203" t="s">
        <v>3593</v>
      </c>
    </row>
    <row r="191" spans="16:51" x14ac:dyDescent="0.25">
      <c r="P191" s="199" t="s">
        <v>3589</v>
      </c>
      <c r="Q191" s="199" t="s">
        <v>3930</v>
      </c>
      <c r="R191" s="199" t="s">
        <v>3930</v>
      </c>
      <c r="S191" s="199" t="s">
        <v>3716</v>
      </c>
      <c r="T191" s="199" t="s">
        <v>3674</v>
      </c>
      <c r="U191" s="199" t="s">
        <v>3675</v>
      </c>
      <c r="V191" s="203" t="s">
        <v>3593</v>
      </c>
      <c r="W191" s="203" t="s">
        <v>3593</v>
      </c>
      <c r="X191" s="203" t="s">
        <v>3593</v>
      </c>
      <c r="Y191" s="203" t="s">
        <v>3593</v>
      </c>
      <c r="Z191" s="203" t="s">
        <v>3593</v>
      </c>
      <c r="AA191" s="203" t="s">
        <v>3593</v>
      </c>
      <c r="AB191" s="203" t="s">
        <v>3593</v>
      </c>
      <c r="AC191" s="203" t="s">
        <v>3593</v>
      </c>
      <c r="AD191" s="203" t="s">
        <v>3593</v>
      </c>
      <c r="AE191" s="203" t="s">
        <v>3593</v>
      </c>
      <c r="AF191" s="203" t="s">
        <v>3593</v>
      </c>
      <c r="AG191" s="203" t="s">
        <v>3593</v>
      </c>
      <c r="AH191" s="203" t="s">
        <v>3593</v>
      </c>
      <c r="AI191" s="203" t="s">
        <v>3593</v>
      </c>
      <c r="AJ191" s="203" t="s">
        <v>3593</v>
      </c>
      <c r="AK191" s="203" t="s">
        <v>3593</v>
      </c>
      <c r="AL191" s="203" t="s">
        <v>3593</v>
      </c>
      <c r="AM191" s="203" t="s">
        <v>3593</v>
      </c>
      <c r="AN191" s="203" t="s">
        <v>3593</v>
      </c>
      <c r="AO191" s="203" t="s">
        <v>3593</v>
      </c>
      <c r="AP191" s="203" t="s">
        <v>3593</v>
      </c>
      <c r="AQ191" s="203" t="s">
        <v>3593</v>
      </c>
      <c r="AR191" s="203" t="s">
        <v>3593</v>
      </c>
      <c r="AS191" s="203" t="s">
        <v>3593</v>
      </c>
      <c r="AT191" s="203" t="s">
        <v>3593</v>
      </c>
      <c r="AU191" s="203" t="s">
        <v>3593</v>
      </c>
      <c r="AV191" s="203" t="s">
        <v>3593</v>
      </c>
      <c r="AW191" s="203" t="s">
        <v>3593</v>
      </c>
      <c r="AX191" s="203" t="s">
        <v>3593</v>
      </c>
      <c r="AY191" s="203" t="s">
        <v>3593</v>
      </c>
    </row>
    <row r="192" spans="16:51" x14ac:dyDescent="0.25">
      <c r="P192" s="199" t="s">
        <v>3589</v>
      </c>
      <c r="Q192" s="199" t="s">
        <v>3931</v>
      </c>
      <c r="R192" s="199" t="s">
        <v>3931</v>
      </c>
      <c r="S192" s="199" t="s">
        <v>3635</v>
      </c>
      <c r="T192" s="199" t="s">
        <v>3636</v>
      </c>
      <c r="U192" s="203" t="s">
        <v>3593</v>
      </c>
      <c r="V192" s="203" t="s">
        <v>3593</v>
      </c>
      <c r="W192" s="203" t="s">
        <v>3593</v>
      </c>
      <c r="X192" s="203" t="s">
        <v>3593</v>
      </c>
      <c r="Y192" s="203" t="s">
        <v>3593</v>
      </c>
      <c r="Z192" s="203" t="s">
        <v>3593</v>
      </c>
      <c r="AA192" s="203" t="s">
        <v>3593</v>
      </c>
      <c r="AB192" s="203" t="s">
        <v>3593</v>
      </c>
      <c r="AC192" s="203" t="s">
        <v>3593</v>
      </c>
      <c r="AD192" s="203" t="s">
        <v>3593</v>
      </c>
      <c r="AE192" s="203" t="s">
        <v>3593</v>
      </c>
      <c r="AF192" s="203" t="s">
        <v>3593</v>
      </c>
      <c r="AG192" s="203" t="s">
        <v>3593</v>
      </c>
      <c r="AH192" s="203" t="s">
        <v>3593</v>
      </c>
      <c r="AI192" s="203" t="s">
        <v>3593</v>
      </c>
      <c r="AJ192" s="203" t="s">
        <v>3593</v>
      </c>
      <c r="AK192" s="203" t="s">
        <v>3593</v>
      </c>
      <c r="AL192" s="203" t="s">
        <v>3593</v>
      </c>
      <c r="AM192" s="203" t="s">
        <v>3593</v>
      </c>
      <c r="AN192" s="203" t="s">
        <v>3593</v>
      </c>
      <c r="AO192" s="203" t="s">
        <v>3593</v>
      </c>
      <c r="AP192" s="203" t="s">
        <v>3593</v>
      </c>
      <c r="AQ192" s="203" t="s">
        <v>3593</v>
      </c>
      <c r="AR192" s="203" t="s">
        <v>3593</v>
      </c>
      <c r="AS192" s="203" t="s">
        <v>3593</v>
      </c>
      <c r="AT192" s="203" t="s">
        <v>3593</v>
      </c>
      <c r="AU192" s="203" t="s">
        <v>3593</v>
      </c>
      <c r="AV192" s="203" t="s">
        <v>3593</v>
      </c>
      <c r="AW192" s="203" t="s">
        <v>3593</v>
      </c>
      <c r="AX192" s="203" t="s">
        <v>3593</v>
      </c>
      <c r="AY192" s="203" t="s">
        <v>3593</v>
      </c>
    </row>
    <row r="193" spans="16:51" x14ac:dyDescent="0.25">
      <c r="P193" s="199" t="s">
        <v>3589</v>
      </c>
      <c r="Q193" s="199" t="s">
        <v>3909</v>
      </c>
      <c r="R193" s="199" t="s">
        <v>3909</v>
      </c>
      <c r="S193" s="199" t="s">
        <v>3650</v>
      </c>
      <c r="T193" s="203" t="s">
        <v>3593</v>
      </c>
      <c r="U193" s="203" t="s">
        <v>3593</v>
      </c>
      <c r="V193" s="203" t="s">
        <v>3593</v>
      </c>
      <c r="W193" s="203" t="s">
        <v>3593</v>
      </c>
      <c r="X193" s="203" t="s">
        <v>3593</v>
      </c>
      <c r="Y193" s="203" t="s">
        <v>3593</v>
      </c>
      <c r="Z193" s="203" t="s">
        <v>3593</v>
      </c>
      <c r="AA193" s="203" t="s">
        <v>3593</v>
      </c>
      <c r="AB193" s="203" t="s">
        <v>3593</v>
      </c>
      <c r="AC193" s="203" t="s">
        <v>3593</v>
      </c>
      <c r="AD193" s="203" t="s">
        <v>3593</v>
      </c>
      <c r="AE193" s="203" t="s">
        <v>3593</v>
      </c>
      <c r="AF193" s="203" t="s">
        <v>3593</v>
      </c>
      <c r="AG193" s="203" t="s">
        <v>3593</v>
      </c>
      <c r="AH193" s="203" t="s">
        <v>3593</v>
      </c>
      <c r="AI193" s="203" t="s">
        <v>3593</v>
      </c>
      <c r="AJ193" s="203" t="s">
        <v>3593</v>
      </c>
      <c r="AK193" s="203" t="s">
        <v>3593</v>
      </c>
      <c r="AL193" s="203" t="s">
        <v>3593</v>
      </c>
      <c r="AM193" s="203" t="s">
        <v>3593</v>
      </c>
      <c r="AN193" s="203" t="s">
        <v>3593</v>
      </c>
      <c r="AO193" s="203" t="s">
        <v>3593</v>
      </c>
      <c r="AP193" s="203" t="s">
        <v>3593</v>
      </c>
      <c r="AQ193" s="203" t="s">
        <v>3593</v>
      </c>
      <c r="AR193" s="203" t="s">
        <v>3593</v>
      </c>
      <c r="AS193" s="203" t="s">
        <v>3593</v>
      </c>
      <c r="AT193" s="203" t="s">
        <v>3593</v>
      </c>
      <c r="AU193" s="203" t="s">
        <v>3593</v>
      </c>
      <c r="AV193" s="203" t="s">
        <v>3593</v>
      </c>
      <c r="AW193" s="203" t="s">
        <v>3593</v>
      </c>
      <c r="AX193" s="203" t="s">
        <v>3593</v>
      </c>
      <c r="AY193" s="203" t="s">
        <v>3593</v>
      </c>
    </row>
    <row r="194" spans="16:51" x14ac:dyDescent="0.25">
      <c r="P194" s="199" t="s">
        <v>3589</v>
      </c>
      <c r="Q194" s="199" t="s">
        <v>3807</v>
      </c>
      <c r="R194" s="199" t="s">
        <v>3807</v>
      </c>
      <c r="S194" s="199" t="s">
        <v>3774</v>
      </c>
      <c r="T194" s="203" t="s">
        <v>3593</v>
      </c>
      <c r="U194" s="203" t="s">
        <v>3593</v>
      </c>
      <c r="V194" s="203" t="s">
        <v>3593</v>
      </c>
      <c r="W194" s="203" t="s">
        <v>3593</v>
      </c>
      <c r="X194" s="203" t="s">
        <v>3593</v>
      </c>
      <c r="Y194" s="203" t="s">
        <v>3593</v>
      </c>
      <c r="Z194" s="203" t="s">
        <v>3593</v>
      </c>
      <c r="AA194" s="203" t="s">
        <v>3593</v>
      </c>
      <c r="AB194" s="203" t="s">
        <v>3593</v>
      </c>
      <c r="AC194" s="203" t="s">
        <v>3593</v>
      </c>
      <c r="AD194" s="203" t="s">
        <v>3593</v>
      </c>
      <c r="AE194" s="203" t="s">
        <v>3593</v>
      </c>
      <c r="AF194" s="203" t="s">
        <v>3593</v>
      </c>
      <c r="AG194" s="203" t="s">
        <v>3593</v>
      </c>
      <c r="AH194" s="203" t="s">
        <v>3593</v>
      </c>
      <c r="AI194" s="203" t="s">
        <v>3593</v>
      </c>
      <c r="AJ194" s="203" t="s">
        <v>3593</v>
      </c>
      <c r="AK194" s="203" t="s">
        <v>3593</v>
      </c>
      <c r="AL194" s="203" t="s">
        <v>3593</v>
      </c>
      <c r="AM194" s="203" t="s">
        <v>3593</v>
      </c>
      <c r="AN194" s="203" t="s">
        <v>3593</v>
      </c>
      <c r="AO194" s="203" t="s">
        <v>3593</v>
      </c>
      <c r="AP194" s="203" t="s">
        <v>3593</v>
      </c>
      <c r="AQ194" s="203" t="s">
        <v>3593</v>
      </c>
      <c r="AR194" s="203" t="s">
        <v>3593</v>
      </c>
      <c r="AS194" s="203" t="s">
        <v>3593</v>
      </c>
      <c r="AT194" s="203" t="s">
        <v>3593</v>
      </c>
      <c r="AU194" s="203" t="s">
        <v>3593</v>
      </c>
      <c r="AV194" s="203" t="s">
        <v>3593</v>
      </c>
      <c r="AW194" s="203" t="s">
        <v>3593</v>
      </c>
      <c r="AX194" s="203" t="s">
        <v>3593</v>
      </c>
      <c r="AY194" s="203" t="s">
        <v>3593</v>
      </c>
    </row>
    <row r="195" spans="16:51" x14ac:dyDescent="0.25">
      <c r="P195" s="199" t="s">
        <v>3589</v>
      </c>
      <c r="Q195" s="199" t="s">
        <v>3874</v>
      </c>
      <c r="R195" s="199" t="s">
        <v>3874</v>
      </c>
      <c r="S195" s="199" t="s">
        <v>3638</v>
      </c>
      <c r="T195" s="203" t="s">
        <v>3593</v>
      </c>
      <c r="U195" s="203" t="s">
        <v>3593</v>
      </c>
      <c r="V195" s="203" t="s">
        <v>3593</v>
      </c>
      <c r="W195" s="203" t="s">
        <v>3593</v>
      </c>
      <c r="X195" s="203" t="s">
        <v>3593</v>
      </c>
      <c r="Y195" s="203" t="s">
        <v>3593</v>
      </c>
      <c r="Z195" s="203" t="s">
        <v>3593</v>
      </c>
      <c r="AA195" s="203" t="s">
        <v>3593</v>
      </c>
      <c r="AB195" s="203" t="s">
        <v>3593</v>
      </c>
      <c r="AC195" s="203" t="s">
        <v>3593</v>
      </c>
      <c r="AD195" s="203" t="s">
        <v>3593</v>
      </c>
      <c r="AE195" s="203" t="s">
        <v>3593</v>
      </c>
      <c r="AF195" s="203" t="s">
        <v>3593</v>
      </c>
      <c r="AG195" s="203" t="s">
        <v>3593</v>
      </c>
      <c r="AH195" s="203" t="s">
        <v>3593</v>
      </c>
      <c r="AI195" s="203" t="s">
        <v>3593</v>
      </c>
      <c r="AJ195" s="203" t="s">
        <v>3593</v>
      </c>
      <c r="AK195" s="203" t="s">
        <v>3593</v>
      </c>
      <c r="AL195" s="203" t="s">
        <v>3593</v>
      </c>
      <c r="AM195" s="203" t="s">
        <v>3593</v>
      </c>
      <c r="AN195" s="203" t="s">
        <v>3593</v>
      </c>
      <c r="AO195" s="203" t="s">
        <v>3593</v>
      </c>
      <c r="AP195" s="203" t="s">
        <v>3593</v>
      </c>
      <c r="AQ195" s="203" t="s">
        <v>3593</v>
      </c>
      <c r="AR195" s="203" t="s">
        <v>3593</v>
      </c>
      <c r="AS195" s="203" t="s">
        <v>3593</v>
      </c>
      <c r="AT195" s="203" t="s">
        <v>3593</v>
      </c>
      <c r="AU195" s="203" t="s">
        <v>3593</v>
      </c>
      <c r="AV195" s="203" t="s">
        <v>3593</v>
      </c>
      <c r="AW195" s="203" t="s">
        <v>3593</v>
      </c>
      <c r="AX195" s="203" t="s">
        <v>3593</v>
      </c>
      <c r="AY195" s="203" t="s">
        <v>3593</v>
      </c>
    </row>
    <row r="196" spans="16:51" x14ac:dyDescent="0.25">
      <c r="P196" s="199" t="s">
        <v>3589</v>
      </c>
      <c r="Q196" s="199" t="s">
        <v>3875</v>
      </c>
      <c r="R196" s="199" t="s">
        <v>3875</v>
      </c>
      <c r="S196" s="199" t="s">
        <v>3638</v>
      </c>
      <c r="T196" s="203" t="s">
        <v>3593</v>
      </c>
      <c r="U196" s="203" t="s">
        <v>3593</v>
      </c>
      <c r="V196" s="203" t="s">
        <v>3593</v>
      </c>
      <c r="W196" s="203" t="s">
        <v>3593</v>
      </c>
      <c r="X196" s="203" t="s">
        <v>3593</v>
      </c>
      <c r="Y196" s="203" t="s">
        <v>3593</v>
      </c>
      <c r="Z196" s="203" t="s">
        <v>3593</v>
      </c>
      <c r="AA196" s="203" t="s">
        <v>3593</v>
      </c>
      <c r="AB196" s="203" t="s">
        <v>3593</v>
      </c>
      <c r="AC196" s="203" t="s">
        <v>3593</v>
      </c>
      <c r="AD196" s="203" t="s">
        <v>3593</v>
      </c>
      <c r="AE196" s="203" t="s">
        <v>3593</v>
      </c>
      <c r="AF196" s="203" t="s">
        <v>3593</v>
      </c>
      <c r="AG196" s="203" t="s">
        <v>3593</v>
      </c>
      <c r="AH196" s="203" t="s">
        <v>3593</v>
      </c>
      <c r="AI196" s="203" t="s">
        <v>3593</v>
      </c>
      <c r="AJ196" s="203" t="s">
        <v>3593</v>
      </c>
      <c r="AK196" s="203" t="s">
        <v>3593</v>
      </c>
      <c r="AL196" s="203" t="s">
        <v>3593</v>
      </c>
      <c r="AM196" s="203" t="s">
        <v>3593</v>
      </c>
      <c r="AN196" s="203" t="s">
        <v>3593</v>
      </c>
      <c r="AO196" s="203" t="s">
        <v>3593</v>
      </c>
      <c r="AP196" s="203" t="s">
        <v>3593</v>
      </c>
      <c r="AQ196" s="203" t="s">
        <v>3593</v>
      </c>
      <c r="AR196" s="203" t="s">
        <v>3593</v>
      </c>
      <c r="AS196" s="203" t="s">
        <v>3593</v>
      </c>
      <c r="AT196" s="203" t="s">
        <v>3593</v>
      </c>
      <c r="AU196" s="203" t="s">
        <v>3593</v>
      </c>
      <c r="AV196" s="203" t="s">
        <v>3593</v>
      </c>
      <c r="AW196" s="203" t="s">
        <v>3593</v>
      </c>
      <c r="AX196" s="203" t="s">
        <v>3593</v>
      </c>
      <c r="AY196" s="203" t="s">
        <v>3593</v>
      </c>
    </row>
    <row r="197" spans="16:51" x14ac:dyDescent="0.25">
      <c r="P197" s="199" t="s">
        <v>3618</v>
      </c>
      <c r="Q197" s="199" t="s">
        <v>3617</v>
      </c>
      <c r="R197" s="199" t="s">
        <v>3614</v>
      </c>
      <c r="S197" s="199" t="s">
        <v>3737</v>
      </c>
      <c r="T197" s="199" t="s">
        <v>3790</v>
      </c>
      <c r="U197" s="199" t="s">
        <v>3819</v>
      </c>
      <c r="V197" s="199" t="s">
        <v>3864</v>
      </c>
      <c r="W197" s="199" t="s">
        <v>3932</v>
      </c>
      <c r="X197" s="199" t="s">
        <v>3933</v>
      </c>
      <c r="Y197" s="199" t="s">
        <v>3934</v>
      </c>
      <c r="Z197" s="199" t="s">
        <v>3935</v>
      </c>
      <c r="AA197" s="199" t="s">
        <v>3936</v>
      </c>
      <c r="AB197" s="199" t="s">
        <v>3937</v>
      </c>
      <c r="AC197" s="199" t="s">
        <v>3938</v>
      </c>
      <c r="AD197" s="199" t="s">
        <v>3939</v>
      </c>
      <c r="AE197" s="203" t="s">
        <v>3593</v>
      </c>
      <c r="AF197" s="203" t="s">
        <v>3593</v>
      </c>
      <c r="AG197" s="203" t="s">
        <v>3593</v>
      </c>
      <c r="AH197" s="203" t="s">
        <v>3593</v>
      </c>
      <c r="AI197" s="203" t="s">
        <v>3593</v>
      </c>
      <c r="AJ197" s="203" t="s">
        <v>3593</v>
      </c>
      <c r="AK197" s="203" t="s">
        <v>3593</v>
      </c>
      <c r="AL197" s="203" t="s">
        <v>3593</v>
      </c>
      <c r="AM197" s="203" t="s">
        <v>3593</v>
      </c>
      <c r="AN197" s="203" t="s">
        <v>3593</v>
      </c>
      <c r="AO197" s="203" t="s">
        <v>3593</v>
      </c>
      <c r="AP197" s="203" t="s">
        <v>3593</v>
      </c>
      <c r="AQ197" s="203" t="s">
        <v>3593</v>
      </c>
      <c r="AR197" s="203" t="s">
        <v>3593</v>
      </c>
      <c r="AS197" s="203" t="s">
        <v>3593</v>
      </c>
      <c r="AT197" s="203" t="s">
        <v>3593</v>
      </c>
      <c r="AU197" s="203" t="s">
        <v>3593</v>
      </c>
      <c r="AV197" s="203" t="s">
        <v>3593</v>
      </c>
      <c r="AW197" s="203" t="s">
        <v>3593</v>
      </c>
      <c r="AX197" s="203" t="s">
        <v>3593</v>
      </c>
      <c r="AY197" s="203" t="s">
        <v>3593</v>
      </c>
    </row>
    <row r="198" spans="16:51" x14ac:dyDescent="0.25">
      <c r="P198" s="199" t="s">
        <v>3618</v>
      </c>
      <c r="Q198" s="199" t="s">
        <v>3615</v>
      </c>
      <c r="R198" s="199" t="s">
        <v>3614</v>
      </c>
      <c r="S198" s="199" t="s">
        <v>3737</v>
      </c>
      <c r="T198" s="199" t="s">
        <v>3790</v>
      </c>
      <c r="U198" s="199" t="s">
        <v>3819</v>
      </c>
      <c r="V198" s="199" t="s">
        <v>3864</v>
      </c>
      <c r="W198" s="199" t="s">
        <v>3932</v>
      </c>
      <c r="X198" s="199" t="s">
        <v>3934</v>
      </c>
      <c r="Y198" s="199" t="s">
        <v>3935</v>
      </c>
      <c r="Z198" s="199" t="s">
        <v>3936</v>
      </c>
      <c r="AA198" s="199" t="s">
        <v>3937</v>
      </c>
      <c r="AB198" s="199" t="s">
        <v>3938</v>
      </c>
      <c r="AC198" s="199" t="s">
        <v>3939</v>
      </c>
      <c r="AD198" s="203" t="s">
        <v>3593</v>
      </c>
      <c r="AE198" s="203" t="s">
        <v>3593</v>
      </c>
      <c r="AF198" s="203" t="s">
        <v>3593</v>
      </c>
      <c r="AG198" s="203" t="s">
        <v>3593</v>
      </c>
      <c r="AH198" s="203" t="s">
        <v>3593</v>
      </c>
      <c r="AI198" s="203" t="s">
        <v>3593</v>
      </c>
      <c r="AJ198" s="203" t="s">
        <v>3593</v>
      </c>
      <c r="AK198" s="203" t="s">
        <v>3593</v>
      </c>
      <c r="AL198" s="203" t="s">
        <v>3593</v>
      </c>
      <c r="AM198" s="203" t="s">
        <v>3593</v>
      </c>
      <c r="AN198" s="203" t="s">
        <v>3593</v>
      </c>
      <c r="AO198" s="203" t="s">
        <v>3593</v>
      </c>
      <c r="AP198" s="203" t="s">
        <v>3593</v>
      </c>
      <c r="AQ198" s="203" t="s">
        <v>3593</v>
      </c>
      <c r="AR198" s="203" t="s">
        <v>3593</v>
      </c>
      <c r="AS198" s="203" t="s">
        <v>3593</v>
      </c>
      <c r="AT198" s="203" t="s">
        <v>3593</v>
      </c>
      <c r="AU198" s="203" t="s">
        <v>3593</v>
      </c>
      <c r="AV198" s="203" t="s">
        <v>3593</v>
      </c>
      <c r="AW198" s="203" t="s">
        <v>3593</v>
      </c>
      <c r="AX198" s="203" t="s">
        <v>3593</v>
      </c>
      <c r="AY198" s="203" t="s">
        <v>3593</v>
      </c>
    </row>
    <row r="199" spans="16:51" x14ac:dyDescent="0.25">
      <c r="P199" s="199" t="s">
        <v>3618</v>
      </c>
      <c r="Q199" s="199" t="s">
        <v>3616</v>
      </c>
      <c r="R199" s="199" t="s">
        <v>3614</v>
      </c>
      <c r="S199" s="199" t="s">
        <v>3737</v>
      </c>
      <c r="T199" s="199" t="s">
        <v>3790</v>
      </c>
      <c r="U199" s="199" t="s">
        <v>3819</v>
      </c>
      <c r="V199" s="199" t="s">
        <v>3864</v>
      </c>
      <c r="W199" s="199" t="s">
        <v>3932</v>
      </c>
      <c r="X199" s="199" t="s">
        <v>3934</v>
      </c>
      <c r="Y199" s="199" t="s">
        <v>3935</v>
      </c>
      <c r="Z199" s="199" t="s">
        <v>3936</v>
      </c>
      <c r="AA199" s="199" t="s">
        <v>3937</v>
      </c>
      <c r="AB199" s="199" t="s">
        <v>3938</v>
      </c>
      <c r="AC199" s="199" t="s">
        <v>3939</v>
      </c>
      <c r="AD199" s="199" t="s">
        <v>3933</v>
      </c>
      <c r="AE199" s="203" t="s">
        <v>3593</v>
      </c>
      <c r="AF199" s="203" t="s">
        <v>3593</v>
      </c>
      <c r="AG199" s="203" t="s">
        <v>3593</v>
      </c>
      <c r="AH199" s="203" t="s">
        <v>3593</v>
      </c>
      <c r="AI199" s="203" t="s">
        <v>3593</v>
      </c>
      <c r="AJ199" s="203" t="s">
        <v>3593</v>
      </c>
      <c r="AK199" s="203" t="s">
        <v>3593</v>
      </c>
      <c r="AL199" s="203" t="s">
        <v>3593</v>
      </c>
      <c r="AM199" s="203" t="s">
        <v>3593</v>
      </c>
      <c r="AN199" s="203" t="s">
        <v>3593</v>
      </c>
      <c r="AO199" s="203" t="s">
        <v>3593</v>
      </c>
      <c r="AP199" s="203" t="s">
        <v>3593</v>
      </c>
      <c r="AQ199" s="203" t="s">
        <v>3593</v>
      </c>
      <c r="AR199" s="203" t="s">
        <v>3593</v>
      </c>
      <c r="AS199" s="203" t="s">
        <v>3593</v>
      </c>
      <c r="AT199" s="203" t="s">
        <v>3593</v>
      </c>
      <c r="AU199" s="203" t="s">
        <v>3593</v>
      </c>
      <c r="AV199" s="203" t="s">
        <v>3593</v>
      </c>
      <c r="AW199" s="203" t="s">
        <v>3593</v>
      </c>
      <c r="AX199" s="203" t="s">
        <v>3593</v>
      </c>
      <c r="AY199" s="203" t="s">
        <v>3593</v>
      </c>
    </row>
    <row r="200" spans="16:51" x14ac:dyDescent="0.25">
      <c r="P200" s="199" t="s">
        <v>3589</v>
      </c>
      <c r="Q200" s="199" t="s">
        <v>3940</v>
      </c>
      <c r="R200" s="199" t="s">
        <v>3940</v>
      </c>
      <c r="S200" s="199" t="s">
        <v>3771</v>
      </c>
      <c r="T200" s="199" t="s">
        <v>3772</v>
      </c>
      <c r="U200" s="203" t="s">
        <v>3593</v>
      </c>
      <c r="V200" s="203" t="s">
        <v>3593</v>
      </c>
      <c r="W200" s="203" t="s">
        <v>3593</v>
      </c>
      <c r="X200" s="203" t="s">
        <v>3593</v>
      </c>
      <c r="Y200" s="203" t="s">
        <v>3593</v>
      </c>
      <c r="Z200" s="203" t="s">
        <v>3593</v>
      </c>
      <c r="AA200" s="203" t="s">
        <v>3593</v>
      </c>
      <c r="AB200" s="203" t="s">
        <v>3593</v>
      </c>
      <c r="AC200" s="203" t="s">
        <v>3593</v>
      </c>
      <c r="AD200" s="203" t="s">
        <v>3593</v>
      </c>
      <c r="AE200" s="203" t="s">
        <v>3593</v>
      </c>
      <c r="AF200" s="203" t="s">
        <v>3593</v>
      </c>
      <c r="AG200" s="203" t="s">
        <v>3593</v>
      </c>
      <c r="AH200" s="203" t="s">
        <v>3593</v>
      </c>
      <c r="AI200" s="203" t="s">
        <v>3593</v>
      </c>
      <c r="AJ200" s="203" t="s">
        <v>3593</v>
      </c>
      <c r="AK200" s="203" t="s">
        <v>3593</v>
      </c>
      <c r="AL200" s="203" t="s">
        <v>3593</v>
      </c>
      <c r="AM200" s="203" t="s">
        <v>3593</v>
      </c>
      <c r="AN200" s="203" t="s">
        <v>3593</v>
      </c>
      <c r="AO200" s="203" t="s">
        <v>3593</v>
      </c>
      <c r="AP200" s="203" t="s">
        <v>3593</v>
      </c>
      <c r="AQ200" s="203" t="s">
        <v>3593</v>
      </c>
      <c r="AR200" s="203" t="s">
        <v>3593</v>
      </c>
      <c r="AS200" s="203" t="s">
        <v>3593</v>
      </c>
      <c r="AT200" s="203" t="s">
        <v>3593</v>
      </c>
      <c r="AU200" s="203" t="s">
        <v>3593</v>
      </c>
      <c r="AV200" s="203" t="s">
        <v>3593</v>
      </c>
      <c r="AW200" s="203" t="s">
        <v>3593</v>
      </c>
      <c r="AX200" s="203" t="s">
        <v>3593</v>
      </c>
      <c r="AY200" s="203" t="s">
        <v>3593</v>
      </c>
    </row>
    <row r="201" spans="16:51" x14ac:dyDescent="0.25">
      <c r="P201" s="199" t="s">
        <v>3589</v>
      </c>
      <c r="Q201" s="199" t="s">
        <v>3941</v>
      </c>
      <c r="R201" s="199" t="s">
        <v>3941</v>
      </c>
      <c r="S201" s="199" t="s">
        <v>3692</v>
      </c>
      <c r="T201" s="199" t="s">
        <v>3693</v>
      </c>
      <c r="U201" s="203" t="s">
        <v>3593</v>
      </c>
      <c r="V201" s="203" t="s">
        <v>3593</v>
      </c>
      <c r="W201" s="203" t="s">
        <v>3593</v>
      </c>
      <c r="X201" s="203" t="s">
        <v>3593</v>
      </c>
      <c r="Y201" s="203" t="s">
        <v>3593</v>
      </c>
      <c r="Z201" s="203" t="s">
        <v>3593</v>
      </c>
      <c r="AA201" s="203" t="s">
        <v>3593</v>
      </c>
      <c r="AB201" s="203" t="s">
        <v>3593</v>
      </c>
      <c r="AC201" s="203" t="s">
        <v>3593</v>
      </c>
      <c r="AD201" s="203" t="s">
        <v>3593</v>
      </c>
      <c r="AE201" s="203" t="s">
        <v>3593</v>
      </c>
      <c r="AF201" s="203" t="s">
        <v>3593</v>
      </c>
      <c r="AG201" s="203" t="s">
        <v>3593</v>
      </c>
      <c r="AH201" s="203" t="s">
        <v>3593</v>
      </c>
      <c r="AI201" s="203" t="s">
        <v>3593</v>
      </c>
      <c r="AJ201" s="203" t="s">
        <v>3593</v>
      </c>
      <c r="AK201" s="203" t="s">
        <v>3593</v>
      </c>
      <c r="AL201" s="203" t="s">
        <v>3593</v>
      </c>
      <c r="AM201" s="203" t="s">
        <v>3593</v>
      </c>
      <c r="AN201" s="203" t="s">
        <v>3593</v>
      </c>
      <c r="AO201" s="203" t="s">
        <v>3593</v>
      </c>
      <c r="AP201" s="203" t="s">
        <v>3593</v>
      </c>
      <c r="AQ201" s="203" t="s">
        <v>3593</v>
      </c>
      <c r="AR201" s="203" t="s">
        <v>3593</v>
      </c>
      <c r="AS201" s="203" t="s">
        <v>3593</v>
      </c>
      <c r="AT201" s="203" t="s">
        <v>3593</v>
      </c>
      <c r="AU201" s="203" t="s">
        <v>3593</v>
      </c>
      <c r="AV201" s="203" t="s">
        <v>3593</v>
      </c>
      <c r="AW201" s="203" t="s">
        <v>3593</v>
      </c>
      <c r="AX201" s="203" t="s">
        <v>3593</v>
      </c>
      <c r="AY201" s="203" t="s">
        <v>3593</v>
      </c>
    </row>
    <row r="202" spans="16:51" x14ac:dyDescent="0.25">
      <c r="P202" s="199" t="s">
        <v>3589</v>
      </c>
      <c r="Q202" s="199" t="s">
        <v>3927</v>
      </c>
      <c r="R202" s="199" t="s">
        <v>3927</v>
      </c>
      <c r="S202" s="199" t="s">
        <v>3828</v>
      </c>
      <c r="T202" s="199" t="s">
        <v>3829</v>
      </c>
      <c r="U202" s="203" t="s">
        <v>3593</v>
      </c>
      <c r="V202" s="203" t="s">
        <v>3593</v>
      </c>
      <c r="W202" s="203" t="s">
        <v>3593</v>
      </c>
      <c r="X202" s="203" t="s">
        <v>3593</v>
      </c>
      <c r="Y202" s="203" t="s">
        <v>3593</v>
      </c>
      <c r="Z202" s="203" t="s">
        <v>3593</v>
      </c>
      <c r="AA202" s="203" t="s">
        <v>3593</v>
      </c>
      <c r="AB202" s="203" t="s">
        <v>3593</v>
      </c>
      <c r="AC202" s="203" t="s">
        <v>3593</v>
      </c>
      <c r="AD202" s="203" t="s">
        <v>3593</v>
      </c>
      <c r="AE202" s="203" t="s">
        <v>3593</v>
      </c>
      <c r="AF202" s="203" t="s">
        <v>3593</v>
      </c>
      <c r="AG202" s="203" t="s">
        <v>3593</v>
      </c>
      <c r="AH202" s="203" t="s">
        <v>3593</v>
      </c>
      <c r="AI202" s="203" t="s">
        <v>3593</v>
      </c>
      <c r="AJ202" s="203" t="s">
        <v>3593</v>
      </c>
      <c r="AK202" s="203" t="s">
        <v>3593</v>
      </c>
      <c r="AL202" s="203" t="s">
        <v>3593</v>
      </c>
      <c r="AM202" s="203" t="s">
        <v>3593</v>
      </c>
      <c r="AN202" s="203" t="s">
        <v>3593</v>
      </c>
      <c r="AO202" s="203" t="s">
        <v>3593</v>
      </c>
      <c r="AP202" s="203" t="s">
        <v>3593</v>
      </c>
      <c r="AQ202" s="203" t="s">
        <v>3593</v>
      </c>
      <c r="AR202" s="203" t="s">
        <v>3593</v>
      </c>
      <c r="AS202" s="203" t="s">
        <v>3593</v>
      </c>
      <c r="AT202" s="203" t="s">
        <v>3593</v>
      </c>
      <c r="AU202" s="203" t="s">
        <v>3593</v>
      </c>
      <c r="AV202" s="203" t="s">
        <v>3593</v>
      </c>
      <c r="AW202" s="203" t="s">
        <v>3593</v>
      </c>
      <c r="AX202" s="203" t="s">
        <v>3593</v>
      </c>
      <c r="AY202" s="203" t="s">
        <v>3593</v>
      </c>
    </row>
    <row r="203" spans="16:51" x14ac:dyDescent="0.25">
      <c r="P203" s="199" t="s">
        <v>3589</v>
      </c>
      <c r="Q203" s="199" t="s">
        <v>3876</v>
      </c>
      <c r="R203" s="199" t="s">
        <v>3876</v>
      </c>
      <c r="S203" s="199" t="s">
        <v>3638</v>
      </c>
      <c r="T203" s="203" t="s">
        <v>3593</v>
      </c>
      <c r="U203" s="203" t="s">
        <v>3593</v>
      </c>
      <c r="V203" s="203" t="s">
        <v>3593</v>
      </c>
      <c r="W203" s="203" t="s">
        <v>3593</v>
      </c>
      <c r="X203" s="203" t="s">
        <v>3593</v>
      </c>
      <c r="Y203" s="203" t="s">
        <v>3593</v>
      </c>
      <c r="Z203" s="203" t="s">
        <v>3593</v>
      </c>
      <c r="AA203" s="203" t="s">
        <v>3593</v>
      </c>
      <c r="AB203" s="203" t="s">
        <v>3593</v>
      </c>
      <c r="AC203" s="203" t="s">
        <v>3593</v>
      </c>
      <c r="AD203" s="203" t="s">
        <v>3593</v>
      </c>
      <c r="AE203" s="203" t="s">
        <v>3593</v>
      </c>
      <c r="AF203" s="203" t="s">
        <v>3593</v>
      </c>
      <c r="AG203" s="203" t="s">
        <v>3593</v>
      </c>
      <c r="AH203" s="203" t="s">
        <v>3593</v>
      </c>
      <c r="AI203" s="203" t="s">
        <v>3593</v>
      </c>
      <c r="AJ203" s="203" t="s">
        <v>3593</v>
      </c>
      <c r="AK203" s="203" t="s">
        <v>3593</v>
      </c>
      <c r="AL203" s="203" t="s">
        <v>3593</v>
      </c>
      <c r="AM203" s="203" t="s">
        <v>3593</v>
      </c>
      <c r="AN203" s="203" t="s">
        <v>3593</v>
      </c>
      <c r="AO203" s="203" t="s">
        <v>3593</v>
      </c>
      <c r="AP203" s="203" t="s">
        <v>3593</v>
      </c>
      <c r="AQ203" s="203" t="s">
        <v>3593</v>
      </c>
      <c r="AR203" s="203" t="s">
        <v>3593</v>
      </c>
      <c r="AS203" s="203" t="s">
        <v>3593</v>
      </c>
      <c r="AT203" s="203" t="s">
        <v>3593</v>
      </c>
      <c r="AU203" s="203" t="s">
        <v>3593</v>
      </c>
      <c r="AV203" s="203" t="s">
        <v>3593</v>
      </c>
      <c r="AW203" s="203" t="s">
        <v>3593</v>
      </c>
      <c r="AX203" s="203" t="s">
        <v>3593</v>
      </c>
      <c r="AY203" s="203" t="s">
        <v>3593</v>
      </c>
    </row>
    <row r="204" spans="16:51" x14ac:dyDescent="0.25">
      <c r="P204" s="199" t="s">
        <v>3589</v>
      </c>
      <c r="Q204" s="199" t="s">
        <v>3942</v>
      </c>
      <c r="R204" s="199" t="s">
        <v>3942</v>
      </c>
      <c r="S204" s="199" t="s">
        <v>3688</v>
      </c>
      <c r="T204" s="199" t="s">
        <v>3689</v>
      </c>
      <c r="U204" s="203" t="s">
        <v>3593</v>
      </c>
      <c r="V204" s="203" t="s">
        <v>3593</v>
      </c>
      <c r="W204" s="203" t="s">
        <v>3593</v>
      </c>
      <c r="X204" s="203" t="s">
        <v>3593</v>
      </c>
      <c r="Y204" s="203" t="s">
        <v>3593</v>
      </c>
      <c r="Z204" s="203" t="s">
        <v>3593</v>
      </c>
      <c r="AA204" s="203" t="s">
        <v>3593</v>
      </c>
      <c r="AB204" s="203" t="s">
        <v>3593</v>
      </c>
      <c r="AC204" s="203" t="s">
        <v>3593</v>
      </c>
      <c r="AD204" s="203" t="s">
        <v>3593</v>
      </c>
      <c r="AE204" s="203" t="s">
        <v>3593</v>
      </c>
      <c r="AF204" s="203" t="s">
        <v>3593</v>
      </c>
      <c r="AG204" s="203" t="s">
        <v>3593</v>
      </c>
      <c r="AH204" s="203" t="s">
        <v>3593</v>
      </c>
      <c r="AI204" s="203" t="s">
        <v>3593</v>
      </c>
      <c r="AJ204" s="203" t="s">
        <v>3593</v>
      </c>
      <c r="AK204" s="203" t="s">
        <v>3593</v>
      </c>
      <c r="AL204" s="203" t="s">
        <v>3593</v>
      </c>
      <c r="AM204" s="203" t="s">
        <v>3593</v>
      </c>
      <c r="AN204" s="203" t="s">
        <v>3593</v>
      </c>
      <c r="AO204" s="203" t="s">
        <v>3593</v>
      </c>
      <c r="AP204" s="203" t="s">
        <v>3593</v>
      </c>
      <c r="AQ204" s="203" t="s">
        <v>3593</v>
      </c>
      <c r="AR204" s="203" t="s">
        <v>3593</v>
      </c>
      <c r="AS204" s="203" t="s">
        <v>3593</v>
      </c>
      <c r="AT204" s="203" t="s">
        <v>3593</v>
      </c>
      <c r="AU204" s="203" t="s">
        <v>3593</v>
      </c>
      <c r="AV204" s="203" t="s">
        <v>3593</v>
      </c>
      <c r="AW204" s="203" t="s">
        <v>3593</v>
      </c>
      <c r="AX204" s="203" t="s">
        <v>3593</v>
      </c>
      <c r="AY204" s="203" t="s">
        <v>3593</v>
      </c>
    </row>
    <row r="205" spans="16:51" x14ac:dyDescent="0.25">
      <c r="P205" s="199" t="s">
        <v>3589</v>
      </c>
      <c r="Q205" s="199" t="s">
        <v>3943</v>
      </c>
      <c r="R205" s="199" t="s">
        <v>3943</v>
      </c>
      <c r="S205" s="199" t="s">
        <v>3944</v>
      </c>
      <c r="T205" s="199" t="s">
        <v>3945</v>
      </c>
      <c r="U205" s="203" t="s">
        <v>3593</v>
      </c>
      <c r="V205" s="203" t="s">
        <v>3593</v>
      </c>
      <c r="W205" s="203" t="s">
        <v>3593</v>
      </c>
      <c r="X205" s="203" t="s">
        <v>3593</v>
      </c>
      <c r="Y205" s="203" t="s">
        <v>3593</v>
      </c>
      <c r="Z205" s="203" t="s">
        <v>3593</v>
      </c>
      <c r="AA205" s="203" t="s">
        <v>3593</v>
      </c>
      <c r="AB205" s="203" t="s">
        <v>3593</v>
      </c>
      <c r="AC205" s="203" t="s">
        <v>3593</v>
      </c>
      <c r="AD205" s="203" t="s">
        <v>3593</v>
      </c>
      <c r="AE205" s="203" t="s">
        <v>3593</v>
      </c>
      <c r="AF205" s="203" t="s">
        <v>3593</v>
      </c>
      <c r="AG205" s="203" t="s">
        <v>3593</v>
      </c>
      <c r="AH205" s="203" t="s">
        <v>3593</v>
      </c>
      <c r="AI205" s="203" t="s">
        <v>3593</v>
      </c>
      <c r="AJ205" s="203" t="s">
        <v>3593</v>
      </c>
      <c r="AK205" s="203" t="s">
        <v>3593</v>
      </c>
      <c r="AL205" s="203" t="s">
        <v>3593</v>
      </c>
      <c r="AM205" s="203" t="s">
        <v>3593</v>
      </c>
      <c r="AN205" s="203" t="s">
        <v>3593</v>
      </c>
      <c r="AO205" s="203" t="s">
        <v>3593</v>
      </c>
      <c r="AP205" s="203" t="s">
        <v>3593</v>
      </c>
      <c r="AQ205" s="203" t="s">
        <v>3593</v>
      </c>
      <c r="AR205" s="203" t="s">
        <v>3593</v>
      </c>
      <c r="AS205" s="203" t="s">
        <v>3593</v>
      </c>
      <c r="AT205" s="203" t="s">
        <v>3593</v>
      </c>
      <c r="AU205" s="203" t="s">
        <v>3593</v>
      </c>
      <c r="AV205" s="203" t="s">
        <v>3593</v>
      </c>
      <c r="AW205" s="203" t="s">
        <v>3593</v>
      </c>
      <c r="AX205" s="203" t="s">
        <v>3593</v>
      </c>
      <c r="AY205" s="203" t="s">
        <v>3593</v>
      </c>
    </row>
    <row r="206" spans="16:51" x14ac:dyDescent="0.25">
      <c r="P206" s="199" t="s">
        <v>3699</v>
      </c>
      <c r="Q206" s="199" t="s">
        <v>3946</v>
      </c>
      <c r="R206" s="203" t="s">
        <v>3593</v>
      </c>
      <c r="S206" s="203" t="s">
        <v>3593</v>
      </c>
      <c r="T206" s="203" t="s">
        <v>3593</v>
      </c>
      <c r="U206" s="203" t="s">
        <v>3593</v>
      </c>
      <c r="V206" s="203" t="s">
        <v>3593</v>
      </c>
      <c r="W206" s="203" t="s">
        <v>3593</v>
      </c>
      <c r="X206" s="203" t="s">
        <v>3593</v>
      </c>
      <c r="Y206" s="203" t="s">
        <v>3593</v>
      </c>
      <c r="Z206" s="203" t="s">
        <v>3593</v>
      </c>
      <c r="AA206" s="203" t="s">
        <v>3593</v>
      </c>
      <c r="AB206" s="203" t="s">
        <v>3593</v>
      </c>
      <c r="AC206" s="203" t="s">
        <v>3593</v>
      </c>
      <c r="AD206" s="203" t="s">
        <v>3593</v>
      </c>
      <c r="AE206" s="203" t="s">
        <v>3593</v>
      </c>
      <c r="AF206" s="203" t="s">
        <v>3593</v>
      </c>
      <c r="AG206" s="203" t="s">
        <v>3593</v>
      </c>
      <c r="AH206" s="203" t="s">
        <v>3593</v>
      </c>
      <c r="AI206" s="203" t="s">
        <v>3593</v>
      </c>
      <c r="AJ206" s="203" t="s">
        <v>3593</v>
      </c>
      <c r="AK206" s="203" t="s">
        <v>3593</v>
      </c>
      <c r="AL206" s="203" t="s">
        <v>3593</v>
      </c>
      <c r="AM206" s="203" t="s">
        <v>3593</v>
      </c>
      <c r="AN206" s="203" t="s">
        <v>3593</v>
      </c>
      <c r="AO206" s="203" t="s">
        <v>3593</v>
      </c>
      <c r="AP206" s="203" t="s">
        <v>3593</v>
      </c>
      <c r="AQ206" s="203" t="s">
        <v>3593</v>
      </c>
      <c r="AR206" s="203" t="s">
        <v>3593</v>
      </c>
      <c r="AS206" s="203" t="s">
        <v>3593</v>
      </c>
      <c r="AT206" s="203" t="s">
        <v>3593</v>
      </c>
      <c r="AU206" s="203" t="s">
        <v>3593</v>
      </c>
      <c r="AV206" s="203" t="s">
        <v>3593</v>
      </c>
      <c r="AW206" s="203" t="s">
        <v>3593</v>
      </c>
      <c r="AX206" s="203" t="s">
        <v>3593</v>
      </c>
      <c r="AY206" s="203" t="s">
        <v>3593</v>
      </c>
    </row>
    <row r="207" spans="16:51" x14ac:dyDescent="0.25">
      <c r="P207" s="199" t="s">
        <v>3589</v>
      </c>
      <c r="Q207" s="199" t="s">
        <v>3877</v>
      </c>
      <c r="R207" s="199" t="s">
        <v>3877</v>
      </c>
      <c r="S207" s="199" t="s">
        <v>3638</v>
      </c>
      <c r="T207" s="203" t="s">
        <v>3593</v>
      </c>
      <c r="U207" s="203" t="s">
        <v>3593</v>
      </c>
      <c r="V207" s="203" t="s">
        <v>3593</v>
      </c>
      <c r="W207" s="203" t="s">
        <v>3593</v>
      </c>
      <c r="X207" s="203" t="s">
        <v>3593</v>
      </c>
      <c r="Y207" s="203" t="s">
        <v>3593</v>
      </c>
      <c r="Z207" s="203" t="s">
        <v>3593</v>
      </c>
      <c r="AA207" s="203" t="s">
        <v>3593</v>
      </c>
      <c r="AB207" s="203" t="s">
        <v>3593</v>
      </c>
      <c r="AC207" s="203" t="s">
        <v>3593</v>
      </c>
      <c r="AD207" s="203" t="s">
        <v>3593</v>
      </c>
      <c r="AE207" s="203" t="s">
        <v>3593</v>
      </c>
      <c r="AF207" s="203" t="s">
        <v>3593</v>
      </c>
      <c r="AG207" s="203" t="s">
        <v>3593</v>
      </c>
      <c r="AH207" s="203" t="s">
        <v>3593</v>
      </c>
      <c r="AI207" s="203" t="s">
        <v>3593</v>
      </c>
      <c r="AJ207" s="203" t="s">
        <v>3593</v>
      </c>
      <c r="AK207" s="203" t="s">
        <v>3593</v>
      </c>
      <c r="AL207" s="203" t="s">
        <v>3593</v>
      </c>
      <c r="AM207" s="203" t="s">
        <v>3593</v>
      </c>
      <c r="AN207" s="203" t="s">
        <v>3593</v>
      </c>
      <c r="AO207" s="203" t="s">
        <v>3593</v>
      </c>
      <c r="AP207" s="203" t="s">
        <v>3593</v>
      </c>
      <c r="AQ207" s="203" t="s">
        <v>3593</v>
      </c>
      <c r="AR207" s="203" t="s">
        <v>3593</v>
      </c>
      <c r="AS207" s="203" t="s">
        <v>3593</v>
      </c>
      <c r="AT207" s="203" t="s">
        <v>3593</v>
      </c>
      <c r="AU207" s="203" t="s">
        <v>3593</v>
      </c>
      <c r="AV207" s="203" t="s">
        <v>3593</v>
      </c>
      <c r="AW207" s="203" t="s">
        <v>3593</v>
      </c>
      <c r="AX207" s="203" t="s">
        <v>3593</v>
      </c>
      <c r="AY207" s="203" t="s">
        <v>3593</v>
      </c>
    </row>
    <row r="208" spans="16:51" x14ac:dyDescent="0.25">
      <c r="P208" s="199" t="s">
        <v>3618</v>
      </c>
      <c r="Q208" s="199" t="s">
        <v>3675</v>
      </c>
      <c r="R208" s="199" t="s">
        <v>3673</v>
      </c>
      <c r="S208" s="199" t="s">
        <v>3676</v>
      </c>
      <c r="T208" s="199" t="s">
        <v>3715</v>
      </c>
      <c r="U208" s="199" t="s">
        <v>3755</v>
      </c>
      <c r="V208" s="199" t="s">
        <v>3855</v>
      </c>
      <c r="W208" s="199" t="s">
        <v>3930</v>
      </c>
      <c r="X208" s="199" t="s">
        <v>3947</v>
      </c>
      <c r="Y208" s="199" t="s">
        <v>3948</v>
      </c>
      <c r="Z208" s="199" t="s">
        <v>3949</v>
      </c>
      <c r="AA208" s="199" t="s">
        <v>3950</v>
      </c>
      <c r="AB208" s="199" t="s">
        <v>3951</v>
      </c>
      <c r="AC208" s="199" t="s">
        <v>3952</v>
      </c>
      <c r="AD208" s="199" t="s">
        <v>3953</v>
      </c>
      <c r="AE208" s="199" t="s">
        <v>3954</v>
      </c>
      <c r="AF208" s="203" t="s">
        <v>3593</v>
      </c>
      <c r="AG208" s="203" t="s">
        <v>3593</v>
      </c>
      <c r="AH208" s="203" t="s">
        <v>3593</v>
      </c>
      <c r="AI208" s="203" t="s">
        <v>3593</v>
      </c>
      <c r="AJ208" s="203" t="s">
        <v>3593</v>
      </c>
      <c r="AK208" s="203" t="s">
        <v>3593</v>
      </c>
      <c r="AL208" s="203" t="s">
        <v>3593</v>
      </c>
      <c r="AM208" s="203" t="s">
        <v>3593</v>
      </c>
      <c r="AN208" s="203" t="s">
        <v>3593</v>
      </c>
      <c r="AO208" s="203" t="s">
        <v>3593</v>
      </c>
      <c r="AP208" s="203" t="s">
        <v>3593</v>
      </c>
      <c r="AQ208" s="203" t="s">
        <v>3593</v>
      </c>
      <c r="AR208" s="203" t="s">
        <v>3593</v>
      </c>
      <c r="AS208" s="203" t="s">
        <v>3593</v>
      </c>
      <c r="AT208" s="203" t="s">
        <v>3593</v>
      </c>
      <c r="AU208" s="203" t="s">
        <v>3593</v>
      </c>
      <c r="AV208" s="203" t="s">
        <v>3593</v>
      </c>
      <c r="AW208" s="203" t="s">
        <v>3593</v>
      </c>
      <c r="AX208" s="203" t="s">
        <v>3593</v>
      </c>
      <c r="AY208" s="203" t="s">
        <v>3593</v>
      </c>
    </row>
    <row r="209" spans="16:51" x14ac:dyDescent="0.25">
      <c r="P209" s="199" t="s">
        <v>3618</v>
      </c>
      <c r="Q209" s="199" t="s">
        <v>3716</v>
      </c>
      <c r="R209" s="199" t="s">
        <v>3715</v>
      </c>
      <c r="S209" s="199" t="s">
        <v>3755</v>
      </c>
      <c r="T209" s="199" t="s">
        <v>3855</v>
      </c>
      <c r="U209" s="199" t="s">
        <v>3930</v>
      </c>
      <c r="V209" s="199" t="s">
        <v>3947</v>
      </c>
      <c r="W209" s="199" t="s">
        <v>3948</v>
      </c>
      <c r="X209" s="199" t="s">
        <v>3949</v>
      </c>
      <c r="Y209" s="199" t="s">
        <v>3950</v>
      </c>
      <c r="Z209" s="199" t="s">
        <v>3951</v>
      </c>
      <c r="AA209" s="199" t="s">
        <v>3952</v>
      </c>
      <c r="AB209" s="199" t="s">
        <v>3953</v>
      </c>
      <c r="AC209" s="199" t="s">
        <v>3954</v>
      </c>
      <c r="AD209" s="203" t="s">
        <v>3593</v>
      </c>
      <c r="AE209" s="203" t="s">
        <v>3593</v>
      </c>
      <c r="AF209" s="203" t="s">
        <v>3593</v>
      </c>
      <c r="AG209" s="203" t="s">
        <v>3593</v>
      </c>
      <c r="AH209" s="203" t="s">
        <v>3593</v>
      </c>
      <c r="AI209" s="203" t="s">
        <v>3593</v>
      </c>
      <c r="AJ209" s="203" t="s">
        <v>3593</v>
      </c>
      <c r="AK209" s="203" t="s">
        <v>3593</v>
      </c>
      <c r="AL209" s="203" t="s">
        <v>3593</v>
      </c>
      <c r="AM209" s="203" t="s">
        <v>3593</v>
      </c>
      <c r="AN209" s="203" t="s">
        <v>3593</v>
      </c>
      <c r="AO209" s="203" t="s">
        <v>3593</v>
      </c>
      <c r="AP209" s="203" t="s">
        <v>3593</v>
      </c>
      <c r="AQ209" s="203" t="s">
        <v>3593</v>
      </c>
      <c r="AR209" s="203" t="s">
        <v>3593</v>
      </c>
      <c r="AS209" s="203" t="s">
        <v>3593</v>
      </c>
      <c r="AT209" s="203" t="s">
        <v>3593</v>
      </c>
      <c r="AU209" s="203" t="s">
        <v>3593</v>
      </c>
      <c r="AV209" s="203" t="s">
        <v>3593</v>
      </c>
      <c r="AW209" s="203" t="s">
        <v>3593</v>
      </c>
      <c r="AX209" s="203" t="s">
        <v>3593</v>
      </c>
      <c r="AY209" s="203" t="s">
        <v>3593</v>
      </c>
    </row>
    <row r="210" spans="16:51" x14ac:dyDescent="0.25">
      <c r="P210" s="199" t="s">
        <v>3618</v>
      </c>
      <c r="Q210" s="199" t="s">
        <v>3674</v>
      </c>
      <c r="R210" s="199" t="s">
        <v>3715</v>
      </c>
      <c r="S210" s="199" t="s">
        <v>3755</v>
      </c>
      <c r="T210" s="199" t="s">
        <v>3855</v>
      </c>
      <c r="U210" s="199" t="s">
        <v>3930</v>
      </c>
      <c r="V210" s="199" t="s">
        <v>3947</v>
      </c>
      <c r="W210" s="199" t="s">
        <v>3948</v>
      </c>
      <c r="X210" s="199" t="s">
        <v>3949</v>
      </c>
      <c r="Y210" s="199" t="s">
        <v>3950</v>
      </c>
      <c r="Z210" s="199" t="s">
        <v>3951</v>
      </c>
      <c r="AA210" s="199" t="s">
        <v>3952</v>
      </c>
      <c r="AB210" s="199" t="s">
        <v>3953</v>
      </c>
      <c r="AC210" s="199" t="s">
        <v>3954</v>
      </c>
      <c r="AD210" s="199" t="s">
        <v>3673</v>
      </c>
      <c r="AE210" s="199" t="s">
        <v>3676</v>
      </c>
      <c r="AF210" s="203" t="s">
        <v>3593</v>
      </c>
      <c r="AG210" s="203" t="s">
        <v>3593</v>
      </c>
      <c r="AH210" s="203" t="s">
        <v>3593</v>
      </c>
      <c r="AI210" s="203" t="s">
        <v>3593</v>
      </c>
      <c r="AJ210" s="203" t="s">
        <v>3593</v>
      </c>
      <c r="AK210" s="203" t="s">
        <v>3593</v>
      </c>
      <c r="AL210" s="203" t="s">
        <v>3593</v>
      </c>
      <c r="AM210" s="203" t="s">
        <v>3593</v>
      </c>
      <c r="AN210" s="203" t="s">
        <v>3593</v>
      </c>
      <c r="AO210" s="203" t="s">
        <v>3593</v>
      </c>
      <c r="AP210" s="203" t="s">
        <v>3593</v>
      </c>
      <c r="AQ210" s="203" t="s">
        <v>3593</v>
      </c>
      <c r="AR210" s="203" t="s">
        <v>3593</v>
      </c>
      <c r="AS210" s="203" t="s">
        <v>3593</v>
      </c>
      <c r="AT210" s="203" t="s">
        <v>3593</v>
      </c>
      <c r="AU210" s="203" t="s">
        <v>3593</v>
      </c>
      <c r="AV210" s="203" t="s">
        <v>3593</v>
      </c>
      <c r="AW210" s="203" t="s">
        <v>3593</v>
      </c>
      <c r="AX210" s="203" t="s">
        <v>3593</v>
      </c>
      <c r="AY210" s="203" t="s">
        <v>3593</v>
      </c>
    </row>
    <row r="211" spans="16:51" x14ac:dyDescent="0.25">
      <c r="P211" s="199" t="s">
        <v>3589</v>
      </c>
      <c r="Q211" s="199" t="s">
        <v>3947</v>
      </c>
      <c r="R211" s="199" t="s">
        <v>3947</v>
      </c>
      <c r="S211" s="199" t="s">
        <v>3716</v>
      </c>
      <c r="T211" s="199" t="s">
        <v>3674</v>
      </c>
      <c r="U211" s="199" t="s">
        <v>3675</v>
      </c>
      <c r="V211" s="203" t="s">
        <v>3593</v>
      </c>
      <c r="W211" s="203" t="s">
        <v>3593</v>
      </c>
      <c r="X211" s="203" t="s">
        <v>3593</v>
      </c>
      <c r="Y211" s="203" t="s">
        <v>3593</v>
      </c>
      <c r="Z211" s="203" t="s">
        <v>3593</v>
      </c>
      <c r="AA211" s="203" t="s">
        <v>3593</v>
      </c>
      <c r="AB211" s="203" t="s">
        <v>3593</v>
      </c>
      <c r="AC211" s="203" t="s">
        <v>3593</v>
      </c>
      <c r="AD211" s="203" t="s">
        <v>3593</v>
      </c>
      <c r="AE211" s="203" t="s">
        <v>3593</v>
      </c>
      <c r="AF211" s="203" t="s">
        <v>3593</v>
      </c>
      <c r="AG211" s="203" t="s">
        <v>3593</v>
      </c>
      <c r="AH211" s="203" t="s">
        <v>3593</v>
      </c>
      <c r="AI211" s="203" t="s">
        <v>3593</v>
      </c>
      <c r="AJ211" s="203" t="s">
        <v>3593</v>
      </c>
      <c r="AK211" s="203" t="s">
        <v>3593</v>
      </c>
      <c r="AL211" s="203" t="s">
        <v>3593</v>
      </c>
      <c r="AM211" s="203" t="s">
        <v>3593</v>
      </c>
      <c r="AN211" s="203" t="s">
        <v>3593</v>
      </c>
      <c r="AO211" s="203" t="s">
        <v>3593</v>
      </c>
      <c r="AP211" s="203" t="s">
        <v>3593</v>
      </c>
      <c r="AQ211" s="203" t="s">
        <v>3593</v>
      </c>
      <c r="AR211" s="203" t="s">
        <v>3593</v>
      </c>
      <c r="AS211" s="203" t="s">
        <v>3593</v>
      </c>
      <c r="AT211" s="203" t="s">
        <v>3593</v>
      </c>
      <c r="AU211" s="203" t="s">
        <v>3593</v>
      </c>
      <c r="AV211" s="203" t="s">
        <v>3593</v>
      </c>
      <c r="AW211" s="203" t="s">
        <v>3593</v>
      </c>
      <c r="AX211" s="203" t="s">
        <v>3593</v>
      </c>
      <c r="AY211" s="203" t="s">
        <v>3593</v>
      </c>
    </row>
    <row r="212" spans="16:51" x14ac:dyDescent="0.25">
      <c r="P212" s="199" t="s">
        <v>3699</v>
      </c>
      <c r="Q212" s="199" t="s">
        <v>3955</v>
      </c>
      <c r="R212" s="203" t="s">
        <v>3593</v>
      </c>
      <c r="S212" s="203" t="s">
        <v>3593</v>
      </c>
      <c r="T212" s="203" t="s">
        <v>3593</v>
      </c>
      <c r="U212" s="203" t="s">
        <v>3593</v>
      </c>
      <c r="V212" s="203" t="s">
        <v>3593</v>
      </c>
      <c r="W212" s="203" t="s">
        <v>3593</v>
      </c>
      <c r="X212" s="203" t="s">
        <v>3593</v>
      </c>
      <c r="Y212" s="203" t="s">
        <v>3593</v>
      </c>
      <c r="Z212" s="203" t="s">
        <v>3593</v>
      </c>
      <c r="AA212" s="203" t="s">
        <v>3593</v>
      </c>
      <c r="AB212" s="203" t="s">
        <v>3593</v>
      </c>
      <c r="AC212" s="203" t="s">
        <v>3593</v>
      </c>
      <c r="AD212" s="203" t="s">
        <v>3593</v>
      </c>
      <c r="AE212" s="203" t="s">
        <v>3593</v>
      </c>
      <c r="AF212" s="203" t="s">
        <v>3593</v>
      </c>
      <c r="AG212" s="203" t="s">
        <v>3593</v>
      </c>
      <c r="AH212" s="203" t="s">
        <v>3593</v>
      </c>
      <c r="AI212" s="203" t="s">
        <v>3593</v>
      </c>
      <c r="AJ212" s="203" t="s">
        <v>3593</v>
      </c>
      <c r="AK212" s="203" t="s">
        <v>3593</v>
      </c>
      <c r="AL212" s="203" t="s">
        <v>3593</v>
      </c>
      <c r="AM212" s="203" t="s">
        <v>3593</v>
      </c>
      <c r="AN212" s="203" t="s">
        <v>3593</v>
      </c>
      <c r="AO212" s="203" t="s">
        <v>3593</v>
      </c>
      <c r="AP212" s="203" t="s">
        <v>3593</v>
      </c>
      <c r="AQ212" s="203" t="s">
        <v>3593</v>
      </c>
      <c r="AR212" s="203" t="s">
        <v>3593</v>
      </c>
      <c r="AS212" s="203" t="s">
        <v>3593</v>
      </c>
      <c r="AT212" s="203" t="s">
        <v>3593</v>
      </c>
      <c r="AU212" s="203" t="s">
        <v>3593</v>
      </c>
      <c r="AV212" s="203" t="s">
        <v>3593</v>
      </c>
      <c r="AW212" s="203" t="s">
        <v>3593</v>
      </c>
      <c r="AX212" s="203" t="s">
        <v>3593</v>
      </c>
      <c r="AY212" s="203" t="s">
        <v>3593</v>
      </c>
    </row>
    <row r="213" spans="16:51" x14ac:dyDescent="0.25">
      <c r="P213" s="199" t="s">
        <v>3589</v>
      </c>
      <c r="Q213" s="199" t="s">
        <v>3956</v>
      </c>
      <c r="R213" s="199" t="s">
        <v>3956</v>
      </c>
      <c r="S213" s="199" t="s">
        <v>3688</v>
      </c>
      <c r="T213" s="199" t="s">
        <v>3689</v>
      </c>
      <c r="U213" s="203" t="s">
        <v>3593</v>
      </c>
      <c r="V213" s="203" t="s">
        <v>3593</v>
      </c>
      <c r="W213" s="203" t="s">
        <v>3593</v>
      </c>
      <c r="X213" s="203" t="s">
        <v>3593</v>
      </c>
      <c r="Y213" s="203" t="s">
        <v>3593</v>
      </c>
      <c r="Z213" s="203" t="s">
        <v>3593</v>
      </c>
      <c r="AA213" s="203" t="s">
        <v>3593</v>
      </c>
      <c r="AB213" s="203" t="s">
        <v>3593</v>
      </c>
      <c r="AC213" s="203" t="s">
        <v>3593</v>
      </c>
      <c r="AD213" s="203" t="s">
        <v>3593</v>
      </c>
      <c r="AE213" s="203" t="s">
        <v>3593</v>
      </c>
      <c r="AF213" s="203" t="s">
        <v>3593</v>
      </c>
      <c r="AG213" s="203" t="s">
        <v>3593</v>
      </c>
      <c r="AH213" s="203" t="s">
        <v>3593</v>
      </c>
      <c r="AI213" s="203" t="s">
        <v>3593</v>
      </c>
      <c r="AJ213" s="203" t="s">
        <v>3593</v>
      </c>
      <c r="AK213" s="203" t="s">
        <v>3593</v>
      </c>
      <c r="AL213" s="203" t="s">
        <v>3593</v>
      </c>
      <c r="AM213" s="203" t="s">
        <v>3593</v>
      </c>
      <c r="AN213" s="203" t="s">
        <v>3593</v>
      </c>
      <c r="AO213" s="203" t="s">
        <v>3593</v>
      </c>
      <c r="AP213" s="203" t="s">
        <v>3593</v>
      </c>
      <c r="AQ213" s="203" t="s">
        <v>3593</v>
      </c>
      <c r="AR213" s="203" t="s">
        <v>3593</v>
      </c>
      <c r="AS213" s="203" t="s">
        <v>3593</v>
      </c>
      <c r="AT213" s="203" t="s">
        <v>3593</v>
      </c>
      <c r="AU213" s="203" t="s">
        <v>3593</v>
      </c>
      <c r="AV213" s="203" t="s">
        <v>3593</v>
      </c>
      <c r="AW213" s="203" t="s">
        <v>3593</v>
      </c>
      <c r="AX213" s="203" t="s">
        <v>3593</v>
      </c>
      <c r="AY213" s="203" t="s">
        <v>3593</v>
      </c>
    </row>
    <row r="214" spans="16:51" x14ac:dyDescent="0.25">
      <c r="P214" s="199" t="s">
        <v>3589</v>
      </c>
      <c r="Q214" s="199" t="s">
        <v>3957</v>
      </c>
      <c r="R214" s="199" t="s">
        <v>3957</v>
      </c>
      <c r="S214" s="199" t="s">
        <v>3671</v>
      </c>
      <c r="T214" s="199" t="s">
        <v>3672</v>
      </c>
      <c r="U214" s="203" t="s">
        <v>3593</v>
      </c>
      <c r="V214" s="203" t="s">
        <v>3593</v>
      </c>
      <c r="W214" s="203" t="s">
        <v>3593</v>
      </c>
      <c r="X214" s="203" t="s">
        <v>3593</v>
      </c>
      <c r="Y214" s="203" t="s">
        <v>3593</v>
      </c>
      <c r="Z214" s="203" t="s">
        <v>3593</v>
      </c>
      <c r="AA214" s="203" t="s">
        <v>3593</v>
      </c>
      <c r="AB214" s="203" t="s">
        <v>3593</v>
      </c>
      <c r="AC214" s="203" t="s">
        <v>3593</v>
      </c>
      <c r="AD214" s="203" t="s">
        <v>3593</v>
      </c>
      <c r="AE214" s="203" t="s">
        <v>3593</v>
      </c>
      <c r="AF214" s="203" t="s">
        <v>3593</v>
      </c>
      <c r="AG214" s="203" t="s">
        <v>3593</v>
      </c>
      <c r="AH214" s="203" t="s">
        <v>3593</v>
      </c>
      <c r="AI214" s="203" t="s">
        <v>3593</v>
      </c>
      <c r="AJ214" s="203" t="s">
        <v>3593</v>
      </c>
      <c r="AK214" s="203" t="s">
        <v>3593</v>
      </c>
      <c r="AL214" s="203" t="s">
        <v>3593</v>
      </c>
      <c r="AM214" s="203" t="s">
        <v>3593</v>
      </c>
      <c r="AN214" s="203" t="s">
        <v>3593</v>
      </c>
      <c r="AO214" s="203" t="s">
        <v>3593</v>
      </c>
      <c r="AP214" s="203" t="s">
        <v>3593</v>
      </c>
      <c r="AQ214" s="203" t="s">
        <v>3593</v>
      </c>
      <c r="AR214" s="203" t="s">
        <v>3593</v>
      </c>
      <c r="AS214" s="203" t="s">
        <v>3593</v>
      </c>
      <c r="AT214" s="203" t="s">
        <v>3593</v>
      </c>
      <c r="AU214" s="203" t="s">
        <v>3593</v>
      </c>
      <c r="AV214" s="203" t="s">
        <v>3593</v>
      </c>
      <c r="AW214" s="203" t="s">
        <v>3593</v>
      </c>
      <c r="AX214" s="203" t="s">
        <v>3593</v>
      </c>
      <c r="AY214" s="203" t="s">
        <v>3593</v>
      </c>
    </row>
    <row r="215" spans="16:51" x14ac:dyDescent="0.25">
      <c r="P215" s="199" t="s">
        <v>3618</v>
      </c>
      <c r="Q215" s="199" t="s">
        <v>3672</v>
      </c>
      <c r="R215" s="199" t="s">
        <v>3669</v>
      </c>
      <c r="S215" s="199" t="s">
        <v>3740</v>
      </c>
      <c r="T215" s="199" t="s">
        <v>3910</v>
      </c>
      <c r="U215" s="199" t="s">
        <v>3925</v>
      </c>
      <c r="V215" s="199" t="s">
        <v>3957</v>
      </c>
      <c r="W215" s="199" t="s">
        <v>3958</v>
      </c>
      <c r="X215" s="199" t="s">
        <v>3959</v>
      </c>
      <c r="Y215" s="199" t="s">
        <v>3960</v>
      </c>
      <c r="Z215" s="199" t="s">
        <v>3961</v>
      </c>
      <c r="AA215" s="203" t="s">
        <v>3593</v>
      </c>
      <c r="AB215" s="203" t="s">
        <v>3593</v>
      </c>
      <c r="AC215" s="203" t="s">
        <v>3593</v>
      </c>
      <c r="AD215" s="203" t="s">
        <v>3593</v>
      </c>
      <c r="AE215" s="203" t="s">
        <v>3593</v>
      </c>
      <c r="AF215" s="203" t="s">
        <v>3593</v>
      </c>
      <c r="AG215" s="203" t="s">
        <v>3593</v>
      </c>
      <c r="AH215" s="203" t="s">
        <v>3593</v>
      </c>
      <c r="AI215" s="203" t="s">
        <v>3593</v>
      </c>
      <c r="AJ215" s="203" t="s">
        <v>3593</v>
      </c>
      <c r="AK215" s="203" t="s">
        <v>3593</v>
      </c>
      <c r="AL215" s="203" t="s">
        <v>3593</v>
      </c>
      <c r="AM215" s="203" t="s">
        <v>3593</v>
      </c>
      <c r="AN215" s="203" t="s">
        <v>3593</v>
      </c>
      <c r="AO215" s="203" t="s">
        <v>3593</v>
      </c>
      <c r="AP215" s="203" t="s">
        <v>3593</v>
      </c>
      <c r="AQ215" s="203" t="s">
        <v>3593</v>
      </c>
      <c r="AR215" s="203" t="s">
        <v>3593</v>
      </c>
      <c r="AS215" s="203" t="s">
        <v>3593</v>
      </c>
      <c r="AT215" s="203" t="s">
        <v>3593</v>
      </c>
      <c r="AU215" s="203" t="s">
        <v>3593</v>
      </c>
      <c r="AV215" s="203" t="s">
        <v>3593</v>
      </c>
      <c r="AW215" s="203" t="s">
        <v>3593</v>
      </c>
      <c r="AX215" s="203" t="s">
        <v>3593</v>
      </c>
      <c r="AY215" s="203" t="s">
        <v>3593</v>
      </c>
    </row>
    <row r="216" spans="16:51" x14ac:dyDescent="0.25">
      <c r="P216" s="199" t="s">
        <v>3618</v>
      </c>
      <c r="Q216" s="199" t="s">
        <v>3670</v>
      </c>
      <c r="R216" s="199" t="s">
        <v>3669</v>
      </c>
      <c r="S216" s="199" t="s">
        <v>3740</v>
      </c>
      <c r="T216" s="199" t="s">
        <v>3910</v>
      </c>
      <c r="U216" s="199" t="s">
        <v>3925</v>
      </c>
      <c r="V216" s="199" t="s">
        <v>3958</v>
      </c>
      <c r="W216" s="199" t="s">
        <v>3959</v>
      </c>
      <c r="X216" s="199" t="s">
        <v>3960</v>
      </c>
      <c r="Y216" s="203" t="s">
        <v>3593</v>
      </c>
      <c r="Z216" s="203" t="s">
        <v>3593</v>
      </c>
      <c r="AA216" s="203" t="s">
        <v>3593</v>
      </c>
      <c r="AB216" s="203" t="s">
        <v>3593</v>
      </c>
      <c r="AC216" s="203" t="s">
        <v>3593</v>
      </c>
      <c r="AD216" s="203" t="s">
        <v>3593</v>
      </c>
      <c r="AE216" s="203" t="s">
        <v>3593</v>
      </c>
      <c r="AF216" s="203" t="s">
        <v>3593</v>
      </c>
      <c r="AG216" s="203" t="s">
        <v>3593</v>
      </c>
      <c r="AH216" s="203" t="s">
        <v>3593</v>
      </c>
      <c r="AI216" s="203" t="s">
        <v>3593</v>
      </c>
      <c r="AJ216" s="203" t="s">
        <v>3593</v>
      </c>
      <c r="AK216" s="203" t="s">
        <v>3593</v>
      </c>
      <c r="AL216" s="203" t="s">
        <v>3593</v>
      </c>
      <c r="AM216" s="203" t="s">
        <v>3593</v>
      </c>
      <c r="AN216" s="203" t="s">
        <v>3593</v>
      </c>
      <c r="AO216" s="203" t="s">
        <v>3593</v>
      </c>
      <c r="AP216" s="203" t="s">
        <v>3593</v>
      </c>
      <c r="AQ216" s="203" t="s">
        <v>3593</v>
      </c>
      <c r="AR216" s="203" t="s">
        <v>3593</v>
      </c>
      <c r="AS216" s="203" t="s">
        <v>3593</v>
      </c>
      <c r="AT216" s="203" t="s">
        <v>3593</v>
      </c>
      <c r="AU216" s="203" t="s">
        <v>3593</v>
      </c>
      <c r="AV216" s="203" t="s">
        <v>3593</v>
      </c>
      <c r="AW216" s="203" t="s">
        <v>3593</v>
      </c>
      <c r="AX216" s="203" t="s">
        <v>3593</v>
      </c>
      <c r="AY216" s="203" t="s">
        <v>3593</v>
      </c>
    </row>
    <row r="217" spans="16:51" x14ac:dyDescent="0.25">
      <c r="P217" s="199" t="s">
        <v>3618</v>
      </c>
      <c r="Q217" s="199" t="s">
        <v>3671</v>
      </c>
      <c r="R217" s="199" t="s">
        <v>3669</v>
      </c>
      <c r="S217" s="199" t="s">
        <v>3740</v>
      </c>
      <c r="T217" s="199" t="s">
        <v>3910</v>
      </c>
      <c r="U217" s="199" t="s">
        <v>3925</v>
      </c>
      <c r="V217" s="199" t="s">
        <v>3958</v>
      </c>
      <c r="W217" s="199" t="s">
        <v>3959</v>
      </c>
      <c r="X217" s="199" t="s">
        <v>3960</v>
      </c>
      <c r="Y217" s="199" t="s">
        <v>3957</v>
      </c>
      <c r="Z217" s="199" t="s">
        <v>3961</v>
      </c>
      <c r="AA217" s="203" t="s">
        <v>3593</v>
      </c>
      <c r="AB217" s="203" t="s">
        <v>3593</v>
      </c>
      <c r="AC217" s="203" t="s">
        <v>3593</v>
      </c>
      <c r="AD217" s="203" t="s">
        <v>3593</v>
      </c>
      <c r="AE217" s="203" t="s">
        <v>3593</v>
      </c>
      <c r="AF217" s="203" t="s">
        <v>3593</v>
      </c>
      <c r="AG217" s="203" t="s">
        <v>3593</v>
      </c>
      <c r="AH217" s="203" t="s">
        <v>3593</v>
      </c>
      <c r="AI217" s="203" t="s">
        <v>3593</v>
      </c>
      <c r="AJ217" s="203" t="s">
        <v>3593</v>
      </c>
      <c r="AK217" s="203" t="s">
        <v>3593</v>
      </c>
      <c r="AL217" s="203" t="s">
        <v>3593</v>
      </c>
      <c r="AM217" s="203" t="s">
        <v>3593</v>
      </c>
      <c r="AN217" s="203" t="s">
        <v>3593</v>
      </c>
      <c r="AO217" s="203" t="s">
        <v>3593</v>
      </c>
      <c r="AP217" s="203" t="s">
        <v>3593</v>
      </c>
      <c r="AQ217" s="203" t="s">
        <v>3593</v>
      </c>
      <c r="AR217" s="203" t="s">
        <v>3593</v>
      </c>
      <c r="AS217" s="203" t="s">
        <v>3593</v>
      </c>
      <c r="AT217" s="203" t="s">
        <v>3593</v>
      </c>
      <c r="AU217" s="203" t="s">
        <v>3593</v>
      </c>
      <c r="AV217" s="203" t="s">
        <v>3593</v>
      </c>
      <c r="AW217" s="203" t="s">
        <v>3593</v>
      </c>
      <c r="AX217" s="203" t="s">
        <v>3593</v>
      </c>
      <c r="AY217" s="203" t="s">
        <v>3593</v>
      </c>
    </row>
    <row r="218" spans="16:51" x14ac:dyDescent="0.25">
      <c r="P218" s="199" t="s">
        <v>3589</v>
      </c>
      <c r="Q218" s="199" t="s">
        <v>3833</v>
      </c>
      <c r="R218" s="199" t="s">
        <v>3833</v>
      </c>
      <c r="S218" s="199" t="s">
        <v>3836</v>
      </c>
      <c r="T218" s="199" t="s">
        <v>3592</v>
      </c>
      <c r="U218" s="199" t="s">
        <v>3697</v>
      </c>
      <c r="V218" s="203" t="s">
        <v>3593</v>
      </c>
      <c r="W218" s="203" t="s">
        <v>3593</v>
      </c>
      <c r="X218" s="203" t="s">
        <v>3593</v>
      </c>
      <c r="Y218" s="203" t="s">
        <v>3593</v>
      </c>
      <c r="Z218" s="203" t="s">
        <v>3593</v>
      </c>
      <c r="AA218" s="203" t="s">
        <v>3593</v>
      </c>
      <c r="AB218" s="203" t="s">
        <v>3593</v>
      </c>
      <c r="AC218" s="203" t="s">
        <v>3593</v>
      </c>
      <c r="AD218" s="203" t="s">
        <v>3593</v>
      </c>
      <c r="AE218" s="203" t="s">
        <v>3593</v>
      </c>
      <c r="AF218" s="203" t="s">
        <v>3593</v>
      </c>
      <c r="AG218" s="203" t="s">
        <v>3593</v>
      </c>
      <c r="AH218" s="203" t="s">
        <v>3593</v>
      </c>
      <c r="AI218" s="203" t="s">
        <v>3593</v>
      </c>
      <c r="AJ218" s="203" t="s">
        <v>3593</v>
      </c>
      <c r="AK218" s="203" t="s">
        <v>3593</v>
      </c>
      <c r="AL218" s="203" t="s">
        <v>3593</v>
      </c>
      <c r="AM218" s="203" t="s">
        <v>3593</v>
      </c>
      <c r="AN218" s="203" t="s">
        <v>3593</v>
      </c>
      <c r="AO218" s="203" t="s">
        <v>3593</v>
      </c>
      <c r="AP218" s="203" t="s">
        <v>3593</v>
      </c>
      <c r="AQ218" s="203" t="s">
        <v>3593</v>
      </c>
      <c r="AR218" s="203" t="s">
        <v>3593</v>
      </c>
      <c r="AS218" s="203" t="s">
        <v>3593</v>
      </c>
      <c r="AT218" s="203" t="s">
        <v>3593</v>
      </c>
      <c r="AU218" s="203" t="s">
        <v>3593</v>
      </c>
      <c r="AV218" s="203" t="s">
        <v>3593</v>
      </c>
      <c r="AW218" s="203" t="s">
        <v>3593</v>
      </c>
      <c r="AX218" s="203" t="s">
        <v>3593</v>
      </c>
      <c r="AY218" s="203" t="s">
        <v>3593</v>
      </c>
    </row>
    <row r="219" spans="16:51" x14ac:dyDescent="0.25">
      <c r="P219" s="199" t="s">
        <v>3589</v>
      </c>
      <c r="Q219" s="199" t="s">
        <v>3878</v>
      </c>
      <c r="R219" s="199" t="s">
        <v>3878</v>
      </c>
      <c r="S219" s="199" t="s">
        <v>3638</v>
      </c>
      <c r="T219" s="203" t="s">
        <v>3593</v>
      </c>
      <c r="U219" s="203" t="s">
        <v>3593</v>
      </c>
      <c r="V219" s="203" t="s">
        <v>3593</v>
      </c>
      <c r="W219" s="203" t="s">
        <v>3593</v>
      </c>
      <c r="X219" s="203" t="s">
        <v>3593</v>
      </c>
      <c r="Y219" s="203" t="s">
        <v>3593</v>
      </c>
      <c r="Z219" s="203" t="s">
        <v>3593</v>
      </c>
      <c r="AA219" s="203" t="s">
        <v>3593</v>
      </c>
      <c r="AB219" s="203" t="s">
        <v>3593</v>
      </c>
      <c r="AC219" s="203" t="s">
        <v>3593</v>
      </c>
      <c r="AD219" s="203" t="s">
        <v>3593</v>
      </c>
      <c r="AE219" s="203" t="s">
        <v>3593</v>
      </c>
      <c r="AF219" s="203" t="s">
        <v>3593</v>
      </c>
      <c r="AG219" s="203" t="s">
        <v>3593</v>
      </c>
      <c r="AH219" s="203" t="s">
        <v>3593</v>
      </c>
      <c r="AI219" s="203" t="s">
        <v>3593</v>
      </c>
      <c r="AJ219" s="203" t="s">
        <v>3593</v>
      </c>
      <c r="AK219" s="203" t="s">
        <v>3593</v>
      </c>
      <c r="AL219" s="203" t="s">
        <v>3593</v>
      </c>
      <c r="AM219" s="203" t="s">
        <v>3593</v>
      </c>
      <c r="AN219" s="203" t="s">
        <v>3593</v>
      </c>
      <c r="AO219" s="203" t="s">
        <v>3593</v>
      </c>
      <c r="AP219" s="203" t="s">
        <v>3593</v>
      </c>
      <c r="AQ219" s="203" t="s">
        <v>3593</v>
      </c>
      <c r="AR219" s="203" t="s">
        <v>3593</v>
      </c>
      <c r="AS219" s="203" t="s">
        <v>3593</v>
      </c>
      <c r="AT219" s="203" t="s">
        <v>3593</v>
      </c>
      <c r="AU219" s="203" t="s">
        <v>3593</v>
      </c>
      <c r="AV219" s="203" t="s">
        <v>3593</v>
      </c>
      <c r="AW219" s="203" t="s">
        <v>3593</v>
      </c>
      <c r="AX219" s="203" t="s">
        <v>3593</v>
      </c>
      <c r="AY219" s="203" t="s">
        <v>3593</v>
      </c>
    </row>
    <row r="220" spans="16:51" x14ac:dyDescent="0.25">
      <c r="P220" s="199" t="s">
        <v>3589</v>
      </c>
      <c r="Q220" s="199" t="s">
        <v>3962</v>
      </c>
      <c r="R220" s="199" t="s">
        <v>3962</v>
      </c>
      <c r="S220" s="199" t="s">
        <v>3734</v>
      </c>
      <c r="T220" s="199" t="s">
        <v>3735</v>
      </c>
      <c r="U220" s="199" t="s">
        <v>3736</v>
      </c>
      <c r="V220" s="203" t="s">
        <v>3593</v>
      </c>
      <c r="W220" s="203" t="s">
        <v>3593</v>
      </c>
      <c r="X220" s="203" t="s">
        <v>3593</v>
      </c>
      <c r="Y220" s="203" t="s">
        <v>3593</v>
      </c>
      <c r="Z220" s="203" t="s">
        <v>3593</v>
      </c>
      <c r="AA220" s="203" t="s">
        <v>3593</v>
      </c>
      <c r="AB220" s="203" t="s">
        <v>3593</v>
      </c>
      <c r="AC220" s="203" t="s">
        <v>3593</v>
      </c>
      <c r="AD220" s="203" t="s">
        <v>3593</v>
      </c>
      <c r="AE220" s="203" t="s">
        <v>3593</v>
      </c>
      <c r="AF220" s="203" t="s">
        <v>3593</v>
      </c>
      <c r="AG220" s="203" t="s">
        <v>3593</v>
      </c>
      <c r="AH220" s="203" t="s">
        <v>3593</v>
      </c>
      <c r="AI220" s="203" t="s">
        <v>3593</v>
      </c>
      <c r="AJ220" s="203" t="s">
        <v>3593</v>
      </c>
      <c r="AK220" s="203" t="s">
        <v>3593</v>
      </c>
      <c r="AL220" s="203" t="s">
        <v>3593</v>
      </c>
      <c r="AM220" s="203" t="s">
        <v>3593</v>
      </c>
      <c r="AN220" s="203" t="s">
        <v>3593</v>
      </c>
      <c r="AO220" s="203" t="s">
        <v>3593</v>
      </c>
      <c r="AP220" s="203" t="s">
        <v>3593</v>
      </c>
      <c r="AQ220" s="203" t="s">
        <v>3593</v>
      </c>
      <c r="AR220" s="203" t="s">
        <v>3593</v>
      </c>
      <c r="AS220" s="203" t="s">
        <v>3593</v>
      </c>
      <c r="AT220" s="203" t="s">
        <v>3593</v>
      </c>
      <c r="AU220" s="203" t="s">
        <v>3593</v>
      </c>
      <c r="AV220" s="203" t="s">
        <v>3593</v>
      </c>
      <c r="AW220" s="203" t="s">
        <v>3593</v>
      </c>
      <c r="AX220" s="203" t="s">
        <v>3593</v>
      </c>
      <c r="AY220" s="203" t="s">
        <v>3593</v>
      </c>
    </row>
    <row r="221" spans="16:51" x14ac:dyDescent="0.25">
      <c r="P221" s="199" t="s">
        <v>3589</v>
      </c>
      <c r="Q221" s="199" t="s">
        <v>3963</v>
      </c>
      <c r="R221" s="199" t="s">
        <v>3963</v>
      </c>
      <c r="S221" s="199" t="s">
        <v>3682</v>
      </c>
      <c r="T221" s="199" t="s">
        <v>3683</v>
      </c>
      <c r="U221" s="203" t="s">
        <v>3593</v>
      </c>
      <c r="V221" s="203" t="s">
        <v>3593</v>
      </c>
      <c r="W221" s="203" t="s">
        <v>3593</v>
      </c>
      <c r="X221" s="203" t="s">
        <v>3593</v>
      </c>
      <c r="Y221" s="203" t="s">
        <v>3593</v>
      </c>
      <c r="Z221" s="203" t="s">
        <v>3593</v>
      </c>
      <c r="AA221" s="203" t="s">
        <v>3593</v>
      </c>
      <c r="AB221" s="203" t="s">
        <v>3593</v>
      </c>
      <c r="AC221" s="203" t="s">
        <v>3593</v>
      </c>
      <c r="AD221" s="203" t="s">
        <v>3593</v>
      </c>
      <c r="AE221" s="203" t="s">
        <v>3593</v>
      </c>
      <c r="AF221" s="203" t="s">
        <v>3593</v>
      </c>
      <c r="AG221" s="203" t="s">
        <v>3593</v>
      </c>
      <c r="AH221" s="203" t="s">
        <v>3593</v>
      </c>
      <c r="AI221" s="203" t="s">
        <v>3593</v>
      </c>
      <c r="AJ221" s="203" t="s">
        <v>3593</v>
      </c>
      <c r="AK221" s="203" t="s">
        <v>3593</v>
      </c>
      <c r="AL221" s="203" t="s">
        <v>3593</v>
      </c>
      <c r="AM221" s="203" t="s">
        <v>3593</v>
      </c>
      <c r="AN221" s="203" t="s">
        <v>3593</v>
      </c>
      <c r="AO221" s="203" t="s">
        <v>3593</v>
      </c>
      <c r="AP221" s="203" t="s">
        <v>3593</v>
      </c>
      <c r="AQ221" s="203" t="s">
        <v>3593</v>
      </c>
      <c r="AR221" s="203" t="s">
        <v>3593</v>
      </c>
      <c r="AS221" s="203" t="s">
        <v>3593</v>
      </c>
      <c r="AT221" s="203" t="s">
        <v>3593</v>
      </c>
      <c r="AU221" s="203" t="s">
        <v>3593</v>
      </c>
      <c r="AV221" s="203" t="s">
        <v>3593</v>
      </c>
      <c r="AW221" s="203" t="s">
        <v>3593</v>
      </c>
      <c r="AX221" s="203" t="s">
        <v>3593</v>
      </c>
      <c r="AY221" s="203" t="s">
        <v>3593</v>
      </c>
    </row>
    <row r="222" spans="16:51" x14ac:dyDescent="0.25">
      <c r="P222" s="199" t="s">
        <v>3618</v>
      </c>
      <c r="Q222" s="199" t="s">
        <v>3682</v>
      </c>
      <c r="R222" s="199" t="s">
        <v>3681</v>
      </c>
      <c r="S222" s="199" t="s">
        <v>3824</v>
      </c>
      <c r="T222" s="199" t="s">
        <v>3963</v>
      </c>
      <c r="U222" s="199" t="s">
        <v>3964</v>
      </c>
      <c r="V222" s="199" t="s">
        <v>3965</v>
      </c>
      <c r="W222" s="199" t="s">
        <v>3966</v>
      </c>
      <c r="X222" s="199" t="s">
        <v>3967</v>
      </c>
      <c r="Y222" s="203" t="s">
        <v>3593</v>
      </c>
      <c r="Z222" s="203" t="s">
        <v>3593</v>
      </c>
      <c r="AA222" s="203" t="s">
        <v>3593</v>
      </c>
      <c r="AB222" s="203" t="s">
        <v>3593</v>
      </c>
      <c r="AC222" s="203" t="s">
        <v>3593</v>
      </c>
      <c r="AD222" s="203" t="s">
        <v>3593</v>
      </c>
      <c r="AE222" s="203" t="s">
        <v>3593</v>
      </c>
      <c r="AF222" s="203" t="s">
        <v>3593</v>
      </c>
      <c r="AG222" s="203" t="s">
        <v>3593</v>
      </c>
      <c r="AH222" s="203" t="s">
        <v>3593</v>
      </c>
      <c r="AI222" s="203" t="s">
        <v>3593</v>
      </c>
      <c r="AJ222" s="203" t="s">
        <v>3593</v>
      </c>
      <c r="AK222" s="203" t="s">
        <v>3593</v>
      </c>
      <c r="AL222" s="203" t="s">
        <v>3593</v>
      </c>
      <c r="AM222" s="203" t="s">
        <v>3593</v>
      </c>
      <c r="AN222" s="203" t="s">
        <v>3593</v>
      </c>
      <c r="AO222" s="203" t="s">
        <v>3593</v>
      </c>
      <c r="AP222" s="203" t="s">
        <v>3593</v>
      </c>
      <c r="AQ222" s="203" t="s">
        <v>3593</v>
      </c>
      <c r="AR222" s="203" t="s">
        <v>3593</v>
      </c>
      <c r="AS222" s="203" t="s">
        <v>3593</v>
      </c>
      <c r="AT222" s="203" t="s">
        <v>3593</v>
      </c>
      <c r="AU222" s="203" t="s">
        <v>3593</v>
      </c>
      <c r="AV222" s="203" t="s">
        <v>3593</v>
      </c>
      <c r="AW222" s="203" t="s">
        <v>3593</v>
      </c>
      <c r="AX222" s="203" t="s">
        <v>3593</v>
      </c>
      <c r="AY222" s="203" t="s">
        <v>3593</v>
      </c>
    </row>
    <row r="223" spans="16:51" x14ac:dyDescent="0.25">
      <c r="P223" s="199" t="s">
        <v>3618</v>
      </c>
      <c r="Q223" s="199" t="s">
        <v>3683</v>
      </c>
      <c r="R223" s="199" t="s">
        <v>3681</v>
      </c>
      <c r="S223" s="199" t="s">
        <v>3824</v>
      </c>
      <c r="T223" s="199" t="s">
        <v>3963</v>
      </c>
      <c r="U223" s="199" t="s">
        <v>3964</v>
      </c>
      <c r="V223" s="199" t="s">
        <v>3965</v>
      </c>
      <c r="W223" s="199" t="s">
        <v>3966</v>
      </c>
      <c r="X223" s="199" t="s">
        <v>3967</v>
      </c>
      <c r="Y223" s="203" t="s">
        <v>3593</v>
      </c>
      <c r="Z223" s="203" t="s">
        <v>3593</v>
      </c>
      <c r="AA223" s="203" t="s">
        <v>3593</v>
      </c>
      <c r="AB223" s="203" t="s">
        <v>3593</v>
      </c>
      <c r="AC223" s="203" t="s">
        <v>3593</v>
      </c>
      <c r="AD223" s="203" t="s">
        <v>3593</v>
      </c>
      <c r="AE223" s="203" t="s">
        <v>3593</v>
      </c>
      <c r="AF223" s="203" t="s">
        <v>3593</v>
      </c>
      <c r="AG223" s="203" t="s">
        <v>3593</v>
      </c>
      <c r="AH223" s="203" t="s">
        <v>3593</v>
      </c>
      <c r="AI223" s="203" t="s">
        <v>3593</v>
      </c>
      <c r="AJ223" s="203" t="s">
        <v>3593</v>
      </c>
      <c r="AK223" s="203" t="s">
        <v>3593</v>
      </c>
      <c r="AL223" s="203" t="s">
        <v>3593</v>
      </c>
      <c r="AM223" s="203" t="s">
        <v>3593</v>
      </c>
      <c r="AN223" s="203" t="s">
        <v>3593</v>
      </c>
      <c r="AO223" s="203" t="s">
        <v>3593</v>
      </c>
      <c r="AP223" s="203" t="s">
        <v>3593</v>
      </c>
      <c r="AQ223" s="203" t="s">
        <v>3593</v>
      </c>
      <c r="AR223" s="203" t="s">
        <v>3593</v>
      </c>
      <c r="AS223" s="203" t="s">
        <v>3593</v>
      </c>
      <c r="AT223" s="203" t="s">
        <v>3593</v>
      </c>
      <c r="AU223" s="203" t="s">
        <v>3593</v>
      </c>
      <c r="AV223" s="203" t="s">
        <v>3593</v>
      </c>
      <c r="AW223" s="203" t="s">
        <v>3593</v>
      </c>
      <c r="AX223" s="203" t="s">
        <v>3593</v>
      </c>
      <c r="AY223" s="203" t="s">
        <v>3593</v>
      </c>
    </row>
    <row r="224" spans="16:51" x14ac:dyDescent="0.25">
      <c r="P224" s="199" t="s">
        <v>3589</v>
      </c>
      <c r="Q224" s="199" t="s">
        <v>3968</v>
      </c>
      <c r="R224" s="199" t="s">
        <v>3968</v>
      </c>
      <c r="S224" s="199" t="s">
        <v>3944</v>
      </c>
      <c r="T224" s="199" t="s">
        <v>3945</v>
      </c>
      <c r="U224" s="203" t="s">
        <v>3593</v>
      </c>
      <c r="V224" s="203" t="s">
        <v>3593</v>
      </c>
      <c r="W224" s="203" t="s">
        <v>3593</v>
      </c>
      <c r="X224" s="203" t="s">
        <v>3593</v>
      </c>
      <c r="Y224" s="203" t="s">
        <v>3593</v>
      </c>
      <c r="Z224" s="203" t="s">
        <v>3593</v>
      </c>
      <c r="AA224" s="203" t="s">
        <v>3593</v>
      </c>
      <c r="AB224" s="203" t="s">
        <v>3593</v>
      </c>
      <c r="AC224" s="203" t="s">
        <v>3593</v>
      </c>
      <c r="AD224" s="203" t="s">
        <v>3593</v>
      </c>
      <c r="AE224" s="203" t="s">
        <v>3593</v>
      </c>
      <c r="AF224" s="203" t="s">
        <v>3593</v>
      </c>
      <c r="AG224" s="203" t="s">
        <v>3593</v>
      </c>
      <c r="AH224" s="203" t="s">
        <v>3593</v>
      </c>
      <c r="AI224" s="203" t="s">
        <v>3593</v>
      </c>
      <c r="AJ224" s="203" t="s">
        <v>3593</v>
      </c>
      <c r="AK224" s="203" t="s">
        <v>3593</v>
      </c>
      <c r="AL224" s="203" t="s">
        <v>3593</v>
      </c>
      <c r="AM224" s="203" t="s">
        <v>3593</v>
      </c>
      <c r="AN224" s="203" t="s">
        <v>3593</v>
      </c>
      <c r="AO224" s="203" t="s">
        <v>3593</v>
      </c>
      <c r="AP224" s="203" t="s">
        <v>3593</v>
      </c>
      <c r="AQ224" s="203" t="s">
        <v>3593</v>
      </c>
      <c r="AR224" s="203" t="s">
        <v>3593</v>
      </c>
      <c r="AS224" s="203" t="s">
        <v>3593</v>
      </c>
      <c r="AT224" s="203" t="s">
        <v>3593</v>
      </c>
      <c r="AU224" s="203" t="s">
        <v>3593</v>
      </c>
      <c r="AV224" s="203" t="s">
        <v>3593</v>
      </c>
      <c r="AW224" s="203" t="s">
        <v>3593</v>
      </c>
      <c r="AX224" s="203" t="s">
        <v>3593</v>
      </c>
      <c r="AY224" s="203" t="s">
        <v>3593</v>
      </c>
    </row>
    <row r="225" spans="16:51" x14ac:dyDescent="0.25">
      <c r="P225" s="199" t="s">
        <v>3589</v>
      </c>
      <c r="Q225" s="199" t="s">
        <v>3657</v>
      </c>
      <c r="R225" s="199" t="s">
        <v>3657</v>
      </c>
      <c r="S225" s="199" t="s">
        <v>3654</v>
      </c>
      <c r="T225" s="199" t="s">
        <v>3655</v>
      </c>
      <c r="U225" s="203" t="s">
        <v>3593</v>
      </c>
      <c r="V225" s="203" t="s">
        <v>3593</v>
      </c>
      <c r="W225" s="203" t="s">
        <v>3593</v>
      </c>
      <c r="X225" s="203" t="s">
        <v>3593</v>
      </c>
      <c r="Y225" s="203" t="s">
        <v>3593</v>
      </c>
      <c r="Z225" s="203" t="s">
        <v>3593</v>
      </c>
      <c r="AA225" s="203" t="s">
        <v>3593</v>
      </c>
      <c r="AB225" s="203" t="s">
        <v>3593</v>
      </c>
      <c r="AC225" s="203" t="s">
        <v>3593</v>
      </c>
      <c r="AD225" s="203" t="s">
        <v>3593</v>
      </c>
      <c r="AE225" s="203" t="s">
        <v>3593</v>
      </c>
      <c r="AF225" s="203" t="s">
        <v>3593</v>
      </c>
      <c r="AG225" s="203" t="s">
        <v>3593</v>
      </c>
      <c r="AH225" s="203" t="s">
        <v>3593</v>
      </c>
      <c r="AI225" s="203" t="s">
        <v>3593</v>
      </c>
      <c r="AJ225" s="203" t="s">
        <v>3593</v>
      </c>
      <c r="AK225" s="203" t="s">
        <v>3593</v>
      </c>
      <c r="AL225" s="203" t="s">
        <v>3593</v>
      </c>
      <c r="AM225" s="203" t="s">
        <v>3593</v>
      </c>
      <c r="AN225" s="203" t="s">
        <v>3593</v>
      </c>
      <c r="AO225" s="203" t="s">
        <v>3593</v>
      </c>
      <c r="AP225" s="203" t="s">
        <v>3593</v>
      </c>
      <c r="AQ225" s="203" t="s">
        <v>3593</v>
      </c>
      <c r="AR225" s="203" t="s">
        <v>3593</v>
      </c>
      <c r="AS225" s="203" t="s">
        <v>3593</v>
      </c>
      <c r="AT225" s="203" t="s">
        <v>3593</v>
      </c>
      <c r="AU225" s="203" t="s">
        <v>3593</v>
      </c>
      <c r="AV225" s="203" t="s">
        <v>3593</v>
      </c>
      <c r="AW225" s="203" t="s">
        <v>3593</v>
      </c>
      <c r="AX225" s="203" t="s">
        <v>3593</v>
      </c>
      <c r="AY225" s="203" t="s">
        <v>3593</v>
      </c>
    </row>
    <row r="226" spans="16:51" x14ac:dyDescent="0.25">
      <c r="P226" s="199" t="s">
        <v>3589</v>
      </c>
      <c r="Q226" s="199" t="s">
        <v>3932</v>
      </c>
      <c r="R226" s="199" t="s">
        <v>3932</v>
      </c>
      <c r="S226" s="199" t="s">
        <v>3615</v>
      </c>
      <c r="T226" s="199" t="s">
        <v>3616</v>
      </c>
      <c r="U226" s="199" t="s">
        <v>3617</v>
      </c>
      <c r="V226" s="203" t="s">
        <v>3593</v>
      </c>
      <c r="W226" s="203" t="s">
        <v>3593</v>
      </c>
      <c r="X226" s="203" t="s">
        <v>3593</v>
      </c>
      <c r="Y226" s="203" t="s">
        <v>3593</v>
      </c>
      <c r="Z226" s="203" t="s">
        <v>3593</v>
      </c>
      <c r="AA226" s="203" t="s">
        <v>3593</v>
      </c>
      <c r="AB226" s="203" t="s">
        <v>3593</v>
      </c>
      <c r="AC226" s="203" t="s">
        <v>3593</v>
      </c>
      <c r="AD226" s="203" t="s">
        <v>3593</v>
      </c>
      <c r="AE226" s="203" t="s">
        <v>3593</v>
      </c>
      <c r="AF226" s="203" t="s">
        <v>3593</v>
      </c>
      <c r="AG226" s="203" t="s">
        <v>3593</v>
      </c>
      <c r="AH226" s="203" t="s">
        <v>3593</v>
      </c>
      <c r="AI226" s="203" t="s">
        <v>3593</v>
      </c>
      <c r="AJ226" s="203" t="s">
        <v>3593</v>
      </c>
      <c r="AK226" s="203" t="s">
        <v>3593</v>
      </c>
      <c r="AL226" s="203" t="s">
        <v>3593</v>
      </c>
      <c r="AM226" s="203" t="s">
        <v>3593</v>
      </c>
      <c r="AN226" s="203" t="s">
        <v>3593</v>
      </c>
      <c r="AO226" s="203" t="s">
        <v>3593</v>
      </c>
      <c r="AP226" s="203" t="s">
        <v>3593</v>
      </c>
      <c r="AQ226" s="203" t="s">
        <v>3593</v>
      </c>
      <c r="AR226" s="203" t="s">
        <v>3593</v>
      </c>
      <c r="AS226" s="203" t="s">
        <v>3593</v>
      </c>
      <c r="AT226" s="203" t="s">
        <v>3593</v>
      </c>
      <c r="AU226" s="203" t="s">
        <v>3593</v>
      </c>
      <c r="AV226" s="203" t="s">
        <v>3593</v>
      </c>
      <c r="AW226" s="203" t="s">
        <v>3593</v>
      </c>
      <c r="AX226" s="203" t="s">
        <v>3593</v>
      </c>
      <c r="AY226" s="203" t="s">
        <v>3593</v>
      </c>
    </row>
    <row r="227" spans="16:51" x14ac:dyDescent="0.25">
      <c r="P227" s="199" t="s">
        <v>3589</v>
      </c>
      <c r="Q227" s="199" t="s">
        <v>3845</v>
      </c>
      <c r="R227" s="199" t="s">
        <v>3845</v>
      </c>
      <c r="S227" s="199" t="s">
        <v>3645</v>
      </c>
      <c r="T227" s="199" t="s">
        <v>3646</v>
      </c>
      <c r="U227" s="199" t="s">
        <v>3647</v>
      </c>
      <c r="V227" s="203" t="s">
        <v>3593</v>
      </c>
      <c r="W227" s="203" t="s">
        <v>3593</v>
      </c>
      <c r="X227" s="203" t="s">
        <v>3593</v>
      </c>
      <c r="Y227" s="203" t="s">
        <v>3593</v>
      </c>
      <c r="Z227" s="203" t="s">
        <v>3593</v>
      </c>
      <c r="AA227" s="203" t="s">
        <v>3593</v>
      </c>
      <c r="AB227" s="203" t="s">
        <v>3593</v>
      </c>
      <c r="AC227" s="203" t="s">
        <v>3593</v>
      </c>
      <c r="AD227" s="203" t="s">
        <v>3593</v>
      </c>
      <c r="AE227" s="203" t="s">
        <v>3593</v>
      </c>
      <c r="AF227" s="203" t="s">
        <v>3593</v>
      </c>
      <c r="AG227" s="203" t="s">
        <v>3593</v>
      </c>
      <c r="AH227" s="203" t="s">
        <v>3593</v>
      </c>
      <c r="AI227" s="203" t="s">
        <v>3593</v>
      </c>
      <c r="AJ227" s="203" t="s">
        <v>3593</v>
      </c>
      <c r="AK227" s="203" t="s">
        <v>3593</v>
      </c>
      <c r="AL227" s="203" t="s">
        <v>3593</v>
      </c>
      <c r="AM227" s="203" t="s">
        <v>3593</v>
      </c>
      <c r="AN227" s="203" t="s">
        <v>3593</v>
      </c>
      <c r="AO227" s="203" t="s">
        <v>3593</v>
      </c>
      <c r="AP227" s="203" t="s">
        <v>3593</v>
      </c>
      <c r="AQ227" s="203" t="s">
        <v>3593</v>
      </c>
      <c r="AR227" s="203" t="s">
        <v>3593</v>
      </c>
      <c r="AS227" s="203" t="s">
        <v>3593</v>
      </c>
      <c r="AT227" s="203" t="s">
        <v>3593</v>
      </c>
      <c r="AU227" s="203" t="s">
        <v>3593</v>
      </c>
      <c r="AV227" s="203" t="s">
        <v>3593</v>
      </c>
      <c r="AW227" s="203" t="s">
        <v>3593</v>
      </c>
      <c r="AX227" s="203" t="s">
        <v>3593</v>
      </c>
      <c r="AY227" s="203" t="s">
        <v>3593</v>
      </c>
    </row>
    <row r="228" spans="16:51" x14ac:dyDescent="0.25">
      <c r="P228" s="199" t="s">
        <v>3589</v>
      </c>
      <c r="Q228" s="199" t="s">
        <v>3913</v>
      </c>
      <c r="R228" s="199" t="s">
        <v>3913</v>
      </c>
      <c r="S228" s="199" t="s">
        <v>3704</v>
      </c>
      <c r="T228" s="199" t="s">
        <v>3705</v>
      </c>
      <c r="U228" s="199" t="s">
        <v>3706</v>
      </c>
      <c r="V228" s="203" t="s">
        <v>3593</v>
      </c>
      <c r="W228" s="203" t="s">
        <v>3593</v>
      </c>
      <c r="X228" s="203" t="s">
        <v>3593</v>
      </c>
      <c r="Y228" s="203" t="s">
        <v>3593</v>
      </c>
      <c r="Z228" s="203" t="s">
        <v>3593</v>
      </c>
      <c r="AA228" s="203" t="s">
        <v>3593</v>
      </c>
      <c r="AB228" s="203" t="s">
        <v>3593</v>
      </c>
      <c r="AC228" s="203" t="s">
        <v>3593</v>
      </c>
      <c r="AD228" s="203" t="s">
        <v>3593</v>
      </c>
      <c r="AE228" s="203" t="s">
        <v>3593</v>
      </c>
      <c r="AF228" s="203" t="s">
        <v>3593</v>
      </c>
      <c r="AG228" s="203" t="s">
        <v>3593</v>
      </c>
      <c r="AH228" s="203" t="s">
        <v>3593</v>
      </c>
      <c r="AI228" s="203" t="s">
        <v>3593</v>
      </c>
      <c r="AJ228" s="203" t="s">
        <v>3593</v>
      </c>
      <c r="AK228" s="203" t="s">
        <v>3593</v>
      </c>
      <c r="AL228" s="203" t="s">
        <v>3593</v>
      </c>
      <c r="AM228" s="203" t="s">
        <v>3593</v>
      </c>
      <c r="AN228" s="203" t="s">
        <v>3593</v>
      </c>
      <c r="AO228" s="203" t="s">
        <v>3593</v>
      </c>
      <c r="AP228" s="203" t="s">
        <v>3593</v>
      </c>
      <c r="AQ228" s="203" t="s">
        <v>3593</v>
      </c>
      <c r="AR228" s="203" t="s">
        <v>3593</v>
      </c>
      <c r="AS228" s="203" t="s">
        <v>3593</v>
      </c>
      <c r="AT228" s="203" t="s">
        <v>3593</v>
      </c>
      <c r="AU228" s="203" t="s">
        <v>3593</v>
      </c>
      <c r="AV228" s="203" t="s">
        <v>3593</v>
      </c>
      <c r="AW228" s="203" t="s">
        <v>3593</v>
      </c>
      <c r="AX228" s="203" t="s">
        <v>3593</v>
      </c>
      <c r="AY228" s="203" t="s">
        <v>3593</v>
      </c>
    </row>
    <row r="229" spans="16:51" x14ac:dyDescent="0.25">
      <c r="P229" s="199" t="s">
        <v>3589</v>
      </c>
      <c r="Q229" s="199" t="s">
        <v>3890</v>
      </c>
      <c r="R229" s="199" t="s">
        <v>3890</v>
      </c>
      <c r="S229" s="199" t="s">
        <v>3679</v>
      </c>
      <c r="T229" s="199" t="s">
        <v>3680</v>
      </c>
      <c r="U229" s="203" t="s">
        <v>3593</v>
      </c>
      <c r="V229" s="203" t="s">
        <v>3593</v>
      </c>
      <c r="W229" s="203" t="s">
        <v>3593</v>
      </c>
      <c r="X229" s="203" t="s">
        <v>3593</v>
      </c>
      <c r="Y229" s="203" t="s">
        <v>3593</v>
      </c>
      <c r="Z229" s="203" t="s">
        <v>3593</v>
      </c>
      <c r="AA229" s="203" t="s">
        <v>3593</v>
      </c>
      <c r="AB229" s="203" t="s">
        <v>3593</v>
      </c>
      <c r="AC229" s="203" t="s">
        <v>3593</v>
      </c>
      <c r="AD229" s="203" t="s">
        <v>3593</v>
      </c>
      <c r="AE229" s="203" t="s">
        <v>3593</v>
      </c>
      <c r="AF229" s="203" t="s">
        <v>3593</v>
      </c>
      <c r="AG229" s="203" t="s">
        <v>3593</v>
      </c>
      <c r="AH229" s="203" t="s">
        <v>3593</v>
      </c>
      <c r="AI229" s="203" t="s">
        <v>3593</v>
      </c>
      <c r="AJ229" s="203" t="s">
        <v>3593</v>
      </c>
      <c r="AK229" s="203" t="s">
        <v>3593</v>
      </c>
      <c r="AL229" s="203" t="s">
        <v>3593</v>
      </c>
      <c r="AM229" s="203" t="s">
        <v>3593</v>
      </c>
      <c r="AN229" s="203" t="s">
        <v>3593</v>
      </c>
      <c r="AO229" s="203" t="s">
        <v>3593</v>
      </c>
      <c r="AP229" s="203" t="s">
        <v>3593</v>
      </c>
      <c r="AQ229" s="203" t="s">
        <v>3593</v>
      </c>
      <c r="AR229" s="203" t="s">
        <v>3593</v>
      </c>
      <c r="AS229" s="203" t="s">
        <v>3593</v>
      </c>
      <c r="AT229" s="203" t="s">
        <v>3593</v>
      </c>
      <c r="AU229" s="203" t="s">
        <v>3593</v>
      </c>
      <c r="AV229" s="203" t="s">
        <v>3593</v>
      </c>
      <c r="AW229" s="203" t="s">
        <v>3593</v>
      </c>
      <c r="AX229" s="203" t="s">
        <v>3593</v>
      </c>
      <c r="AY229" s="203" t="s">
        <v>3593</v>
      </c>
    </row>
    <row r="230" spans="16:51" x14ac:dyDescent="0.25">
      <c r="P230" s="199" t="s">
        <v>3589</v>
      </c>
      <c r="Q230" s="199" t="s">
        <v>3969</v>
      </c>
      <c r="R230" s="199" t="s">
        <v>3969</v>
      </c>
      <c r="S230" s="199" t="s">
        <v>3609</v>
      </c>
      <c r="T230" s="199" t="s">
        <v>3610</v>
      </c>
      <c r="U230" s="199" t="s">
        <v>3611</v>
      </c>
      <c r="V230" s="203" t="s">
        <v>3593</v>
      </c>
      <c r="W230" s="203" t="s">
        <v>3593</v>
      </c>
      <c r="X230" s="203" t="s">
        <v>3593</v>
      </c>
      <c r="Y230" s="203" t="s">
        <v>3593</v>
      </c>
      <c r="Z230" s="203" t="s">
        <v>3593</v>
      </c>
      <c r="AA230" s="203" t="s">
        <v>3593</v>
      </c>
      <c r="AB230" s="203" t="s">
        <v>3593</v>
      </c>
      <c r="AC230" s="203" t="s">
        <v>3593</v>
      </c>
      <c r="AD230" s="203" t="s">
        <v>3593</v>
      </c>
      <c r="AE230" s="203" t="s">
        <v>3593</v>
      </c>
      <c r="AF230" s="203" t="s">
        <v>3593</v>
      </c>
      <c r="AG230" s="203" t="s">
        <v>3593</v>
      </c>
      <c r="AH230" s="203" t="s">
        <v>3593</v>
      </c>
      <c r="AI230" s="203" t="s">
        <v>3593</v>
      </c>
      <c r="AJ230" s="203" t="s">
        <v>3593</v>
      </c>
      <c r="AK230" s="203" t="s">
        <v>3593</v>
      </c>
      <c r="AL230" s="203" t="s">
        <v>3593</v>
      </c>
      <c r="AM230" s="203" t="s">
        <v>3593</v>
      </c>
      <c r="AN230" s="203" t="s">
        <v>3593</v>
      </c>
      <c r="AO230" s="203" t="s">
        <v>3593</v>
      </c>
      <c r="AP230" s="203" t="s">
        <v>3593</v>
      </c>
      <c r="AQ230" s="203" t="s">
        <v>3593</v>
      </c>
      <c r="AR230" s="203" t="s">
        <v>3593</v>
      </c>
      <c r="AS230" s="203" t="s">
        <v>3593</v>
      </c>
      <c r="AT230" s="203" t="s">
        <v>3593</v>
      </c>
      <c r="AU230" s="203" t="s">
        <v>3593</v>
      </c>
      <c r="AV230" s="203" t="s">
        <v>3593</v>
      </c>
      <c r="AW230" s="203" t="s">
        <v>3593</v>
      </c>
      <c r="AX230" s="203" t="s">
        <v>3593</v>
      </c>
      <c r="AY230" s="203" t="s">
        <v>3593</v>
      </c>
    </row>
    <row r="231" spans="16:51" x14ac:dyDescent="0.25">
      <c r="P231" s="199" t="s">
        <v>3589</v>
      </c>
      <c r="Q231" s="199" t="s">
        <v>3933</v>
      </c>
      <c r="R231" s="199" t="s">
        <v>3933</v>
      </c>
      <c r="S231" s="199" t="s">
        <v>3616</v>
      </c>
      <c r="T231" s="199" t="s">
        <v>3617</v>
      </c>
      <c r="U231" s="203" t="s">
        <v>3593</v>
      </c>
      <c r="V231" s="203" t="s">
        <v>3593</v>
      </c>
      <c r="W231" s="203" t="s">
        <v>3593</v>
      </c>
      <c r="X231" s="203" t="s">
        <v>3593</v>
      </c>
      <c r="Y231" s="203" t="s">
        <v>3593</v>
      </c>
      <c r="Z231" s="203" t="s">
        <v>3593</v>
      </c>
      <c r="AA231" s="203" t="s">
        <v>3593</v>
      </c>
      <c r="AB231" s="203" t="s">
        <v>3593</v>
      </c>
      <c r="AC231" s="203" t="s">
        <v>3593</v>
      </c>
      <c r="AD231" s="203" t="s">
        <v>3593</v>
      </c>
      <c r="AE231" s="203" t="s">
        <v>3593</v>
      </c>
      <c r="AF231" s="203" t="s">
        <v>3593</v>
      </c>
      <c r="AG231" s="203" t="s">
        <v>3593</v>
      </c>
      <c r="AH231" s="203" t="s">
        <v>3593</v>
      </c>
      <c r="AI231" s="203" t="s">
        <v>3593</v>
      </c>
      <c r="AJ231" s="203" t="s">
        <v>3593</v>
      </c>
      <c r="AK231" s="203" t="s">
        <v>3593</v>
      </c>
      <c r="AL231" s="203" t="s">
        <v>3593</v>
      </c>
      <c r="AM231" s="203" t="s">
        <v>3593</v>
      </c>
      <c r="AN231" s="203" t="s">
        <v>3593</v>
      </c>
      <c r="AO231" s="203" t="s">
        <v>3593</v>
      </c>
      <c r="AP231" s="203" t="s">
        <v>3593</v>
      </c>
      <c r="AQ231" s="203" t="s">
        <v>3593</v>
      </c>
      <c r="AR231" s="203" t="s">
        <v>3593</v>
      </c>
      <c r="AS231" s="203" t="s">
        <v>3593</v>
      </c>
      <c r="AT231" s="203" t="s">
        <v>3593</v>
      </c>
      <c r="AU231" s="203" t="s">
        <v>3593</v>
      </c>
      <c r="AV231" s="203" t="s">
        <v>3593</v>
      </c>
      <c r="AW231" s="203" t="s">
        <v>3593</v>
      </c>
      <c r="AX231" s="203" t="s">
        <v>3593</v>
      </c>
      <c r="AY231" s="203" t="s">
        <v>3593</v>
      </c>
    </row>
    <row r="232" spans="16:51" x14ac:dyDescent="0.25">
      <c r="P232" s="199" t="s">
        <v>3589</v>
      </c>
      <c r="Q232" s="199" t="s">
        <v>3958</v>
      </c>
      <c r="R232" s="199" t="s">
        <v>3958</v>
      </c>
      <c r="S232" s="199" t="s">
        <v>3670</v>
      </c>
      <c r="T232" s="199" t="s">
        <v>3671</v>
      </c>
      <c r="U232" s="199" t="s">
        <v>3672</v>
      </c>
      <c r="V232" s="203" t="s">
        <v>3593</v>
      </c>
      <c r="W232" s="203" t="s">
        <v>3593</v>
      </c>
      <c r="X232" s="203" t="s">
        <v>3593</v>
      </c>
      <c r="Y232" s="203" t="s">
        <v>3593</v>
      </c>
      <c r="Z232" s="203" t="s">
        <v>3593</v>
      </c>
      <c r="AA232" s="203" t="s">
        <v>3593</v>
      </c>
      <c r="AB232" s="203" t="s">
        <v>3593</v>
      </c>
      <c r="AC232" s="203" t="s">
        <v>3593</v>
      </c>
      <c r="AD232" s="203" t="s">
        <v>3593</v>
      </c>
      <c r="AE232" s="203" t="s">
        <v>3593</v>
      </c>
      <c r="AF232" s="203" t="s">
        <v>3593</v>
      </c>
      <c r="AG232" s="203" t="s">
        <v>3593</v>
      </c>
      <c r="AH232" s="203" t="s">
        <v>3593</v>
      </c>
      <c r="AI232" s="203" t="s">
        <v>3593</v>
      </c>
      <c r="AJ232" s="203" t="s">
        <v>3593</v>
      </c>
      <c r="AK232" s="203" t="s">
        <v>3593</v>
      </c>
      <c r="AL232" s="203" t="s">
        <v>3593</v>
      </c>
      <c r="AM232" s="203" t="s">
        <v>3593</v>
      </c>
      <c r="AN232" s="203" t="s">
        <v>3593</v>
      </c>
      <c r="AO232" s="203" t="s">
        <v>3593</v>
      </c>
      <c r="AP232" s="203" t="s">
        <v>3593</v>
      </c>
      <c r="AQ232" s="203" t="s">
        <v>3593</v>
      </c>
      <c r="AR232" s="203" t="s">
        <v>3593</v>
      </c>
      <c r="AS232" s="203" t="s">
        <v>3593</v>
      </c>
      <c r="AT232" s="203" t="s">
        <v>3593</v>
      </c>
      <c r="AU232" s="203" t="s">
        <v>3593</v>
      </c>
      <c r="AV232" s="203" t="s">
        <v>3593</v>
      </c>
      <c r="AW232" s="203" t="s">
        <v>3593</v>
      </c>
      <c r="AX232" s="203" t="s">
        <v>3593</v>
      </c>
      <c r="AY232" s="203" t="s">
        <v>3593</v>
      </c>
    </row>
    <row r="233" spans="16:51" x14ac:dyDescent="0.25">
      <c r="P233" s="199" t="s">
        <v>3589</v>
      </c>
      <c r="Q233" s="199" t="s">
        <v>3624</v>
      </c>
      <c r="R233" s="199" t="s">
        <v>3624</v>
      </c>
      <c r="S233" s="199" t="s">
        <v>3970</v>
      </c>
      <c r="T233" s="199" t="s">
        <v>3619</v>
      </c>
      <c r="U233" s="199" t="s">
        <v>3810</v>
      </c>
      <c r="V233" s="203" t="s">
        <v>3593</v>
      </c>
      <c r="W233" s="203" t="s">
        <v>3593</v>
      </c>
      <c r="X233" s="203" t="s">
        <v>3593</v>
      </c>
      <c r="Y233" s="203" t="s">
        <v>3593</v>
      </c>
      <c r="Z233" s="203" t="s">
        <v>3593</v>
      </c>
      <c r="AA233" s="203" t="s">
        <v>3593</v>
      </c>
      <c r="AB233" s="203" t="s">
        <v>3593</v>
      </c>
      <c r="AC233" s="203" t="s">
        <v>3593</v>
      </c>
      <c r="AD233" s="203" t="s">
        <v>3593</v>
      </c>
      <c r="AE233" s="203" t="s">
        <v>3593</v>
      </c>
      <c r="AF233" s="203" t="s">
        <v>3593</v>
      </c>
      <c r="AG233" s="203" t="s">
        <v>3593</v>
      </c>
      <c r="AH233" s="203" t="s">
        <v>3593</v>
      </c>
      <c r="AI233" s="203" t="s">
        <v>3593</v>
      </c>
      <c r="AJ233" s="203" t="s">
        <v>3593</v>
      </c>
      <c r="AK233" s="203" t="s">
        <v>3593</v>
      </c>
      <c r="AL233" s="203" t="s">
        <v>3593</v>
      </c>
      <c r="AM233" s="203" t="s">
        <v>3593</v>
      </c>
      <c r="AN233" s="203" t="s">
        <v>3593</v>
      </c>
      <c r="AO233" s="203" t="s">
        <v>3593</v>
      </c>
      <c r="AP233" s="203" t="s">
        <v>3593</v>
      </c>
      <c r="AQ233" s="203" t="s">
        <v>3593</v>
      </c>
      <c r="AR233" s="203" t="s">
        <v>3593</v>
      </c>
      <c r="AS233" s="203" t="s">
        <v>3593</v>
      </c>
      <c r="AT233" s="203" t="s">
        <v>3593</v>
      </c>
      <c r="AU233" s="203" t="s">
        <v>3593</v>
      </c>
      <c r="AV233" s="203" t="s">
        <v>3593</v>
      </c>
      <c r="AW233" s="203" t="s">
        <v>3593</v>
      </c>
      <c r="AX233" s="203" t="s">
        <v>3593</v>
      </c>
      <c r="AY233" s="203" t="s">
        <v>3593</v>
      </c>
    </row>
    <row r="234" spans="16:51" x14ac:dyDescent="0.25">
      <c r="P234" s="199" t="s">
        <v>3618</v>
      </c>
      <c r="Q234" s="199" t="s">
        <v>3945</v>
      </c>
      <c r="R234" s="199" t="s">
        <v>3943</v>
      </c>
      <c r="S234" s="199" t="s">
        <v>3968</v>
      </c>
      <c r="T234" s="199" t="s">
        <v>3971</v>
      </c>
      <c r="U234" s="199" t="s">
        <v>3972</v>
      </c>
      <c r="V234" s="199" t="s">
        <v>3973</v>
      </c>
      <c r="W234" s="203" t="s">
        <v>3593</v>
      </c>
      <c r="X234" s="203" t="s">
        <v>3593</v>
      </c>
      <c r="Y234" s="203" t="s">
        <v>3593</v>
      </c>
      <c r="Z234" s="203" t="s">
        <v>3593</v>
      </c>
      <c r="AA234" s="203" t="s">
        <v>3593</v>
      </c>
      <c r="AB234" s="203" t="s">
        <v>3593</v>
      </c>
      <c r="AC234" s="203" t="s">
        <v>3593</v>
      </c>
      <c r="AD234" s="203" t="s">
        <v>3593</v>
      </c>
      <c r="AE234" s="203" t="s">
        <v>3593</v>
      </c>
      <c r="AF234" s="203" t="s">
        <v>3593</v>
      </c>
      <c r="AG234" s="203" t="s">
        <v>3593</v>
      </c>
      <c r="AH234" s="203" t="s">
        <v>3593</v>
      </c>
      <c r="AI234" s="203" t="s">
        <v>3593</v>
      </c>
      <c r="AJ234" s="203" t="s">
        <v>3593</v>
      </c>
      <c r="AK234" s="203" t="s">
        <v>3593</v>
      </c>
      <c r="AL234" s="203" t="s">
        <v>3593</v>
      </c>
      <c r="AM234" s="203" t="s">
        <v>3593</v>
      </c>
      <c r="AN234" s="203" t="s">
        <v>3593</v>
      </c>
      <c r="AO234" s="203" t="s">
        <v>3593</v>
      </c>
      <c r="AP234" s="203" t="s">
        <v>3593</v>
      </c>
      <c r="AQ234" s="203" t="s">
        <v>3593</v>
      </c>
      <c r="AR234" s="203" t="s">
        <v>3593</v>
      </c>
      <c r="AS234" s="203" t="s">
        <v>3593</v>
      </c>
      <c r="AT234" s="203" t="s">
        <v>3593</v>
      </c>
      <c r="AU234" s="203" t="s">
        <v>3593</v>
      </c>
      <c r="AV234" s="203" t="s">
        <v>3593</v>
      </c>
      <c r="AW234" s="203" t="s">
        <v>3593</v>
      </c>
      <c r="AX234" s="203" t="s">
        <v>3593</v>
      </c>
      <c r="AY234" s="203" t="s">
        <v>3593</v>
      </c>
    </row>
    <row r="235" spans="16:51" x14ac:dyDescent="0.25">
      <c r="P235" s="199" t="s">
        <v>3618</v>
      </c>
      <c r="Q235" s="199" t="s">
        <v>3944</v>
      </c>
      <c r="R235" s="199" t="s">
        <v>3943</v>
      </c>
      <c r="S235" s="199" t="s">
        <v>3968</v>
      </c>
      <c r="T235" s="199" t="s">
        <v>3971</v>
      </c>
      <c r="U235" s="199" t="s">
        <v>3972</v>
      </c>
      <c r="V235" s="199" t="s">
        <v>3973</v>
      </c>
      <c r="W235" s="203" t="s">
        <v>3593</v>
      </c>
      <c r="X235" s="203" t="s">
        <v>3593</v>
      </c>
      <c r="Y235" s="203" t="s">
        <v>3593</v>
      </c>
      <c r="Z235" s="203" t="s">
        <v>3593</v>
      </c>
      <c r="AA235" s="203" t="s">
        <v>3593</v>
      </c>
      <c r="AB235" s="203" t="s">
        <v>3593</v>
      </c>
      <c r="AC235" s="203" t="s">
        <v>3593</v>
      </c>
      <c r="AD235" s="203" t="s">
        <v>3593</v>
      </c>
      <c r="AE235" s="203" t="s">
        <v>3593</v>
      </c>
      <c r="AF235" s="203" t="s">
        <v>3593</v>
      </c>
      <c r="AG235" s="203" t="s">
        <v>3593</v>
      </c>
      <c r="AH235" s="203" t="s">
        <v>3593</v>
      </c>
      <c r="AI235" s="203" t="s">
        <v>3593</v>
      </c>
      <c r="AJ235" s="203" t="s">
        <v>3593</v>
      </c>
      <c r="AK235" s="203" t="s">
        <v>3593</v>
      </c>
      <c r="AL235" s="203" t="s">
        <v>3593</v>
      </c>
      <c r="AM235" s="203" t="s">
        <v>3593</v>
      </c>
      <c r="AN235" s="203" t="s">
        <v>3593</v>
      </c>
      <c r="AO235" s="203" t="s">
        <v>3593</v>
      </c>
      <c r="AP235" s="203" t="s">
        <v>3593</v>
      </c>
      <c r="AQ235" s="203" t="s">
        <v>3593</v>
      </c>
      <c r="AR235" s="203" t="s">
        <v>3593</v>
      </c>
      <c r="AS235" s="203" t="s">
        <v>3593</v>
      </c>
      <c r="AT235" s="203" t="s">
        <v>3593</v>
      </c>
      <c r="AU235" s="203" t="s">
        <v>3593</v>
      </c>
      <c r="AV235" s="203" t="s">
        <v>3593</v>
      </c>
      <c r="AW235" s="203" t="s">
        <v>3593</v>
      </c>
      <c r="AX235" s="203" t="s">
        <v>3593</v>
      </c>
      <c r="AY235" s="203" t="s">
        <v>3593</v>
      </c>
    </row>
    <row r="236" spans="16:51" x14ac:dyDescent="0.25">
      <c r="P236" s="199" t="s">
        <v>3699</v>
      </c>
      <c r="Q236" s="199" t="s">
        <v>3974</v>
      </c>
      <c r="R236" s="203" t="s">
        <v>3593</v>
      </c>
      <c r="S236" s="203" t="s">
        <v>3593</v>
      </c>
      <c r="T236" s="203" t="s">
        <v>3593</v>
      </c>
      <c r="U236" s="203" t="s">
        <v>3593</v>
      </c>
      <c r="V236" s="203" t="s">
        <v>3593</v>
      </c>
      <c r="W236" s="203" t="s">
        <v>3593</v>
      </c>
      <c r="X236" s="203" t="s">
        <v>3593</v>
      </c>
      <c r="Y236" s="203" t="s">
        <v>3593</v>
      </c>
      <c r="Z236" s="203" t="s">
        <v>3593</v>
      </c>
      <c r="AA236" s="203" t="s">
        <v>3593</v>
      </c>
      <c r="AB236" s="203" t="s">
        <v>3593</v>
      </c>
      <c r="AC236" s="203" t="s">
        <v>3593</v>
      </c>
      <c r="AD236" s="203" t="s">
        <v>3593</v>
      </c>
      <c r="AE236" s="203" t="s">
        <v>3593</v>
      </c>
      <c r="AF236" s="203" t="s">
        <v>3593</v>
      </c>
      <c r="AG236" s="203" t="s">
        <v>3593</v>
      </c>
      <c r="AH236" s="203" t="s">
        <v>3593</v>
      </c>
      <c r="AI236" s="203" t="s">
        <v>3593</v>
      </c>
      <c r="AJ236" s="203" t="s">
        <v>3593</v>
      </c>
      <c r="AK236" s="203" t="s">
        <v>3593</v>
      </c>
      <c r="AL236" s="203" t="s">
        <v>3593</v>
      </c>
      <c r="AM236" s="203" t="s">
        <v>3593</v>
      </c>
      <c r="AN236" s="203" t="s">
        <v>3593</v>
      </c>
      <c r="AO236" s="203" t="s">
        <v>3593</v>
      </c>
      <c r="AP236" s="203" t="s">
        <v>3593</v>
      </c>
      <c r="AQ236" s="203" t="s">
        <v>3593</v>
      </c>
      <c r="AR236" s="203" t="s">
        <v>3593</v>
      </c>
      <c r="AS236" s="203" t="s">
        <v>3593</v>
      </c>
      <c r="AT236" s="203" t="s">
        <v>3593</v>
      </c>
      <c r="AU236" s="203" t="s">
        <v>3593</v>
      </c>
      <c r="AV236" s="203" t="s">
        <v>3593</v>
      </c>
      <c r="AW236" s="203" t="s">
        <v>3593</v>
      </c>
      <c r="AX236" s="203" t="s">
        <v>3593</v>
      </c>
      <c r="AY236" s="203" t="s">
        <v>3593</v>
      </c>
    </row>
    <row r="237" spans="16:51" x14ac:dyDescent="0.25">
      <c r="P237" s="199" t="s">
        <v>3589</v>
      </c>
      <c r="Q237" s="199" t="s">
        <v>3879</v>
      </c>
      <c r="R237" s="199" t="s">
        <v>3879</v>
      </c>
      <c r="S237" s="199" t="s">
        <v>3638</v>
      </c>
      <c r="T237" s="203" t="s">
        <v>3593</v>
      </c>
      <c r="U237" s="203" t="s">
        <v>3593</v>
      </c>
      <c r="V237" s="203" t="s">
        <v>3593</v>
      </c>
      <c r="W237" s="203" t="s">
        <v>3593</v>
      </c>
      <c r="X237" s="203" t="s">
        <v>3593</v>
      </c>
      <c r="Y237" s="203" t="s">
        <v>3593</v>
      </c>
      <c r="Z237" s="203" t="s">
        <v>3593</v>
      </c>
      <c r="AA237" s="203" t="s">
        <v>3593</v>
      </c>
      <c r="AB237" s="203" t="s">
        <v>3593</v>
      </c>
      <c r="AC237" s="203" t="s">
        <v>3593</v>
      </c>
      <c r="AD237" s="203" t="s">
        <v>3593</v>
      </c>
      <c r="AE237" s="203" t="s">
        <v>3593</v>
      </c>
      <c r="AF237" s="203" t="s">
        <v>3593</v>
      </c>
      <c r="AG237" s="203" t="s">
        <v>3593</v>
      </c>
      <c r="AH237" s="203" t="s">
        <v>3593</v>
      </c>
      <c r="AI237" s="203" t="s">
        <v>3593</v>
      </c>
      <c r="AJ237" s="203" t="s">
        <v>3593</v>
      </c>
      <c r="AK237" s="203" t="s">
        <v>3593</v>
      </c>
      <c r="AL237" s="203" t="s">
        <v>3593</v>
      </c>
      <c r="AM237" s="203" t="s">
        <v>3593</v>
      </c>
      <c r="AN237" s="203" t="s">
        <v>3593</v>
      </c>
      <c r="AO237" s="203" t="s">
        <v>3593</v>
      </c>
      <c r="AP237" s="203" t="s">
        <v>3593</v>
      </c>
      <c r="AQ237" s="203" t="s">
        <v>3593</v>
      </c>
      <c r="AR237" s="203" t="s">
        <v>3593</v>
      </c>
      <c r="AS237" s="203" t="s">
        <v>3593</v>
      </c>
      <c r="AT237" s="203" t="s">
        <v>3593</v>
      </c>
      <c r="AU237" s="203" t="s">
        <v>3593</v>
      </c>
      <c r="AV237" s="203" t="s">
        <v>3593</v>
      </c>
      <c r="AW237" s="203" t="s">
        <v>3593</v>
      </c>
      <c r="AX237" s="203" t="s">
        <v>3593</v>
      </c>
      <c r="AY237" s="203" t="s">
        <v>3593</v>
      </c>
    </row>
    <row r="238" spans="16:51" x14ac:dyDescent="0.25">
      <c r="P238" s="199" t="s">
        <v>3589</v>
      </c>
      <c r="Q238" s="199" t="s">
        <v>3801</v>
      </c>
      <c r="R238" s="199" t="s">
        <v>3801</v>
      </c>
      <c r="S238" s="199" t="s">
        <v>3811</v>
      </c>
      <c r="T238" s="199" t="s">
        <v>3774</v>
      </c>
      <c r="U238" s="199" t="s">
        <v>3810</v>
      </c>
      <c r="V238" s="203" t="s">
        <v>3593</v>
      </c>
      <c r="W238" s="203" t="s">
        <v>3593</v>
      </c>
      <c r="X238" s="203" t="s">
        <v>3593</v>
      </c>
      <c r="Y238" s="203" t="s">
        <v>3593</v>
      </c>
      <c r="Z238" s="203" t="s">
        <v>3593</v>
      </c>
      <c r="AA238" s="203" t="s">
        <v>3593</v>
      </c>
      <c r="AB238" s="203" t="s">
        <v>3593</v>
      </c>
      <c r="AC238" s="203" t="s">
        <v>3593</v>
      </c>
      <c r="AD238" s="203" t="s">
        <v>3593</v>
      </c>
      <c r="AE238" s="203" t="s">
        <v>3593</v>
      </c>
      <c r="AF238" s="203" t="s">
        <v>3593</v>
      </c>
      <c r="AG238" s="203" t="s">
        <v>3593</v>
      </c>
      <c r="AH238" s="203" t="s">
        <v>3593</v>
      </c>
      <c r="AI238" s="203" t="s">
        <v>3593</v>
      </c>
      <c r="AJ238" s="203" t="s">
        <v>3593</v>
      </c>
      <c r="AK238" s="203" t="s">
        <v>3593</v>
      </c>
      <c r="AL238" s="203" t="s">
        <v>3593</v>
      </c>
      <c r="AM238" s="203" t="s">
        <v>3593</v>
      </c>
      <c r="AN238" s="203" t="s">
        <v>3593</v>
      </c>
      <c r="AO238" s="203" t="s">
        <v>3593</v>
      </c>
      <c r="AP238" s="203" t="s">
        <v>3593</v>
      </c>
      <c r="AQ238" s="203" t="s">
        <v>3593</v>
      </c>
      <c r="AR238" s="203" t="s">
        <v>3593</v>
      </c>
      <c r="AS238" s="203" t="s">
        <v>3593</v>
      </c>
      <c r="AT238" s="203" t="s">
        <v>3593</v>
      </c>
      <c r="AU238" s="203" t="s">
        <v>3593</v>
      </c>
      <c r="AV238" s="203" t="s">
        <v>3593</v>
      </c>
      <c r="AW238" s="203" t="s">
        <v>3593</v>
      </c>
      <c r="AX238" s="203" t="s">
        <v>3593</v>
      </c>
      <c r="AY238" s="203" t="s">
        <v>3593</v>
      </c>
    </row>
    <row r="239" spans="16:51" x14ac:dyDescent="0.25">
      <c r="P239" s="199" t="s">
        <v>3589</v>
      </c>
      <c r="Q239" s="199" t="s">
        <v>3975</v>
      </c>
      <c r="R239" s="199" t="s">
        <v>3975</v>
      </c>
      <c r="S239" s="199" t="s">
        <v>3635</v>
      </c>
      <c r="T239" s="199" t="s">
        <v>3636</v>
      </c>
      <c r="U239" s="203" t="s">
        <v>3593</v>
      </c>
      <c r="V239" s="203" t="s">
        <v>3593</v>
      </c>
      <c r="W239" s="203" t="s">
        <v>3593</v>
      </c>
      <c r="X239" s="203" t="s">
        <v>3593</v>
      </c>
      <c r="Y239" s="203" t="s">
        <v>3593</v>
      </c>
      <c r="Z239" s="203" t="s">
        <v>3593</v>
      </c>
      <c r="AA239" s="203" t="s">
        <v>3593</v>
      </c>
      <c r="AB239" s="203" t="s">
        <v>3593</v>
      </c>
      <c r="AC239" s="203" t="s">
        <v>3593</v>
      </c>
      <c r="AD239" s="203" t="s">
        <v>3593</v>
      </c>
      <c r="AE239" s="203" t="s">
        <v>3593</v>
      </c>
      <c r="AF239" s="203" t="s">
        <v>3593</v>
      </c>
      <c r="AG239" s="203" t="s">
        <v>3593</v>
      </c>
      <c r="AH239" s="203" t="s">
        <v>3593</v>
      </c>
      <c r="AI239" s="203" t="s">
        <v>3593</v>
      </c>
      <c r="AJ239" s="203" t="s">
        <v>3593</v>
      </c>
      <c r="AK239" s="203" t="s">
        <v>3593</v>
      </c>
      <c r="AL239" s="203" t="s">
        <v>3593</v>
      </c>
      <c r="AM239" s="203" t="s">
        <v>3593</v>
      </c>
      <c r="AN239" s="203" t="s">
        <v>3593</v>
      </c>
      <c r="AO239" s="203" t="s">
        <v>3593</v>
      </c>
      <c r="AP239" s="203" t="s">
        <v>3593</v>
      </c>
      <c r="AQ239" s="203" t="s">
        <v>3593</v>
      </c>
      <c r="AR239" s="203" t="s">
        <v>3593</v>
      </c>
      <c r="AS239" s="203" t="s">
        <v>3593</v>
      </c>
      <c r="AT239" s="203" t="s">
        <v>3593</v>
      </c>
      <c r="AU239" s="203" t="s">
        <v>3593</v>
      </c>
      <c r="AV239" s="203" t="s">
        <v>3593</v>
      </c>
      <c r="AW239" s="203" t="s">
        <v>3593</v>
      </c>
      <c r="AX239" s="203" t="s">
        <v>3593</v>
      </c>
      <c r="AY239" s="203" t="s">
        <v>3593</v>
      </c>
    </row>
    <row r="240" spans="16:51" x14ac:dyDescent="0.25">
      <c r="P240" s="199" t="s">
        <v>3589</v>
      </c>
      <c r="Q240" s="199" t="s">
        <v>3976</v>
      </c>
      <c r="R240" s="199" t="s">
        <v>3976</v>
      </c>
      <c r="S240" s="199" t="s">
        <v>3591</v>
      </c>
      <c r="T240" s="199" t="s">
        <v>3592</v>
      </c>
      <c r="U240" s="203" t="s">
        <v>3593</v>
      </c>
      <c r="V240" s="203" t="s">
        <v>3593</v>
      </c>
      <c r="W240" s="203" t="s">
        <v>3593</v>
      </c>
      <c r="X240" s="203" t="s">
        <v>3593</v>
      </c>
      <c r="Y240" s="203" t="s">
        <v>3593</v>
      </c>
      <c r="Z240" s="203" t="s">
        <v>3593</v>
      </c>
      <c r="AA240" s="203" t="s">
        <v>3593</v>
      </c>
      <c r="AB240" s="203" t="s">
        <v>3593</v>
      </c>
      <c r="AC240" s="203" t="s">
        <v>3593</v>
      </c>
      <c r="AD240" s="203" t="s">
        <v>3593</v>
      </c>
      <c r="AE240" s="203" t="s">
        <v>3593</v>
      </c>
      <c r="AF240" s="203" t="s">
        <v>3593</v>
      </c>
      <c r="AG240" s="203" t="s">
        <v>3593</v>
      </c>
      <c r="AH240" s="203" t="s">
        <v>3593</v>
      </c>
      <c r="AI240" s="203" t="s">
        <v>3593</v>
      </c>
      <c r="AJ240" s="203" t="s">
        <v>3593</v>
      </c>
      <c r="AK240" s="203" t="s">
        <v>3593</v>
      </c>
      <c r="AL240" s="203" t="s">
        <v>3593</v>
      </c>
      <c r="AM240" s="203" t="s">
        <v>3593</v>
      </c>
      <c r="AN240" s="203" t="s">
        <v>3593</v>
      </c>
      <c r="AO240" s="203" t="s">
        <v>3593</v>
      </c>
      <c r="AP240" s="203" t="s">
        <v>3593</v>
      </c>
      <c r="AQ240" s="203" t="s">
        <v>3593</v>
      </c>
      <c r="AR240" s="203" t="s">
        <v>3593</v>
      </c>
      <c r="AS240" s="203" t="s">
        <v>3593</v>
      </c>
      <c r="AT240" s="203" t="s">
        <v>3593</v>
      </c>
      <c r="AU240" s="203" t="s">
        <v>3593</v>
      </c>
      <c r="AV240" s="203" t="s">
        <v>3593</v>
      </c>
      <c r="AW240" s="203" t="s">
        <v>3593</v>
      </c>
      <c r="AX240" s="203" t="s">
        <v>3593</v>
      </c>
      <c r="AY240" s="203" t="s">
        <v>3593</v>
      </c>
    </row>
    <row r="241" spans="16:51" x14ac:dyDescent="0.25">
      <c r="P241" s="199" t="s">
        <v>3589</v>
      </c>
      <c r="Q241" s="199" t="s">
        <v>3763</v>
      </c>
      <c r="R241" s="199" t="s">
        <v>3763</v>
      </c>
      <c r="S241" s="199" t="s">
        <v>3766</v>
      </c>
      <c r="T241" s="199" t="s">
        <v>3761</v>
      </c>
      <c r="U241" s="203" t="s">
        <v>3593</v>
      </c>
      <c r="V241" s="203" t="s">
        <v>3593</v>
      </c>
      <c r="W241" s="203" t="s">
        <v>3593</v>
      </c>
      <c r="X241" s="203" t="s">
        <v>3593</v>
      </c>
      <c r="Y241" s="203" t="s">
        <v>3593</v>
      </c>
      <c r="Z241" s="203" t="s">
        <v>3593</v>
      </c>
      <c r="AA241" s="203" t="s">
        <v>3593</v>
      </c>
      <c r="AB241" s="203" t="s">
        <v>3593</v>
      </c>
      <c r="AC241" s="203" t="s">
        <v>3593</v>
      </c>
      <c r="AD241" s="203" t="s">
        <v>3593</v>
      </c>
      <c r="AE241" s="203" t="s">
        <v>3593</v>
      </c>
      <c r="AF241" s="203" t="s">
        <v>3593</v>
      </c>
      <c r="AG241" s="203" t="s">
        <v>3593</v>
      </c>
      <c r="AH241" s="203" t="s">
        <v>3593</v>
      </c>
      <c r="AI241" s="203" t="s">
        <v>3593</v>
      </c>
      <c r="AJ241" s="203" t="s">
        <v>3593</v>
      </c>
      <c r="AK241" s="203" t="s">
        <v>3593</v>
      </c>
      <c r="AL241" s="203" t="s">
        <v>3593</v>
      </c>
      <c r="AM241" s="203" t="s">
        <v>3593</v>
      </c>
      <c r="AN241" s="203" t="s">
        <v>3593</v>
      </c>
      <c r="AO241" s="203" t="s">
        <v>3593</v>
      </c>
      <c r="AP241" s="203" t="s">
        <v>3593</v>
      </c>
      <c r="AQ241" s="203" t="s">
        <v>3593</v>
      </c>
      <c r="AR241" s="203" t="s">
        <v>3593</v>
      </c>
      <c r="AS241" s="203" t="s">
        <v>3593</v>
      </c>
      <c r="AT241" s="203" t="s">
        <v>3593</v>
      </c>
      <c r="AU241" s="203" t="s">
        <v>3593</v>
      </c>
      <c r="AV241" s="203" t="s">
        <v>3593</v>
      </c>
      <c r="AW241" s="203" t="s">
        <v>3593</v>
      </c>
      <c r="AX241" s="203" t="s">
        <v>3593</v>
      </c>
      <c r="AY241" s="203" t="s">
        <v>3593</v>
      </c>
    </row>
    <row r="242" spans="16:51" x14ac:dyDescent="0.25">
      <c r="P242" s="199" t="s">
        <v>3589</v>
      </c>
      <c r="Q242" s="199" t="s">
        <v>3712</v>
      </c>
      <c r="R242" s="199" t="s">
        <v>3712</v>
      </c>
      <c r="S242" s="199" t="s">
        <v>3632</v>
      </c>
      <c r="T242" s="199" t="s">
        <v>3633</v>
      </c>
      <c r="U242" s="203" t="s">
        <v>3593</v>
      </c>
      <c r="V242" s="203" t="s">
        <v>3593</v>
      </c>
      <c r="W242" s="203" t="s">
        <v>3593</v>
      </c>
      <c r="X242" s="203" t="s">
        <v>3593</v>
      </c>
      <c r="Y242" s="203" t="s">
        <v>3593</v>
      </c>
      <c r="Z242" s="203" t="s">
        <v>3593</v>
      </c>
      <c r="AA242" s="203" t="s">
        <v>3593</v>
      </c>
      <c r="AB242" s="203" t="s">
        <v>3593</v>
      </c>
      <c r="AC242" s="203" t="s">
        <v>3593</v>
      </c>
      <c r="AD242" s="203" t="s">
        <v>3593</v>
      </c>
      <c r="AE242" s="203" t="s">
        <v>3593</v>
      </c>
      <c r="AF242" s="203" t="s">
        <v>3593</v>
      </c>
      <c r="AG242" s="203" t="s">
        <v>3593</v>
      </c>
      <c r="AH242" s="203" t="s">
        <v>3593</v>
      </c>
      <c r="AI242" s="203" t="s">
        <v>3593</v>
      </c>
      <c r="AJ242" s="203" t="s">
        <v>3593</v>
      </c>
      <c r="AK242" s="203" t="s">
        <v>3593</v>
      </c>
      <c r="AL242" s="203" t="s">
        <v>3593</v>
      </c>
      <c r="AM242" s="203" t="s">
        <v>3593</v>
      </c>
      <c r="AN242" s="203" t="s">
        <v>3593</v>
      </c>
      <c r="AO242" s="203" t="s">
        <v>3593</v>
      </c>
      <c r="AP242" s="203" t="s">
        <v>3593</v>
      </c>
      <c r="AQ242" s="203" t="s">
        <v>3593</v>
      </c>
      <c r="AR242" s="203" t="s">
        <v>3593</v>
      </c>
      <c r="AS242" s="203" t="s">
        <v>3593</v>
      </c>
      <c r="AT242" s="203" t="s">
        <v>3593</v>
      </c>
      <c r="AU242" s="203" t="s">
        <v>3593</v>
      </c>
      <c r="AV242" s="203" t="s">
        <v>3593</v>
      </c>
      <c r="AW242" s="203" t="s">
        <v>3593</v>
      </c>
      <c r="AX242" s="203" t="s">
        <v>3593</v>
      </c>
      <c r="AY242" s="203" t="s">
        <v>3593</v>
      </c>
    </row>
    <row r="243" spans="16:51" x14ac:dyDescent="0.25">
      <c r="P243" s="199" t="s">
        <v>3589</v>
      </c>
      <c r="Q243" s="199" t="s">
        <v>3977</v>
      </c>
      <c r="R243" s="199" t="s">
        <v>3977</v>
      </c>
      <c r="S243" s="199" t="s">
        <v>3839</v>
      </c>
      <c r="T243" s="199" t="s">
        <v>3840</v>
      </c>
      <c r="U243" s="203" t="s">
        <v>3593</v>
      </c>
      <c r="V243" s="203" t="s">
        <v>3593</v>
      </c>
      <c r="W243" s="203" t="s">
        <v>3593</v>
      </c>
      <c r="X243" s="203" t="s">
        <v>3593</v>
      </c>
      <c r="Y243" s="203" t="s">
        <v>3593</v>
      </c>
      <c r="Z243" s="203" t="s">
        <v>3593</v>
      </c>
      <c r="AA243" s="203" t="s">
        <v>3593</v>
      </c>
      <c r="AB243" s="203" t="s">
        <v>3593</v>
      </c>
      <c r="AC243" s="203" t="s">
        <v>3593</v>
      </c>
      <c r="AD243" s="203" t="s">
        <v>3593</v>
      </c>
      <c r="AE243" s="203" t="s">
        <v>3593</v>
      </c>
      <c r="AF243" s="203" t="s">
        <v>3593</v>
      </c>
      <c r="AG243" s="203" t="s">
        <v>3593</v>
      </c>
      <c r="AH243" s="203" t="s">
        <v>3593</v>
      </c>
      <c r="AI243" s="203" t="s">
        <v>3593</v>
      </c>
      <c r="AJ243" s="203" t="s">
        <v>3593</v>
      </c>
      <c r="AK243" s="203" t="s">
        <v>3593</v>
      </c>
      <c r="AL243" s="203" t="s">
        <v>3593</v>
      </c>
      <c r="AM243" s="203" t="s">
        <v>3593</v>
      </c>
      <c r="AN243" s="203" t="s">
        <v>3593</v>
      </c>
      <c r="AO243" s="203" t="s">
        <v>3593</v>
      </c>
      <c r="AP243" s="203" t="s">
        <v>3593</v>
      </c>
      <c r="AQ243" s="203" t="s">
        <v>3593</v>
      </c>
      <c r="AR243" s="203" t="s">
        <v>3593</v>
      </c>
      <c r="AS243" s="203" t="s">
        <v>3593</v>
      </c>
      <c r="AT243" s="203" t="s">
        <v>3593</v>
      </c>
      <c r="AU243" s="203" t="s">
        <v>3593</v>
      </c>
      <c r="AV243" s="203" t="s">
        <v>3593</v>
      </c>
      <c r="AW243" s="203" t="s">
        <v>3593</v>
      </c>
      <c r="AX243" s="203" t="s">
        <v>3593</v>
      </c>
      <c r="AY243" s="203" t="s">
        <v>3593</v>
      </c>
    </row>
    <row r="244" spans="16:51" x14ac:dyDescent="0.25">
      <c r="P244" s="199" t="s">
        <v>3589</v>
      </c>
      <c r="Q244" s="199" t="s">
        <v>3903</v>
      </c>
      <c r="R244" s="199" t="s">
        <v>3903</v>
      </c>
      <c r="S244" s="199" t="s">
        <v>3649</v>
      </c>
      <c r="T244" s="199" t="s">
        <v>3650</v>
      </c>
      <c r="U244" s="199" t="s">
        <v>3651</v>
      </c>
      <c r="V244" s="203" t="s">
        <v>3593</v>
      </c>
      <c r="W244" s="203" t="s">
        <v>3593</v>
      </c>
      <c r="X244" s="203" t="s">
        <v>3593</v>
      </c>
      <c r="Y244" s="203" t="s">
        <v>3593</v>
      </c>
      <c r="Z244" s="203" t="s">
        <v>3593</v>
      </c>
      <c r="AA244" s="203" t="s">
        <v>3593</v>
      </c>
      <c r="AB244" s="203" t="s">
        <v>3593</v>
      </c>
      <c r="AC244" s="203" t="s">
        <v>3593</v>
      </c>
      <c r="AD244" s="203" t="s">
        <v>3593</v>
      </c>
      <c r="AE244" s="203" t="s">
        <v>3593</v>
      </c>
      <c r="AF244" s="203" t="s">
        <v>3593</v>
      </c>
      <c r="AG244" s="203" t="s">
        <v>3593</v>
      </c>
      <c r="AH244" s="203" t="s">
        <v>3593</v>
      </c>
      <c r="AI244" s="203" t="s">
        <v>3593</v>
      </c>
      <c r="AJ244" s="203" t="s">
        <v>3593</v>
      </c>
      <c r="AK244" s="203" t="s">
        <v>3593</v>
      </c>
      <c r="AL244" s="203" t="s">
        <v>3593</v>
      </c>
      <c r="AM244" s="203" t="s">
        <v>3593</v>
      </c>
      <c r="AN244" s="203" t="s">
        <v>3593</v>
      </c>
      <c r="AO244" s="203" t="s">
        <v>3593</v>
      </c>
      <c r="AP244" s="203" t="s">
        <v>3593</v>
      </c>
      <c r="AQ244" s="203" t="s">
        <v>3593</v>
      </c>
      <c r="AR244" s="203" t="s">
        <v>3593</v>
      </c>
      <c r="AS244" s="203" t="s">
        <v>3593</v>
      </c>
      <c r="AT244" s="203" t="s">
        <v>3593</v>
      </c>
      <c r="AU244" s="203" t="s">
        <v>3593</v>
      </c>
      <c r="AV244" s="203" t="s">
        <v>3593</v>
      </c>
      <c r="AW244" s="203" t="s">
        <v>3593</v>
      </c>
      <c r="AX244" s="203" t="s">
        <v>3593</v>
      </c>
      <c r="AY244" s="203" t="s">
        <v>3593</v>
      </c>
    </row>
    <row r="245" spans="16:51" x14ac:dyDescent="0.25">
      <c r="P245" s="199" t="s">
        <v>3699</v>
      </c>
      <c r="Q245" s="199" t="s">
        <v>3978</v>
      </c>
      <c r="R245" s="203" t="s">
        <v>3593</v>
      </c>
      <c r="S245" s="203" t="s">
        <v>3593</v>
      </c>
      <c r="T245" s="203" t="s">
        <v>3593</v>
      </c>
      <c r="U245" s="203" t="s">
        <v>3593</v>
      </c>
      <c r="V245" s="203" t="s">
        <v>3593</v>
      </c>
      <c r="W245" s="203" t="s">
        <v>3593</v>
      </c>
      <c r="X245" s="203" t="s">
        <v>3593</v>
      </c>
      <c r="Y245" s="203" t="s">
        <v>3593</v>
      </c>
      <c r="Z245" s="203" t="s">
        <v>3593</v>
      </c>
      <c r="AA245" s="203" t="s">
        <v>3593</v>
      </c>
      <c r="AB245" s="203" t="s">
        <v>3593</v>
      </c>
      <c r="AC245" s="203" t="s">
        <v>3593</v>
      </c>
      <c r="AD245" s="203" t="s">
        <v>3593</v>
      </c>
      <c r="AE245" s="203" t="s">
        <v>3593</v>
      </c>
      <c r="AF245" s="203" t="s">
        <v>3593</v>
      </c>
      <c r="AG245" s="203" t="s">
        <v>3593</v>
      </c>
      <c r="AH245" s="203" t="s">
        <v>3593</v>
      </c>
      <c r="AI245" s="203" t="s">
        <v>3593</v>
      </c>
      <c r="AJ245" s="203" t="s">
        <v>3593</v>
      </c>
      <c r="AK245" s="203" t="s">
        <v>3593</v>
      </c>
      <c r="AL245" s="203" t="s">
        <v>3593</v>
      </c>
      <c r="AM245" s="203" t="s">
        <v>3593</v>
      </c>
      <c r="AN245" s="203" t="s">
        <v>3593</v>
      </c>
      <c r="AO245" s="203" t="s">
        <v>3593</v>
      </c>
      <c r="AP245" s="203" t="s">
        <v>3593</v>
      </c>
      <c r="AQ245" s="203" t="s">
        <v>3593</v>
      </c>
      <c r="AR245" s="203" t="s">
        <v>3593</v>
      </c>
      <c r="AS245" s="203" t="s">
        <v>3593</v>
      </c>
      <c r="AT245" s="203" t="s">
        <v>3593</v>
      </c>
      <c r="AU245" s="203" t="s">
        <v>3593</v>
      </c>
      <c r="AV245" s="203" t="s">
        <v>3593</v>
      </c>
      <c r="AW245" s="203" t="s">
        <v>3593</v>
      </c>
      <c r="AX245" s="203" t="s">
        <v>3593</v>
      </c>
      <c r="AY245" s="203" t="s">
        <v>3593</v>
      </c>
    </row>
    <row r="246" spans="16:51" x14ac:dyDescent="0.25">
      <c r="P246" s="199" t="s">
        <v>3589</v>
      </c>
      <c r="Q246" s="199" t="s">
        <v>3979</v>
      </c>
      <c r="R246" s="199" t="s">
        <v>3979</v>
      </c>
      <c r="S246" s="199" t="s">
        <v>3609</v>
      </c>
      <c r="T246" s="199" t="s">
        <v>3610</v>
      </c>
      <c r="U246" s="199" t="s">
        <v>3611</v>
      </c>
      <c r="V246" s="203" t="s">
        <v>3593</v>
      </c>
      <c r="W246" s="203" t="s">
        <v>3593</v>
      </c>
      <c r="X246" s="203" t="s">
        <v>3593</v>
      </c>
      <c r="Y246" s="203" t="s">
        <v>3593</v>
      </c>
      <c r="Z246" s="203" t="s">
        <v>3593</v>
      </c>
      <c r="AA246" s="203" t="s">
        <v>3593</v>
      </c>
      <c r="AB246" s="203" t="s">
        <v>3593</v>
      </c>
      <c r="AC246" s="203" t="s">
        <v>3593</v>
      </c>
      <c r="AD246" s="203" t="s">
        <v>3593</v>
      </c>
      <c r="AE246" s="203" t="s">
        <v>3593</v>
      </c>
      <c r="AF246" s="203" t="s">
        <v>3593</v>
      </c>
      <c r="AG246" s="203" t="s">
        <v>3593</v>
      </c>
      <c r="AH246" s="203" t="s">
        <v>3593</v>
      </c>
      <c r="AI246" s="203" t="s">
        <v>3593</v>
      </c>
      <c r="AJ246" s="203" t="s">
        <v>3593</v>
      </c>
      <c r="AK246" s="203" t="s">
        <v>3593</v>
      </c>
      <c r="AL246" s="203" t="s">
        <v>3593</v>
      </c>
      <c r="AM246" s="203" t="s">
        <v>3593</v>
      </c>
      <c r="AN246" s="203" t="s">
        <v>3593</v>
      </c>
      <c r="AO246" s="203" t="s">
        <v>3593</v>
      </c>
      <c r="AP246" s="203" t="s">
        <v>3593</v>
      </c>
      <c r="AQ246" s="203" t="s">
        <v>3593</v>
      </c>
      <c r="AR246" s="203" t="s">
        <v>3593</v>
      </c>
      <c r="AS246" s="203" t="s">
        <v>3593</v>
      </c>
      <c r="AT246" s="203" t="s">
        <v>3593</v>
      </c>
      <c r="AU246" s="203" t="s">
        <v>3593</v>
      </c>
      <c r="AV246" s="203" t="s">
        <v>3593</v>
      </c>
      <c r="AW246" s="203" t="s">
        <v>3593</v>
      </c>
      <c r="AX246" s="203" t="s">
        <v>3593</v>
      </c>
      <c r="AY246" s="203" t="s">
        <v>3593</v>
      </c>
    </row>
    <row r="247" spans="16:51" x14ac:dyDescent="0.25">
      <c r="P247" s="199" t="s">
        <v>3589</v>
      </c>
      <c r="Q247" s="199" t="s">
        <v>3980</v>
      </c>
      <c r="R247" s="199" t="s">
        <v>3980</v>
      </c>
      <c r="S247" s="199" t="s">
        <v>3658</v>
      </c>
      <c r="T247" s="199" t="s">
        <v>3858</v>
      </c>
      <c r="U247" s="203" t="s">
        <v>3593</v>
      </c>
      <c r="V247" s="203" t="s">
        <v>3593</v>
      </c>
      <c r="W247" s="203" t="s">
        <v>3593</v>
      </c>
      <c r="X247" s="203" t="s">
        <v>3593</v>
      </c>
      <c r="Y247" s="203" t="s">
        <v>3593</v>
      </c>
      <c r="Z247" s="203" t="s">
        <v>3593</v>
      </c>
      <c r="AA247" s="203" t="s">
        <v>3593</v>
      </c>
      <c r="AB247" s="203" t="s">
        <v>3593</v>
      </c>
      <c r="AC247" s="203" t="s">
        <v>3593</v>
      </c>
      <c r="AD247" s="203" t="s">
        <v>3593</v>
      </c>
      <c r="AE247" s="203" t="s">
        <v>3593</v>
      </c>
      <c r="AF247" s="203" t="s">
        <v>3593</v>
      </c>
      <c r="AG247" s="203" t="s">
        <v>3593</v>
      </c>
      <c r="AH247" s="203" t="s">
        <v>3593</v>
      </c>
      <c r="AI247" s="203" t="s">
        <v>3593</v>
      </c>
      <c r="AJ247" s="203" t="s">
        <v>3593</v>
      </c>
      <c r="AK247" s="203" t="s">
        <v>3593</v>
      </c>
      <c r="AL247" s="203" t="s">
        <v>3593</v>
      </c>
      <c r="AM247" s="203" t="s">
        <v>3593</v>
      </c>
      <c r="AN247" s="203" t="s">
        <v>3593</v>
      </c>
      <c r="AO247" s="203" t="s">
        <v>3593</v>
      </c>
      <c r="AP247" s="203" t="s">
        <v>3593</v>
      </c>
      <c r="AQ247" s="203" t="s">
        <v>3593</v>
      </c>
      <c r="AR247" s="203" t="s">
        <v>3593</v>
      </c>
      <c r="AS247" s="203" t="s">
        <v>3593</v>
      </c>
      <c r="AT247" s="203" t="s">
        <v>3593</v>
      </c>
      <c r="AU247" s="203" t="s">
        <v>3593</v>
      </c>
      <c r="AV247" s="203" t="s">
        <v>3593</v>
      </c>
      <c r="AW247" s="203" t="s">
        <v>3593</v>
      </c>
      <c r="AX247" s="203" t="s">
        <v>3593</v>
      </c>
      <c r="AY247" s="203" t="s">
        <v>3593</v>
      </c>
    </row>
    <row r="248" spans="16:51" x14ac:dyDescent="0.25">
      <c r="P248" s="199" t="s">
        <v>3589</v>
      </c>
      <c r="Q248" s="199" t="s">
        <v>3981</v>
      </c>
      <c r="R248" s="199" t="s">
        <v>3981</v>
      </c>
      <c r="S248" s="199" t="s">
        <v>3734</v>
      </c>
      <c r="T248" s="199" t="s">
        <v>3735</v>
      </c>
      <c r="U248" s="199" t="s">
        <v>3736</v>
      </c>
      <c r="V248" s="203" t="s">
        <v>3593</v>
      </c>
      <c r="W248" s="203" t="s">
        <v>3593</v>
      </c>
      <c r="X248" s="203" t="s">
        <v>3593</v>
      </c>
      <c r="Y248" s="203" t="s">
        <v>3593</v>
      </c>
      <c r="Z248" s="203" t="s">
        <v>3593</v>
      </c>
      <c r="AA248" s="203" t="s">
        <v>3593</v>
      </c>
      <c r="AB248" s="203" t="s">
        <v>3593</v>
      </c>
      <c r="AC248" s="203" t="s">
        <v>3593</v>
      </c>
      <c r="AD248" s="203" t="s">
        <v>3593</v>
      </c>
      <c r="AE248" s="203" t="s">
        <v>3593</v>
      </c>
      <c r="AF248" s="203" t="s">
        <v>3593</v>
      </c>
      <c r="AG248" s="203" t="s">
        <v>3593</v>
      </c>
      <c r="AH248" s="203" t="s">
        <v>3593</v>
      </c>
      <c r="AI248" s="203" t="s">
        <v>3593</v>
      </c>
      <c r="AJ248" s="203" t="s">
        <v>3593</v>
      </c>
      <c r="AK248" s="203" t="s">
        <v>3593</v>
      </c>
      <c r="AL248" s="203" t="s">
        <v>3593</v>
      </c>
      <c r="AM248" s="203" t="s">
        <v>3593</v>
      </c>
      <c r="AN248" s="203" t="s">
        <v>3593</v>
      </c>
      <c r="AO248" s="203" t="s">
        <v>3593</v>
      </c>
      <c r="AP248" s="203" t="s">
        <v>3593</v>
      </c>
      <c r="AQ248" s="203" t="s">
        <v>3593</v>
      </c>
      <c r="AR248" s="203" t="s">
        <v>3593</v>
      </c>
      <c r="AS248" s="203" t="s">
        <v>3593</v>
      </c>
      <c r="AT248" s="203" t="s">
        <v>3593</v>
      </c>
      <c r="AU248" s="203" t="s">
        <v>3593</v>
      </c>
      <c r="AV248" s="203" t="s">
        <v>3593</v>
      </c>
      <c r="AW248" s="203" t="s">
        <v>3593</v>
      </c>
      <c r="AX248" s="203" t="s">
        <v>3593</v>
      </c>
      <c r="AY248" s="203" t="s">
        <v>3593</v>
      </c>
    </row>
    <row r="249" spans="16:51" x14ac:dyDescent="0.25">
      <c r="P249" s="199" t="s">
        <v>3589</v>
      </c>
      <c r="Q249" s="199" t="s">
        <v>3880</v>
      </c>
      <c r="R249" s="199" t="s">
        <v>3880</v>
      </c>
      <c r="S249" s="199" t="s">
        <v>3638</v>
      </c>
      <c r="T249" s="203" t="s">
        <v>3593</v>
      </c>
      <c r="U249" s="203" t="s">
        <v>3593</v>
      </c>
      <c r="V249" s="203" t="s">
        <v>3593</v>
      </c>
      <c r="W249" s="203" t="s">
        <v>3593</v>
      </c>
      <c r="X249" s="203" t="s">
        <v>3593</v>
      </c>
      <c r="Y249" s="203" t="s">
        <v>3593</v>
      </c>
      <c r="Z249" s="203" t="s">
        <v>3593</v>
      </c>
      <c r="AA249" s="203" t="s">
        <v>3593</v>
      </c>
      <c r="AB249" s="203" t="s">
        <v>3593</v>
      </c>
      <c r="AC249" s="203" t="s">
        <v>3593</v>
      </c>
      <c r="AD249" s="203" t="s">
        <v>3593</v>
      </c>
      <c r="AE249" s="203" t="s">
        <v>3593</v>
      </c>
      <c r="AF249" s="203" t="s">
        <v>3593</v>
      </c>
      <c r="AG249" s="203" t="s">
        <v>3593</v>
      </c>
      <c r="AH249" s="203" t="s">
        <v>3593</v>
      </c>
      <c r="AI249" s="203" t="s">
        <v>3593</v>
      </c>
      <c r="AJ249" s="203" t="s">
        <v>3593</v>
      </c>
      <c r="AK249" s="203" t="s">
        <v>3593</v>
      </c>
      <c r="AL249" s="203" t="s">
        <v>3593</v>
      </c>
      <c r="AM249" s="203" t="s">
        <v>3593</v>
      </c>
      <c r="AN249" s="203" t="s">
        <v>3593</v>
      </c>
      <c r="AO249" s="203" t="s">
        <v>3593</v>
      </c>
      <c r="AP249" s="203" t="s">
        <v>3593</v>
      </c>
      <c r="AQ249" s="203" t="s">
        <v>3593</v>
      </c>
      <c r="AR249" s="203" t="s">
        <v>3593</v>
      </c>
      <c r="AS249" s="203" t="s">
        <v>3593</v>
      </c>
      <c r="AT249" s="203" t="s">
        <v>3593</v>
      </c>
      <c r="AU249" s="203" t="s">
        <v>3593</v>
      </c>
      <c r="AV249" s="203" t="s">
        <v>3593</v>
      </c>
      <c r="AW249" s="203" t="s">
        <v>3593</v>
      </c>
      <c r="AX249" s="203" t="s">
        <v>3593</v>
      </c>
      <c r="AY249" s="203" t="s">
        <v>3593</v>
      </c>
    </row>
    <row r="250" spans="16:51" x14ac:dyDescent="0.25">
      <c r="P250" s="199" t="s">
        <v>3618</v>
      </c>
      <c r="Q250" s="199" t="s">
        <v>3692</v>
      </c>
      <c r="R250" s="199" t="s">
        <v>3691</v>
      </c>
      <c r="S250" s="199" t="s">
        <v>3698</v>
      </c>
      <c r="T250" s="199" t="s">
        <v>3865</v>
      </c>
      <c r="U250" s="199" t="s">
        <v>3941</v>
      </c>
      <c r="V250" s="199" t="s">
        <v>3982</v>
      </c>
      <c r="W250" s="199" t="s">
        <v>3983</v>
      </c>
      <c r="X250" s="199" t="s">
        <v>3984</v>
      </c>
      <c r="Y250" s="203" t="s">
        <v>3593</v>
      </c>
      <c r="Z250" s="203" t="s">
        <v>3593</v>
      </c>
      <c r="AA250" s="203" t="s">
        <v>3593</v>
      </c>
      <c r="AB250" s="203" t="s">
        <v>3593</v>
      </c>
      <c r="AC250" s="203" t="s">
        <v>3593</v>
      </c>
      <c r="AD250" s="203" t="s">
        <v>3593</v>
      </c>
      <c r="AE250" s="203" t="s">
        <v>3593</v>
      </c>
      <c r="AF250" s="203" t="s">
        <v>3593</v>
      </c>
      <c r="AG250" s="203" t="s">
        <v>3593</v>
      </c>
      <c r="AH250" s="203" t="s">
        <v>3593</v>
      </c>
      <c r="AI250" s="203" t="s">
        <v>3593</v>
      </c>
      <c r="AJ250" s="203" t="s">
        <v>3593</v>
      </c>
      <c r="AK250" s="203" t="s">
        <v>3593</v>
      </c>
      <c r="AL250" s="203" t="s">
        <v>3593</v>
      </c>
      <c r="AM250" s="203" t="s">
        <v>3593</v>
      </c>
      <c r="AN250" s="203" t="s">
        <v>3593</v>
      </c>
      <c r="AO250" s="203" t="s">
        <v>3593</v>
      </c>
      <c r="AP250" s="203" t="s">
        <v>3593</v>
      </c>
      <c r="AQ250" s="203" t="s">
        <v>3593</v>
      </c>
      <c r="AR250" s="203" t="s">
        <v>3593</v>
      </c>
      <c r="AS250" s="203" t="s">
        <v>3593</v>
      </c>
      <c r="AT250" s="203" t="s">
        <v>3593</v>
      </c>
      <c r="AU250" s="203" t="s">
        <v>3593</v>
      </c>
      <c r="AV250" s="203" t="s">
        <v>3593</v>
      </c>
      <c r="AW250" s="203" t="s">
        <v>3593</v>
      </c>
      <c r="AX250" s="203" t="s">
        <v>3593</v>
      </c>
      <c r="AY250" s="203" t="s">
        <v>3593</v>
      </c>
    </row>
    <row r="251" spans="16:51" x14ac:dyDescent="0.25">
      <c r="P251" s="199" t="s">
        <v>3618</v>
      </c>
      <c r="Q251" s="199" t="s">
        <v>3693</v>
      </c>
      <c r="R251" s="199" t="s">
        <v>3691</v>
      </c>
      <c r="S251" s="199" t="s">
        <v>3698</v>
      </c>
      <c r="T251" s="199" t="s">
        <v>3865</v>
      </c>
      <c r="U251" s="199" t="s">
        <v>3941</v>
      </c>
      <c r="V251" s="199" t="s">
        <v>3982</v>
      </c>
      <c r="W251" s="199" t="s">
        <v>3983</v>
      </c>
      <c r="X251" s="199" t="s">
        <v>3984</v>
      </c>
      <c r="Y251" s="203" t="s">
        <v>3593</v>
      </c>
      <c r="Z251" s="203" t="s">
        <v>3593</v>
      </c>
      <c r="AA251" s="203" t="s">
        <v>3593</v>
      </c>
      <c r="AB251" s="203" t="s">
        <v>3593</v>
      </c>
      <c r="AC251" s="203" t="s">
        <v>3593</v>
      </c>
      <c r="AD251" s="203" t="s">
        <v>3593</v>
      </c>
      <c r="AE251" s="203" t="s">
        <v>3593</v>
      </c>
      <c r="AF251" s="203" t="s">
        <v>3593</v>
      </c>
      <c r="AG251" s="203" t="s">
        <v>3593</v>
      </c>
      <c r="AH251" s="203" t="s">
        <v>3593</v>
      </c>
      <c r="AI251" s="203" t="s">
        <v>3593</v>
      </c>
      <c r="AJ251" s="203" t="s">
        <v>3593</v>
      </c>
      <c r="AK251" s="203" t="s">
        <v>3593</v>
      </c>
      <c r="AL251" s="203" t="s">
        <v>3593</v>
      </c>
      <c r="AM251" s="203" t="s">
        <v>3593</v>
      </c>
      <c r="AN251" s="203" t="s">
        <v>3593</v>
      </c>
      <c r="AO251" s="203" t="s">
        <v>3593</v>
      </c>
      <c r="AP251" s="203" t="s">
        <v>3593</v>
      </c>
      <c r="AQ251" s="203" t="s">
        <v>3593</v>
      </c>
      <c r="AR251" s="203" t="s">
        <v>3593</v>
      </c>
      <c r="AS251" s="203" t="s">
        <v>3593</v>
      </c>
      <c r="AT251" s="203" t="s">
        <v>3593</v>
      </c>
      <c r="AU251" s="203" t="s">
        <v>3593</v>
      </c>
      <c r="AV251" s="203" t="s">
        <v>3593</v>
      </c>
      <c r="AW251" s="203" t="s">
        <v>3593</v>
      </c>
      <c r="AX251" s="203" t="s">
        <v>3593</v>
      </c>
      <c r="AY251" s="203" t="s">
        <v>3593</v>
      </c>
    </row>
    <row r="252" spans="16:51" x14ac:dyDescent="0.25">
      <c r="P252" s="199" t="s">
        <v>3589</v>
      </c>
      <c r="Q252" s="199" t="s">
        <v>3802</v>
      </c>
      <c r="R252" s="199" t="s">
        <v>3802</v>
      </c>
      <c r="S252" s="199" t="s">
        <v>3811</v>
      </c>
      <c r="T252" s="199" t="s">
        <v>3774</v>
      </c>
      <c r="U252" s="199" t="s">
        <v>3810</v>
      </c>
      <c r="V252" s="203" t="s">
        <v>3593</v>
      </c>
      <c r="W252" s="203" t="s">
        <v>3593</v>
      </c>
      <c r="X252" s="203" t="s">
        <v>3593</v>
      </c>
      <c r="Y252" s="203" t="s">
        <v>3593</v>
      </c>
      <c r="Z252" s="203" t="s">
        <v>3593</v>
      </c>
      <c r="AA252" s="203" t="s">
        <v>3593</v>
      </c>
      <c r="AB252" s="203" t="s">
        <v>3593</v>
      </c>
      <c r="AC252" s="203" t="s">
        <v>3593</v>
      </c>
      <c r="AD252" s="203" t="s">
        <v>3593</v>
      </c>
      <c r="AE252" s="203" t="s">
        <v>3593</v>
      </c>
      <c r="AF252" s="203" t="s">
        <v>3593</v>
      </c>
      <c r="AG252" s="203" t="s">
        <v>3593</v>
      </c>
      <c r="AH252" s="203" t="s">
        <v>3593</v>
      </c>
      <c r="AI252" s="203" t="s">
        <v>3593</v>
      </c>
      <c r="AJ252" s="203" t="s">
        <v>3593</v>
      </c>
      <c r="AK252" s="203" t="s">
        <v>3593</v>
      </c>
      <c r="AL252" s="203" t="s">
        <v>3593</v>
      </c>
      <c r="AM252" s="203" t="s">
        <v>3593</v>
      </c>
      <c r="AN252" s="203" t="s">
        <v>3593</v>
      </c>
      <c r="AO252" s="203" t="s">
        <v>3593</v>
      </c>
      <c r="AP252" s="203" t="s">
        <v>3593</v>
      </c>
      <c r="AQ252" s="203" t="s">
        <v>3593</v>
      </c>
      <c r="AR252" s="203" t="s">
        <v>3593</v>
      </c>
      <c r="AS252" s="203" t="s">
        <v>3593</v>
      </c>
      <c r="AT252" s="203" t="s">
        <v>3593</v>
      </c>
      <c r="AU252" s="203" t="s">
        <v>3593</v>
      </c>
      <c r="AV252" s="203" t="s">
        <v>3593</v>
      </c>
      <c r="AW252" s="203" t="s">
        <v>3593</v>
      </c>
      <c r="AX252" s="203" t="s">
        <v>3593</v>
      </c>
      <c r="AY252" s="203" t="s">
        <v>3593</v>
      </c>
    </row>
    <row r="253" spans="16:51" x14ac:dyDescent="0.25">
      <c r="P253" s="199" t="s">
        <v>3589</v>
      </c>
      <c r="Q253" s="199" t="s">
        <v>3814</v>
      </c>
      <c r="R253" s="199" t="s">
        <v>3814</v>
      </c>
      <c r="S253" s="199" t="s">
        <v>3757</v>
      </c>
      <c r="T253" s="199" t="s">
        <v>3685</v>
      </c>
      <c r="U253" s="199" t="s">
        <v>3686</v>
      </c>
      <c r="V253" s="203" t="s">
        <v>3593</v>
      </c>
      <c r="W253" s="203" t="s">
        <v>3593</v>
      </c>
      <c r="X253" s="203" t="s">
        <v>3593</v>
      </c>
      <c r="Y253" s="203" t="s">
        <v>3593</v>
      </c>
      <c r="Z253" s="203" t="s">
        <v>3593</v>
      </c>
      <c r="AA253" s="203" t="s">
        <v>3593</v>
      </c>
      <c r="AB253" s="203" t="s">
        <v>3593</v>
      </c>
      <c r="AC253" s="203" t="s">
        <v>3593</v>
      </c>
      <c r="AD253" s="203" t="s">
        <v>3593</v>
      </c>
      <c r="AE253" s="203" t="s">
        <v>3593</v>
      </c>
      <c r="AF253" s="203" t="s">
        <v>3593</v>
      </c>
      <c r="AG253" s="203" t="s">
        <v>3593</v>
      </c>
      <c r="AH253" s="203" t="s">
        <v>3593</v>
      </c>
      <c r="AI253" s="203" t="s">
        <v>3593</v>
      </c>
      <c r="AJ253" s="203" t="s">
        <v>3593</v>
      </c>
      <c r="AK253" s="203" t="s">
        <v>3593</v>
      </c>
      <c r="AL253" s="203" t="s">
        <v>3593</v>
      </c>
      <c r="AM253" s="203" t="s">
        <v>3593</v>
      </c>
      <c r="AN253" s="203" t="s">
        <v>3593</v>
      </c>
      <c r="AO253" s="203" t="s">
        <v>3593</v>
      </c>
      <c r="AP253" s="203" t="s">
        <v>3593</v>
      </c>
      <c r="AQ253" s="203" t="s">
        <v>3593</v>
      </c>
      <c r="AR253" s="203" t="s">
        <v>3593</v>
      </c>
      <c r="AS253" s="203" t="s">
        <v>3593</v>
      </c>
      <c r="AT253" s="203" t="s">
        <v>3593</v>
      </c>
      <c r="AU253" s="203" t="s">
        <v>3593</v>
      </c>
      <c r="AV253" s="203" t="s">
        <v>3593</v>
      </c>
      <c r="AW253" s="203" t="s">
        <v>3593</v>
      </c>
      <c r="AX253" s="203" t="s">
        <v>3593</v>
      </c>
      <c r="AY253" s="203" t="s">
        <v>3593</v>
      </c>
    </row>
    <row r="254" spans="16:51" x14ac:dyDescent="0.25">
      <c r="P254" s="199" t="s">
        <v>3589</v>
      </c>
      <c r="Q254" s="199" t="s">
        <v>3797</v>
      </c>
      <c r="R254" s="199" t="s">
        <v>3797</v>
      </c>
      <c r="S254" s="199" t="s">
        <v>3598</v>
      </c>
      <c r="T254" s="199" t="s">
        <v>3599</v>
      </c>
      <c r="U254" s="199" t="s">
        <v>3600</v>
      </c>
      <c r="V254" s="203" t="s">
        <v>3593</v>
      </c>
      <c r="W254" s="203" t="s">
        <v>3593</v>
      </c>
      <c r="X254" s="203" t="s">
        <v>3593</v>
      </c>
      <c r="Y254" s="203" t="s">
        <v>3593</v>
      </c>
      <c r="Z254" s="203" t="s">
        <v>3593</v>
      </c>
      <c r="AA254" s="203" t="s">
        <v>3593</v>
      </c>
      <c r="AB254" s="203" t="s">
        <v>3593</v>
      </c>
      <c r="AC254" s="203" t="s">
        <v>3593</v>
      </c>
      <c r="AD254" s="203" t="s">
        <v>3593</v>
      </c>
      <c r="AE254" s="203" t="s">
        <v>3593</v>
      </c>
      <c r="AF254" s="203" t="s">
        <v>3593</v>
      </c>
      <c r="AG254" s="203" t="s">
        <v>3593</v>
      </c>
      <c r="AH254" s="203" t="s">
        <v>3593</v>
      </c>
      <c r="AI254" s="203" t="s">
        <v>3593</v>
      </c>
      <c r="AJ254" s="203" t="s">
        <v>3593</v>
      </c>
      <c r="AK254" s="203" t="s">
        <v>3593</v>
      </c>
      <c r="AL254" s="203" t="s">
        <v>3593</v>
      </c>
      <c r="AM254" s="203" t="s">
        <v>3593</v>
      </c>
      <c r="AN254" s="203" t="s">
        <v>3593</v>
      </c>
      <c r="AO254" s="203" t="s">
        <v>3593</v>
      </c>
      <c r="AP254" s="203" t="s">
        <v>3593</v>
      </c>
      <c r="AQ254" s="203" t="s">
        <v>3593</v>
      </c>
      <c r="AR254" s="203" t="s">
        <v>3593</v>
      </c>
      <c r="AS254" s="203" t="s">
        <v>3593</v>
      </c>
      <c r="AT254" s="203" t="s">
        <v>3593</v>
      </c>
      <c r="AU254" s="203" t="s">
        <v>3593</v>
      </c>
      <c r="AV254" s="203" t="s">
        <v>3593</v>
      </c>
      <c r="AW254" s="203" t="s">
        <v>3593</v>
      </c>
      <c r="AX254" s="203" t="s">
        <v>3593</v>
      </c>
      <c r="AY254" s="203" t="s">
        <v>3593</v>
      </c>
    </row>
    <row r="255" spans="16:51" x14ac:dyDescent="0.25">
      <c r="P255" s="199" t="s">
        <v>3589</v>
      </c>
      <c r="Q255" s="199" t="s">
        <v>3928</v>
      </c>
      <c r="R255" s="199" t="s">
        <v>3928</v>
      </c>
      <c r="S255" s="199" t="s">
        <v>3828</v>
      </c>
      <c r="T255" s="199" t="s">
        <v>3829</v>
      </c>
      <c r="U255" s="203" t="s">
        <v>3593</v>
      </c>
      <c r="V255" s="203" t="s">
        <v>3593</v>
      </c>
      <c r="W255" s="203" t="s">
        <v>3593</v>
      </c>
      <c r="X255" s="203" t="s">
        <v>3593</v>
      </c>
      <c r="Y255" s="203" t="s">
        <v>3593</v>
      </c>
      <c r="Z255" s="203" t="s">
        <v>3593</v>
      </c>
      <c r="AA255" s="203" t="s">
        <v>3593</v>
      </c>
      <c r="AB255" s="203" t="s">
        <v>3593</v>
      </c>
      <c r="AC255" s="203" t="s">
        <v>3593</v>
      </c>
      <c r="AD255" s="203" t="s">
        <v>3593</v>
      </c>
      <c r="AE255" s="203" t="s">
        <v>3593</v>
      </c>
      <c r="AF255" s="203" t="s">
        <v>3593</v>
      </c>
      <c r="AG255" s="203" t="s">
        <v>3593</v>
      </c>
      <c r="AH255" s="203" t="s">
        <v>3593</v>
      </c>
      <c r="AI255" s="203" t="s">
        <v>3593</v>
      </c>
      <c r="AJ255" s="203" t="s">
        <v>3593</v>
      </c>
      <c r="AK255" s="203" t="s">
        <v>3593</v>
      </c>
      <c r="AL255" s="203" t="s">
        <v>3593</v>
      </c>
      <c r="AM255" s="203" t="s">
        <v>3593</v>
      </c>
      <c r="AN255" s="203" t="s">
        <v>3593</v>
      </c>
      <c r="AO255" s="203" t="s">
        <v>3593</v>
      </c>
      <c r="AP255" s="203" t="s">
        <v>3593</v>
      </c>
      <c r="AQ255" s="203" t="s">
        <v>3593</v>
      </c>
      <c r="AR255" s="203" t="s">
        <v>3593</v>
      </c>
      <c r="AS255" s="203" t="s">
        <v>3593</v>
      </c>
      <c r="AT255" s="203" t="s">
        <v>3593</v>
      </c>
      <c r="AU255" s="203" t="s">
        <v>3593</v>
      </c>
      <c r="AV255" s="203" t="s">
        <v>3593</v>
      </c>
      <c r="AW255" s="203" t="s">
        <v>3593</v>
      </c>
      <c r="AX255" s="203" t="s">
        <v>3593</v>
      </c>
      <c r="AY255" s="203" t="s">
        <v>3593</v>
      </c>
    </row>
    <row r="256" spans="16:51" x14ac:dyDescent="0.25">
      <c r="P256" s="199" t="s">
        <v>3589</v>
      </c>
      <c r="Q256" s="199" t="s">
        <v>3919</v>
      </c>
      <c r="R256" s="199" t="s">
        <v>3919</v>
      </c>
      <c r="S256" s="199" t="s">
        <v>3708</v>
      </c>
      <c r="T256" s="199" t="s">
        <v>3709</v>
      </c>
      <c r="U256" s="203" t="s">
        <v>3593</v>
      </c>
      <c r="V256" s="203" t="s">
        <v>3593</v>
      </c>
      <c r="W256" s="203" t="s">
        <v>3593</v>
      </c>
      <c r="X256" s="203" t="s">
        <v>3593</v>
      </c>
      <c r="Y256" s="203" t="s">
        <v>3593</v>
      </c>
      <c r="Z256" s="203" t="s">
        <v>3593</v>
      </c>
      <c r="AA256" s="203" t="s">
        <v>3593</v>
      </c>
      <c r="AB256" s="203" t="s">
        <v>3593</v>
      </c>
      <c r="AC256" s="203" t="s">
        <v>3593</v>
      </c>
      <c r="AD256" s="203" t="s">
        <v>3593</v>
      </c>
      <c r="AE256" s="203" t="s">
        <v>3593</v>
      </c>
      <c r="AF256" s="203" t="s">
        <v>3593</v>
      </c>
      <c r="AG256" s="203" t="s">
        <v>3593</v>
      </c>
      <c r="AH256" s="203" t="s">
        <v>3593</v>
      </c>
      <c r="AI256" s="203" t="s">
        <v>3593</v>
      </c>
      <c r="AJ256" s="203" t="s">
        <v>3593</v>
      </c>
      <c r="AK256" s="203" t="s">
        <v>3593</v>
      </c>
      <c r="AL256" s="203" t="s">
        <v>3593</v>
      </c>
      <c r="AM256" s="203" t="s">
        <v>3593</v>
      </c>
      <c r="AN256" s="203" t="s">
        <v>3593</v>
      </c>
      <c r="AO256" s="203" t="s">
        <v>3593</v>
      </c>
      <c r="AP256" s="203" t="s">
        <v>3593</v>
      </c>
      <c r="AQ256" s="203" t="s">
        <v>3593</v>
      </c>
      <c r="AR256" s="203" t="s">
        <v>3593</v>
      </c>
      <c r="AS256" s="203" t="s">
        <v>3593</v>
      </c>
      <c r="AT256" s="203" t="s">
        <v>3593</v>
      </c>
      <c r="AU256" s="203" t="s">
        <v>3593</v>
      </c>
      <c r="AV256" s="203" t="s">
        <v>3593</v>
      </c>
      <c r="AW256" s="203" t="s">
        <v>3593</v>
      </c>
      <c r="AX256" s="203" t="s">
        <v>3593</v>
      </c>
      <c r="AY256" s="203" t="s">
        <v>3593</v>
      </c>
    </row>
    <row r="257" spans="16:51" x14ac:dyDescent="0.25">
      <c r="P257" s="199" t="s">
        <v>3589</v>
      </c>
      <c r="Q257" s="199" t="s">
        <v>3964</v>
      </c>
      <c r="R257" s="199" t="s">
        <v>3964</v>
      </c>
      <c r="S257" s="199" t="s">
        <v>3682</v>
      </c>
      <c r="T257" s="199" t="s">
        <v>3683</v>
      </c>
      <c r="U257" s="203" t="s">
        <v>3593</v>
      </c>
      <c r="V257" s="203" t="s">
        <v>3593</v>
      </c>
      <c r="W257" s="203" t="s">
        <v>3593</v>
      </c>
      <c r="X257" s="203" t="s">
        <v>3593</v>
      </c>
      <c r="Y257" s="203" t="s">
        <v>3593</v>
      </c>
      <c r="Z257" s="203" t="s">
        <v>3593</v>
      </c>
      <c r="AA257" s="203" t="s">
        <v>3593</v>
      </c>
      <c r="AB257" s="203" t="s">
        <v>3593</v>
      </c>
      <c r="AC257" s="203" t="s">
        <v>3593</v>
      </c>
      <c r="AD257" s="203" t="s">
        <v>3593</v>
      </c>
      <c r="AE257" s="203" t="s">
        <v>3593</v>
      </c>
      <c r="AF257" s="203" t="s">
        <v>3593</v>
      </c>
      <c r="AG257" s="203" t="s">
        <v>3593</v>
      </c>
      <c r="AH257" s="203" t="s">
        <v>3593</v>
      </c>
      <c r="AI257" s="203" t="s">
        <v>3593</v>
      </c>
      <c r="AJ257" s="203" t="s">
        <v>3593</v>
      </c>
      <c r="AK257" s="203" t="s">
        <v>3593</v>
      </c>
      <c r="AL257" s="203" t="s">
        <v>3593</v>
      </c>
      <c r="AM257" s="203" t="s">
        <v>3593</v>
      </c>
      <c r="AN257" s="203" t="s">
        <v>3593</v>
      </c>
      <c r="AO257" s="203" t="s">
        <v>3593</v>
      </c>
      <c r="AP257" s="203" t="s">
        <v>3593</v>
      </c>
      <c r="AQ257" s="203" t="s">
        <v>3593</v>
      </c>
      <c r="AR257" s="203" t="s">
        <v>3593</v>
      </c>
      <c r="AS257" s="203" t="s">
        <v>3593</v>
      </c>
      <c r="AT257" s="203" t="s">
        <v>3593</v>
      </c>
      <c r="AU257" s="203" t="s">
        <v>3593</v>
      </c>
      <c r="AV257" s="203" t="s">
        <v>3593</v>
      </c>
      <c r="AW257" s="203" t="s">
        <v>3593</v>
      </c>
      <c r="AX257" s="203" t="s">
        <v>3593</v>
      </c>
      <c r="AY257" s="203" t="s">
        <v>3593</v>
      </c>
    </row>
    <row r="258" spans="16:51" x14ac:dyDescent="0.25">
      <c r="P258" s="199" t="s">
        <v>3589</v>
      </c>
      <c r="Q258" s="199" t="s">
        <v>3929</v>
      </c>
      <c r="R258" s="199" t="s">
        <v>3929</v>
      </c>
      <c r="S258" s="199" t="s">
        <v>3828</v>
      </c>
      <c r="T258" s="199" t="s">
        <v>3829</v>
      </c>
      <c r="U258" s="203" t="s">
        <v>3593</v>
      </c>
      <c r="V258" s="203" t="s">
        <v>3593</v>
      </c>
      <c r="W258" s="203" t="s">
        <v>3593</v>
      </c>
      <c r="X258" s="203" t="s">
        <v>3593</v>
      </c>
      <c r="Y258" s="203" t="s">
        <v>3593</v>
      </c>
      <c r="Z258" s="203" t="s">
        <v>3593</v>
      </c>
      <c r="AA258" s="203" t="s">
        <v>3593</v>
      </c>
      <c r="AB258" s="203" t="s">
        <v>3593</v>
      </c>
      <c r="AC258" s="203" t="s">
        <v>3593</v>
      </c>
      <c r="AD258" s="203" t="s">
        <v>3593</v>
      </c>
      <c r="AE258" s="203" t="s">
        <v>3593</v>
      </c>
      <c r="AF258" s="203" t="s">
        <v>3593</v>
      </c>
      <c r="AG258" s="203" t="s">
        <v>3593</v>
      </c>
      <c r="AH258" s="203" t="s">
        <v>3593</v>
      </c>
      <c r="AI258" s="203" t="s">
        <v>3593</v>
      </c>
      <c r="AJ258" s="203" t="s">
        <v>3593</v>
      </c>
      <c r="AK258" s="203" t="s">
        <v>3593</v>
      </c>
      <c r="AL258" s="203" t="s">
        <v>3593</v>
      </c>
      <c r="AM258" s="203" t="s">
        <v>3593</v>
      </c>
      <c r="AN258" s="203" t="s">
        <v>3593</v>
      </c>
      <c r="AO258" s="203" t="s">
        <v>3593</v>
      </c>
      <c r="AP258" s="203" t="s">
        <v>3593</v>
      </c>
      <c r="AQ258" s="203" t="s">
        <v>3593</v>
      </c>
      <c r="AR258" s="203" t="s">
        <v>3593</v>
      </c>
      <c r="AS258" s="203" t="s">
        <v>3593</v>
      </c>
      <c r="AT258" s="203" t="s">
        <v>3593</v>
      </c>
      <c r="AU258" s="203" t="s">
        <v>3593</v>
      </c>
      <c r="AV258" s="203" t="s">
        <v>3593</v>
      </c>
      <c r="AW258" s="203" t="s">
        <v>3593</v>
      </c>
      <c r="AX258" s="203" t="s">
        <v>3593</v>
      </c>
      <c r="AY258" s="203" t="s">
        <v>3593</v>
      </c>
    </row>
    <row r="259" spans="16:51" x14ac:dyDescent="0.25">
      <c r="P259" s="199" t="s">
        <v>3699</v>
      </c>
      <c r="Q259" s="199" t="s">
        <v>3985</v>
      </c>
      <c r="R259" s="203" t="s">
        <v>3593</v>
      </c>
      <c r="S259" s="203" t="s">
        <v>3593</v>
      </c>
      <c r="T259" s="203" t="s">
        <v>3593</v>
      </c>
      <c r="U259" s="203" t="s">
        <v>3593</v>
      </c>
      <c r="V259" s="203" t="s">
        <v>3593</v>
      </c>
      <c r="W259" s="203" t="s">
        <v>3593</v>
      </c>
      <c r="X259" s="203" t="s">
        <v>3593</v>
      </c>
      <c r="Y259" s="203" t="s">
        <v>3593</v>
      </c>
      <c r="Z259" s="203" t="s">
        <v>3593</v>
      </c>
      <c r="AA259" s="203" t="s">
        <v>3593</v>
      </c>
      <c r="AB259" s="203" t="s">
        <v>3593</v>
      </c>
      <c r="AC259" s="203" t="s">
        <v>3593</v>
      </c>
      <c r="AD259" s="203" t="s">
        <v>3593</v>
      </c>
      <c r="AE259" s="203" t="s">
        <v>3593</v>
      </c>
      <c r="AF259" s="203" t="s">
        <v>3593</v>
      </c>
      <c r="AG259" s="203" t="s">
        <v>3593</v>
      </c>
      <c r="AH259" s="203" t="s">
        <v>3593</v>
      </c>
      <c r="AI259" s="203" t="s">
        <v>3593</v>
      </c>
      <c r="AJ259" s="203" t="s">
        <v>3593</v>
      </c>
      <c r="AK259" s="203" t="s">
        <v>3593</v>
      </c>
      <c r="AL259" s="203" t="s">
        <v>3593</v>
      </c>
      <c r="AM259" s="203" t="s">
        <v>3593</v>
      </c>
      <c r="AN259" s="203" t="s">
        <v>3593</v>
      </c>
      <c r="AO259" s="203" t="s">
        <v>3593</v>
      </c>
      <c r="AP259" s="203" t="s">
        <v>3593</v>
      </c>
      <c r="AQ259" s="203" t="s">
        <v>3593</v>
      </c>
      <c r="AR259" s="203" t="s">
        <v>3593</v>
      </c>
      <c r="AS259" s="203" t="s">
        <v>3593</v>
      </c>
      <c r="AT259" s="203" t="s">
        <v>3593</v>
      </c>
      <c r="AU259" s="203" t="s">
        <v>3593</v>
      </c>
      <c r="AV259" s="203" t="s">
        <v>3593</v>
      </c>
      <c r="AW259" s="203" t="s">
        <v>3593</v>
      </c>
      <c r="AX259" s="203" t="s">
        <v>3593</v>
      </c>
      <c r="AY259" s="203" t="s">
        <v>3593</v>
      </c>
    </row>
    <row r="260" spans="16:51" x14ac:dyDescent="0.25">
      <c r="P260" s="199" t="s">
        <v>3589</v>
      </c>
      <c r="Q260" s="199" t="s">
        <v>3982</v>
      </c>
      <c r="R260" s="199" t="s">
        <v>3982</v>
      </c>
      <c r="S260" s="199" t="s">
        <v>3692</v>
      </c>
      <c r="T260" s="199" t="s">
        <v>3693</v>
      </c>
      <c r="U260" s="203" t="s">
        <v>3593</v>
      </c>
      <c r="V260" s="203" t="s">
        <v>3593</v>
      </c>
      <c r="W260" s="203" t="s">
        <v>3593</v>
      </c>
      <c r="X260" s="203" t="s">
        <v>3593</v>
      </c>
      <c r="Y260" s="203" t="s">
        <v>3593</v>
      </c>
      <c r="Z260" s="203" t="s">
        <v>3593</v>
      </c>
      <c r="AA260" s="203" t="s">
        <v>3593</v>
      </c>
      <c r="AB260" s="203" t="s">
        <v>3593</v>
      </c>
      <c r="AC260" s="203" t="s">
        <v>3593</v>
      </c>
      <c r="AD260" s="203" t="s">
        <v>3593</v>
      </c>
      <c r="AE260" s="203" t="s">
        <v>3593</v>
      </c>
      <c r="AF260" s="203" t="s">
        <v>3593</v>
      </c>
      <c r="AG260" s="203" t="s">
        <v>3593</v>
      </c>
      <c r="AH260" s="203" t="s">
        <v>3593</v>
      </c>
      <c r="AI260" s="203" t="s">
        <v>3593</v>
      </c>
      <c r="AJ260" s="203" t="s">
        <v>3593</v>
      </c>
      <c r="AK260" s="203" t="s">
        <v>3593</v>
      </c>
      <c r="AL260" s="203" t="s">
        <v>3593</v>
      </c>
      <c r="AM260" s="203" t="s">
        <v>3593</v>
      </c>
      <c r="AN260" s="203" t="s">
        <v>3593</v>
      </c>
      <c r="AO260" s="203" t="s">
        <v>3593</v>
      </c>
      <c r="AP260" s="203" t="s">
        <v>3593</v>
      </c>
      <c r="AQ260" s="203" t="s">
        <v>3593</v>
      </c>
      <c r="AR260" s="203" t="s">
        <v>3593</v>
      </c>
      <c r="AS260" s="203" t="s">
        <v>3593</v>
      </c>
      <c r="AT260" s="203" t="s">
        <v>3593</v>
      </c>
      <c r="AU260" s="203" t="s">
        <v>3593</v>
      </c>
      <c r="AV260" s="203" t="s">
        <v>3593</v>
      </c>
      <c r="AW260" s="203" t="s">
        <v>3593</v>
      </c>
      <c r="AX260" s="203" t="s">
        <v>3593</v>
      </c>
      <c r="AY260" s="203" t="s">
        <v>3593</v>
      </c>
    </row>
    <row r="261" spans="16:51" x14ac:dyDescent="0.25">
      <c r="P261" s="199" t="s">
        <v>3589</v>
      </c>
      <c r="Q261" s="199" t="s">
        <v>3622</v>
      </c>
      <c r="R261" s="199" t="s">
        <v>3622</v>
      </c>
      <c r="S261" s="199" t="s">
        <v>3619</v>
      </c>
      <c r="T261" s="199" t="s">
        <v>3629</v>
      </c>
      <c r="U261" s="203" t="s">
        <v>3593</v>
      </c>
      <c r="V261" s="203" t="s">
        <v>3593</v>
      </c>
      <c r="W261" s="203" t="s">
        <v>3593</v>
      </c>
      <c r="X261" s="203" t="s">
        <v>3593</v>
      </c>
      <c r="Y261" s="203" t="s">
        <v>3593</v>
      </c>
      <c r="Z261" s="203" t="s">
        <v>3593</v>
      </c>
      <c r="AA261" s="203" t="s">
        <v>3593</v>
      </c>
      <c r="AB261" s="203" t="s">
        <v>3593</v>
      </c>
      <c r="AC261" s="203" t="s">
        <v>3593</v>
      </c>
      <c r="AD261" s="203" t="s">
        <v>3593</v>
      </c>
      <c r="AE261" s="203" t="s">
        <v>3593</v>
      </c>
      <c r="AF261" s="203" t="s">
        <v>3593</v>
      </c>
      <c r="AG261" s="203" t="s">
        <v>3593</v>
      </c>
      <c r="AH261" s="203" t="s">
        <v>3593</v>
      </c>
      <c r="AI261" s="203" t="s">
        <v>3593</v>
      </c>
      <c r="AJ261" s="203" t="s">
        <v>3593</v>
      </c>
      <c r="AK261" s="203" t="s">
        <v>3593</v>
      </c>
      <c r="AL261" s="203" t="s">
        <v>3593</v>
      </c>
      <c r="AM261" s="203" t="s">
        <v>3593</v>
      </c>
      <c r="AN261" s="203" t="s">
        <v>3593</v>
      </c>
      <c r="AO261" s="203" t="s">
        <v>3593</v>
      </c>
      <c r="AP261" s="203" t="s">
        <v>3593</v>
      </c>
      <c r="AQ261" s="203" t="s">
        <v>3593</v>
      </c>
      <c r="AR261" s="203" t="s">
        <v>3593</v>
      </c>
      <c r="AS261" s="203" t="s">
        <v>3593</v>
      </c>
      <c r="AT261" s="203" t="s">
        <v>3593</v>
      </c>
      <c r="AU261" s="203" t="s">
        <v>3593</v>
      </c>
      <c r="AV261" s="203" t="s">
        <v>3593</v>
      </c>
      <c r="AW261" s="203" t="s">
        <v>3593</v>
      </c>
      <c r="AX261" s="203" t="s">
        <v>3593</v>
      </c>
      <c r="AY261" s="203" t="s">
        <v>3593</v>
      </c>
    </row>
    <row r="262" spans="16:51" x14ac:dyDescent="0.25">
      <c r="P262" s="199" t="s">
        <v>3589</v>
      </c>
      <c r="Q262" s="199" t="s">
        <v>3986</v>
      </c>
      <c r="R262" s="199" t="s">
        <v>3986</v>
      </c>
      <c r="S262" s="199" t="s">
        <v>3857</v>
      </c>
      <c r="T262" s="199" t="s">
        <v>3858</v>
      </c>
      <c r="U262" s="203" t="s">
        <v>3593</v>
      </c>
      <c r="V262" s="203" t="s">
        <v>3593</v>
      </c>
      <c r="W262" s="203" t="s">
        <v>3593</v>
      </c>
      <c r="X262" s="203" t="s">
        <v>3593</v>
      </c>
      <c r="Y262" s="203" t="s">
        <v>3593</v>
      </c>
      <c r="Z262" s="203" t="s">
        <v>3593</v>
      </c>
      <c r="AA262" s="203" t="s">
        <v>3593</v>
      </c>
      <c r="AB262" s="203" t="s">
        <v>3593</v>
      </c>
      <c r="AC262" s="203" t="s">
        <v>3593</v>
      </c>
      <c r="AD262" s="203" t="s">
        <v>3593</v>
      </c>
      <c r="AE262" s="203" t="s">
        <v>3593</v>
      </c>
      <c r="AF262" s="203" t="s">
        <v>3593</v>
      </c>
      <c r="AG262" s="203" t="s">
        <v>3593</v>
      </c>
      <c r="AH262" s="203" t="s">
        <v>3593</v>
      </c>
      <c r="AI262" s="203" t="s">
        <v>3593</v>
      </c>
      <c r="AJ262" s="203" t="s">
        <v>3593</v>
      </c>
      <c r="AK262" s="203" t="s">
        <v>3593</v>
      </c>
      <c r="AL262" s="203" t="s">
        <v>3593</v>
      </c>
      <c r="AM262" s="203" t="s">
        <v>3593</v>
      </c>
      <c r="AN262" s="203" t="s">
        <v>3593</v>
      </c>
      <c r="AO262" s="203" t="s">
        <v>3593</v>
      </c>
      <c r="AP262" s="203" t="s">
        <v>3593</v>
      </c>
      <c r="AQ262" s="203" t="s">
        <v>3593</v>
      </c>
      <c r="AR262" s="203" t="s">
        <v>3593</v>
      </c>
      <c r="AS262" s="203" t="s">
        <v>3593</v>
      </c>
      <c r="AT262" s="203" t="s">
        <v>3593</v>
      </c>
      <c r="AU262" s="203" t="s">
        <v>3593</v>
      </c>
      <c r="AV262" s="203" t="s">
        <v>3593</v>
      </c>
      <c r="AW262" s="203" t="s">
        <v>3593</v>
      </c>
      <c r="AX262" s="203" t="s">
        <v>3593</v>
      </c>
      <c r="AY262" s="203" t="s">
        <v>3593</v>
      </c>
    </row>
    <row r="263" spans="16:51" x14ac:dyDescent="0.25">
      <c r="P263" s="199" t="s">
        <v>3589</v>
      </c>
      <c r="Q263" s="199" t="s">
        <v>3987</v>
      </c>
      <c r="R263" s="199" t="s">
        <v>3987</v>
      </c>
      <c r="S263" s="199" t="s">
        <v>3988</v>
      </c>
      <c r="T263" s="199" t="s">
        <v>3989</v>
      </c>
      <c r="U263" s="203" t="s">
        <v>3593</v>
      </c>
      <c r="V263" s="203" t="s">
        <v>3593</v>
      </c>
      <c r="W263" s="203" t="s">
        <v>3593</v>
      </c>
      <c r="X263" s="203" t="s">
        <v>3593</v>
      </c>
      <c r="Y263" s="203" t="s">
        <v>3593</v>
      </c>
      <c r="Z263" s="203" t="s">
        <v>3593</v>
      </c>
      <c r="AA263" s="203" t="s">
        <v>3593</v>
      </c>
      <c r="AB263" s="203" t="s">
        <v>3593</v>
      </c>
      <c r="AC263" s="203" t="s">
        <v>3593</v>
      </c>
      <c r="AD263" s="203" t="s">
        <v>3593</v>
      </c>
      <c r="AE263" s="203" t="s">
        <v>3593</v>
      </c>
      <c r="AF263" s="203" t="s">
        <v>3593</v>
      </c>
      <c r="AG263" s="203" t="s">
        <v>3593</v>
      </c>
      <c r="AH263" s="203" t="s">
        <v>3593</v>
      </c>
      <c r="AI263" s="203" t="s">
        <v>3593</v>
      </c>
      <c r="AJ263" s="203" t="s">
        <v>3593</v>
      </c>
      <c r="AK263" s="203" t="s">
        <v>3593</v>
      </c>
      <c r="AL263" s="203" t="s">
        <v>3593</v>
      </c>
      <c r="AM263" s="203" t="s">
        <v>3593</v>
      </c>
      <c r="AN263" s="203" t="s">
        <v>3593</v>
      </c>
      <c r="AO263" s="203" t="s">
        <v>3593</v>
      </c>
      <c r="AP263" s="203" t="s">
        <v>3593</v>
      </c>
      <c r="AQ263" s="203" t="s">
        <v>3593</v>
      </c>
      <c r="AR263" s="203" t="s">
        <v>3593</v>
      </c>
      <c r="AS263" s="203" t="s">
        <v>3593</v>
      </c>
      <c r="AT263" s="203" t="s">
        <v>3593</v>
      </c>
      <c r="AU263" s="203" t="s">
        <v>3593</v>
      </c>
      <c r="AV263" s="203" t="s">
        <v>3593</v>
      </c>
      <c r="AW263" s="203" t="s">
        <v>3593</v>
      </c>
      <c r="AX263" s="203" t="s">
        <v>3593</v>
      </c>
      <c r="AY263" s="203" t="s">
        <v>3593</v>
      </c>
    </row>
    <row r="264" spans="16:51" x14ac:dyDescent="0.25">
      <c r="P264" s="199" t="s">
        <v>3589</v>
      </c>
      <c r="Q264" s="199" t="s">
        <v>3959</v>
      </c>
      <c r="R264" s="199" t="s">
        <v>3959</v>
      </c>
      <c r="S264" s="199" t="s">
        <v>3670</v>
      </c>
      <c r="T264" s="199" t="s">
        <v>3671</v>
      </c>
      <c r="U264" s="199" t="s">
        <v>3672</v>
      </c>
      <c r="V264" s="203" t="s">
        <v>3593</v>
      </c>
      <c r="W264" s="203" t="s">
        <v>3593</v>
      </c>
      <c r="X264" s="203" t="s">
        <v>3593</v>
      </c>
      <c r="Y264" s="203" t="s">
        <v>3593</v>
      </c>
      <c r="Z264" s="203" t="s">
        <v>3593</v>
      </c>
      <c r="AA264" s="203" t="s">
        <v>3593</v>
      </c>
      <c r="AB264" s="203" t="s">
        <v>3593</v>
      </c>
      <c r="AC264" s="203" t="s">
        <v>3593</v>
      </c>
      <c r="AD264" s="203" t="s">
        <v>3593</v>
      </c>
      <c r="AE264" s="203" t="s">
        <v>3593</v>
      </c>
      <c r="AF264" s="203" t="s">
        <v>3593</v>
      </c>
      <c r="AG264" s="203" t="s">
        <v>3593</v>
      </c>
      <c r="AH264" s="203" t="s">
        <v>3593</v>
      </c>
      <c r="AI264" s="203" t="s">
        <v>3593</v>
      </c>
      <c r="AJ264" s="203" t="s">
        <v>3593</v>
      </c>
      <c r="AK264" s="203" t="s">
        <v>3593</v>
      </c>
      <c r="AL264" s="203" t="s">
        <v>3593</v>
      </c>
      <c r="AM264" s="203" t="s">
        <v>3593</v>
      </c>
      <c r="AN264" s="203" t="s">
        <v>3593</v>
      </c>
      <c r="AO264" s="203" t="s">
        <v>3593</v>
      </c>
      <c r="AP264" s="203" t="s">
        <v>3593</v>
      </c>
      <c r="AQ264" s="203" t="s">
        <v>3593</v>
      </c>
      <c r="AR264" s="203" t="s">
        <v>3593</v>
      </c>
      <c r="AS264" s="203" t="s">
        <v>3593</v>
      </c>
      <c r="AT264" s="203" t="s">
        <v>3593</v>
      </c>
      <c r="AU264" s="203" t="s">
        <v>3593</v>
      </c>
      <c r="AV264" s="203" t="s">
        <v>3593</v>
      </c>
      <c r="AW264" s="203" t="s">
        <v>3593</v>
      </c>
      <c r="AX264" s="203" t="s">
        <v>3593</v>
      </c>
      <c r="AY264" s="203" t="s">
        <v>3593</v>
      </c>
    </row>
    <row r="265" spans="16:51" x14ac:dyDescent="0.25">
      <c r="P265" s="199" t="s">
        <v>3699</v>
      </c>
      <c r="Q265" s="199" t="s">
        <v>3990</v>
      </c>
      <c r="R265" s="203" t="s">
        <v>3593</v>
      </c>
      <c r="S265" s="203" t="s">
        <v>3593</v>
      </c>
      <c r="T265" s="203" t="s">
        <v>3593</v>
      </c>
      <c r="U265" s="203" t="s">
        <v>3593</v>
      </c>
      <c r="V265" s="203" t="s">
        <v>3593</v>
      </c>
      <c r="W265" s="203" t="s">
        <v>3593</v>
      </c>
      <c r="X265" s="203" t="s">
        <v>3593</v>
      </c>
      <c r="Y265" s="203" t="s">
        <v>3593</v>
      </c>
      <c r="Z265" s="203" t="s">
        <v>3593</v>
      </c>
      <c r="AA265" s="203" t="s">
        <v>3593</v>
      </c>
      <c r="AB265" s="203" t="s">
        <v>3593</v>
      </c>
      <c r="AC265" s="203" t="s">
        <v>3593</v>
      </c>
      <c r="AD265" s="203" t="s">
        <v>3593</v>
      </c>
      <c r="AE265" s="203" t="s">
        <v>3593</v>
      </c>
      <c r="AF265" s="203" t="s">
        <v>3593</v>
      </c>
      <c r="AG265" s="203" t="s">
        <v>3593</v>
      </c>
      <c r="AH265" s="203" t="s">
        <v>3593</v>
      </c>
      <c r="AI265" s="203" t="s">
        <v>3593</v>
      </c>
      <c r="AJ265" s="203" t="s">
        <v>3593</v>
      </c>
      <c r="AK265" s="203" t="s">
        <v>3593</v>
      </c>
      <c r="AL265" s="203" t="s">
        <v>3593</v>
      </c>
      <c r="AM265" s="203" t="s">
        <v>3593</v>
      </c>
      <c r="AN265" s="203" t="s">
        <v>3593</v>
      </c>
      <c r="AO265" s="203" t="s">
        <v>3593</v>
      </c>
      <c r="AP265" s="203" t="s">
        <v>3593</v>
      </c>
      <c r="AQ265" s="203" t="s">
        <v>3593</v>
      </c>
      <c r="AR265" s="203" t="s">
        <v>3593</v>
      </c>
      <c r="AS265" s="203" t="s">
        <v>3593</v>
      </c>
      <c r="AT265" s="203" t="s">
        <v>3593</v>
      </c>
      <c r="AU265" s="203" t="s">
        <v>3593</v>
      </c>
      <c r="AV265" s="203" t="s">
        <v>3593</v>
      </c>
      <c r="AW265" s="203" t="s">
        <v>3593</v>
      </c>
      <c r="AX265" s="203" t="s">
        <v>3593</v>
      </c>
      <c r="AY265" s="203" t="s">
        <v>3593</v>
      </c>
    </row>
    <row r="266" spans="16:51" x14ac:dyDescent="0.25">
      <c r="P266" s="199" t="s">
        <v>3618</v>
      </c>
      <c r="Q266" s="199" t="s">
        <v>3760</v>
      </c>
      <c r="R266" s="199" t="s">
        <v>3758</v>
      </c>
      <c r="S266" s="199" t="s">
        <v>3780</v>
      </c>
      <c r="T266" s="199" t="s">
        <v>3900</v>
      </c>
      <c r="U266" s="199" t="s">
        <v>3911</v>
      </c>
      <c r="V266" s="199" t="s">
        <v>3991</v>
      </c>
      <c r="W266" s="199" t="s">
        <v>3992</v>
      </c>
      <c r="X266" s="199" t="s">
        <v>3993</v>
      </c>
      <c r="Y266" s="199" t="s">
        <v>3994</v>
      </c>
      <c r="Z266" s="203" t="s">
        <v>3593</v>
      </c>
      <c r="AA266" s="203" t="s">
        <v>3593</v>
      </c>
      <c r="AB266" s="203" t="s">
        <v>3593</v>
      </c>
      <c r="AC266" s="203" t="s">
        <v>3593</v>
      </c>
      <c r="AD266" s="203" t="s">
        <v>3593</v>
      </c>
      <c r="AE266" s="203" t="s">
        <v>3593</v>
      </c>
      <c r="AF266" s="203" t="s">
        <v>3593</v>
      </c>
      <c r="AG266" s="203" t="s">
        <v>3593</v>
      </c>
      <c r="AH266" s="203" t="s">
        <v>3593</v>
      </c>
      <c r="AI266" s="203" t="s">
        <v>3593</v>
      </c>
      <c r="AJ266" s="203" t="s">
        <v>3593</v>
      </c>
      <c r="AK266" s="203" t="s">
        <v>3593</v>
      </c>
      <c r="AL266" s="203" t="s">
        <v>3593</v>
      </c>
      <c r="AM266" s="203" t="s">
        <v>3593</v>
      </c>
      <c r="AN266" s="203" t="s">
        <v>3593</v>
      </c>
      <c r="AO266" s="203" t="s">
        <v>3593</v>
      </c>
      <c r="AP266" s="203" t="s">
        <v>3593</v>
      </c>
      <c r="AQ266" s="203" t="s">
        <v>3593</v>
      </c>
      <c r="AR266" s="203" t="s">
        <v>3593</v>
      </c>
      <c r="AS266" s="203" t="s">
        <v>3593</v>
      </c>
      <c r="AT266" s="203" t="s">
        <v>3593</v>
      </c>
      <c r="AU266" s="203" t="s">
        <v>3593</v>
      </c>
      <c r="AV266" s="203" t="s">
        <v>3593</v>
      </c>
      <c r="AW266" s="203" t="s">
        <v>3593</v>
      </c>
      <c r="AX266" s="203" t="s">
        <v>3593</v>
      </c>
      <c r="AY266" s="203" t="s">
        <v>3593</v>
      </c>
    </row>
    <row r="267" spans="16:51" x14ac:dyDescent="0.25">
      <c r="P267" s="199" t="s">
        <v>3618</v>
      </c>
      <c r="Q267" s="199" t="s">
        <v>3781</v>
      </c>
      <c r="R267" s="199" t="s">
        <v>3780</v>
      </c>
      <c r="S267" s="199" t="s">
        <v>3900</v>
      </c>
      <c r="T267" s="199" t="s">
        <v>3911</v>
      </c>
      <c r="U267" s="199" t="s">
        <v>3991</v>
      </c>
      <c r="V267" s="199" t="s">
        <v>3992</v>
      </c>
      <c r="W267" s="199" t="s">
        <v>3993</v>
      </c>
      <c r="X267" s="199" t="s">
        <v>3994</v>
      </c>
      <c r="Y267" s="203" t="s">
        <v>3593</v>
      </c>
      <c r="Z267" s="203" t="s">
        <v>3593</v>
      </c>
      <c r="AA267" s="203" t="s">
        <v>3593</v>
      </c>
      <c r="AB267" s="203" t="s">
        <v>3593</v>
      </c>
      <c r="AC267" s="203" t="s">
        <v>3593</v>
      </c>
      <c r="AD267" s="203" t="s">
        <v>3593</v>
      </c>
      <c r="AE267" s="203" t="s">
        <v>3593</v>
      </c>
      <c r="AF267" s="203" t="s">
        <v>3593</v>
      </c>
      <c r="AG267" s="203" t="s">
        <v>3593</v>
      </c>
      <c r="AH267" s="203" t="s">
        <v>3593</v>
      </c>
      <c r="AI267" s="203" t="s">
        <v>3593</v>
      </c>
      <c r="AJ267" s="203" t="s">
        <v>3593</v>
      </c>
      <c r="AK267" s="203" t="s">
        <v>3593</v>
      </c>
      <c r="AL267" s="203" t="s">
        <v>3593</v>
      </c>
      <c r="AM267" s="203" t="s">
        <v>3593</v>
      </c>
      <c r="AN267" s="203" t="s">
        <v>3593</v>
      </c>
      <c r="AO267" s="203" t="s">
        <v>3593</v>
      </c>
      <c r="AP267" s="203" t="s">
        <v>3593</v>
      </c>
      <c r="AQ267" s="203" t="s">
        <v>3593</v>
      </c>
      <c r="AR267" s="203" t="s">
        <v>3593</v>
      </c>
      <c r="AS267" s="203" t="s">
        <v>3593</v>
      </c>
      <c r="AT267" s="203" t="s">
        <v>3593</v>
      </c>
      <c r="AU267" s="203" t="s">
        <v>3593</v>
      </c>
      <c r="AV267" s="203" t="s">
        <v>3593</v>
      </c>
      <c r="AW267" s="203" t="s">
        <v>3593</v>
      </c>
      <c r="AX267" s="203" t="s">
        <v>3593</v>
      </c>
      <c r="AY267" s="203" t="s">
        <v>3593</v>
      </c>
    </row>
    <row r="268" spans="16:51" x14ac:dyDescent="0.25">
      <c r="P268" s="199" t="s">
        <v>3618</v>
      </c>
      <c r="Q268" s="199" t="s">
        <v>3759</v>
      </c>
      <c r="R268" s="199" t="s">
        <v>3780</v>
      </c>
      <c r="S268" s="199" t="s">
        <v>3900</v>
      </c>
      <c r="T268" s="199" t="s">
        <v>3911</v>
      </c>
      <c r="U268" s="199" t="s">
        <v>3991</v>
      </c>
      <c r="V268" s="199" t="s">
        <v>3992</v>
      </c>
      <c r="W268" s="199" t="s">
        <v>3993</v>
      </c>
      <c r="X268" s="199" t="s">
        <v>3994</v>
      </c>
      <c r="Y268" s="199" t="s">
        <v>3758</v>
      </c>
      <c r="Z268" s="203" t="s">
        <v>3593</v>
      </c>
      <c r="AA268" s="203" t="s">
        <v>3593</v>
      </c>
      <c r="AB268" s="203" t="s">
        <v>3593</v>
      </c>
      <c r="AC268" s="203" t="s">
        <v>3593</v>
      </c>
      <c r="AD268" s="203" t="s">
        <v>3593</v>
      </c>
      <c r="AE268" s="203" t="s">
        <v>3593</v>
      </c>
      <c r="AF268" s="203" t="s">
        <v>3593</v>
      </c>
      <c r="AG268" s="203" t="s">
        <v>3593</v>
      </c>
      <c r="AH268" s="203" t="s">
        <v>3593</v>
      </c>
      <c r="AI268" s="203" t="s">
        <v>3593</v>
      </c>
      <c r="AJ268" s="203" t="s">
        <v>3593</v>
      </c>
      <c r="AK268" s="203" t="s">
        <v>3593</v>
      </c>
      <c r="AL268" s="203" t="s">
        <v>3593</v>
      </c>
      <c r="AM268" s="203" t="s">
        <v>3593</v>
      </c>
      <c r="AN268" s="203" t="s">
        <v>3593</v>
      </c>
      <c r="AO268" s="203" t="s">
        <v>3593</v>
      </c>
      <c r="AP268" s="203" t="s">
        <v>3593</v>
      </c>
      <c r="AQ268" s="203" t="s">
        <v>3593</v>
      </c>
      <c r="AR268" s="203" t="s">
        <v>3593</v>
      </c>
      <c r="AS268" s="203" t="s">
        <v>3593</v>
      </c>
      <c r="AT268" s="203" t="s">
        <v>3593</v>
      </c>
      <c r="AU268" s="203" t="s">
        <v>3593</v>
      </c>
      <c r="AV268" s="203" t="s">
        <v>3593</v>
      </c>
      <c r="AW268" s="203" t="s">
        <v>3593</v>
      </c>
      <c r="AX268" s="203" t="s">
        <v>3593</v>
      </c>
      <c r="AY268" s="203" t="s">
        <v>3593</v>
      </c>
    </row>
    <row r="269" spans="16:51" x14ac:dyDescent="0.25">
      <c r="P269" s="199" t="s">
        <v>3589</v>
      </c>
      <c r="Q269" s="199" t="s">
        <v>3995</v>
      </c>
      <c r="R269" s="199" t="s">
        <v>3995</v>
      </c>
      <c r="S269" s="199" t="s">
        <v>3771</v>
      </c>
      <c r="T269" s="199" t="s">
        <v>3772</v>
      </c>
      <c r="U269" s="203" t="s">
        <v>3593</v>
      </c>
      <c r="V269" s="203" t="s">
        <v>3593</v>
      </c>
      <c r="W269" s="203" t="s">
        <v>3593</v>
      </c>
      <c r="X269" s="203" t="s">
        <v>3593</v>
      </c>
      <c r="Y269" s="203" t="s">
        <v>3593</v>
      </c>
      <c r="Z269" s="203" t="s">
        <v>3593</v>
      </c>
      <c r="AA269" s="203" t="s">
        <v>3593</v>
      </c>
      <c r="AB269" s="203" t="s">
        <v>3593</v>
      </c>
      <c r="AC269" s="203" t="s">
        <v>3593</v>
      </c>
      <c r="AD269" s="203" t="s">
        <v>3593</v>
      </c>
      <c r="AE269" s="203" t="s">
        <v>3593</v>
      </c>
      <c r="AF269" s="203" t="s">
        <v>3593</v>
      </c>
      <c r="AG269" s="203" t="s">
        <v>3593</v>
      </c>
      <c r="AH269" s="203" t="s">
        <v>3593</v>
      </c>
      <c r="AI269" s="203" t="s">
        <v>3593</v>
      </c>
      <c r="AJ269" s="203" t="s">
        <v>3593</v>
      </c>
      <c r="AK269" s="203" t="s">
        <v>3593</v>
      </c>
      <c r="AL269" s="203" t="s">
        <v>3593</v>
      </c>
      <c r="AM269" s="203" t="s">
        <v>3593</v>
      </c>
      <c r="AN269" s="203" t="s">
        <v>3593</v>
      </c>
      <c r="AO269" s="203" t="s">
        <v>3593</v>
      </c>
      <c r="AP269" s="203" t="s">
        <v>3593</v>
      </c>
      <c r="AQ269" s="203" t="s">
        <v>3593</v>
      </c>
      <c r="AR269" s="203" t="s">
        <v>3593</v>
      </c>
      <c r="AS269" s="203" t="s">
        <v>3593</v>
      </c>
      <c r="AT269" s="203" t="s">
        <v>3593</v>
      </c>
      <c r="AU269" s="203" t="s">
        <v>3593</v>
      </c>
      <c r="AV269" s="203" t="s">
        <v>3593</v>
      </c>
      <c r="AW269" s="203" t="s">
        <v>3593</v>
      </c>
      <c r="AX269" s="203" t="s">
        <v>3593</v>
      </c>
      <c r="AY269" s="203" t="s">
        <v>3593</v>
      </c>
    </row>
    <row r="270" spans="16:51" x14ac:dyDescent="0.25">
      <c r="P270" s="199" t="s">
        <v>3618</v>
      </c>
      <c r="Q270" s="199" t="s">
        <v>3771</v>
      </c>
      <c r="R270" s="199" t="s">
        <v>3770</v>
      </c>
      <c r="S270" s="199" t="s">
        <v>3792</v>
      </c>
      <c r="T270" s="199" t="s">
        <v>3826</v>
      </c>
      <c r="U270" s="199" t="s">
        <v>3940</v>
      </c>
      <c r="V270" s="199" t="s">
        <v>3995</v>
      </c>
      <c r="W270" s="199" t="s">
        <v>3996</v>
      </c>
      <c r="X270" s="199" t="s">
        <v>3997</v>
      </c>
      <c r="Y270" s="203" t="s">
        <v>3593</v>
      </c>
      <c r="Z270" s="203" t="s">
        <v>3593</v>
      </c>
      <c r="AA270" s="203" t="s">
        <v>3593</v>
      </c>
      <c r="AB270" s="203" t="s">
        <v>3593</v>
      </c>
      <c r="AC270" s="203" t="s">
        <v>3593</v>
      </c>
      <c r="AD270" s="203" t="s">
        <v>3593</v>
      </c>
      <c r="AE270" s="203" t="s">
        <v>3593</v>
      </c>
      <c r="AF270" s="203" t="s">
        <v>3593</v>
      </c>
      <c r="AG270" s="203" t="s">
        <v>3593</v>
      </c>
      <c r="AH270" s="203" t="s">
        <v>3593</v>
      </c>
      <c r="AI270" s="203" t="s">
        <v>3593</v>
      </c>
      <c r="AJ270" s="203" t="s">
        <v>3593</v>
      </c>
      <c r="AK270" s="203" t="s">
        <v>3593</v>
      </c>
      <c r="AL270" s="203" t="s">
        <v>3593</v>
      </c>
      <c r="AM270" s="203" t="s">
        <v>3593</v>
      </c>
      <c r="AN270" s="203" t="s">
        <v>3593</v>
      </c>
      <c r="AO270" s="203" t="s">
        <v>3593</v>
      </c>
      <c r="AP270" s="203" t="s">
        <v>3593</v>
      </c>
      <c r="AQ270" s="203" t="s">
        <v>3593</v>
      </c>
      <c r="AR270" s="203" t="s">
        <v>3593</v>
      </c>
      <c r="AS270" s="203" t="s">
        <v>3593</v>
      </c>
      <c r="AT270" s="203" t="s">
        <v>3593</v>
      </c>
      <c r="AU270" s="203" t="s">
        <v>3593</v>
      </c>
      <c r="AV270" s="203" t="s">
        <v>3593</v>
      </c>
      <c r="AW270" s="203" t="s">
        <v>3593</v>
      </c>
      <c r="AX270" s="203" t="s">
        <v>3593</v>
      </c>
      <c r="AY270" s="203" t="s">
        <v>3593</v>
      </c>
    </row>
    <row r="271" spans="16:51" x14ac:dyDescent="0.25">
      <c r="P271" s="199" t="s">
        <v>3618</v>
      </c>
      <c r="Q271" s="199" t="s">
        <v>3772</v>
      </c>
      <c r="R271" s="199" t="s">
        <v>3770</v>
      </c>
      <c r="S271" s="199" t="s">
        <v>3792</v>
      </c>
      <c r="T271" s="199" t="s">
        <v>3826</v>
      </c>
      <c r="U271" s="199" t="s">
        <v>3940</v>
      </c>
      <c r="V271" s="199" t="s">
        <v>3995</v>
      </c>
      <c r="W271" s="199" t="s">
        <v>3996</v>
      </c>
      <c r="X271" s="199" t="s">
        <v>3997</v>
      </c>
      <c r="Y271" s="203" t="s">
        <v>3593</v>
      </c>
      <c r="Z271" s="203" t="s">
        <v>3593</v>
      </c>
      <c r="AA271" s="203" t="s">
        <v>3593</v>
      </c>
      <c r="AB271" s="203" t="s">
        <v>3593</v>
      </c>
      <c r="AC271" s="203" t="s">
        <v>3593</v>
      </c>
      <c r="AD271" s="203" t="s">
        <v>3593</v>
      </c>
      <c r="AE271" s="203" t="s">
        <v>3593</v>
      </c>
      <c r="AF271" s="203" t="s">
        <v>3593</v>
      </c>
      <c r="AG271" s="203" t="s">
        <v>3593</v>
      </c>
      <c r="AH271" s="203" t="s">
        <v>3593</v>
      </c>
      <c r="AI271" s="203" t="s">
        <v>3593</v>
      </c>
      <c r="AJ271" s="203" t="s">
        <v>3593</v>
      </c>
      <c r="AK271" s="203" t="s">
        <v>3593</v>
      </c>
      <c r="AL271" s="203" t="s">
        <v>3593</v>
      </c>
      <c r="AM271" s="203" t="s">
        <v>3593</v>
      </c>
      <c r="AN271" s="203" t="s">
        <v>3593</v>
      </c>
      <c r="AO271" s="203" t="s">
        <v>3593</v>
      </c>
      <c r="AP271" s="203" t="s">
        <v>3593</v>
      </c>
      <c r="AQ271" s="203" t="s">
        <v>3593</v>
      </c>
      <c r="AR271" s="203" t="s">
        <v>3593</v>
      </c>
      <c r="AS271" s="203" t="s">
        <v>3593</v>
      </c>
      <c r="AT271" s="203" t="s">
        <v>3593</v>
      </c>
      <c r="AU271" s="203" t="s">
        <v>3593</v>
      </c>
      <c r="AV271" s="203" t="s">
        <v>3593</v>
      </c>
      <c r="AW271" s="203" t="s">
        <v>3593</v>
      </c>
      <c r="AX271" s="203" t="s">
        <v>3593</v>
      </c>
      <c r="AY271" s="203" t="s">
        <v>3593</v>
      </c>
    </row>
    <row r="272" spans="16:51" x14ac:dyDescent="0.25">
      <c r="P272" s="199" t="s">
        <v>3699</v>
      </c>
      <c r="Q272" s="199" t="s">
        <v>3998</v>
      </c>
      <c r="R272" s="203" t="s">
        <v>3593</v>
      </c>
      <c r="S272" s="203" t="s">
        <v>3593</v>
      </c>
      <c r="T272" s="203" t="s">
        <v>3593</v>
      </c>
      <c r="U272" s="203" t="s">
        <v>3593</v>
      </c>
      <c r="V272" s="203" t="s">
        <v>3593</v>
      </c>
      <c r="W272" s="203" t="s">
        <v>3593</v>
      </c>
      <c r="X272" s="203" t="s">
        <v>3593</v>
      </c>
      <c r="Y272" s="203" t="s">
        <v>3593</v>
      </c>
      <c r="Z272" s="203" t="s">
        <v>3593</v>
      </c>
      <c r="AA272" s="203" t="s">
        <v>3593</v>
      </c>
      <c r="AB272" s="203" t="s">
        <v>3593</v>
      </c>
      <c r="AC272" s="203" t="s">
        <v>3593</v>
      </c>
      <c r="AD272" s="203" t="s">
        <v>3593</v>
      </c>
      <c r="AE272" s="203" t="s">
        <v>3593</v>
      </c>
      <c r="AF272" s="203" t="s">
        <v>3593</v>
      </c>
      <c r="AG272" s="203" t="s">
        <v>3593</v>
      </c>
      <c r="AH272" s="203" t="s">
        <v>3593</v>
      </c>
      <c r="AI272" s="203" t="s">
        <v>3593</v>
      </c>
      <c r="AJ272" s="203" t="s">
        <v>3593</v>
      </c>
      <c r="AK272" s="203" t="s">
        <v>3593</v>
      </c>
      <c r="AL272" s="203" t="s">
        <v>3593</v>
      </c>
      <c r="AM272" s="203" t="s">
        <v>3593</v>
      </c>
      <c r="AN272" s="203" t="s">
        <v>3593</v>
      </c>
      <c r="AO272" s="203" t="s">
        <v>3593</v>
      </c>
      <c r="AP272" s="203" t="s">
        <v>3593</v>
      </c>
      <c r="AQ272" s="203" t="s">
        <v>3593</v>
      </c>
      <c r="AR272" s="203" t="s">
        <v>3593</v>
      </c>
      <c r="AS272" s="203" t="s">
        <v>3593</v>
      </c>
      <c r="AT272" s="203" t="s">
        <v>3593</v>
      </c>
      <c r="AU272" s="203" t="s">
        <v>3593</v>
      </c>
      <c r="AV272" s="203" t="s">
        <v>3593</v>
      </c>
      <c r="AW272" s="203" t="s">
        <v>3593</v>
      </c>
      <c r="AX272" s="203" t="s">
        <v>3593</v>
      </c>
      <c r="AY272" s="203" t="s">
        <v>3593</v>
      </c>
    </row>
    <row r="273" spans="16:51" x14ac:dyDescent="0.25">
      <c r="P273" s="199" t="s">
        <v>3589</v>
      </c>
      <c r="Q273" s="199" t="s">
        <v>3999</v>
      </c>
      <c r="R273" s="199" t="s">
        <v>3999</v>
      </c>
      <c r="S273" s="199" t="s">
        <v>3857</v>
      </c>
      <c r="T273" s="203" t="s">
        <v>3593</v>
      </c>
      <c r="U273" s="203" t="s">
        <v>3593</v>
      </c>
      <c r="V273" s="203" t="s">
        <v>3593</v>
      </c>
      <c r="W273" s="203" t="s">
        <v>3593</v>
      </c>
      <c r="X273" s="203" t="s">
        <v>3593</v>
      </c>
      <c r="Y273" s="203" t="s">
        <v>3593</v>
      </c>
      <c r="Z273" s="203" t="s">
        <v>3593</v>
      </c>
      <c r="AA273" s="203" t="s">
        <v>3593</v>
      </c>
      <c r="AB273" s="203" t="s">
        <v>3593</v>
      </c>
      <c r="AC273" s="203" t="s">
        <v>3593</v>
      </c>
      <c r="AD273" s="203" t="s">
        <v>3593</v>
      </c>
      <c r="AE273" s="203" t="s">
        <v>3593</v>
      </c>
      <c r="AF273" s="203" t="s">
        <v>3593</v>
      </c>
      <c r="AG273" s="203" t="s">
        <v>3593</v>
      </c>
      <c r="AH273" s="203" t="s">
        <v>3593</v>
      </c>
      <c r="AI273" s="203" t="s">
        <v>3593</v>
      </c>
      <c r="AJ273" s="203" t="s">
        <v>3593</v>
      </c>
      <c r="AK273" s="203" t="s">
        <v>3593</v>
      </c>
      <c r="AL273" s="203" t="s">
        <v>3593</v>
      </c>
      <c r="AM273" s="203" t="s">
        <v>3593</v>
      </c>
      <c r="AN273" s="203" t="s">
        <v>3593</v>
      </c>
      <c r="AO273" s="203" t="s">
        <v>3593</v>
      </c>
      <c r="AP273" s="203" t="s">
        <v>3593</v>
      </c>
      <c r="AQ273" s="203" t="s">
        <v>3593</v>
      </c>
      <c r="AR273" s="203" t="s">
        <v>3593</v>
      </c>
      <c r="AS273" s="203" t="s">
        <v>3593</v>
      </c>
      <c r="AT273" s="203" t="s">
        <v>3593</v>
      </c>
      <c r="AU273" s="203" t="s">
        <v>3593</v>
      </c>
      <c r="AV273" s="203" t="s">
        <v>3593</v>
      </c>
      <c r="AW273" s="203" t="s">
        <v>3593</v>
      </c>
      <c r="AX273" s="203" t="s">
        <v>3593</v>
      </c>
      <c r="AY273" s="203" t="s">
        <v>3593</v>
      </c>
    </row>
    <row r="274" spans="16:51" x14ac:dyDescent="0.25">
      <c r="P274" s="199" t="s">
        <v>3618</v>
      </c>
      <c r="Q274" s="199" t="s">
        <v>3857</v>
      </c>
      <c r="R274" s="199" t="s">
        <v>3856</v>
      </c>
      <c r="S274" s="199" t="s">
        <v>3986</v>
      </c>
      <c r="T274" s="199" t="s">
        <v>3999</v>
      </c>
      <c r="U274" s="199" t="s">
        <v>4000</v>
      </c>
      <c r="V274" s="199" t="s">
        <v>4001</v>
      </c>
      <c r="W274" s="203" t="s">
        <v>3593</v>
      </c>
      <c r="X274" s="203" t="s">
        <v>3593</v>
      </c>
      <c r="Y274" s="203" t="s">
        <v>3593</v>
      </c>
      <c r="Z274" s="203" t="s">
        <v>3593</v>
      </c>
      <c r="AA274" s="203" t="s">
        <v>3593</v>
      </c>
      <c r="AB274" s="203" t="s">
        <v>3593</v>
      </c>
      <c r="AC274" s="203" t="s">
        <v>3593</v>
      </c>
      <c r="AD274" s="203" t="s">
        <v>3593</v>
      </c>
      <c r="AE274" s="203" t="s">
        <v>3593</v>
      </c>
      <c r="AF274" s="203" t="s">
        <v>3593</v>
      </c>
      <c r="AG274" s="203" t="s">
        <v>3593</v>
      </c>
      <c r="AH274" s="203" t="s">
        <v>3593</v>
      </c>
      <c r="AI274" s="203" t="s">
        <v>3593</v>
      </c>
      <c r="AJ274" s="203" t="s">
        <v>3593</v>
      </c>
      <c r="AK274" s="203" t="s">
        <v>3593</v>
      </c>
      <c r="AL274" s="203" t="s">
        <v>3593</v>
      </c>
      <c r="AM274" s="203" t="s">
        <v>3593</v>
      </c>
      <c r="AN274" s="203" t="s">
        <v>3593</v>
      </c>
      <c r="AO274" s="203" t="s">
        <v>3593</v>
      </c>
      <c r="AP274" s="203" t="s">
        <v>3593</v>
      </c>
      <c r="AQ274" s="203" t="s">
        <v>3593</v>
      </c>
      <c r="AR274" s="203" t="s">
        <v>3593</v>
      </c>
      <c r="AS274" s="203" t="s">
        <v>3593</v>
      </c>
      <c r="AT274" s="203" t="s">
        <v>3593</v>
      </c>
      <c r="AU274" s="203" t="s">
        <v>3593</v>
      </c>
      <c r="AV274" s="203" t="s">
        <v>3593</v>
      </c>
      <c r="AW274" s="203" t="s">
        <v>3593</v>
      </c>
      <c r="AX274" s="203" t="s">
        <v>3593</v>
      </c>
      <c r="AY274" s="203" t="s">
        <v>3593</v>
      </c>
    </row>
    <row r="275" spans="16:51" x14ac:dyDescent="0.25">
      <c r="P275" s="199" t="s">
        <v>3589</v>
      </c>
      <c r="Q275" s="199" t="s">
        <v>3983</v>
      </c>
      <c r="R275" s="199" t="s">
        <v>3983</v>
      </c>
      <c r="S275" s="199" t="s">
        <v>3692</v>
      </c>
      <c r="T275" s="199" t="s">
        <v>3693</v>
      </c>
      <c r="U275" s="203" t="s">
        <v>3593</v>
      </c>
      <c r="V275" s="203" t="s">
        <v>3593</v>
      </c>
      <c r="W275" s="203" t="s">
        <v>3593</v>
      </c>
      <c r="X275" s="203" t="s">
        <v>3593</v>
      </c>
      <c r="Y275" s="203" t="s">
        <v>3593</v>
      </c>
      <c r="Z275" s="203" t="s">
        <v>3593</v>
      </c>
      <c r="AA275" s="203" t="s">
        <v>3593</v>
      </c>
      <c r="AB275" s="203" t="s">
        <v>3593</v>
      </c>
      <c r="AC275" s="203" t="s">
        <v>3593</v>
      </c>
      <c r="AD275" s="203" t="s">
        <v>3593</v>
      </c>
      <c r="AE275" s="203" t="s">
        <v>3593</v>
      </c>
      <c r="AF275" s="203" t="s">
        <v>3593</v>
      </c>
      <c r="AG275" s="203" t="s">
        <v>3593</v>
      </c>
      <c r="AH275" s="203" t="s">
        <v>3593</v>
      </c>
      <c r="AI275" s="203" t="s">
        <v>3593</v>
      </c>
      <c r="AJ275" s="203" t="s">
        <v>3593</v>
      </c>
      <c r="AK275" s="203" t="s">
        <v>3593</v>
      </c>
      <c r="AL275" s="203" t="s">
        <v>3593</v>
      </c>
      <c r="AM275" s="203" t="s">
        <v>3593</v>
      </c>
      <c r="AN275" s="203" t="s">
        <v>3593</v>
      </c>
      <c r="AO275" s="203" t="s">
        <v>3593</v>
      </c>
      <c r="AP275" s="203" t="s">
        <v>3593</v>
      </c>
      <c r="AQ275" s="203" t="s">
        <v>3593</v>
      </c>
      <c r="AR275" s="203" t="s">
        <v>3593</v>
      </c>
      <c r="AS275" s="203" t="s">
        <v>3593</v>
      </c>
      <c r="AT275" s="203" t="s">
        <v>3593</v>
      </c>
      <c r="AU275" s="203" t="s">
        <v>3593</v>
      </c>
      <c r="AV275" s="203" t="s">
        <v>3593</v>
      </c>
      <c r="AW275" s="203" t="s">
        <v>3593</v>
      </c>
      <c r="AX275" s="203" t="s">
        <v>3593</v>
      </c>
      <c r="AY275" s="203" t="s">
        <v>3593</v>
      </c>
    </row>
    <row r="276" spans="16:51" x14ac:dyDescent="0.25">
      <c r="P276" s="199" t="s">
        <v>3589</v>
      </c>
      <c r="Q276" s="199" t="s">
        <v>4002</v>
      </c>
      <c r="R276" s="199" t="s">
        <v>4002</v>
      </c>
      <c r="S276" s="199" t="s">
        <v>3610</v>
      </c>
      <c r="T276" s="199" t="s">
        <v>3611</v>
      </c>
      <c r="U276" s="203" t="s">
        <v>3593</v>
      </c>
      <c r="V276" s="203" t="s">
        <v>3593</v>
      </c>
      <c r="W276" s="203" t="s">
        <v>3593</v>
      </c>
      <c r="X276" s="203" t="s">
        <v>3593</v>
      </c>
      <c r="Y276" s="203" t="s">
        <v>3593</v>
      </c>
      <c r="Z276" s="203" t="s">
        <v>3593</v>
      </c>
      <c r="AA276" s="203" t="s">
        <v>3593</v>
      </c>
      <c r="AB276" s="203" t="s">
        <v>3593</v>
      </c>
      <c r="AC276" s="203" t="s">
        <v>3593</v>
      </c>
      <c r="AD276" s="203" t="s">
        <v>3593</v>
      </c>
      <c r="AE276" s="203" t="s">
        <v>3593</v>
      </c>
      <c r="AF276" s="203" t="s">
        <v>3593</v>
      </c>
      <c r="AG276" s="203" t="s">
        <v>3593</v>
      </c>
      <c r="AH276" s="203" t="s">
        <v>3593</v>
      </c>
      <c r="AI276" s="203" t="s">
        <v>3593</v>
      </c>
      <c r="AJ276" s="203" t="s">
        <v>3593</v>
      </c>
      <c r="AK276" s="203" t="s">
        <v>3593</v>
      </c>
      <c r="AL276" s="203" t="s">
        <v>3593</v>
      </c>
      <c r="AM276" s="203" t="s">
        <v>3593</v>
      </c>
      <c r="AN276" s="203" t="s">
        <v>3593</v>
      </c>
      <c r="AO276" s="203" t="s">
        <v>3593</v>
      </c>
      <c r="AP276" s="203" t="s">
        <v>3593</v>
      </c>
      <c r="AQ276" s="203" t="s">
        <v>3593</v>
      </c>
      <c r="AR276" s="203" t="s">
        <v>3593</v>
      </c>
      <c r="AS276" s="203" t="s">
        <v>3593</v>
      </c>
      <c r="AT276" s="203" t="s">
        <v>3593</v>
      </c>
      <c r="AU276" s="203" t="s">
        <v>3593</v>
      </c>
      <c r="AV276" s="203" t="s">
        <v>3593</v>
      </c>
      <c r="AW276" s="203" t="s">
        <v>3593</v>
      </c>
      <c r="AX276" s="203" t="s">
        <v>3593</v>
      </c>
      <c r="AY276" s="203" t="s">
        <v>3593</v>
      </c>
    </row>
    <row r="277" spans="16:51" x14ac:dyDescent="0.25">
      <c r="P277" s="199" t="s">
        <v>3618</v>
      </c>
      <c r="Q277" s="199" t="s">
        <v>3611</v>
      </c>
      <c r="R277" s="199" t="s">
        <v>3608</v>
      </c>
      <c r="S277" s="199" t="s">
        <v>3652</v>
      </c>
      <c r="T277" s="199" t="s">
        <v>3710</v>
      </c>
      <c r="U277" s="199" t="s">
        <v>3859</v>
      </c>
      <c r="V277" s="199" t="s">
        <v>3969</v>
      </c>
      <c r="W277" s="199" t="s">
        <v>3979</v>
      </c>
      <c r="X277" s="199" t="s">
        <v>4002</v>
      </c>
      <c r="Y277" s="199" t="s">
        <v>4003</v>
      </c>
      <c r="Z277" s="203" t="s">
        <v>3593</v>
      </c>
      <c r="AA277" s="203" t="s">
        <v>3593</v>
      </c>
      <c r="AB277" s="203" t="s">
        <v>3593</v>
      </c>
      <c r="AC277" s="203" t="s">
        <v>3593</v>
      </c>
      <c r="AD277" s="203" t="s">
        <v>3593</v>
      </c>
      <c r="AE277" s="203" t="s">
        <v>3593</v>
      </c>
      <c r="AF277" s="203" t="s">
        <v>3593</v>
      </c>
      <c r="AG277" s="203" t="s">
        <v>3593</v>
      </c>
      <c r="AH277" s="203" t="s">
        <v>3593</v>
      </c>
      <c r="AI277" s="203" t="s">
        <v>3593</v>
      </c>
      <c r="AJ277" s="203" t="s">
        <v>3593</v>
      </c>
      <c r="AK277" s="203" t="s">
        <v>3593</v>
      </c>
      <c r="AL277" s="203" t="s">
        <v>3593</v>
      </c>
      <c r="AM277" s="203" t="s">
        <v>3593</v>
      </c>
      <c r="AN277" s="203" t="s">
        <v>3593</v>
      </c>
      <c r="AO277" s="203" t="s">
        <v>3593</v>
      </c>
      <c r="AP277" s="203" t="s">
        <v>3593</v>
      </c>
      <c r="AQ277" s="203" t="s">
        <v>3593</v>
      </c>
      <c r="AR277" s="203" t="s">
        <v>3593</v>
      </c>
      <c r="AS277" s="203" t="s">
        <v>3593</v>
      </c>
      <c r="AT277" s="203" t="s">
        <v>3593</v>
      </c>
      <c r="AU277" s="203" t="s">
        <v>3593</v>
      </c>
      <c r="AV277" s="203" t="s">
        <v>3593</v>
      </c>
      <c r="AW277" s="203" t="s">
        <v>3593</v>
      </c>
      <c r="AX277" s="203" t="s">
        <v>3593</v>
      </c>
      <c r="AY277" s="203" t="s">
        <v>3593</v>
      </c>
    </row>
    <row r="278" spans="16:51" x14ac:dyDescent="0.25">
      <c r="P278" s="199" t="s">
        <v>3618</v>
      </c>
      <c r="Q278" s="199" t="s">
        <v>3609</v>
      </c>
      <c r="R278" s="199" t="s">
        <v>3608</v>
      </c>
      <c r="S278" s="199" t="s">
        <v>3652</v>
      </c>
      <c r="T278" s="199" t="s">
        <v>3710</v>
      </c>
      <c r="U278" s="199" t="s">
        <v>3859</v>
      </c>
      <c r="V278" s="199" t="s">
        <v>3969</v>
      </c>
      <c r="W278" s="199" t="s">
        <v>3979</v>
      </c>
      <c r="X278" s="199" t="s">
        <v>4003</v>
      </c>
      <c r="Y278" s="203" t="s">
        <v>3593</v>
      </c>
      <c r="Z278" s="203" t="s">
        <v>3593</v>
      </c>
      <c r="AA278" s="203" t="s">
        <v>3593</v>
      </c>
      <c r="AB278" s="203" t="s">
        <v>3593</v>
      </c>
      <c r="AC278" s="203" t="s">
        <v>3593</v>
      </c>
      <c r="AD278" s="203" t="s">
        <v>3593</v>
      </c>
      <c r="AE278" s="203" t="s">
        <v>3593</v>
      </c>
      <c r="AF278" s="203" t="s">
        <v>3593</v>
      </c>
      <c r="AG278" s="203" t="s">
        <v>3593</v>
      </c>
      <c r="AH278" s="203" t="s">
        <v>3593</v>
      </c>
      <c r="AI278" s="203" t="s">
        <v>3593</v>
      </c>
      <c r="AJ278" s="203" t="s">
        <v>3593</v>
      </c>
      <c r="AK278" s="203" t="s">
        <v>3593</v>
      </c>
      <c r="AL278" s="203" t="s">
        <v>3593</v>
      </c>
      <c r="AM278" s="203" t="s">
        <v>3593</v>
      </c>
      <c r="AN278" s="203" t="s">
        <v>3593</v>
      </c>
      <c r="AO278" s="203" t="s">
        <v>3593</v>
      </c>
      <c r="AP278" s="203" t="s">
        <v>3593</v>
      </c>
      <c r="AQ278" s="203" t="s">
        <v>3593</v>
      </c>
      <c r="AR278" s="203" t="s">
        <v>3593</v>
      </c>
      <c r="AS278" s="203" t="s">
        <v>3593</v>
      </c>
      <c r="AT278" s="203" t="s">
        <v>3593</v>
      </c>
      <c r="AU278" s="203" t="s">
        <v>3593</v>
      </c>
      <c r="AV278" s="203" t="s">
        <v>3593</v>
      </c>
      <c r="AW278" s="203" t="s">
        <v>3593</v>
      </c>
      <c r="AX278" s="203" t="s">
        <v>3593</v>
      </c>
      <c r="AY278" s="203" t="s">
        <v>3593</v>
      </c>
    </row>
    <row r="279" spans="16:51" x14ac:dyDescent="0.25">
      <c r="P279" s="199" t="s">
        <v>3618</v>
      </c>
      <c r="Q279" s="199" t="s">
        <v>3610</v>
      </c>
      <c r="R279" s="199" t="s">
        <v>4002</v>
      </c>
      <c r="S279" s="199" t="s">
        <v>3608</v>
      </c>
      <c r="T279" s="199" t="s">
        <v>3652</v>
      </c>
      <c r="U279" s="199" t="s">
        <v>3710</v>
      </c>
      <c r="V279" s="199" t="s">
        <v>3859</v>
      </c>
      <c r="W279" s="199" t="s">
        <v>3969</v>
      </c>
      <c r="X279" s="199" t="s">
        <v>3979</v>
      </c>
      <c r="Y279" s="199" t="s">
        <v>4003</v>
      </c>
      <c r="Z279" s="203" t="s">
        <v>3593</v>
      </c>
      <c r="AA279" s="203" t="s">
        <v>3593</v>
      </c>
      <c r="AB279" s="203" t="s">
        <v>3593</v>
      </c>
      <c r="AC279" s="203" t="s">
        <v>3593</v>
      </c>
      <c r="AD279" s="203" t="s">
        <v>3593</v>
      </c>
      <c r="AE279" s="203" t="s">
        <v>3593</v>
      </c>
      <c r="AF279" s="203" t="s">
        <v>3593</v>
      </c>
      <c r="AG279" s="203" t="s">
        <v>3593</v>
      </c>
      <c r="AH279" s="203" t="s">
        <v>3593</v>
      </c>
      <c r="AI279" s="203" t="s">
        <v>3593</v>
      </c>
      <c r="AJ279" s="203" t="s">
        <v>3593</v>
      </c>
      <c r="AK279" s="203" t="s">
        <v>3593</v>
      </c>
      <c r="AL279" s="203" t="s">
        <v>3593</v>
      </c>
      <c r="AM279" s="203" t="s">
        <v>3593</v>
      </c>
      <c r="AN279" s="203" t="s">
        <v>3593</v>
      </c>
      <c r="AO279" s="203" t="s">
        <v>3593</v>
      </c>
      <c r="AP279" s="203" t="s">
        <v>3593</v>
      </c>
      <c r="AQ279" s="203" t="s">
        <v>3593</v>
      </c>
      <c r="AR279" s="203" t="s">
        <v>3593</v>
      </c>
      <c r="AS279" s="203" t="s">
        <v>3593</v>
      </c>
      <c r="AT279" s="203" t="s">
        <v>3593</v>
      </c>
      <c r="AU279" s="203" t="s">
        <v>3593</v>
      </c>
      <c r="AV279" s="203" t="s">
        <v>3593</v>
      </c>
      <c r="AW279" s="203" t="s">
        <v>3593</v>
      </c>
      <c r="AX279" s="203" t="s">
        <v>3593</v>
      </c>
      <c r="AY279" s="203" t="s">
        <v>3593</v>
      </c>
    </row>
    <row r="280" spans="16:51" x14ac:dyDescent="0.25">
      <c r="P280" s="199" t="s">
        <v>3589</v>
      </c>
      <c r="Q280" s="199" t="s">
        <v>4004</v>
      </c>
      <c r="R280" s="199" t="s">
        <v>4004</v>
      </c>
      <c r="S280" s="199" t="s">
        <v>3988</v>
      </c>
      <c r="T280" s="199" t="s">
        <v>3989</v>
      </c>
      <c r="U280" s="203" t="s">
        <v>3593</v>
      </c>
      <c r="V280" s="203" t="s">
        <v>3593</v>
      </c>
      <c r="W280" s="203" t="s">
        <v>3593</v>
      </c>
      <c r="X280" s="203" t="s">
        <v>3593</v>
      </c>
      <c r="Y280" s="203" t="s">
        <v>3593</v>
      </c>
      <c r="Z280" s="203" t="s">
        <v>3593</v>
      </c>
      <c r="AA280" s="203" t="s">
        <v>3593</v>
      </c>
      <c r="AB280" s="203" t="s">
        <v>3593</v>
      </c>
      <c r="AC280" s="203" t="s">
        <v>3593</v>
      </c>
      <c r="AD280" s="203" t="s">
        <v>3593</v>
      </c>
      <c r="AE280" s="203" t="s">
        <v>3593</v>
      </c>
      <c r="AF280" s="203" t="s">
        <v>3593</v>
      </c>
      <c r="AG280" s="203" t="s">
        <v>3593</v>
      </c>
      <c r="AH280" s="203" t="s">
        <v>3593</v>
      </c>
      <c r="AI280" s="203" t="s">
        <v>3593</v>
      </c>
      <c r="AJ280" s="203" t="s">
        <v>3593</v>
      </c>
      <c r="AK280" s="203" t="s">
        <v>3593</v>
      </c>
      <c r="AL280" s="203" t="s">
        <v>3593</v>
      </c>
      <c r="AM280" s="203" t="s">
        <v>3593</v>
      </c>
      <c r="AN280" s="203" t="s">
        <v>3593</v>
      </c>
      <c r="AO280" s="203" t="s">
        <v>3593</v>
      </c>
      <c r="AP280" s="203" t="s">
        <v>3593</v>
      </c>
      <c r="AQ280" s="203" t="s">
        <v>3593</v>
      </c>
      <c r="AR280" s="203" t="s">
        <v>3593</v>
      </c>
      <c r="AS280" s="203" t="s">
        <v>3593</v>
      </c>
      <c r="AT280" s="203" t="s">
        <v>3593</v>
      </c>
      <c r="AU280" s="203" t="s">
        <v>3593</v>
      </c>
      <c r="AV280" s="203" t="s">
        <v>3593</v>
      </c>
      <c r="AW280" s="203" t="s">
        <v>3593</v>
      </c>
      <c r="AX280" s="203" t="s">
        <v>3593</v>
      </c>
      <c r="AY280" s="203" t="s">
        <v>3593</v>
      </c>
    </row>
    <row r="281" spans="16:51" x14ac:dyDescent="0.25">
      <c r="P281" s="199" t="s">
        <v>3589</v>
      </c>
      <c r="Q281" s="199" t="s">
        <v>3960</v>
      </c>
      <c r="R281" s="199" t="s">
        <v>3960</v>
      </c>
      <c r="S281" s="199" t="s">
        <v>3670</v>
      </c>
      <c r="T281" s="199" t="s">
        <v>3671</v>
      </c>
      <c r="U281" s="199" t="s">
        <v>3672</v>
      </c>
      <c r="V281" s="203" t="s">
        <v>3593</v>
      </c>
      <c r="W281" s="203" t="s">
        <v>3593</v>
      </c>
      <c r="X281" s="203" t="s">
        <v>3593</v>
      </c>
      <c r="Y281" s="203" t="s">
        <v>3593</v>
      </c>
      <c r="Z281" s="203" t="s">
        <v>3593</v>
      </c>
      <c r="AA281" s="203" t="s">
        <v>3593</v>
      </c>
      <c r="AB281" s="203" t="s">
        <v>3593</v>
      </c>
      <c r="AC281" s="203" t="s">
        <v>3593</v>
      </c>
      <c r="AD281" s="203" t="s">
        <v>3593</v>
      </c>
      <c r="AE281" s="203" t="s">
        <v>3593</v>
      </c>
      <c r="AF281" s="203" t="s">
        <v>3593</v>
      </c>
      <c r="AG281" s="203" t="s">
        <v>3593</v>
      </c>
      <c r="AH281" s="203" t="s">
        <v>3593</v>
      </c>
      <c r="AI281" s="203" t="s">
        <v>3593</v>
      </c>
      <c r="AJ281" s="203" t="s">
        <v>3593</v>
      </c>
      <c r="AK281" s="203" t="s">
        <v>3593</v>
      </c>
      <c r="AL281" s="203" t="s">
        <v>3593</v>
      </c>
      <c r="AM281" s="203" t="s">
        <v>3593</v>
      </c>
      <c r="AN281" s="203" t="s">
        <v>3593</v>
      </c>
      <c r="AO281" s="203" t="s">
        <v>3593</v>
      </c>
      <c r="AP281" s="203" t="s">
        <v>3593</v>
      </c>
      <c r="AQ281" s="203" t="s">
        <v>3593</v>
      </c>
      <c r="AR281" s="203" t="s">
        <v>3593</v>
      </c>
      <c r="AS281" s="203" t="s">
        <v>3593</v>
      </c>
      <c r="AT281" s="203" t="s">
        <v>3593</v>
      </c>
      <c r="AU281" s="203" t="s">
        <v>3593</v>
      </c>
      <c r="AV281" s="203" t="s">
        <v>3593</v>
      </c>
      <c r="AW281" s="203" t="s">
        <v>3593</v>
      </c>
      <c r="AX281" s="203" t="s">
        <v>3593</v>
      </c>
      <c r="AY281" s="203" t="s">
        <v>3593</v>
      </c>
    </row>
    <row r="282" spans="16:51" x14ac:dyDescent="0.25">
      <c r="P282" s="199" t="s">
        <v>3589</v>
      </c>
      <c r="Q282" s="199" t="s">
        <v>3891</v>
      </c>
      <c r="R282" s="199" t="s">
        <v>3891</v>
      </c>
      <c r="S282" s="199" t="s">
        <v>3679</v>
      </c>
      <c r="T282" s="199" t="s">
        <v>3680</v>
      </c>
      <c r="U282" s="203" t="s">
        <v>3593</v>
      </c>
      <c r="V282" s="203" t="s">
        <v>3593</v>
      </c>
      <c r="W282" s="203" t="s">
        <v>3593</v>
      </c>
      <c r="X282" s="203" t="s">
        <v>3593</v>
      </c>
      <c r="Y282" s="203" t="s">
        <v>3593</v>
      </c>
      <c r="Z282" s="203" t="s">
        <v>3593</v>
      </c>
      <c r="AA282" s="203" t="s">
        <v>3593</v>
      </c>
      <c r="AB282" s="203" t="s">
        <v>3593</v>
      </c>
      <c r="AC282" s="203" t="s">
        <v>3593</v>
      </c>
      <c r="AD282" s="203" t="s">
        <v>3593</v>
      </c>
      <c r="AE282" s="203" t="s">
        <v>3593</v>
      </c>
      <c r="AF282" s="203" t="s">
        <v>3593</v>
      </c>
      <c r="AG282" s="203" t="s">
        <v>3593</v>
      </c>
      <c r="AH282" s="203" t="s">
        <v>3593</v>
      </c>
      <c r="AI282" s="203" t="s">
        <v>3593</v>
      </c>
      <c r="AJ282" s="203" t="s">
        <v>3593</v>
      </c>
      <c r="AK282" s="203" t="s">
        <v>3593</v>
      </c>
      <c r="AL282" s="203" t="s">
        <v>3593</v>
      </c>
      <c r="AM282" s="203" t="s">
        <v>3593</v>
      </c>
      <c r="AN282" s="203" t="s">
        <v>3593</v>
      </c>
      <c r="AO282" s="203" t="s">
        <v>3593</v>
      </c>
      <c r="AP282" s="203" t="s">
        <v>3593</v>
      </c>
      <c r="AQ282" s="203" t="s">
        <v>3593</v>
      </c>
      <c r="AR282" s="203" t="s">
        <v>3593</v>
      </c>
      <c r="AS282" s="203" t="s">
        <v>3593</v>
      </c>
      <c r="AT282" s="203" t="s">
        <v>3593</v>
      </c>
      <c r="AU282" s="203" t="s">
        <v>3593</v>
      </c>
      <c r="AV282" s="203" t="s">
        <v>3593</v>
      </c>
      <c r="AW282" s="203" t="s">
        <v>3593</v>
      </c>
      <c r="AX282" s="203" t="s">
        <v>3593</v>
      </c>
      <c r="AY282" s="203" t="s">
        <v>3593</v>
      </c>
    </row>
    <row r="283" spans="16:51" x14ac:dyDescent="0.25">
      <c r="P283" s="199" t="s">
        <v>3589</v>
      </c>
      <c r="Q283" s="199" t="s">
        <v>4005</v>
      </c>
      <c r="R283" s="199" t="s">
        <v>4005</v>
      </c>
      <c r="S283" s="199" t="s">
        <v>3746</v>
      </c>
      <c r="T283" s="199" t="s">
        <v>3632</v>
      </c>
      <c r="U283" s="203" t="s">
        <v>3593</v>
      </c>
      <c r="V283" s="203" t="s">
        <v>3593</v>
      </c>
      <c r="W283" s="203" t="s">
        <v>3593</v>
      </c>
      <c r="X283" s="203" t="s">
        <v>3593</v>
      </c>
      <c r="Y283" s="203" t="s">
        <v>3593</v>
      </c>
      <c r="Z283" s="203" t="s">
        <v>3593</v>
      </c>
      <c r="AA283" s="203" t="s">
        <v>3593</v>
      </c>
      <c r="AB283" s="203" t="s">
        <v>3593</v>
      </c>
      <c r="AC283" s="203" t="s">
        <v>3593</v>
      </c>
      <c r="AD283" s="203" t="s">
        <v>3593</v>
      </c>
      <c r="AE283" s="203" t="s">
        <v>3593</v>
      </c>
      <c r="AF283" s="203" t="s">
        <v>3593</v>
      </c>
      <c r="AG283" s="203" t="s">
        <v>3593</v>
      </c>
      <c r="AH283" s="203" t="s">
        <v>3593</v>
      </c>
      <c r="AI283" s="203" t="s">
        <v>3593</v>
      </c>
      <c r="AJ283" s="203" t="s">
        <v>3593</v>
      </c>
      <c r="AK283" s="203" t="s">
        <v>3593</v>
      </c>
      <c r="AL283" s="203" t="s">
        <v>3593</v>
      </c>
      <c r="AM283" s="203" t="s">
        <v>3593</v>
      </c>
      <c r="AN283" s="203" t="s">
        <v>3593</v>
      </c>
      <c r="AO283" s="203" t="s">
        <v>3593</v>
      </c>
      <c r="AP283" s="203" t="s">
        <v>3593</v>
      </c>
      <c r="AQ283" s="203" t="s">
        <v>3593</v>
      </c>
      <c r="AR283" s="203" t="s">
        <v>3593</v>
      </c>
      <c r="AS283" s="203" t="s">
        <v>3593</v>
      </c>
      <c r="AT283" s="203" t="s">
        <v>3593</v>
      </c>
      <c r="AU283" s="203" t="s">
        <v>3593</v>
      </c>
      <c r="AV283" s="203" t="s">
        <v>3593</v>
      </c>
      <c r="AW283" s="203" t="s">
        <v>3593</v>
      </c>
      <c r="AX283" s="203" t="s">
        <v>3593</v>
      </c>
      <c r="AY283" s="203" t="s">
        <v>3593</v>
      </c>
    </row>
    <row r="284" spans="16:51" x14ac:dyDescent="0.25">
      <c r="P284" s="199" t="s">
        <v>3618</v>
      </c>
      <c r="Q284" s="199" t="s">
        <v>3746</v>
      </c>
      <c r="R284" s="199" t="s">
        <v>3745</v>
      </c>
      <c r="S284" s="199" t="s">
        <v>4005</v>
      </c>
      <c r="T284" s="199" t="s">
        <v>4006</v>
      </c>
      <c r="U284" s="199" t="s">
        <v>4007</v>
      </c>
      <c r="V284" s="199" t="s">
        <v>4008</v>
      </c>
      <c r="W284" s="203" t="s">
        <v>3593</v>
      </c>
      <c r="X284" s="203" t="s">
        <v>3593</v>
      </c>
      <c r="Y284" s="203" t="s">
        <v>3593</v>
      </c>
      <c r="Z284" s="203" t="s">
        <v>3593</v>
      </c>
      <c r="AA284" s="203" t="s">
        <v>3593</v>
      </c>
      <c r="AB284" s="203" t="s">
        <v>3593</v>
      </c>
      <c r="AC284" s="203" t="s">
        <v>3593</v>
      </c>
      <c r="AD284" s="203" t="s">
        <v>3593</v>
      </c>
      <c r="AE284" s="203" t="s">
        <v>3593</v>
      </c>
      <c r="AF284" s="203" t="s">
        <v>3593</v>
      </c>
      <c r="AG284" s="203" t="s">
        <v>3593</v>
      </c>
      <c r="AH284" s="203" t="s">
        <v>3593</v>
      </c>
      <c r="AI284" s="203" t="s">
        <v>3593</v>
      </c>
      <c r="AJ284" s="203" t="s">
        <v>3593</v>
      </c>
      <c r="AK284" s="203" t="s">
        <v>3593</v>
      </c>
      <c r="AL284" s="203" t="s">
        <v>3593</v>
      </c>
      <c r="AM284" s="203" t="s">
        <v>3593</v>
      </c>
      <c r="AN284" s="203" t="s">
        <v>3593</v>
      </c>
      <c r="AO284" s="203" t="s">
        <v>3593</v>
      </c>
      <c r="AP284" s="203" t="s">
        <v>3593</v>
      </c>
      <c r="AQ284" s="203" t="s">
        <v>3593</v>
      </c>
      <c r="AR284" s="203" t="s">
        <v>3593</v>
      </c>
      <c r="AS284" s="203" t="s">
        <v>3593</v>
      </c>
      <c r="AT284" s="203" t="s">
        <v>3593</v>
      </c>
      <c r="AU284" s="203" t="s">
        <v>3593</v>
      </c>
      <c r="AV284" s="203" t="s">
        <v>3593</v>
      </c>
      <c r="AW284" s="203" t="s">
        <v>3593</v>
      </c>
      <c r="AX284" s="203" t="s">
        <v>3593</v>
      </c>
      <c r="AY284" s="203" t="s">
        <v>3593</v>
      </c>
    </row>
    <row r="285" spans="16:51" x14ac:dyDescent="0.25">
      <c r="P285" s="199" t="s">
        <v>3699</v>
      </c>
      <c r="Q285" s="199" t="s">
        <v>4009</v>
      </c>
      <c r="R285" s="203" t="s">
        <v>3593</v>
      </c>
      <c r="S285" s="203" t="s">
        <v>3593</v>
      </c>
      <c r="T285" s="203" t="s">
        <v>3593</v>
      </c>
      <c r="U285" s="203" t="s">
        <v>3593</v>
      </c>
      <c r="V285" s="203" t="s">
        <v>3593</v>
      </c>
      <c r="W285" s="203" t="s">
        <v>3593</v>
      </c>
      <c r="X285" s="203" t="s">
        <v>3593</v>
      </c>
      <c r="Y285" s="203" t="s">
        <v>3593</v>
      </c>
      <c r="Z285" s="203" t="s">
        <v>3593</v>
      </c>
      <c r="AA285" s="203" t="s">
        <v>3593</v>
      </c>
      <c r="AB285" s="203" t="s">
        <v>3593</v>
      </c>
      <c r="AC285" s="203" t="s">
        <v>3593</v>
      </c>
      <c r="AD285" s="203" t="s">
        <v>3593</v>
      </c>
      <c r="AE285" s="203" t="s">
        <v>3593</v>
      </c>
      <c r="AF285" s="203" t="s">
        <v>3593</v>
      </c>
      <c r="AG285" s="203" t="s">
        <v>3593</v>
      </c>
      <c r="AH285" s="203" t="s">
        <v>3593</v>
      </c>
      <c r="AI285" s="203" t="s">
        <v>3593</v>
      </c>
      <c r="AJ285" s="203" t="s">
        <v>3593</v>
      </c>
      <c r="AK285" s="203" t="s">
        <v>3593</v>
      </c>
      <c r="AL285" s="203" t="s">
        <v>3593</v>
      </c>
      <c r="AM285" s="203" t="s">
        <v>3593</v>
      </c>
      <c r="AN285" s="203" t="s">
        <v>3593</v>
      </c>
      <c r="AO285" s="203" t="s">
        <v>3593</v>
      </c>
      <c r="AP285" s="203" t="s">
        <v>3593</v>
      </c>
      <c r="AQ285" s="203" t="s">
        <v>3593</v>
      </c>
      <c r="AR285" s="203" t="s">
        <v>3593</v>
      </c>
      <c r="AS285" s="203" t="s">
        <v>3593</v>
      </c>
      <c r="AT285" s="203" t="s">
        <v>3593</v>
      </c>
      <c r="AU285" s="203" t="s">
        <v>3593</v>
      </c>
      <c r="AV285" s="203" t="s">
        <v>3593</v>
      </c>
      <c r="AW285" s="203" t="s">
        <v>3593</v>
      </c>
      <c r="AX285" s="203" t="s">
        <v>3593</v>
      </c>
      <c r="AY285" s="203" t="s">
        <v>3593</v>
      </c>
    </row>
    <row r="286" spans="16:51" x14ac:dyDescent="0.25">
      <c r="P286" s="199" t="s">
        <v>3589</v>
      </c>
      <c r="Q286" s="199" t="s">
        <v>3948</v>
      </c>
      <c r="R286" s="199" t="s">
        <v>3948</v>
      </c>
      <c r="S286" s="199" t="s">
        <v>3716</v>
      </c>
      <c r="T286" s="199" t="s">
        <v>3674</v>
      </c>
      <c r="U286" s="199" t="s">
        <v>3675</v>
      </c>
      <c r="V286" s="203" t="s">
        <v>3593</v>
      </c>
      <c r="W286" s="203" t="s">
        <v>3593</v>
      </c>
      <c r="X286" s="203" t="s">
        <v>3593</v>
      </c>
      <c r="Y286" s="203" t="s">
        <v>3593</v>
      </c>
      <c r="Z286" s="203" t="s">
        <v>3593</v>
      </c>
      <c r="AA286" s="203" t="s">
        <v>3593</v>
      </c>
      <c r="AB286" s="203" t="s">
        <v>3593</v>
      </c>
      <c r="AC286" s="203" t="s">
        <v>3593</v>
      </c>
      <c r="AD286" s="203" t="s">
        <v>3593</v>
      </c>
      <c r="AE286" s="203" t="s">
        <v>3593</v>
      </c>
      <c r="AF286" s="203" t="s">
        <v>3593</v>
      </c>
      <c r="AG286" s="203" t="s">
        <v>3593</v>
      </c>
      <c r="AH286" s="203" t="s">
        <v>3593</v>
      </c>
      <c r="AI286" s="203" t="s">
        <v>3593</v>
      </c>
      <c r="AJ286" s="203" t="s">
        <v>3593</v>
      </c>
      <c r="AK286" s="203" t="s">
        <v>3593</v>
      </c>
      <c r="AL286" s="203" t="s">
        <v>3593</v>
      </c>
      <c r="AM286" s="203" t="s">
        <v>3593</v>
      </c>
      <c r="AN286" s="203" t="s">
        <v>3593</v>
      </c>
      <c r="AO286" s="203" t="s">
        <v>3593</v>
      </c>
      <c r="AP286" s="203" t="s">
        <v>3593</v>
      </c>
      <c r="AQ286" s="203" t="s">
        <v>3593</v>
      </c>
      <c r="AR286" s="203" t="s">
        <v>3593</v>
      </c>
      <c r="AS286" s="203" t="s">
        <v>3593</v>
      </c>
      <c r="AT286" s="203" t="s">
        <v>3593</v>
      </c>
      <c r="AU286" s="203" t="s">
        <v>3593</v>
      </c>
      <c r="AV286" s="203" t="s">
        <v>3593</v>
      </c>
      <c r="AW286" s="203" t="s">
        <v>3593</v>
      </c>
      <c r="AX286" s="203" t="s">
        <v>3593</v>
      </c>
      <c r="AY286" s="203" t="s">
        <v>3593</v>
      </c>
    </row>
    <row r="287" spans="16:51" x14ac:dyDescent="0.25">
      <c r="P287" s="199" t="s">
        <v>3589</v>
      </c>
      <c r="Q287" s="199" t="s">
        <v>3730</v>
      </c>
      <c r="R287" s="199" t="s">
        <v>3730</v>
      </c>
      <c r="S287" s="199" t="s">
        <v>3725</v>
      </c>
      <c r="T287" s="199" t="s">
        <v>3726</v>
      </c>
      <c r="U287" s="203" t="s">
        <v>3593</v>
      </c>
      <c r="V287" s="203" t="s">
        <v>3593</v>
      </c>
      <c r="W287" s="203" t="s">
        <v>3593</v>
      </c>
      <c r="X287" s="203" t="s">
        <v>3593</v>
      </c>
      <c r="Y287" s="203" t="s">
        <v>3593</v>
      </c>
      <c r="Z287" s="203" t="s">
        <v>3593</v>
      </c>
      <c r="AA287" s="203" t="s">
        <v>3593</v>
      </c>
      <c r="AB287" s="203" t="s">
        <v>3593</v>
      </c>
      <c r="AC287" s="203" t="s">
        <v>3593</v>
      </c>
      <c r="AD287" s="203" t="s">
        <v>3593</v>
      </c>
      <c r="AE287" s="203" t="s">
        <v>3593</v>
      </c>
      <c r="AF287" s="203" t="s">
        <v>3593</v>
      </c>
      <c r="AG287" s="203" t="s">
        <v>3593</v>
      </c>
      <c r="AH287" s="203" t="s">
        <v>3593</v>
      </c>
      <c r="AI287" s="203" t="s">
        <v>3593</v>
      </c>
      <c r="AJ287" s="203" t="s">
        <v>3593</v>
      </c>
      <c r="AK287" s="203" t="s">
        <v>3593</v>
      </c>
      <c r="AL287" s="203" t="s">
        <v>3593</v>
      </c>
      <c r="AM287" s="203" t="s">
        <v>3593</v>
      </c>
      <c r="AN287" s="203" t="s">
        <v>3593</v>
      </c>
      <c r="AO287" s="203" t="s">
        <v>3593</v>
      </c>
      <c r="AP287" s="203" t="s">
        <v>3593</v>
      </c>
      <c r="AQ287" s="203" t="s">
        <v>3593</v>
      </c>
      <c r="AR287" s="203" t="s">
        <v>3593</v>
      </c>
      <c r="AS287" s="203" t="s">
        <v>3593</v>
      </c>
      <c r="AT287" s="203" t="s">
        <v>3593</v>
      </c>
      <c r="AU287" s="203" t="s">
        <v>3593</v>
      </c>
      <c r="AV287" s="203" t="s">
        <v>3593</v>
      </c>
      <c r="AW287" s="203" t="s">
        <v>3593</v>
      </c>
      <c r="AX287" s="203" t="s">
        <v>3593</v>
      </c>
      <c r="AY287" s="203" t="s">
        <v>3593</v>
      </c>
    </row>
    <row r="288" spans="16:51" x14ac:dyDescent="0.25">
      <c r="P288" s="199" t="s">
        <v>3589</v>
      </c>
      <c r="Q288" s="199" t="s">
        <v>3808</v>
      </c>
      <c r="R288" s="199" t="s">
        <v>3808</v>
      </c>
      <c r="S288" s="199" t="s">
        <v>3774</v>
      </c>
      <c r="T288" s="199" t="s">
        <v>3810</v>
      </c>
      <c r="U288" s="203" t="s">
        <v>3593</v>
      </c>
      <c r="V288" s="203" t="s">
        <v>3593</v>
      </c>
      <c r="W288" s="203" t="s">
        <v>3593</v>
      </c>
      <c r="X288" s="203" t="s">
        <v>3593</v>
      </c>
      <c r="Y288" s="203" t="s">
        <v>3593</v>
      </c>
      <c r="Z288" s="203" t="s">
        <v>3593</v>
      </c>
      <c r="AA288" s="203" t="s">
        <v>3593</v>
      </c>
      <c r="AB288" s="203" t="s">
        <v>3593</v>
      </c>
      <c r="AC288" s="203" t="s">
        <v>3593</v>
      </c>
      <c r="AD288" s="203" t="s">
        <v>3593</v>
      </c>
      <c r="AE288" s="203" t="s">
        <v>3593</v>
      </c>
      <c r="AF288" s="203" t="s">
        <v>3593</v>
      </c>
      <c r="AG288" s="203" t="s">
        <v>3593</v>
      </c>
      <c r="AH288" s="203" t="s">
        <v>3593</v>
      </c>
      <c r="AI288" s="203" t="s">
        <v>3593</v>
      </c>
      <c r="AJ288" s="203" t="s">
        <v>3593</v>
      </c>
      <c r="AK288" s="203" t="s">
        <v>3593</v>
      </c>
      <c r="AL288" s="203" t="s">
        <v>3593</v>
      </c>
      <c r="AM288" s="203" t="s">
        <v>3593</v>
      </c>
      <c r="AN288" s="203" t="s">
        <v>3593</v>
      </c>
      <c r="AO288" s="203" t="s">
        <v>3593</v>
      </c>
      <c r="AP288" s="203" t="s">
        <v>3593</v>
      </c>
      <c r="AQ288" s="203" t="s">
        <v>3593</v>
      </c>
      <c r="AR288" s="203" t="s">
        <v>3593</v>
      </c>
      <c r="AS288" s="203" t="s">
        <v>3593</v>
      </c>
      <c r="AT288" s="203" t="s">
        <v>3593</v>
      </c>
      <c r="AU288" s="203" t="s">
        <v>3593</v>
      </c>
      <c r="AV288" s="203" t="s">
        <v>3593</v>
      </c>
      <c r="AW288" s="203" t="s">
        <v>3593</v>
      </c>
      <c r="AX288" s="203" t="s">
        <v>3593</v>
      </c>
      <c r="AY288" s="203" t="s">
        <v>3593</v>
      </c>
    </row>
    <row r="289" spans="16:51" x14ac:dyDescent="0.25">
      <c r="P289" s="199" t="s">
        <v>3589</v>
      </c>
      <c r="Q289" s="199" t="s">
        <v>3815</v>
      </c>
      <c r="R289" s="199" t="s">
        <v>3815</v>
      </c>
      <c r="S289" s="199" t="s">
        <v>3685</v>
      </c>
      <c r="T289" s="199" t="s">
        <v>3686</v>
      </c>
      <c r="U289" s="203" t="s">
        <v>3593</v>
      </c>
      <c r="V289" s="203" t="s">
        <v>3593</v>
      </c>
      <c r="W289" s="203" t="s">
        <v>3593</v>
      </c>
      <c r="X289" s="203" t="s">
        <v>3593</v>
      </c>
      <c r="Y289" s="203" t="s">
        <v>3593</v>
      </c>
      <c r="Z289" s="203" t="s">
        <v>3593</v>
      </c>
      <c r="AA289" s="203" t="s">
        <v>3593</v>
      </c>
      <c r="AB289" s="203" t="s">
        <v>3593</v>
      </c>
      <c r="AC289" s="203" t="s">
        <v>3593</v>
      </c>
      <c r="AD289" s="203" t="s">
        <v>3593</v>
      </c>
      <c r="AE289" s="203" t="s">
        <v>3593</v>
      </c>
      <c r="AF289" s="203" t="s">
        <v>3593</v>
      </c>
      <c r="AG289" s="203" t="s">
        <v>3593</v>
      </c>
      <c r="AH289" s="203" t="s">
        <v>3593</v>
      </c>
      <c r="AI289" s="203" t="s">
        <v>3593</v>
      </c>
      <c r="AJ289" s="203" t="s">
        <v>3593</v>
      </c>
      <c r="AK289" s="203" t="s">
        <v>3593</v>
      </c>
      <c r="AL289" s="203" t="s">
        <v>3593</v>
      </c>
      <c r="AM289" s="203" t="s">
        <v>3593</v>
      </c>
      <c r="AN289" s="203" t="s">
        <v>3593</v>
      </c>
      <c r="AO289" s="203" t="s">
        <v>3593</v>
      </c>
      <c r="AP289" s="203" t="s">
        <v>3593</v>
      </c>
      <c r="AQ289" s="203" t="s">
        <v>3593</v>
      </c>
      <c r="AR289" s="203" t="s">
        <v>3593</v>
      </c>
      <c r="AS289" s="203" t="s">
        <v>3593</v>
      </c>
      <c r="AT289" s="203" t="s">
        <v>3593</v>
      </c>
      <c r="AU289" s="203" t="s">
        <v>3593</v>
      </c>
      <c r="AV289" s="203" t="s">
        <v>3593</v>
      </c>
      <c r="AW289" s="203" t="s">
        <v>3593</v>
      </c>
      <c r="AX289" s="203" t="s">
        <v>3593</v>
      </c>
      <c r="AY289" s="203" t="s">
        <v>3593</v>
      </c>
    </row>
    <row r="290" spans="16:51" x14ac:dyDescent="0.25">
      <c r="P290" s="199" t="s">
        <v>3589</v>
      </c>
      <c r="Q290" s="199" t="s">
        <v>3904</v>
      </c>
      <c r="R290" s="199" t="s">
        <v>3904</v>
      </c>
      <c r="S290" s="199" t="s">
        <v>3650</v>
      </c>
      <c r="T290" s="199" t="s">
        <v>3651</v>
      </c>
      <c r="U290" s="203" t="s">
        <v>3593</v>
      </c>
      <c r="V290" s="203" t="s">
        <v>3593</v>
      </c>
      <c r="W290" s="203" t="s">
        <v>3593</v>
      </c>
      <c r="X290" s="203" t="s">
        <v>3593</v>
      </c>
      <c r="Y290" s="203" t="s">
        <v>3593</v>
      </c>
      <c r="Z290" s="203" t="s">
        <v>3593</v>
      </c>
      <c r="AA290" s="203" t="s">
        <v>3593</v>
      </c>
      <c r="AB290" s="203" t="s">
        <v>3593</v>
      </c>
      <c r="AC290" s="203" t="s">
        <v>3593</v>
      </c>
      <c r="AD290" s="203" t="s">
        <v>3593</v>
      </c>
      <c r="AE290" s="203" t="s">
        <v>3593</v>
      </c>
      <c r="AF290" s="203" t="s">
        <v>3593</v>
      </c>
      <c r="AG290" s="203" t="s">
        <v>3593</v>
      </c>
      <c r="AH290" s="203" t="s">
        <v>3593</v>
      </c>
      <c r="AI290" s="203" t="s">
        <v>3593</v>
      </c>
      <c r="AJ290" s="203" t="s">
        <v>3593</v>
      </c>
      <c r="AK290" s="203" t="s">
        <v>3593</v>
      </c>
      <c r="AL290" s="203" t="s">
        <v>3593</v>
      </c>
      <c r="AM290" s="203" t="s">
        <v>3593</v>
      </c>
      <c r="AN290" s="203" t="s">
        <v>3593</v>
      </c>
      <c r="AO290" s="203" t="s">
        <v>3593</v>
      </c>
      <c r="AP290" s="203" t="s">
        <v>3593</v>
      </c>
      <c r="AQ290" s="203" t="s">
        <v>3593</v>
      </c>
      <c r="AR290" s="203" t="s">
        <v>3593</v>
      </c>
      <c r="AS290" s="203" t="s">
        <v>3593</v>
      </c>
      <c r="AT290" s="203" t="s">
        <v>3593</v>
      </c>
      <c r="AU290" s="203" t="s">
        <v>3593</v>
      </c>
      <c r="AV290" s="203" t="s">
        <v>3593</v>
      </c>
      <c r="AW290" s="203" t="s">
        <v>3593</v>
      </c>
      <c r="AX290" s="203" t="s">
        <v>3593</v>
      </c>
      <c r="AY290" s="203" t="s">
        <v>3593</v>
      </c>
    </row>
    <row r="291" spans="16:51" x14ac:dyDescent="0.25">
      <c r="P291" s="199" t="s">
        <v>3589</v>
      </c>
      <c r="Q291" s="199" t="s">
        <v>3949</v>
      </c>
      <c r="R291" s="199" t="s">
        <v>3949</v>
      </c>
      <c r="S291" s="199" t="s">
        <v>3716</v>
      </c>
      <c r="T291" s="199" t="s">
        <v>3674</v>
      </c>
      <c r="U291" s="199" t="s">
        <v>3675</v>
      </c>
      <c r="V291" s="203" t="s">
        <v>3593</v>
      </c>
      <c r="W291" s="203" t="s">
        <v>3593</v>
      </c>
      <c r="X291" s="203" t="s">
        <v>3593</v>
      </c>
      <c r="Y291" s="203" t="s">
        <v>3593</v>
      </c>
      <c r="Z291" s="203" t="s">
        <v>3593</v>
      </c>
      <c r="AA291" s="203" t="s">
        <v>3593</v>
      </c>
      <c r="AB291" s="203" t="s">
        <v>3593</v>
      </c>
      <c r="AC291" s="203" t="s">
        <v>3593</v>
      </c>
      <c r="AD291" s="203" t="s">
        <v>3593</v>
      </c>
      <c r="AE291" s="203" t="s">
        <v>3593</v>
      </c>
      <c r="AF291" s="203" t="s">
        <v>3593</v>
      </c>
      <c r="AG291" s="203" t="s">
        <v>3593</v>
      </c>
      <c r="AH291" s="203" t="s">
        <v>3593</v>
      </c>
      <c r="AI291" s="203" t="s">
        <v>3593</v>
      </c>
      <c r="AJ291" s="203" t="s">
        <v>3593</v>
      </c>
      <c r="AK291" s="203" t="s">
        <v>3593</v>
      </c>
      <c r="AL291" s="203" t="s">
        <v>3593</v>
      </c>
      <c r="AM291" s="203" t="s">
        <v>3593</v>
      </c>
      <c r="AN291" s="203" t="s">
        <v>3593</v>
      </c>
      <c r="AO291" s="203" t="s">
        <v>3593</v>
      </c>
      <c r="AP291" s="203" t="s">
        <v>3593</v>
      </c>
      <c r="AQ291" s="203" t="s">
        <v>3593</v>
      </c>
      <c r="AR291" s="203" t="s">
        <v>3593</v>
      </c>
      <c r="AS291" s="203" t="s">
        <v>3593</v>
      </c>
      <c r="AT291" s="203" t="s">
        <v>3593</v>
      </c>
      <c r="AU291" s="203" t="s">
        <v>3593</v>
      </c>
      <c r="AV291" s="203" t="s">
        <v>3593</v>
      </c>
      <c r="AW291" s="203" t="s">
        <v>3593</v>
      </c>
      <c r="AX291" s="203" t="s">
        <v>3593</v>
      </c>
      <c r="AY291" s="203" t="s">
        <v>3593</v>
      </c>
    </row>
    <row r="292" spans="16:51" x14ac:dyDescent="0.25">
      <c r="P292" s="199" t="s">
        <v>3589</v>
      </c>
      <c r="Q292" s="199" t="s">
        <v>3816</v>
      </c>
      <c r="R292" s="199" t="s">
        <v>3816</v>
      </c>
      <c r="S292" s="199" t="s">
        <v>3757</v>
      </c>
      <c r="T292" s="199" t="s">
        <v>3685</v>
      </c>
      <c r="U292" s="199" t="s">
        <v>3686</v>
      </c>
      <c r="V292" s="203" t="s">
        <v>3593</v>
      </c>
      <c r="W292" s="203" t="s">
        <v>3593</v>
      </c>
      <c r="X292" s="203" t="s">
        <v>3593</v>
      </c>
      <c r="Y292" s="203" t="s">
        <v>3593</v>
      </c>
      <c r="Z292" s="203" t="s">
        <v>3593</v>
      </c>
      <c r="AA292" s="203" t="s">
        <v>3593</v>
      </c>
      <c r="AB292" s="203" t="s">
        <v>3593</v>
      </c>
      <c r="AC292" s="203" t="s">
        <v>3593</v>
      </c>
      <c r="AD292" s="203" t="s">
        <v>3593</v>
      </c>
      <c r="AE292" s="203" t="s">
        <v>3593</v>
      </c>
      <c r="AF292" s="203" t="s">
        <v>3593</v>
      </c>
      <c r="AG292" s="203" t="s">
        <v>3593</v>
      </c>
      <c r="AH292" s="203" t="s">
        <v>3593</v>
      </c>
      <c r="AI292" s="203" t="s">
        <v>3593</v>
      </c>
      <c r="AJ292" s="203" t="s">
        <v>3593</v>
      </c>
      <c r="AK292" s="203" t="s">
        <v>3593</v>
      </c>
      <c r="AL292" s="203" t="s">
        <v>3593</v>
      </c>
      <c r="AM292" s="203" t="s">
        <v>3593</v>
      </c>
      <c r="AN292" s="203" t="s">
        <v>3593</v>
      </c>
      <c r="AO292" s="203" t="s">
        <v>3593</v>
      </c>
      <c r="AP292" s="203" t="s">
        <v>3593</v>
      </c>
      <c r="AQ292" s="203" t="s">
        <v>3593</v>
      </c>
      <c r="AR292" s="203" t="s">
        <v>3593</v>
      </c>
      <c r="AS292" s="203" t="s">
        <v>3593</v>
      </c>
      <c r="AT292" s="203" t="s">
        <v>3593</v>
      </c>
      <c r="AU292" s="203" t="s">
        <v>3593</v>
      </c>
      <c r="AV292" s="203" t="s">
        <v>3593</v>
      </c>
      <c r="AW292" s="203" t="s">
        <v>3593</v>
      </c>
      <c r="AX292" s="203" t="s">
        <v>3593</v>
      </c>
      <c r="AY292" s="203" t="s">
        <v>3593</v>
      </c>
    </row>
    <row r="293" spans="16:51" x14ac:dyDescent="0.25">
      <c r="P293" s="199" t="s">
        <v>3589</v>
      </c>
      <c r="Q293" s="199" t="s">
        <v>3660</v>
      </c>
      <c r="R293" s="199" t="s">
        <v>3660</v>
      </c>
      <c r="S293" s="199" t="s">
        <v>3632</v>
      </c>
      <c r="T293" s="199" t="s">
        <v>3658</v>
      </c>
      <c r="U293" s="203" t="s">
        <v>3593</v>
      </c>
      <c r="V293" s="203" t="s">
        <v>3593</v>
      </c>
      <c r="W293" s="203" t="s">
        <v>3593</v>
      </c>
      <c r="X293" s="203" t="s">
        <v>3593</v>
      </c>
      <c r="Y293" s="203" t="s">
        <v>3593</v>
      </c>
      <c r="Z293" s="203" t="s">
        <v>3593</v>
      </c>
      <c r="AA293" s="203" t="s">
        <v>3593</v>
      </c>
      <c r="AB293" s="203" t="s">
        <v>3593</v>
      </c>
      <c r="AC293" s="203" t="s">
        <v>3593</v>
      </c>
      <c r="AD293" s="203" t="s">
        <v>3593</v>
      </c>
      <c r="AE293" s="203" t="s">
        <v>3593</v>
      </c>
      <c r="AF293" s="203" t="s">
        <v>3593</v>
      </c>
      <c r="AG293" s="203" t="s">
        <v>3593</v>
      </c>
      <c r="AH293" s="203" t="s">
        <v>3593</v>
      </c>
      <c r="AI293" s="203" t="s">
        <v>3593</v>
      </c>
      <c r="AJ293" s="203" t="s">
        <v>3593</v>
      </c>
      <c r="AK293" s="203" t="s">
        <v>3593</v>
      </c>
      <c r="AL293" s="203" t="s">
        <v>3593</v>
      </c>
      <c r="AM293" s="203" t="s">
        <v>3593</v>
      </c>
      <c r="AN293" s="203" t="s">
        <v>3593</v>
      </c>
      <c r="AO293" s="203" t="s">
        <v>3593</v>
      </c>
      <c r="AP293" s="203" t="s">
        <v>3593</v>
      </c>
      <c r="AQ293" s="203" t="s">
        <v>3593</v>
      </c>
      <c r="AR293" s="203" t="s">
        <v>3593</v>
      </c>
      <c r="AS293" s="203" t="s">
        <v>3593</v>
      </c>
      <c r="AT293" s="203" t="s">
        <v>3593</v>
      </c>
      <c r="AU293" s="203" t="s">
        <v>3593</v>
      </c>
      <c r="AV293" s="203" t="s">
        <v>3593</v>
      </c>
      <c r="AW293" s="203" t="s">
        <v>3593</v>
      </c>
      <c r="AX293" s="203" t="s">
        <v>3593</v>
      </c>
      <c r="AY293" s="203" t="s">
        <v>3593</v>
      </c>
    </row>
    <row r="294" spans="16:51" x14ac:dyDescent="0.25">
      <c r="P294" s="199" t="s">
        <v>3589</v>
      </c>
      <c r="Q294" s="199" t="s">
        <v>3881</v>
      </c>
      <c r="R294" s="199" t="s">
        <v>3881</v>
      </c>
      <c r="S294" s="199" t="s">
        <v>3638</v>
      </c>
      <c r="T294" s="203" t="s">
        <v>3593</v>
      </c>
      <c r="U294" s="203" t="s">
        <v>3593</v>
      </c>
      <c r="V294" s="203" t="s">
        <v>3593</v>
      </c>
      <c r="W294" s="203" t="s">
        <v>3593</v>
      </c>
      <c r="X294" s="203" t="s">
        <v>3593</v>
      </c>
      <c r="Y294" s="203" t="s">
        <v>3593</v>
      </c>
      <c r="Z294" s="203" t="s">
        <v>3593</v>
      </c>
      <c r="AA294" s="203" t="s">
        <v>3593</v>
      </c>
      <c r="AB294" s="203" t="s">
        <v>3593</v>
      </c>
      <c r="AC294" s="203" t="s">
        <v>3593</v>
      </c>
      <c r="AD294" s="203" t="s">
        <v>3593</v>
      </c>
      <c r="AE294" s="203" t="s">
        <v>3593</v>
      </c>
      <c r="AF294" s="203" t="s">
        <v>3593</v>
      </c>
      <c r="AG294" s="203" t="s">
        <v>3593</v>
      </c>
      <c r="AH294" s="203" t="s">
        <v>3593</v>
      </c>
      <c r="AI294" s="203" t="s">
        <v>3593</v>
      </c>
      <c r="AJ294" s="203" t="s">
        <v>3593</v>
      </c>
      <c r="AK294" s="203" t="s">
        <v>3593</v>
      </c>
      <c r="AL294" s="203" t="s">
        <v>3593</v>
      </c>
      <c r="AM294" s="203" t="s">
        <v>3593</v>
      </c>
      <c r="AN294" s="203" t="s">
        <v>3593</v>
      </c>
      <c r="AO294" s="203" t="s">
        <v>3593</v>
      </c>
      <c r="AP294" s="203" t="s">
        <v>3593</v>
      </c>
      <c r="AQ294" s="203" t="s">
        <v>3593</v>
      </c>
      <c r="AR294" s="203" t="s">
        <v>3593</v>
      </c>
      <c r="AS294" s="203" t="s">
        <v>3593</v>
      </c>
      <c r="AT294" s="203" t="s">
        <v>3593</v>
      </c>
      <c r="AU294" s="203" t="s">
        <v>3593</v>
      </c>
      <c r="AV294" s="203" t="s">
        <v>3593</v>
      </c>
      <c r="AW294" s="203" t="s">
        <v>3593</v>
      </c>
      <c r="AX294" s="203" t="s">
        <v>3593</v>
      </c>
      <c r="AY294" s="203" t="s">
        <v>3593</v>
      </c>
    </row>
    <row r="295" spans="16:51" x14ac:dyDescent="0.25">
      <c r="P295" s="199" t="s">
        <v>3589</v>
      </c>
      <c r="Q295" s="199" t="s">
        <v>3764</v>
      </c>
      <c r="R295" s="199" t="s">
        <v>3764</v>
      </c>
      <c r="S295" s="199" t="s">
        <v>3766</v>
      </c>
      <c r="T295" s="199" t="s">
        <v>3761</v>
      </c>
      <c r="U295" s="203" t="s">
        <v>3593</v>
      </c>
      <c r="V295" s="203" t="s">
        <v>3593</v>
      </c>
      <c r="W295" s="203" t="s">
        <v>3593</v>
      </c>
      <c r="X295" s="203" t="s">
        <v>3593</v>
      </c>
      <c r="Y295" s="203" t="s">
        <v>3593</v>
      </c>
      <c r="Z295" s="203" t="s">
        <v>3593</v>
      </c>
      <c r="AA295" s="203" t="s">
        <v>3593</v>
      </c>
      <c r="AB295" s="203" t="s">
        <v>3593</v>
      </c>
      <c r="AC295" s="203" t="s">
        <v>3593</v>
      </c>
      <c r="AD295" s="203" t="s">
        <v>3593</v>
      </c>
      <c r="AE295" s="203" t="s">
        <v>3593</v>
      </c>
      <c r="AF295" s="203" t="s">
        <v>3593</v>
      </c>
      <c r="AG295" s="203" t="s">
        <v>3593</v>
      </c>
      <c r="AH295" s="203" t="s">
        <v>3593</v>
      </c>
      <c r="AI295" s="203" t="s">
        <v>3593</v>
      </c>
      <c r="AJ295" s="203" t="s">
        <v>3593</v>
      </c>
      <c r="AK295" s="203" t="s">
        <v>3593</v>
      </c>
      <c r="AL295" s="203" t="s">
        <v>3593</v>
      </c>
      <c r="AM295" s="203" t="s">
        <v>3593</v>
      </c>
      <c r="AN295" s="203" t="s">
        <v>3593</v>
      </c>
      <c r="AO295" s="203" t="s">
        <v>3593</v>
      </c>
      <c r="AP295" s="203" t="s">
        <v>3593</v>
      </c>
      <c r="AQ295" s="203" t="s">
        <v>3593</v>
      </c>
      <c r="AR295" s="203" t="s">
        <v>3593</v>
      </c>
      <c r="AS295" s="203" t="s">
        <v>3593</v>
      </c>
      <c r="AT295" s="203" t="s">
        <v>3593</v>
      </c>
      <c r="AU295" s="203" t="s">
        <v>3593</v>
      </c>
      <c r="AV295" s="203" t="s">
        <v>3593</v>
      </c>
      <c r="AW295" s="203" t="s">
        <v>3593</v>
      </c>
      <c r="AX295" s="203" t="s">
        <v>3593</v>
      </c>
      <c r="AY295" s="203" t="s">
        <v>3593</v>
      </c>
    </row>
    <row r="296" spans="16:51" x14ac:dyDescent="0.25">
      <c r="P296" s="199" t="s">
        <v>3589</v>
      </c>
      <c r="Q296" s="199" t="s">
        <v>3914</v>
      </c>
      <c r="R296" s="199" t="s">
        <v>3914</v>
      </c>
      <c r="S296" s="199" t="s">
        <v>3704</v>
      </c>
      <c r="T296" s="199" t="s">
        <v>3705</v>
      </c>
      <c r="U296" s="199" t="s">
        <v>3706</v>
      </c>
      <c r="V296" s="203" t="s">
        <v>3593</v>
      </c>
      <c r="W296" s="203" t="s">
        <v>3593</v>
      </c>
      <c r="X296" s="203" t="s">
        <v>3593</v>
      </c>
      <c r="Y296" s="203" t="s">
        <v>3593</v>
      </c>
      <c r="Z296" s="203" t="s">
        <v>3593</v>
      </c>
      <c r="AA296" s="203" t="s">
        <v>3593</v>
      </c>
      <c r="AB296" s="203" t="s">
        <v>3593</v>
      </c>
      <c r="AC296" s="203" t="s">
        <v>3593</v>
      </c>
      <c r="AD296" s="203" t="s">
        <v>3593</v>
      </c>
      <c r="AE296" s="203" t="s">
        <v>3593</v>
      </c>
      <c r="AF296" s="203" t="s">
        <v>3593</v>
      </c>
      <c r="AG296" s="203" t="s">
        <v>3593</v>
      </c>
      <c r="AH296" s="203" t="s">
        <v>3593</v>
      </c>
      <c r="AI296" s="203" t="s">
        <v>3593</v>
      </c>
      <c r="AJ296" s="203" t="s">
        <v>3593</v>
      </c>
      <c r="AK296" s="203" t="s">
        <v>3593</v>
      </c>
      <c r="AL296" s="203" t="s">
        <v>3593</v>
      </c>
      <c r="AM296" s="203" t="s">
        <v>3593</v>
      </c>
      <c r="AN296" s="203" t="s">
        <v>3593</v>
      </c>
      <c r="AO296" s="203" t="s">
        <v>3593</v>
      </c>
      <c r="AP296" s="203" t="s">
        <v>3593</v>
      </c>
      <c r="AQ296" s="203" t="s">
        <v>3593</v>
      </c>
      <c r="AR296" s="203" t="s">
        <v>3593</v>
      </c>
      <c r="AS296" s="203" t="s">
        <v>3593</v>
      </c>
      <c r="AT296" s="203" t="s">
        <v>3593</v>
      </c>
      <c r="AU296" s="203" t="s">
        <v>3593</v>
      </c>
      <c r="AV296" s="203" t="s">
        <v>3593</v>
      </c>
      <c r="AW296" s="203" t="s">
        <v>3593</v>
      </c>
      <c r="AX296" s="203" t="s">
        <v>3593</v>
      </c>
      <c r="AY296" s="203" t="s">
        <v>3593</v>
      </c>
    </row>
    <row r="297" spans="16:51" x14ac:dyDescent="0.25">
      <c r="P297" s="199" t="s">
        <v>3589</v>
      </c>
      <c r="Q297" s="199" t="s">
        <v>4010</v>
      </c>
      <c r="R297" s="199" t="s">
        <v>4010</v>
      </c>
      <c r="S297" s="199" t="s">
        <v>3839</v>
      </c>
      <c r="T297" s="199" t="s">
        <v>3840</v>
      </c>
      <c r="U297" s="203" t="s">
        <v>3593</v>
      </c>
      <c r="V297" s="203" t="s">
        <v>3593</v>
      </c>
      <c r="W297" s="203" t="s">
        <v>3593</v>
      </c>
      <c r="X297" s="203" t="s">
        <v>3593</v>
      </c>
      <c r="Y297" s="203" t="s">
        <v>3593</v>
      </c>
      <c r="Z297" s="203" t="s">
        <v>3593</v>
      </c>
      <c r="AA297" s="203" t="s">
        <v>3593</v>
      </c>
      <c r="AB297" s="203" t="s">
        <v>3593</v>
      </c>
      <c r="AC297" s="203" t="s">
        <v>3593</v>
      </c>
      <c r="AD297" s="203" t="s">
        <v>3593</v>
      </c>
      <c r="AE297" s="203" t="s">
        <v>3593</v>
      </c>
      <c r="AF297" s="203" t="s">
        <v>3593</v>
      </c>
      <c r="AG297" s="203" t="s">
        <v>3593</v>
      </c>
      <c r="AH297" s="203" t="s">
        <v>3593</v>
      </c>
      <c r="AI297" s="203" t="s">
        <v>3593</v>
      </c>
      <c r="AJ297" s="203" t="s">
        <v>3593</v>
      </c>
      <c r="AK297" s="203" t="s">
        <v>3593</v>
      </c>
      <c r="AL297" s="203" t="s">
        <v>3593</v>
      </c>
      <c r="AM297" s="203" t="s">
        <v>3593</v>
      </c>
      <c r="AN297" s="203" t="s">
        <v>3593</v>
      </c>
      <c r="AO297" s="203" t="s">
        <v>3593</v>
      </c>
      <c r="AP297" s="203" t="s">
        <v>3593</v>
      </c>
      <c r="AQ297" s="203" t="s">
        <v>3593</v>
      </c>
      <c r="AR297" s="203" t="s">
        <v>3593</v>
      </c>
      <c r="AS297" s="203" t="s">
        <v>3593</v>
      </c>
      <c r="AT297" s="203" t="s">
        <v>3593</v>
      </c>
      <c r="AU297" s="203" t="s">
        <v>3593</v>
      </c>
      <c r="AV297" s="203" t="s">
        <v>3593</v>
      </c>
      <c r="AW297" s="203" t="s">
        <v>3593</v>
      </c>
      <c r="AX297" s="203" t="s">
        <v>3593</v>
      </c>
      <c r="AY297" s="203" t="s">
        <v>3593</v>
      </c>
    </row>
    <row r="298" spans="16:51" x14ac:dyDescent="0.25">
      <c r="P298" s="199" t="s">
        <v>3589</v>
      </c>
      <c r="Q298" s="199" t="s">
        <v>3950</v>
      </c>
      <c r="R298" s="199" t="s">
        <v>3950</v>
      </c>
      <c r="S298" s="199" t="s">
        <v>3716</v>
      </c>
      <c r="T298" s="199" t="s">
        <v>3674</v>
      </c>
      <c r="U298" s="199" t="s">
        <v>3675</v>
      </c>
      <c r="V298" s="203" t="s">
        <v>3593</v>
      </c>
      <c r="W298" s="203" t="s">
        <v>3593</v>
      </c>
      <c r="X298" s="203" t="s">
        <v>3593</v>
      </c>
      <c r="Y298" s="203" t="s">
        <v>3593</v>
      </c>
      <c r="Z298" s="203" t="s">
        <v>3593</v>
      </c>
      <c r="AA298" s="203" t="s">
        <v>3593</v>
      </c>
      <c r="AB298" s="203" t="s">
        <v>3593</v>
      </c>
      <c r="AC298" s="203" t="s">
        <v>3593</v>
      </c>
      <c r="AD298" s="203" t="s">
        <v>3593</v>
      </c>
      <c r="AE298" s="203" t="s">
        <v>3593</v>
      </c>
      <c r="AF298" s="203" t="s">
        <v>3593</v>
      </c>
      <c r="AG298" s="203" t="s">
        <v>3593</v>
      </c>
      <c r="AH298" s="203" t="s">
        <v>3593</v>
      </c>
      <c r="AI298" s="203" t="s">
        <v>3593</v>
      </c>
      <c r="AJ298" s="203" t="s">
        <v>3593</v>
      </c>
      <c r="AK298" s="203" t="s">
        <v>3593</v>
      </c>
      <c r="AL298" s="203" t="s">
        <v>3593</v>
      </c>
      <c r="AM298" s="203" t="s">
        <v>3593</v>
      </c>
      <c r="AN298" s="203" t="s">
        <v>3593</v>
      </c>
      <c r="AO298" s="203" t="s">
        <v>3593</v>
      </c>
      <c r="AP298" s="203" t="s">
        <v>3593</v>
      </c>
      <c r="AQ298" s="203" t="s">
        <v>3593</v>
      </c>
      <c r="AR298" s="203" t="s">
        <v>3593</v>
      </c>
      <c r="AS298" s="203" t="s">
        <v>3593</v>
      </c>
      <c r="AT298" s="203" t="s">
        <v>3593</v>
      </c>
      <c r="AU298" s="203" t="s">
        <v>3593</v>
      </c>
      <c r="AV298" s="203" t="s">
        <v>3593</v>
      </c>
      <c r="AW298" s="203" t="s">
        <v>3593</v>
      </c>
      <c r="AX298" s="203" t="s">
        <v>3593</v>
      </c>
      <c r="AY298" s="203" t="s">
        <v>3593</v>
      </c>
    </row>
    <row r="299" spans="16:51" x14ac:dyDescent="0.25">
      <c r="P299" s="199" t="s">
        <v>3589</v>
      </c>
      <c r="Q299" s="199" t="s">
        <v>3882</v>
      </c>
      <c r="R299" s="199" t="s">
        <v>3882</v>
      </c>
      <c r="S299" s="199" t="s">
        <v>3638</v>
      </c>
      <c r="T299" s="203" t="s">
        <v>3593</v>
      </c>
      <c r="U299" s="203" t="s">
        <v>3593</v>
      </c>
      <c r="V299" s="203" t="s">
        <v>3593</v>
      </c>
      <c r="W299" s="203" t="s">
        <v>3593</v>
      </c>
      <c r="X299" s="203" t="s">
        <v>3593</v>
      </c>
      <c r="Y299" s="203" t="s">
        <v>3593</v>
      </c>
      <c r="Z299" s="203" t="s">
        <v>3593</v>
      </c>
      <c r="AA299" s="203" t="s">
        <v>3593</v>
      </c>
      <c r="AB299" s="203" t="s">
        <v>3593</v>
      </c>
      <c r="AC299" s="203" t="s">
        <v>3593</v>
      </c>
      <c r="AD299" s="203" t="s">
        <v>3593</v>
      </c>
      <c r="AE299" s="203" t="s">
        <v>3593</v>
      </c>
      <c r="AF299" s="203" t="s">
        <v>3593</v>
      </c>
      <c r="AG299" s="203" t="s">
        <v>3593</v>
      </c>
      <c r="AH299" s="203" t="s">
        <v>3593</v>
      </c>
      <c r="AI299" s="203" t="s">
        <v>3593</v>
      </c>
      <c r="AJ299" s="203" t="s">
        <v>3593</v>
      </c>
      <c r="AK299" s="203" t="s">
        <v>3593</v>
      </c>
      <c r="AL299" s="203" t="s">
        <v>3593</v>
      </c>
      <c r="AM299" s="203" t="s">
        <v>3593</v>
      </c>
      <c r="AN299" s="203" t="s">
        <v>3593</v>
      </c>
      <c r="AO299" s="203" t="s">
        <v>3593</v>
      </c>
      <c r="AP299" s="203" t="s">
        <v>3593</v>
      </c>
      <c r="AQ299" s="203" t="s">
        <v>3593</v>
      </c>
      <c r="AR299" s="203" t="s">
        <v>3593</v>
      </c>
      <c r="AS299" s="203" t="s">
        <v>3593</v>
      </c>
      <c r="AT299" s="203" t="s">
        <v>3593</v>
      </c>
      <c r="AU299" s="203" t="s">
        <v>3593</v>
      </c>
      <c r="AV299" s="203" t="s">
        <v>3593</v>
      </c>
      <c r="AW299" s="203" t="s">
        <v>3593</v>
      </c>
      <c r="AX299" s="203" t="s">
        <v>3593</v>
      </c>
      <c r="AY299" s="203" t="s">
        <v>3593</v>
      </c>
    </row>
    <row r="300" spans="16:51" x14ac:dyDescent="0.25">
      <c r="P300" s="199" t="s">
        <v>3589</v>
      </c>
      <c r="Q300" s="199" t="s">
        <v>3991</v>
      </c>
      <c r="R300" s="199" t="s">
        <v>3991</v>
      </c>
      <c r="S300" s="199" t="s">
        <v>3781</v>
      </c>
      <c r="T300" s="199" t="s">
        <v>3759</v>
      </c>
      <c r="U300" s="199" t="s">
        <v>3760</v>
      </c>
      <c r="V300" s="203" t="s">
        <v>3593</v>
      </c>
      <c r="W300" s="203" t="s">
        <v>3593</v>
      </c>
      <c r="X300" s="203" t="s">
        <v>3593</v>
      </c>
      <c r="Y300" s="203" t="s">
        <v>3593</v>
      </c>
      <c r="Z300" s="203" t="s">
        <v>3593</v>
      </c>
      <c r="AA300" s="203" t="s">
        <v>3593</v>
      </c>
      <c r="AB300" s="203" t="s">
        <v>3593</v>
      </c>
      <c r="AC300" s="203" t="s">
        <v>3593</v>
      </c>
      <c r="AD300" s="203" t="s">
        <v>3593</v>
      </c>
      <c r="AE300" s="203" t="s">
        <v>3593</v>
      </c>
      <c r="AF300" s="203" t="s">
        <v>3593</v>
      </c>
      <c r="AG300" s="203" t="s">
        <v>3593</v>
      </c>
      <c r="AH300" s="203" t="s">
        <v>3593</v>
      </c>
      <c r="AI300" s="203" t="s">
        <v>3593</v>
      </c>
      <c r="AJ300" s="203" t="s">
        <v>3593</v>
      </c>
      <c r="AK300" s="203" t="s">
        <v>3593</v>
      </c>
      <c r="AL300" s="203" t="s">
        <v>3593</v>
      </c>
      <c r="AM300" s="203" t="s">
        <v>3593</v>
      </c>
      <c r="AN300" s="203" t="s">
        <v>3593</v>
      </c>
      <c r="AO300" s="203" t="s">
        <v>3593</v>
      </c>
      <c r="AP300" s="203" t="s">
        <v>3593</v>
      </c>
      <c r="AQ300" s="203" t="s">
        <v>3593</v>
      </c>
      <c r="AR300" s="203" t="s">
        <v>3593</v>
      </c>
      <c r="AS300" s="203" t="s">
        <v>3593</v>
      </c>
      <c r="AT300" s="203" t="s">
        <v>3593</v>
      </c>
      <c r="AU300" s="203" t="s">
        <v>3593</v>
      </c>
      <c r="AV300" s="203" t="s">
        <v>3593</v>
      </c>
      <c r="AW300" s="203" t="s">
        <v>3593</v>
      </c>
      <c r="AX300" s="203" t="s">
        <v>3593</v>
      </c>
      <c r="AY300" s="203" t="s">
        <v>3593</v>
      </c>
    </row>
    <row r="301" spans="16:51" x14ac:dyDescent="0.25">
      <c r="P301" s="199" t="s">
        <v>3589</v>
      </c>
      <c r="Q301" s="199" t="s">
        <v>3892</v>
      </c>
      <c r="R301" s="199" t="s">
        <v>3892</v>
      </c>
      <c r="S301" s="199" t="s">
        <v>3679</v>
      </c>
      <c r="T301" s="199" t="s">
        <v>3680</v>
      </c>
      <c r="U301" s="203" t="s">
        <v>3593</v>
      </c>
      <c r="V301" s="203" t="s">
        <v>3593</v>
      </c>
      <c r="W301" s="203" t="s">
        <v>3593</v>
      </c>
      <c r="X301" s="203" t="s">
        <v>3593</v>
      </c>
      <c r="Y301" s="203" t="s">
        <v>3593</v>
      </c>
      <c r="Z301" s="203" t="s">
        <v>3593</v>
      </c>
      <c r="AA301" s="203" t="s">
        <v>3593</v>
      </c>
      <c r="AB301" s="203" t="s">
        <v>3593</v>
      </c>
      <c r="AC301" s="203" t="s">
        <v>3593</v>
      </c>
      <c r="AD301" s="203" t="s">
        <v>3593</v>
      </c>
      <c r="AE301" s="203" t="s">
        <v>3593</v>
      </c>
      <c r="AF301" s="203" t="s">
        <v>3593</v>
      </c>
      <c r="AG301" s="203" t="s">
        <v>3593</v>
      </c>
      <c r="AH301" s="203" t="s">
        <v>3593</v>
      </c>
      <c r="AI301" s="203" t="s">
        <v>3593</v>
      </c>
      <c r="AJ301" s="203" t="s">
        <v>3593</v>
      </c>
      <c r="AK301" s="203" t="s">
        <v>3593</v>
      </c>
      <c r="AL301" s="203" t="s">
        <v>3593</v>
      </c>
      <c r="AM301" s="203" t="s">
        <v>3593</v>
      </c>
      <c r="AN301" s="203" t="s">
        <v>3593</v>
      </c>
      <c r="AO301" s="203" t="s">
        <v>3593</v>
      </c>
      <c r="AP301" s="203" t="s">
        <v>3593</v>
      </c>
      <c r="AQ301" s="203" t="s">
        <v>3593</v>
      </c>
      <c r="AR301" s="203" t="s">
        <v>3593</v>
      </c>
      <c r="AS301" s="203" t="s">
        <v>3593</v>
      </c>
      <c r="AT301" s="203" t="s">
        <v>3593</v>
      </c>
      <c r="AU301" s="203" t="s">
        <v>3593</v>
      </c>
      <c r="AV301" s="203" t="s">
        <v>3593</v>
      </c>
      <c r="AW301" s="203" t="s">
        <v>3593</v>
      </c>
      <c r="AX301" s="203" t="s">
        <v>3593</v>
      </c>
      <c r="AY301" s="203" t="s">
        <v>3593</v>
      </c>
    </row>
    <row r="302" spans="16:51" x14ac:dyDescent="0.25">
      <c r="P302" s="199" t="s">
        <v>3589</v>
      </c>
      <c r="Q302" s="199" t="s">
        <v>3846</v>
      </c>
      <c r="R302" s="199" t="s">
        <v>3846</v>
      </c>
      <c r="S302" s="199" t="s">
        <v>3645</v>
      </c>
      <c r="T302" s="199" t="s">
        <v>3646</v>
      </c>
      <c r="U302" s="199" t="s">
        <v>3647</v>
      </c>
      <c r="V302" s="203" t="s">
        <v>3593</v>
      </c>
      <c r="W302" s="203" t="s">
        <v>3593</v>
      </c>
      <c r="X302" s="203" t="s">
        <v>3593</v>
      </c>
      <c r="Y302" s="203" t="s">
        <v>3593</v>
      </c>
      <c r="Z302" s="203" t="s">
        <v>3593</v>
      </c>
      <c r="AA302" s="203" t="s">
        <v>3593</v>
      </c>
      <c r="AB302" s="203" t="s">
        <v>3593</v>
      </c>
      <c r="AC302" s="203" t="s">
        <v>3593</v>
      </c>
      <c r="AD302" s="203" t="s">
        <v>3593</v>
      </c>
      <c r="AE302" s="203" t="s">
        <v>3593</v>
      </c>
      <c r="AF302" s="203" t="s">
        <v>3593</v>
      </c>
      <c r="AG302" s="203" t="s">
        <v>3593</v>
      </c>
      <c r="AH302" s="203" t="s">
        <v>3593</v>
      </c>
      <c r="AI302" s="203" t="s">
        <v>3593</v>
      </c>
      <c r="AJ302" s="203" t="s">
        <v>3593</v>
      </c>
      <c r="AK302" s="203" t="s">
        <v>3593</v>
      </c>
      <c r="AL302" s="203" t="s">
        <v>3593</v>
      </c>
      <c r="AM302" s="203" t="s">
        <v>3593</v>
      </c>
      <c r="AN302" s="203" t="s">
        <v>3593</v>
      </c>
      <c r="AO302" s="203" t="s">
        <v>3593</v>
      </c>
      <c r="AP302" s="203" t="s">
        <v>3593</v>
      </c>
      <c r="AQ302" s="203" t="s">
        <v>3593</v>
      </c>
      <c r="AR302" s="203" t="s">
        <v>3593</v>
      </c>
      <c r="AS302" s="203" t="s">
        <v>3593</v>
      </c>
      <c r="AT302" s="203" t="s">
        <v>3593</v>
      </c>
      <c r="AU302" s="203" t="s">
        <v>3593</v>
      </c>
      <c r="AV302" s="203" t="s">
        <v>3593</v>
      </c>
      <c r="AW302" s="203" t="s">
        <v>3593</v>
      </c>
      <c r="AX302" s="203" t="s">
        <v>3593</v>
      </c>
      <c r="AY302" s="203" t="s">
        <v>3593</v>
      </c>
    </row>
    <row r="303" spans="16:51" x14ac:dyDescent="0.25">
      <c r="P303" s="199" t="s">
        <v>3589</v>
      </c>
      <c r="Q303" s="199" t="s">
        <v>3951</v>
      </c>
      <c r="R303" s="199" t="s">
        <v>3951</v>
      </c>
      <c r="S303" s="199" t="s">
        <v>3716</v>
      </c>
      <c r="T303" s="199" t="s">
        <v>3674</v>
      </c>
      <c r="U303" s="199" t="s">
        <v>3675</v>
      </c>
      <c r="V303" s="203" t="s">
        <v>3593</v>
      </c>
      <c r="W303" s="203" t="s">
        <v>3593</v>
      </c>
      <c r="X303" s="203" t="s">
        <v>3593</v>
      </c>
      <c r="Y303" s="203" t="s">
        <v>3593</v>
      </c>
      <c r="Z303" s="203" t="s">
        <v>3593</v>
      </c>
      <c r="AA303" s="203" t="s">
        <v>3593</v>
      </c>
      <c r="AB303" s="203" t="s">
        <v>3593</v>
      </c>
      <c r="AC303" s="203" t="s">
        <v>3593</v>
      </c>
      <c r="AD303" s="203" t="s">
        <v>3593</v>
      </c>
      <c r="AE303" s="203" t="s">
        <v>3593</v>
      </c>
      <c r="AF303" s="203" t="s">
        <v>3593</v>
      </c>
      <c r="AG303" s="203" t="s">
        <v>3593</v>
      </c>
      <c r="AH303" s="203" t="s">
        <v>3593</v>
      </c>
      <c r="AI303" s="203" t="s">
        <v>3593</v>
      </c>
      <c r="AJ303" s="203" t="s">
        <v>3593</v>
      </c>
      <c r="AK303" s="203" t="s">
        <v>3593</v>
      </c>
      <c r="AL303" s="203" t="s">
        <v>3593</v>
      </c>
      <c r="AM303" s="203" t="s">
        <v>3593</v>
      </c>
      <c r="AN303" s="203" t="s">
        <v>3593</v>
      </c>
      <c r="AO303" s="203" t="s">
        <v>3593</v>
      </c>
      <c r="AP303" s="203" t="s">
        <v>3593</v>
      </c>
      <c r="AQ303" s="203" t="s">
        <v>3593</v>
      </c>
      <c r="AR303" s="203" t="s">
        <v>3593</v>
      </c>
      <c r="AS303" s="203" t="s">
        <v>3593</v>
      </c>
      <c r="AT303" s="203" t="s">
        <v>3593</v>
      </c>
      <c r="AU303" s="203" t="s">
        <v>3593</v>
      </c>
      <c r="AV303" s="203" t="s">
        <v>3593</v>
      </c>
      <c r="AW303" s="203" t="s">
        <v>3593</v>
      </c>
      <c r="AX303" s="203" t="s">
        <v>3593</v>
      </c>
      <c r="AY303" s="203" t="s">
        <v>3593</v>
      </c>
    </row>
    <row r="304" spans="16:51" x14ac:dyDescent="0.25">
      <c r="P304" s="199" t="s">
        <v>3589</v>
      </c>
      <c r="Q304" s="199" t="s">
        <v>3834</v>
      </c>
      <c r="R304" s="199" t="s">
        <v>3834</v>
      </c>
      <c r="S304" s="199" t="s">
        <v>3836</v>
      </c>
      <c r="T304" s="199" t="s">
        <v>3592</v>
      </c>
      <c r="U304" s="199" t="s">
        <v>3697</v>
      </c>
      <c r="V304" s="203" t="s">
        <v>3593</v>
      </c>
      <c r="W304" s="203" t="s">
        <v>3593</v>
      </c>
      <c r="X304" s="203" t="s">
        <v>3593</v>
      </c>
      <c r="Y304" s="203" t="s">
        <v>3593</v>
      </c>
      <c r="Z304" s="203" t="s">
        <v>3593</v>
      </c>
      <c r="AA304" s="203" t="s">
        <v>3593</v>
      </c>
      <c r="AB304" s="203" t="s">
        <v>3593</v>
      </c>
      <c r="AC304" s="203" t="s">
        <v>3593</v>
      </c>
      <c r="AD304" s="203" t="s">
        <v>3593</v>
      </c>
      <c r="AE304" s="203" t="s">
        <v>3593</v>
      </c>
      <c r="AF304" s="203" t="s">
        <v>3593</v>
      </c>
      <c r="AG304" s="203" t="s">
        <v>3593</v>
      </c>
      <c r="AH304" s="203" t="s">
        <v>3593</v>
      </c>
      <c r="AI304" s="203" t="s">
        <v>3593</v>
      </c>
      <c r="AJ304" s="203" t="s">
        <v>3593</v>
      </c>
      <c r="AK304" s="203" t="s">
        <v>3593</v>
      </c>
      <c r="AL304" s="203" t="s">
        <v>3593</v>
      </c>
      <c r="AM304" s="203" t="s">
        <v>3593</v>
      </c>
      <c r="AN304" s="203" t="s">
        <v>3593</v>
      </c>
      <c r="AO304" s="203" t="s">
        <v>3593</v>
      </c>
      <c r="AP304" s="203" t="s">
        <v>3593</v>
      </c>
      <c r="AQ304" s="203" t="s">
        <v>3593</v>
      </c>
      <c r="AR304" s="203" t="s">
        <v>3593</v>
      </c>
      <c r="AS304" s="203" t="s">
        <v>3593</v>
      </c>
      <c r="AT304" s="203" t="s">
        <v>3593</v>
      </c>
      <c r="AU304" s="203" t="s">
        <v>3593</v>
      </c>
      <c r="AV304" s="203" t="s">
        <v>3593</v>
      </c>
      <c r="AW304" s="203" t="s">
        <v>3593</v>
      </c>
      <c r="AX304" s="203" t="s">
        <v>3593</v>
      </c>
      <c r="AY304" s="203" t="s">
        <v>3593</v>
      </c>
    </row>
    <row r="305" spans="16:51" x14ac:dyDescent="0.25">
      <c r="P305" s="199" t="s">
        <v>3589</v>
      </c>
      <c r="Q305" s="199" t="s">
        <v>4011</v>
      </c>
      <c r="R305" s="199" t="s">
        <v>4011</v>
      </c>
      <c r="S305" s="199" t="s">
        <v>3641</v>
      </c>
      <c r="T305" s="199" t="s">
        <v>3642</v>
      </c>
      <c r="U305" s="203" t="s">
        <v>3593</v>
      </c>
      <c r="V305" s="203" t="s">
        <v>3593</v>
      </c>
      <c r="W305" s="203" t="s">
        <v>3593</v>
      </c>
      <c r="X305" s="203" t="s">
        <v>3593</v>
      </c>
      <c r="Y305" s="203" t="s">
        <v>3593</v>
      </c>
      <c r="Z305" s="203" t="s">
        <v>3593</v>
      </c>
      <c r="AA305" s="203" t="s">
        <v>3593</v>
      </c>
      <c r="AB305" s="203" t="s">
        <v>3593</v>
      </c>
      <c r="AC305" s="203" t="s">
        <v>3593</v>
      </c>
      <c r="AD305" s="203" t="s">
        <v>3593</v>
      </c>
      <c r="AE305" s="203" t="s">
        <v>3593</v>
      </c>
      <c r="AF305" s="203" t="s">
        <v>3593</v>
      </c>
      <c r="AG305" s="203" t="s">
        <v>3593</v>
      </c>
      <c r="AH305" s="203" t="s">
        <v>3593</v>
      </c>
      <c r="AI305" s="203" t="s">
        <v>3593</v>
      </c>
      <c r="AJ305" s="203" t="s">
        <v>3593</v>
      </c>
      <c r="AK305" s="203" t="s">
        <v>3593</v>
      </c>
      <c r="AL305" s="203" t="s">
        <v>3593</v>
      </c>
      <c r="AM305" s="203" t="s">
        <v>3593</v>
      </c>
      <c r="AN305" s="203" t="s">
        <v>3593</v>
      </c>
      <c r="AO305" s="203" t="s">
        <v>3593</v>
      </c>
      <c r="AP305" s="203" t="s">
        <v>3593</v>
      </c>
      <c r="AQ305" s="203" t="s">
        <v>3593</v>
      </c>
      <c r="AR305" s="203" t="s">
        <v>3593</v>
      </c>
      <c r="AS305" s="203" t="s">
        <v>3593</v>
      </c>
      <c r="AT305" s="203" t="s">
        <v>3593</v>
      </c>
      <c r="AU305" s="203" t="s">
        <v>3593</v>
      </c>
      <c r="AV305" s="203" t="s">
        <v>3593</v>
      </c>
      <c r="AW305" s="203" t="s">
        <v>3593</v>
      </c>
      <c r="AX305" s="203" t="s">
        <v>3593</v>
      </c>
      <c r="AY305" s="203" t="s">
        <v>3593</v>
      </c>
    </row>
    <row r="306" spans="16:51" x14ac:dyDescent="0.25">
      <c r="P306" s="199" t="s">
        <v>3589</v>
      </c>
      <c r="Q306" s="199" t="s">
        <v>4012</v>
      </c>
      <c r="R306" s="199" t="s">
        <v>4012</v>
      </c>
      <c r="S306" s="199" t="s">
        <v>3988</v>
      </c>
      <c r="T306" s="199" t="s">
        <v>3989</v>
      </c>
      <c r="U306" s="203" t="s">
        <v>3593</v>
      </c>
      <c r="V306" s="203" t="s">
        <v>3593</v>
      </c>
      <c r="W306" s="203" t="s">
        <v>3593</v>
      </c>
      <c r="X306" s="203" t="s">
        <v>3593</v>
      </c>
      <c r="Y306" s="203" t="s">
        <v>3593</v>
      </c>
      <c r="Z306" s="203" t="s">
        <v>3593</v>
      </c>
      <c r="AA306" s="203" t="s">
        <v>3593</v>
      </c>
      <c r="AB306" s="203" t="s">
        <v>3593</v>
      </c>
      <c r="AC306" s="203" t="s">
        <v>3593</v>
      </c>
      <c r="AD306" s="203" t="s">
        <v>3593</v>
      </c>
      <c r="AE306" s="203" t="s">
        <v>3593</v>
      </c>
      <c r="AF306" s="203" t="s">
        <v>3593</v>
      </c>
      <c r="AG306" s="203" t="s">
        <v>3593</v>
      </c>
      <c r="AH306" s="203" t="s">
        <v>3593</v>
      </c>
      <c r="AI306" s="203" t="s">
        <v>3593</v>
      </c>
      <c r="AJ306" s="203" t="s">
        <v>3593</v>
      </c>
      <c r="AK306" s="203" t="s">
        <v>3593</v>
      </c>
      <c r="AL306" s="203" t="s">
        <v>3593</v>
      </c>
      <c r="AM306" s="203" t="s">
        <v>3593</v>
      </c>
      <c r="AN306" s="203" t="s">
        <v>3593</v>
      </c>
      <c r="AO306" s="203" t="s">
        <v>3593</v>
      </c>
      <c r="AP306" s="203" t="s">
        <v>3593</v>
      </c>
      <c r="AQ306" s="203" t="s">
        <v>3593</v>
      </c>
      <c r="AR306" s="203" t="s">
        <v>3593</v>
      </c>
      <c r="AS306" s="203" t="s">
        <v>3593</v>
      </c>
      <c r="AT306" s="203" t="s">
        <v>3593</v>
      </c>
      <c r="AU306" s="203" t="s">
        <v>3593</v>
      </c>
      <c r="AV306" s="203" t="s">
        <v>3593</v>
      </c>
      <c r="AW306" s="203" t="s">
        <v>3593</v>
      </c>
      <c r="AX306" s="203" t="s">
        <v>3593</v>
      </c>
      <c r="AY306" s="203" t="s">
        <v>3593</v>
      </c>
    </row>
    <row r="307" spans="16:51" x14ac:dyDescent="0.25">
      <c r="P307" s="199" t="s">
        <v>3589</v>
      </c>
      <c r="Q307" s="199" t="s">
        <v>4013</v>
      </c>
      <c r="R307" s="199" t="s">
        <v>4013</v>
      </c>
      <c r="S307" s="199" t="s">
        <v>3839</v>
      </c>
      <c r="T307" s="199" t="s">
        <v>3840</v>
      </c>
      <c r="U307" s="203" t="s">
        <v>3593</v>
      </c>
      <c r="V307" s="203" t="s">
        <v>3593</v>
      </c>
      <c r="W307" s="203" t="s">
        <v>3593</v>
      </c>
      <c r="X307" s="203" t="s">
        <v>3593</v>
      </c>
      <c r="Y307" s="203" t="s">
        <v>3593</v>
      </c>
      <c r="Z307" s="203" t="s">
        <v>3593</v>
      </c>
      <c r="AA307" s="203" t="s">
        <v>3593</v>
      </c>
      <c r="AB307" s="203" t="s">
        <v>3593</v>
      </c>
      <c r="AC307" s="203" t="s">
        <v>3593</v>
      </c>
      <c r="AD307" s="203" t="s">
        <v>3593</v>
      </c>
      <c r="AE307" s="203" t="s">
        <v>3593</v>
      </c>
      <c r="AF307" s="203" t="s">
        <v>3593</v>
      </c>
      <c r="AG307" s="203" t="s">
        <v>3593</v>
      </c>
      <c r="AH307" s="203" t="s">
        <v>3593</v>
      </c>
      <c r="AI307" s="203" t="s">
        <v>3593</v>
      </c>
      <c r="AJ307" s="203" t="s">
        <v>3593</v>
      </c>
      <c r="AK307" s="203" t="s">
        <v>3593</v>
      </c>
      <c r="AL307" s="203" t="s">
        <v>3593</v>
      </c>
      <c r="AM307" s="203" t="s">
        <v>3593</v>
      </c>
      <c r="AN307" s="203" t="s">
        <v>3593</v>
      </c>
      <c r="AO307" s="203" t="s">
        <v>3593</v>
      </c>
      <c r="AP307" s="203" t="s">
        <v>3593</v>
      </c>
      <c r="AQ307" s="203" t="s">
        <v>3593</v>
      </c>
      <c r="AR307" s="203" t="s">
        <v>3593</v>
      </c>
      <c r="AS307" s="203" t="s">
        <v>3593</v>
      </c>
      <c r="AT307" s="203" t="s">
        <v>3593</v>
      </c>
      <c r="AU307" s="203" t="s">
        <v>3593</v>
      </c>
      <c r="AV307" s="203" t="s">
        <v>3593</v>
      </c>
      <c r="AW307" s="203" t="s">
        <v>3593</v>
      </c>
      <c r="AX307" s="203" t="s">
        <v>3593</v>
      </c>
      <c r="AY307" s="203" t="s">
        <v>3593</v>
      </c>
    </row>
    <row r="308" spans="16:51" x14ac:dyDescent="0.25">
      <c r="P308" s="199" t="s">
        <v>3589</v>
      </c>
      <c r="Q308" s="199" t="s">
        <v>4003</v>
      </c>
      <c r="R308" s="199" t="s">
        <v>4003</v>
      </c>
      <c r="S308" s="199" t="s">
        <v>3609</v>
      </c>
      <c r="T308" s="199" t="s">
        <v>3610</v>
      </c>
      <c r="U308" s="199" t="s">
        <v>3611</v>
      </c>
      <c r="V308" s="203" t="s">
        <v>3593</v>
      </c>
      <c r="W308" s="203" t="s">
        <v>3593</v>
      </c>
      <c r="X308" s="203" t="s">
        <v>3593</v>
      </c>
      <c r="Y308" s="203" t="s">
        <v>3593</v>
      </c>
      <c r="Z308" s="203" t="s">
        <v>3593</v>
      </c>
      <c r="AA308" s="203" t="s">
        <v>3593</v>
      </c>
      <c r="AB308" s="203" t="s">
        <v>3593</v>
      </c>
      <c r="AC308" s="203" t="s">
        <v>3593</v>
      </c>
      <c r="AD308" s="203" t="s">
        <v>3593</v>
      </c>
      <c r="AE308" s="203" t="s">
        <v>3593</v>
      </c>
      <c r="AF308" s="203" t="s">
        <v>3593</v>
      </c>
      <c r="AG308" s="203" t="s">
        <v>3593</v>
      </c>
      <c r="AH308" s="203" t="s">
        <v>3593</v>
      </c>
      <c r="AI308" s="203" t="s">
        <v>3593</v>
      </c>
      <c r="AJ308" s="203" t="s">
        <v>3593</v>
      </c>
      <c r="AK308" s="203" t="s">
        <v>3593</v>
      </c>
      <c r="AL308" s="203" t="s">
        <v>3593</v>
      </c>
      <c r="AM308" s="203" t="s">
        <v>3593</v>
      </c>
      <c r="AN308" s="203" t="s">
        <v>3593</v>
      </c>
      <c r="AO308" s="203" t="s">
        <v>3593</v>
      </c>
      <c r="AP308" s="203" t="s">
        <v>3593</v>
      </c>
      <c r="AQ308" s="203" t="s">
        <v>3593</v>
      </c>
      <c r="AR308" s="203" t="s">
        <v>3593</v>
      </c>
      <c r="AS308" s="203" t="s">
        <v>3593</v>
      </c>
      <c r="AT308" s="203" t="s">
        <v>3593</v>
      </c>
      <c r="AU308" s="203" t="s">
        <v>3593</v>
      </c>
      <c r="AV308" s="203" t="s">
        <v>3593</v>
      </c>
      <c r="AW308" s="203" t="s">
        <v>3593</v>
      </c>
      <c r="AX308" s="203" t="s">
        <v>3593</v>
      </c>
      <c r="AY308" s="203" t="s">
        <v>3593</v>
      </c>
    </row>
    <row r="309" spans="16:51" x14ac:dyDescent="0.25">
      <c r="P309" s="199" t="s">
        <v>3589</v>
      </c>
      <c r="Q309" s="199" t="s">
        <v>3905</v>
      </c>
      <c r="R309" s="199" t="s">
        <v>3905</v>
      </c>
      <c r="S309" s="199" t="s">
        <v>3649</v>
      </c>
      <c r="T309" s="199" t="s">
        <v>3650</v>
      </c>
      <c r="U309" s="199" t="s">
        <v>3651</v>
      </c>
      <c r="V309" s="203" t="s">
        <v>3593</v>
      </c>
      <c r="W309" s="203" t="s">
        <v>3593</v>
      </c>
      <c r="X309" s="203" t="s">
        <v>3593</v>
      </c>
      <c r="Y309" s="203" t="s">
        <v>3593</v>
      </c>
      <c r="Z309" s="203" t="s">
        <v>3593</v>
      </c>
      <c r="AA309" s="203" t="s">
        <v>3593</v>
      </c>
      <c r="AB309" s="203" t="s">
        <v>3593</v>
      </c>
      <c r="AC309" s="203" t="s">
        <v>3593</v>
      </c>
      <c r="AD309" s="203" t="s">
        <v>3593</v>
      </c>
      <c r="AE309" s="203" t="s">
        <v>3593</v>
      </c>
      <c r="AF309" s="203" t="s">
        <v>3593</v>
      </c>
      <c r="AG309" s="203" t="s">
        <v>3593</v>
      </c>
      <c r="AH309" s="203" t="s">
        <v>3593</v>
      </c>
      <c r="AI309" s="203" t="s">
        <v>3593</v>
      </c>
      <c r="AJ309" s="203" t="s">
        <v>3593</v>
      </c>
      <c r="AK309" s="203" t="s">
        <v>3593</v>
      </c>
      <c r="AL309" s="203" t="s">
        <v>3593</v>
      </c>
      <c r="AM309" s="203" t="s">
        <v>3593</v>
      </c>
      <c r="AN309" s="203" t="s">
        <v>3593</v>
      </c>
      <c r="AO309" s="203" t="s">
        <v>3593</v>
      </c>
      <c r="AP309" s="203" t="s">
        <v>3593</v>
      </c>
      <c r="AQ309" s="203" t="s">
        <v>3593</v>
      </c>
      <c r="AR309" s="203" t="s">
        <v>3593</v>
      </c>
      <c r="AS309" s="203" t="s">
        <v>3593</v>
      </c>
      <c r="AT309" s="203" t="s">
        <v>3593</v>
      </c>
      <c r="AU309" s="203" t="s">
        <v>3593</v>
      </c>
      <c r="AV309" s="203" t="s">
        <v>3593</v>
      </c>
      <c r="AW309" s="203" t="s">
        <v>3593</v>
      </c>
      <c r="AX309" s="203" t="s">
        <v>3593</v>
      </c>
      <c r="AY309" s="203" t="s">
        <v>3593</v>
      </c>
    </row>
    <row r="310" spans="16:51" x14ac:dyDescent="0.25">
      <c r="P310" s="199" t="s">
        <v>3589</v>
      </c>
      <c r="Q310" s="199" t="s">
        <v>3961</v>
      </c>
      <c r="R310" s="199" t="s">
        <v>3961</v>
      </c>
      <c r="S310" s="199" t="s">
        <v>3671</v>
      </c>
      <c r="T310" s="199" t="s">
        <v>3672</v>
      </c>
      <c r="U310" s="203" t="s">
        <v>3593</v>
      </c>
      <c r="V310" s="203" t="s">
        <v>3593</v>
      </c>
      <c r="W310" s="203" t="s">
        <v>3593</v>
      </c>
      <c r="X310" s="203" t="s">
        <v>3593</v>
      </c>
      <c r="Y310" s="203" t="s">
        <v>3593</v>
      </c>
      <c r="Z310" s="203" t="s">
        <v>3593</v>
      </c>
      <c r="AA310" s="203" t="s">
        <v>3593</v>
      </c>
      <c r="AB310" s="203" t="s">
        <v>3593</v>
      </c>
      <c r="AC310" s="203" t="s">
        <v>3593</v>
      </c>
      <c r="AD310" s="203" t="s">
        <v>3593</v>
      </c>
      <c r="AE310" s="203" t="s">
        <v>3593</v>
      </c>
      <c r="AF310" s="203" t="s">
        <v>3593</v>
      </c>
      <c r="AG310" s="203" t="s">
        <v>3593</v>
      </c>
      <c r="AH310" s="203" t="s">
        <v>3593</v>
      </c>
      <c r="AI310" s="203" t="s">
        <v>3593</v>
      </c>
      <c r="AJ310" s="203" t="s">
        <v>3593</v>
      </c>
      <c r="AK310" s="203" t="s">
        <v>3593</v>
      </c>
      <c r="AL310" s="203" t="s">
        <v>3593</v>
      </c>
      <c r="AM310" s="203" t="s">
        <v>3593</v>
      </c>
      <c r="AN310" s="203" t="s">
        <v>3593</v>
      </c>
      <c r="AO310" s="203" t="s">
        <v>3593</v>
      </c>
      <c r="AP310" s="203" t="s">
        <v>3593</v>
      </c>
      <c r="AQ310" s="203" t="s">
        <v>3593</v>
      </c>
      <c r="AR310" s="203" t="s">
        <v>3593</v>
      </c>
      <c r="AS310" s="203" t="s">
        <v>3593</v>
      </c>
      <c r="AT310" s="203" t="s">
        <v>3593</v>
      </c>
      <c r="AU310" s="203" t="s">
        <v>3593</v>
      </c>
      <c r="AV310" s="203" t="s">
        <v>3593</v>
      </c>
      <c r="AW310" s="203" t="s">
        <v>3593</v>
      </c>
      <c r="AX310" s="203" t="s">
        <v>3593</v>
      </c>
      <c r="AY310" s="203" t="s">
        <v>3593</v>
      </c>
    </row>
    <row r="311" spans="16:51" x14ac:dyDescent="0.25">
      <c r="P311" s="199" t="s">
        <v>3589</v>
      </c>
      <c r="Q311" s="199" t="s">
        <v>3992</v>
      </c>
      <c r="R311" s="199" t="s">
        <v>3992</v>
      </c>
      <c r="S311" s="199" t="s">
        <v>3781</v>
      </c>
      <c r="T311" s="199" t="s">
        <v>3759</v>
      </c>
      <c r="U311" s="199" t="s">
        <v>3760</v>
      </c>
      <c r="V311" s="203" t="s">
        <v>3593</v>
      </c>
      <c r="W311" s="203" t="s">
        <v>3593</v>
      </c>
      <c r="X311" s="203" t="s">
        <v>3593</v>
      </c>
      <c r="Y311" s="203" t="s">
        <v>3593</v>
      </c>
      <c r="Z311" s="203" t="s">
        <v>3593</v>
      </c>
      <c r="AA311" s="203" t="s">
        <v>3593</v>
      </c>
      <c r="AB311" s="203" t="s">
        <v>3593</v>
      </c>
      <c r="AC311" s="203" t="s">
        <v>3593</v>
      </c>
      <c r="AD311" s="203" t="s">
        <v>3593</v>
      </c>
      <c r="AE311" s="203" t="s">
        <v>3593</v>
      </c>
      <c r="AF311" s="203" t="s">
        <v>3593</v>
      </c>
      <c r="AG311" s="203" t="s">
        <v>3593</v>
      </c>
      <c r="AH311" s="203" t="s">
        <v>3593</v>
      </c>
      <c r="AI311" s="203" t="s">
        <v>3593</v>
      </c>
      <c r="AJ311" s="203" t="s">
        <v>3593</v>
      </c>
      <c r="AK311" s="203" t="s">
        <v>3593</v>
      </c>
      <c r="AL311" s="203" t="s">
        <v>3593</v>
      </c>
      <c r="AM311" s="203" t="s">
        <v>3593</v>
      </c>
      <c r="AN311" s="203" t="s">
        <v>3593</v>
      </c>
      <c r="AO311" s="203" t="s">
        <v>3593</v>
      </c>
      <c r="AP311" s="203" t="s">
        <v>3593</v>
      </c>
      <c r="AQ311" s="203" t="s">
        <v>3593</v>
      </c>
      <c r="AR311" s="203" t="s">
        <v>3593</v>
      </c>
      <c r="AS311" s="203" t="s">
        <v>3593</v>
      </c>
      <c r="AT311" s="203" t="s">
        <v>3593</v>
      </c>
      <c r="AU311" s="203" t="s">
        <v>3593</v>
      </c>
      <c r="AV311" s="203" t="s">
        <v>3593</v>
      </c>
      <c r="AW311" s="203" t="s">
        <v>3593</v>
      </c>
      <c r="AX311" s="203" t="s">
        <v>3593</v>
      </c>
      <c r="AY311" s="203" t="s">
        <v>3593</v>
      </c>
    </row>
    <row r="312" spans="16:51" x14ac:dyDescent="0.25">
      <c r="P312" s="199" t="s">
        <v>3589</v>
      </c>
      <c r="Q312" s="199" t="s">
        <v>3893</v>
      </c>
      <c r="R312" s="199" t="s">
        <v>3893</v>
      </c>
      <c r="S312" s="199" t="s">
        <v>3679</v>
      </c>
      <c r="T312" s="199" t="s">
        <v>3680</v>
      </c>
      <c r="U312" s="203" t="s">
        <v>3593</v>
      </c>
      <c r="V312" s="203" t="s">
        <v>3593</v>
      </c>
      <c r="W312" s="203" t="s">
        <v>3593</v>
      </c>
      <c r="X312" s="203" t="s">
        <v>3593</v>
      </c>
      <c r="Y312" s="203" t="s">
        <v>3593</v>
      </c>
      <c r="Z312" s="203" t="s">
        <v>3593</v>
      </c>
      <c r="AA312" s="203" t="s">
        <v>3593</v>
      </c>
      <c r="AB312" s="203" t="s">
        <v>3593</v>
      </c>
      <c r="AC312" s="203" t="s">
        <v>3593</v>
      </c>
      <c r="AD312" s="203" t="s">
        <v>3593</v>
      </c>
      <c r="AE312" s="203" t="s">
        <v>3593</v>
      </c>
      <c r="AF312" s="203" t="s">
        <v>3593</v>
      </c>
      <c r="AG312" s="203" t="s">
        <v>3593</v>
      </c>
      <c r="AH312" s="203" t="s">
        <v>3593</v>
      </c>
      <c r="AI312" s="203" t="s">
        <v>3593</v>
      </c>
      <c r="AJ312" s="203" t="s">
        <v>3593</v>
      </c>
      <c r="AK312" s="203" t="s">
        <v>3593</v>
      </c>
      <c r="AL312" s="203" t="s">
        <v>3593</v>
      </c>
      <c r="AM312" s="203" t="s">
        <v>3593</v>
      </c>
      <c r="AN312" s="203" t="s">
        <v>3593</v>
      </c>
      <c r="AO312" s="203" t="s">
        <v>3593</v>
      </c>
      <c r="AP312" s="203" t="s">
        <v>3593</v>
      </c>
      <c r="AQ312" s="203" t="s">
        <v>3593</v>
      </c>
      <c r="AR312" s="203" t="s">
        <v>3593</v>
      </c>
      <c r="AS312" s="203" t="s">
        <v>3593</v>
      </c>
      <c r="AT312" s="203" t="s">
        <v>3593</v>
      </c>
      <c r="AU312" s="203" t="s">
        <v>3593</v>
      </c>
      <c r="AV312" s="203" t="s">
        <v>3593</v>
      </c>
      <c r="AW312" s="203" t="s">
        <v>3593</v>
      </c>
      <c r="AX312" s="203" t="s">
        <v>3593</v>
      </c>
      <c r="AY312" s="203" t="s">
        <v>3593</v>
      </c>
    </row>
    <row r="313" spans="16:51" x14ac:dyDescent="0.25">
      <c r="P313" s="199" t="s">
        <v>3589</v>
      </c>
      <c r="Q313" s="199" t="s">
        <v>4014</v>
      </c>
      <c r="R313" s="199" t="s">
        <v>4014</v>
      </c>
      <c r="S313" s="199" t="s">
        <v>3667</v>
      </c>
      <c r="T313" s="199" t="s">
        <v>3668</v>
      </c>
      <c r="U313" s="203" t="s">
        <v>3593</v>
      </c>
      <c r="V313" s="203" t="s">
        <v>3593</v>
      </c>
      <c r="W313" s="203" t="s">
        <v>3593</v>
      </c>
      <c r="X313" s="203" t="s">
        <v>3593</v>
      </c>
      <c r="Y313" s="203" t="s">
        <v>3593</v>
      </c>
      <c r="Z313" s="203" t="s">
        <v>3593</v>
      </c>
      <c r="AA313" s="203" t="s">
        <v>3593</v>
      </c>
      <c r="AB313" s="203" t="s">
        <v>3593</v>
      </c>
      <c r="AC313" s="203" t="s">
        <v>3593</v>
      </c>
      <c r="AD313" s="203" t="s">
        <v>3593</v>
      </c>
      <c r="AE313" s="203" t="s">
        <v>3593</v>
      </c>
      <c r="AF313" s="203" t="s">
        <v>3593</v>
      </c>
      <c r="AG313" s="203" t="s">
        <v>3593</v>
      </c>
      <c r="AH313" s="203" t="s">
        <v>3593</v>
      </c>
      <c r="AI313" s="203" t="s">
        <v>3593</v>
      </c>
      <c r="AJ313" s="203" t="s">
        <v>3593</v>
      </c>
      <c r="AK313" s="203" t="s">
        <v>3593</v>
      </c>
      <c r="AL313" s="203" t="s">
        <v>3593</v>
      </c>
      <c r="AM313" s="203" t="s">
        <v>3593</v>
      </c>
      <c r="AN313" s="203" t="s">
        <v>3593</v>
      </c>
      <c r="AO313" s="203" t="s">
        <v>3593</v>
      </c>
      <c r="AP313" s="203" t="s">
        <v>3593</v>
      </c>
      <c r="AQ313" s="203" t="s">
        <v>3593</v>
      </c>
      <c r="AR313" s="203" t="s">
        <v>3593</v>
      </c>
      <c r="AS313" s="203" t="s">
        <v>3593</v>
      </c>
      <c r="AT313" s="203" t="s">
        <v>3593</v>
      </c>
      <c r="AU313" s="203" t="s">
        <v>3593</v>
      </c>
      <c r="AV313" s="203" t="s">
        <v>3593</v>
      </c>
      <c r="AW313" s="203" t="s">
        <v>3593</v>
      </c>
      <c r="AX313" s="203" t="s">
        <v>3593</v>
      </c>
      <c r="AY313" s="203" t="s">
        <v>3593</v>
      </c>
    </row>
    <row r="314" spans="16:51" x14ac:dyDescent="0.25">
      <c r="P314" s="199" t="s">
        <v>3589</v>
      </c>
      <c r="Q314" s="199" t="s">
        <v>3993</v>
      </c>
      <c r="R314" s="199" t="s">
        <v>3993</v>
      </c>
      <c r="S314" s="199" t="s">
        <v>3781</v>
      </c>
      <c r="T314" s="199" t="s">
        <v>3759</v>
      </c>
      <c r="U314" s="199" t="s">
        <v>3760</v>
      </c>
      <c r="V314" s="203" t="s">
        <v>3593</v>
      </c>
      <c r="W314" s="203" t="s">
        <v>3593</v>
      </c>
      <c r="X314" s="203" t="s">
        <v>3593</v>
      </c>
      <c r="Y314" s="203" t="s">
        <v>3593</v>
      </c>
      <c r="Z314" s="203" t="s">
        <v>3593</v>
      </c>
      <c r="AA314" s="203" t="s">
        <v>3593</v>
      </c>
      <c r="AB314" s="203" t="s">
        <v>3593</v>
      </c>
      <c r="AC314" s="203" t="s">
        <v>3593</v>
      </c>
      <c r="AD314" s="203" t="s">
        <v>3593</v>
      </c>
      <c r="AE314" s="203" t="s">
        <v>3593</v>
      </c>
      <c r="AF314" s="203" t="s">
        <v>3593</v>
      </c>
      <c r="AG314" s="203" t="s">
        <v>3593</v>
      </c>
      <c r="AH314" s="203" t="s">
        <v>3593</v>
      </c>
      <c r="AI314" s="203" t="s">
        <v>3593</v>
      </c>
      <c r="AJ314" s="203" t="s">
        <v>3593</v>
      </c>
      <c r="AK314" s="203" t="s">
        <v>3593</v>
      </c>
      <c r="AL314" s="203" t="s">
        <v>3593</v>
      </c>
      <c r="AM314" s="203" t="s">
        <v>3593</v>
      </c>
      <c r="AN314" s="203" t="s">
        <v>3593</v>
      </c>
      <c r="AO314" s="203" t="s">
        <v>3593</v>
      </c>
      <c r="AP314" s="203" t="s">
        <v>3593</v>
      </c>
      <c r="AQ314" s="203" t="s">
        <v>3593</v>
      </c>
      <c r="AR314" s="203" t="s">
        <v>3593</v>
      </c>
      <c r="AS314" s="203" t="s">
        <v>3593</v>
      </c>
      <c r="AT314" s="203" t="s">
        <v>3593</v>
      </c>
      <c r="AU314" s="203" t="s">
        <v>3593</v>
      </c>
      <c r="AV314" s="203" t="s">
        <v>3593</v>
      </c>
      <c r="AW314" s="203" t="s">
        <v>3593</v>
      </c>
      <c r="AX314" s="203" t="s">
        <v>3593</v>
      </c>
      <c r="AY314" s="203" t="s">
        <v>3593</v>
      </c>
    </row>
    <row r="315" spans="16:51" x14ac:dyDescent="0.25">
      <c r="P315" s="199" t="s">
        <v>3589</v>
      </c>
      <c r="Q315" s="199" t="s">
        <v>3625</v>
      </c>
      <c r="R315" s="199" t="s">
        <v>3625</v>
      </c>
      <c r="S315" s="199" t="s">
        <v>3970</v>
      </c>
      <c r="T315" s="199" t="s">
        <v>3619</v>
      </c>
      <c r="U315" s="199" t="s">
        <v>3810</v>
      </c>
      <c r="V315" s="203" t="s">
        <v>3593</v>
      </c>
      <c r="W315" s="203" t="s">
        <v>3593</v>
      </c>
      <c r="X315" s="203" t="s">
        <v>3593</v>
      </c>
      <c r="Y315" s="203" t="s">
        <v>3593</v>
      </c>
      <c r="Z315" s="203" t="s">
        <v>3593</v>
      </c>
      <c r="AA315" s="203" t="s">
        <v>3593</v>
      </c>
      <c r="AB315" s="203" t="s">
        <v>3593</v>
      </c>
      <c r="AC315" s="203" t="s">
        <v>3593</v>
      </c>
      <c r="AD315" s="203" t="s">
        <v>3593</v>
      </c>
      <c r="AE315" s="203" t="s">
        <v>3593</v>
      </c>
      <c r="AF315" s="203" t="s">
        <v>3593</v>
      </c>
      <c r="AG315" s="203" t="s">
        <v>3593</v>
      </c>
      <c r="AH315" s="203" t="s">
        <v>3593</v>
      </c>
      <c r="AI315" s="203" t="s">
        <v>3593</v>
      </c>
      <c r="AJ315" s="203" t="s">
        <v>3593</v>
      </c>
      <c r="AK315" s="203" t="s">
        <v>3593</v>
      </c>
      <c r="AL315" s="203" t="s">
        <v>3593</v>
      </c>
      <c r="AM315" s="203" t="s">
        <v>3593</v>
      </c>
      <c r="AN315" s="203" t="s">
        <v>3593</v>
      </c>
      <c r="AO315" s="203" t="s">
        <v>3593</v>
      </c>
      <c r="AP315" s="203" t="s">
        <v>3593</v>
      </c>
      <c r="AQ315" s="203" t="s">
        <v>3593</v>
      </c>
      <c r="AR315" s="203" t="s">
        <v>3593</v>
      </c>
      <c r="AS315" s="203" t="s">
        <v>3593</v>
      </c>
      <c r="AT315" s="203" t="s">
        <v>3593</v>
      </c>
      <c r="AU315" s="203" t="s">
        <v>3593</v>
      </c>
      <c r="AV315" s="203" t="s">
        <v>3593</v>
      </c>
      <c r="AW315" s="203" t="s">
        <v>3593</v>
      </c>
      <c r="AX315" s="203" t="s">
        <v>3593</v>
      </c>
      <c r="AY315" s="203" t="s">
        <v>3593</v>
      </c>
    </row>
    <row r="316" spans="16:51" x14ac:dyDescent="0.25">
      <c r="P316" s="199" t="s">
        <v>3589</v>
      </c>
      <c r="Q316" s="199" t="s">
        <v>3971</v>
      </c>
      <c r="R316" s="199" t="s">
        <v>3971</v>
      </c>
      <c r="S316" s="199" t="s">
        <v>3944</v>
      </c>
      <c r="T316" s="199" t="s">
        <v>3945</v>
      </c>
      <c r="U316" s="203" t="s">
        <v>3593</v>
      </c>
      <c r="V316" s="203" t="s">
        <v>3593</v>
      </c>
      <c r="W316" s="203" t="s">
        <v>3593</v>
      </c>
      <c r="X316" s="203" t="s">
        <v>3593</v>
      </c>
      <c r="Y316" s="203" t="s">
        <v>3593</v>
      </c>
      <c r="Z316" s="203" t="s">
        <v>3593</v>
      </c>
      <c r="AA316" s="203" t="s">
        <v>3593</v>
      </c>
      <c r="AB316" s="203" t="s">
        <v>3593</v>
      </c>
      <c r="AC316" s="203" t="s">
        <v>3593</v>
      </c>
      <c r="AD316" s="203" t="s">
        <v>3593</v>
      </c>
      <c r="AE316" s="203" t="s">
        <v>3593</v>
      </c>
      <c r="AF316" s="203" t="s">
        <v>3593</v>
      </c>
      <c r="AG316" s="203" t="s">
        <v>3593</v>
      </c>
      <c r="AH316" s="203" t="s">
        <v>3593</v>
      </c>
      <c r="AI316" s="203" t="s">
        <v>3593</v>
      </c>
      <c r="AJ316" s="203" t="s">
        <v>3593</v>
      </c>
      <c r="AK316" s="203" t="s">
        <v>3593</v>
      </c>
      <c r="AL316" s="203" t="s">
        <v>3593</v>
      </c>
      <c r="AM316" s="203" t="s">
        <v>3593</v>
      </c>
      <c r="AN316" s="203" t="s">
        <v>3593</v>
      </c>
      <c r="AO316" s="203" t="s">
        <v>3593</v>
      </c>
      <c r="AP316" s="203" t="s">
        <v>3593</v>
      </c>
      <c r="AQ316" s="203" t="s">
        <v>3593</v>
      </c>
      <c r="AR316" s="203" t="s">
        <v>3593</v>
      </c>
      <c r="AS316" s="203" t="s">
        <v>3593</v>
      </c>
      <c r="AT316" s="203" t="s">
        <v>3593</v>
      </c>
      <c r="AU316" s="203" t="s">
        <v>3593</v>
      </c>
      <c r="AV316" s="203" t="s">
        <v>3593</v>
      </c>
      <c r="AW316" s="203" t="s">
        <v>3593</v>
      </c>
      <c r="AX316" s="203" t="s">
        <v>3593</v>
      </c>
      <c r="AY316" s="203" t="s">
        <v>3593</v>
      </c>
    </row>
    <row r="317" spans="16:51" x14ac:dyDescent="0.25">
      <c r="P317" s="199" t="s">
        <v>3589</v>
      </c>
      <c r="Q317" s="199" t="s">
        <v>3994</v>
      </c>
      <c r="R317" s="199" t="s">
        <v>3994</v>
      </c>
      <c r="S317" s="199" t="s">
        <v>3781</v>
      </c>
      <c r="T317" s="199" t="s">
        <v>3759</v>
      </c>
      <c r="U317" s="199" t="s">
        <v>3760</v>
      </c>
      <c r="V317" s="203" t="s">
        <v>3593</v>
      </c>
      <c r="W317" s="203" t="s">
        <v>3593</v>
      </c>
      <c r="X317" s="203" t="s">
        <v>3593</v>
      </c>
      <c r="Y317" s="203" t="s">
        <v>3593</v>
      </c>
      <c r="Z317" s="203" t="s">
        <v>3593</v>
      </c>
      <c r="AA317" s="203" t="s">
        <v>3593</v>
      </c>
      <c r="AB317" s="203" t="s">
        <v>3593</v>
      </c>
      <c r="AC317" s="203" t="s">
        <v>3593</v>
      </c>
      <c r="AD317" s="203" t="s">
        <v>3593</v>
      </c>
      <c r="AE317" s="203" t="s">
        <v>3593</v>
      </c>
      <c r="AF317" s="203" t="s">
        <v>3593</v>
      </c>
      <c r="AG317" s="203" t="s">
        <v>3593</v>
      </c>
      <c r="AH317" s="203" t="s">
        <v>3593</v>
      </c>
      <c r="AI317" s="203" t="s">
        <v>3593</v>
      </c>
      <c r="AJ317" s="203" t="s">
        <v>3593</v>
      </c>
      <c r="AK317" s="203" t="s">
        <v>3593</v>
      </c>
      <c r="AL317" s="203" t="s">
        <v>3593</v>
      </c>
      <c r="AM317" s="203" t="s">
        <v>3593</v>
      </c>
      <c r="AN317" s="203" t="s">
        <v>3593</v>
      </c>
      <c r="AO317" s="203" t="s">
        <v>3593</v>
      </c>
      <c r="AP317" s="203" t="s">
        <v>3593</v>
      </c>
      <c r="AQ317" s="203" t="s">
        <v>3593</v>
      </c>
      <c r="AR317" s="203" t="s">
        <v>3593</v>
      </c>
      <c r="AS317" s="203" t="s">
        <v>3593</v>
      </c>
      <c r="AT317" s="203" t="s">
        <v>3593</v>
      </c>
      <c r="AU317" s="203" t="s">
        <v>3593</v>
      </c>
      <c r="AV317" s="203" t="s">
        <v>3593</v>
      </c>
      <c r="AW317" s="203" t="s">
        <v>3593</v>
      </c>
      <c r="AX317" s="203" t="s">
        <v>3593</v>
      </c>
      <c r="AY317" s="203" t="s">
        <v>3593</v>
      </c>
    </row>
    <row r="318" spans="16:51" x14ac:dyDescent="0.25">
      <c r="P318" s="199" t="s">
        <v>3589</v>
      </c>
      <c r="Q318" s="199" t="s">
        <v>3934</v>
      </c>
      <c r="R318" s="199" t="s">
        <v>3934</v>
      </c>
      <c r="S318" s="199" t="s">
        <v>3615</v>
      </c>
      <c r="T318" s="199" t="s">
        <v>3616</v>
      </c>
      <c r="U318" s="199" t="s">
        <v>3617</v>
      </c>
      <c r="V318" s="203" t="s">
        <v>3593</v>
      </c>
      <c r="W318" s="203" t="s">
        <v>3593</v>
      </c>
      <c r="X318" s="203" t="s">
        <v>3593</v>
      </c>
      <c r="Y318" s="203" t="s">
        <v>3593</v>
      </c>
      <c r="Z318" s="203" t="s">
        <v>3593</v>
      </c>
      <c r="AA318" s="203" t="s">
        <v>3593</v>
      </c>
      <c r="AB318" s="203" t="s">
        <v>3593</v>
      </c>
      <c r="AC318" s="203" t="s">
        <v>3593</v>
      </c>
      <c r="AD318" s="203" t="s">
        <v>3593</v>
      </c>
      <c r="AE318" s="203" t="s">
        <v>3593</v>
      </c>
      <c r="AF318" s="203" t="s">
        <v>3593</v>
      </c>
      <c r="AG318" s="203" t="s">
        <v>3593</v>
      </c>
      <c r="AH318" s="203" t="s">
        <v>3593</v>
      </c>
      <c r="AI318" s="203" t="s">
        <v>3593</v>
      </c>
      <c r="AJ318" s="203" t="s">
        <v>3593</v>
      </c>
      <c r="AK318" s="203" t="s">
        <v>3593</v>
      </c>
      <c r="AL318" s="203" t="s">
        <v>3593</v>
      </c>
      <c r="AM318" s="203" t="s">
        <v>3593</v>
      </c>
      <c r="AN318" s="203" t="s">
        <v>3593</v>
      </c>
      <c r="AO318" s="203" t="s">
        <v>3593</v>
      </c>
      <c r="AP318" s="203" t="s">
        <v>3593</v>
      </c>
      <c r="AQ318" s="203" t="s">
        <v>3593</v>
      </c>
      <c r="AR318" s="203" t="s">
        <v>3593</v>
      </c>
      <c r="AS318" s="203" t="s">
        <v>3593</v>
      </c>
      <c r="AT318" s="203" t="s">
        <v>3593</v>
      </c>
      <c r="AU318" s="203" t="s">
        <v>3593</v>
      </c>
      <c r="AV318" s="203" t="s">
        <v>3593</v>
      </c>
      <c r="AW318" s="203" t="s">
        <v>3593</v>
      </c>
      <c r="AX318" s="203" t="s">
        <v>3593</v>
      </c>
      <c r="AY318" s="203" t="s">
        <v>3593</v>
      </c>
    </row>
    <row r="319" spans="16:51" x14ac:dyDescent="0.25">
      <c r="P319" s="199" t="s">
        <v>3589</v>
      </c>
      <c r="Q319" s="199" t="s">
        <v>4015</v>
      </c>
      <c r="R319" s="199" t="s">
        <v>4015</v>
      </c>
      <c r="S319" s="199" t="s">
        <v>3641</v>
      </c>
      <c r="T319" s="199" t="s">
        <v>3642</v>
      </c>
      <c r="U319" s="203" t="s">
        <v>3593</v>
      </c>
      <c r="V319" s="203" t="s">
        <v>3593</v>
      </c>
      <c r="W319" s="203" t="s">
        <v>3593</v>
      </c>
      <c r="X319" s="203" t="s">
        <v>3593</v>
      </c>
      <c r="Y319" s="203" t="s">
        <v>3593</v>
      </c>
      <c r="Z319" s="203" t="s">
        <v>3593</v>
      </c>
      <c r="AA319" s="203" t="s">
        <v>3593</v>
      </c>
      <c r="AB319" s="203" t="s">
        <v>3593</v>
      </c>
      <c r="AC319" s="203" t="s">
        <v>3593</v>
      </c>
      <c r="AD319" s="203" t="s">
        <v>3593</v>
      </c>
      <c r="AE319" s="203" t="s">
        <v>3593</v>
      </c>
      <c r="AF319" s="203" t="s">
        <v>3593</v>
      </c>
      <c r="AG319" s="203" t="s">
        <v>3593</v>
      </c>
      <c r="AH319" s="203" t="s">
        <v>3593</v>
      </c>
      <c r="AI319" s="203" t="s">
        <v>3593</v>
      </c>
      <c r="AJ319" s="203" t="s">
        <v>3593</v>
      </c>
      <c r="AK319" s="203" t="s">
        <v>3593</v>
      </c>
      <c r="AL319" s="203" t="s">
        <v>3593</v>
      </c>
      <c r="AM319" s="203" t="s">
        <v>3593</v>
      </c>
      <c r="AN319" s="203" t="s">
        <v>3593</v>
      </c>
      <c r="AO319" s="203" t="s">
        <v>3593</v>
      </c>
      <c r="AP319" s="203" t="s">
        <v>3593</v>
      </c>
      <c r="AQ319" s="203" t="s">
        <v>3593</v>
      </c>
      <c r="AR319" s="203" t="s">
        <v>3593</v>
      </c>
      <c r="AS319" s="203" t="s">
        <v>3593</v>
      </c>
      <c r="AT319" s="203" t="s">
        <v>3593</v>
      </c>
      <c r="AU319" s="203" t="s">
        <v>3593</v>
      </c>
      <c r="AV319" s="203" t="s">
        <v>3593</v>
      </c>
      <c r="AW319" s="203" t="s">
        <v>3593</v>
      </c>
      <c r="AX319" s="203" t="s">
        <v>3593</v>
      </c>
      <c r="AY319" s="203" t="s">
        <v>3593</v>
      </c>
    </row>
    <row r="320" spans="16:51" x14ac:dyDescent="0.25">
      <c r="P320" s="199" t="s">
        <v>3589</v>
      </c>
      <c r="Q320" s="199" t="s">
        <v>3935</v>
      </c>
      <c r="R320" s="199" t="s">
        <v>3935</v>
      </c>
      <c r="S320" s="199" t="s">
        <v>3615</v>
      </c>
      <c r="T320" s="199" t="s">
        <v>3616</v>
      </c>
      <c r="U320" s="199" t="s">
        <v>3617</v>
      </c>
      <c r="V320" s="203" t="s">
        <v>3593</v>
      </c>
      <c r="W320" s="203" t="s">
        <v>3593</v>
      </c>
      <c r="X320" s="203" t="s">
        <v>3593</v>
      </c>
      <c r="Y320" s="203" t="s">
        <v>3593</v>
      </c>
      <c r="Z320" s="203" t="s">
        <v>3593</v>
      </c>
      <c r="AA320" s="203" t="s">
        <v>3593</v>
      </c>
      <c r="AB320" s="203" t="s">
        <v>3593</v>
      </c>
      <c r="AC320" s="203" t="s">
        <v>3593</v>
      </c>
      <c r="AD320" s="203" t="s">
        <v>3593</v>
      </c>
      <c r="AE320" s="203" t="s">
        <v>3593</v>
      </c>
      <c r="AF320" s="203" t="s">
        <v>3593</v>
      </c>
      <c r="AG320" s="203" t="s">
        <v>3593</v>
      </c>
      <c r="AH320" s="203" t="s">
        <v>3593</v>
      </c>
      <c r="AI320" s="203" t="s">
        <v>3593</v>
      </c>
      <c r="AJ320" s="203" t="s">
        <v>3593</v>
      </c>
      <c r="AK320" s="203" t="s">
        <v>3593</v>
      </c>
      <c r="AL320" s="203" t="s">
        <v>3593</v>
      </c>
      <c r="AM320" s="203" t="s">
        <v>3593</v>
      </c>
      <c r="AN320" s="203" t="s">
        <v>3593</v>
      </c>
      <c r="AO320" s="203" t="s">
        <v>3593</v>
      </c>
      <c r="AP320" s="203" t="s">
        <v>3593</v>
      </c>
      <c r="AQ320" s="203" t="s">
        <v>3593</v>
      </c>
      <c r="AR320" s="203" t="s">
        <v>3593</v>
      </c>
      <c r="AS320" s="203" t="s">
        <v>3593</v>
      </c>
      <c r="AT320" s="203" t="s">
        <v>3593</v>
      </c>
      <c r="AU320" s="203" t="s">
        <v>3593</v>
      </c>
      <c r="AV320" s="203" t="s">
        <v>3593</v>
      </c>
      <c r="AW320" s="203" t="s">
        <v>3593</v>
      </c>
      <c r="AX320" s="203" t="s">
        <v>3593</v>
      </c>
      <c r="AY320" s="203" t="s">
        <v>3593</v>
      </c>
    </row>
    <row r="321" spans="16:51" x14ac:dyDescent="0.25">
      <c r="P321" s="199" t="s">
        <v>3618</v>
      </c>
      <c r="Q321" s="199" t="s">
        <v>4016</v>
      </c>
      <c r="R321" s="199" t="s">
        <v>4017</v>
      </c>
      <c r="S321" s="199" t="s">
        <v>4018</v>
      </c>
      <c r="T321" s="203" t="s">
        <v>3593</v>
      </c>
      <c r="U321" s="203" t="s">
        <v>3593</v>
      </c>
      <c r="V321" s="203" t="s">
        <v>3593</v>
      </c>
      <c r="W321" s="203" t="s">
        <v>3593</v>
      </c>
      <c r="X321" s="203" t="s">
        <v>3593</v>
      </c>
      <c r="Y321" s="203" t="s">
        <v>3593</v>
      </c>
      <c r="Z321" s="203" t="s">
        <v>3593</v>
      </c>
      <c r="AA321" s="203" t="s">
        <v>3593</v>
      </c>
      <c r="AB321" s="203" t="s">
        <v>3593</v>
      </c>
      <c r="AC321" s="203" t="s">
        <v>3593</v>
      </c>
      <c r="AD321" s="203" t="s">
        <v>3593</v>
      </c>
      <c r="AE321" s="203" t="s">
        <v>3593</v>
      </c>
      <c r="AF321" s="203" t="s">
        <v>3593</v>
      </c>
      <c r="AG321" s="203" t="s">
        <v>3593</v>
      </c>
      <c r="AH321" s="203" t="s">
        <v>3593</v>
      </c>
      <c r="AI321" s="203" t="s">
        <v>3593</v>
      </c>
      <c r="AJ321" s="203" t="s">
        <v>3593</v>
      </c>
      <c r="AK321" s="203" t="s">
        <v>3593</v>
      </c>
      <c r="AL321" s="203" t="s">
        <v>3593</v>
      </c>
      <c r="AM321" s="203" t="s">
        <v>3593</v>
      </c>
      <c r="AN321" s="203" t="s">
        <v>3593</v>
      </c>
      <c r="AO321" s="203" t="s">
        <v>3593</v>
      </c>
      <c r="AP321" s="203" t="s">
        <v>3593</v>
      </c>
      <c r="AQ321" s="203" t="s">
        <v>3593</v>
      </c>
      <c r="AR321" s="203" t="s">
        <v>3593</v>
      </c>
      <c r="AS321" s="203" t="s">
        <v>3593</v>
      </c>
      <c r="AT321" s="203" t="s">
        <v>3593</v>
      </c>
      <c r="AU321" s="203" t="s">
        <v>3593</v>
      </c>
      <c r="AV321" s="203" t="s">
        <v>3593</v>
      </c>
      <c r="AW321" s="203" t="s">
        <v>3593</v>
      </c>
      <c r="AX321" s="203" t="s">
        <v>3593</v>
      </c>
      <c r="AY321" s="203" t="s">
        <v>3593</v>
      </c>
    </row>
    <row r="322" spans="16:51" x14ac:dyDescent="0.25">
      <c r="P322" s="199" t="s">
        <v>3589</v>
      </c>
      <c r="Q322" s="199" t="s">
        <v>4017</v>
      </c>
      <c r="R322" s="199" t="s">
        <v>4017</v>
      </c>
      <c r="S322" s="199" t="s">
        <v>3705</v>
      </c>
      <c r="T322" s="199" t="s">
        <v>4016</v>
      </c>
      <c r="U322" s="203" t="s">
        <v>3593</v>
      </c>
      <c r="V322" s="203" t="s">
        <v>3593</v>
      </c>
      <c r="W322" s="203" t="s">
        <v>3593</v>
      </c>
      <c r="X322" s="203" t="s">
        <v>3593</v>
      </c>
      <c r="Y322" s="203" t="s">
        <v>3593</v>
      </c>
      <c r="Z322" s="203" t="s">
        <v>3593</v>
      </c>
      <c r="AA322" s="203" t="s">
        <v>3593</v>
      </c>
      <c r="AB322" s="203" t="s">
        <v>3593</v>
      </c>
      <c r="AC322" s="203" t="s">
        <v>3593</v>
      </c>
      <c r="AD322" s="203" t="s">
        <v>3593</v>
      </c>
      <c r="AE322" s="203" t="s">
        <v>3593</v>
      </c>
      <c r="AF322" s="203" t="s">
        <v>3593</v>
      </c>
      <c r="AG322" s="203" t="s">
        <v>3593</v>
      </c>
      <c r="AH322" s="203" t="s">
        <v>3593</v>
      </c>
      <c r="AI322" s="203" t="s">
        <v>3593</v>
      </c>
      <c r="AJ322" s="203" t="s">
        <v>3593</v>
      </c>
      <c r="AK322" s="203" t="s">
        <v>3593</v>
      </c>
      <c r="AL322" s="203" t="s">
        <v>3593</v>
      </c>
      <c r="AM322" s="203" t="s">
        <v>3593</v>
      </c>
      <c r="AN322" s="203" t="s">
        <v>3593</v>
      </c>
      <c r="AO322" s="203" t="s">
        <v>3593</v>
      </c>
      <c r="AP322" s="203" t="s">
        <v>3593</v>
      </c>
      <c r="AQ322" s="203" t="s">
        <v>3593</v>
      </c>
      <c r="AR322" s="203" t="s">
        <v>3593</v>
      </c>
      <c r="AS322" s="203" t="s">
        <v>3593</v>
      </c>
      <c r="AT322" s="203" t="s">
        <v>3593</v>
      </c>
      <c r="AU322" s="203" t="s">
        <v>3593</v>
      </c>
      <c r="AV322" s="203" t="s">
        <v>3593</v>
      </c>
      <c r="AW322" s="203" t="s">
        <v>3593</v>
      </c>
      <c r="AX322" s="203" t="s">
        <v>3593</v>
      </c>
      <c r="AY322" s="203" t="s">
        <v>3593</v>
      </c>
    </row>
    <row r="323" spans="16:51" x14ac:dyDescent="0.25">
      <c r="P323" s="199" t="s">
        <v>3589</v>
      </c>
      <c r="Q323" s="199" t="s">
        <v>3661</v>
      </c>
      <c r="R323" s="199" t="s">
        <v>3661</v>
      </c>
      <c r="S323" s="199" t="s">
        <v>3632</v>
      </c>
      <c r="T323" s="199" t="s">
        <v>3658</v>
      </c>
      <c r="U323" s="203" t="s">
        <v>3593</v>
      </c>
      <c r="V323" s="203" t="s">
        <v>3593</v>
      </c>
      <c r="W323" s="203" t="s">
        <v>3593</v>
      </c>
      <c r="X323" s="203" t="s">
        <v>3593</v>
      </c>
      <c r="Y323" s="203" t="s">
        <v>3593</v>
      </c>
      <c r="Z323" s="203" t="s">
        <v>3593</v>
      </c>
      <c r="AA323" s="203" t="s">
        <v>3593</v>
      </c>
      <c r="AB323" s="203" t="s">
        <v>3593</v>
      </c>
      <c r="AC323" s="203" t="s">
        <v>3593</v>
      </c>
      <c r="AD323" s="203" t="s">
        <v>3593</v>
      </c>
      <c r="AE323" s="203" t="s">
        <v>3593</v>
      </c>
      <c r="AF323" s="203" t="s">
        <v>3593</v>
      </c>
      <c r="AG323" s="203" t="s">
        <v>3593</v>
      </c>
      <c r="AH323" s="203" t="s">
        <v>3593</v>
      </c>
      <c r="AI323" s="203" t="s">
        <v>3593</v>
      </c>
      <c r="AJ323" s="203" t="s">
        <v>3593</v>
      </c>
      <c r="AK323" s="203" t="s">
        <v>3593</v>
      </c>
      <c r="AL323" s="203" t="s">
        <v>3593</v>
      </c>
      <c r="AM323" s="203" t="s">
        <v>3593</v>
      </c>
      <c r="AN323" s="203" t="s">
        <v>3593</v>
      </c>
      <c r="AO323" s="203" t="s">
        <v>3593</v>
      </c>
      <c r="AP323" s="203" t="s">
        <v>3593</v>
      </c>
      <c r="AQ323" s="203" t="s">
        <v>3593</v>
      </c>
      <c r="AR323" s="203" t="s">
        <v>3593</v>
      </c>
      <c r="AS323" s="203" t="s">
        <v>3593</v>
      </c>
      <c r="AT323" s="203" t="s">
        <v>3593</v>
      </c>
      <c r="AU323" s="203" t="s">
        <v>3593</v>
      </c>
      <c r="AV323" s="203" t="s">
        <v>3593</v>
      </c>
      <c r="AW323" s="203" t="s">
        <v>3593</v>
      </c>
      <c r="AX323" s="203" t="s">
        <v>3593</v>
      </c>
      <c r="AY323" s="203" t="s">
        <v>3593</v>
      </c>
    </row>
    <row r="324" spans="16:51" x14ac:dyDescent="0.25">
      <c r="P324" s="199" t="s">
        <v>3589</v>
      </c>
      <c r="Q324" s="199" t="s">
        <v>4019</v>
      </c>
      <c r="R324" s="199" t="s">
        <v>4019</v>
      </c>
      <c r="S324" s="199" t="s">
        <v>3667</v>
      </c>
      <c r="T324" s="199" t="s">
        <v>3668</v>
      </c>
      <c r="U324" s="203" t="s">
        <v>3593</v>
      </c>
      <c r="V324" s="203" t="s">
        <v>3593</v>
      </c>
      <c r="W324" s="203" t="s">
        <v>3593</v>
      </c>
      <c r="X324" s="203" t="s">
        <v>3593</v>
      </c>
      <c r="Y324" s="203" t="s">
        <v>3593</v>
      </c>
      <c r="Z324" s="203" t="s">
        <v>3593</v>
      </c>
      <c r="AA324" s="203" t="s">
        <v>3593</v>
      </c>
      <c r="AB324" s="203" t="s">
        <v>3593</v>
      </c>
      <c r="AC324" s="203" t="s">
        <v>3593</v>
      </c>
      <c r="AD324" s="203" t="s">
        <v>3593</v>
      </c>
      <c r="AE324" s="203" t="s">
        <v>3593</v>
      </c>
      <c r="AF324" s="203" t="s">
        <v>3593</v>
      </c>
      <c r="AG324" s="203" t="s">
        <v>3593</v>
      </c>
      <c r="AH324" s="203" t="s">
        <v>3593</v>
      </c>
      <c r="AI324" s="203" t="s">
        <v>3593</v>
      </c>
      <c r="AJ324" s="203" t="s">
        <v>3593</v>
      </c>
      <c r="AK324" s="203" t="s">
        <v>3593</v>
      </c>
      <c r="AL324" s="203" t="s">
        <v>3593</v>
      </c>
      <c r="AM324" s="203" t="s">
        <v>3593</v>
      </c>
      <c r="AN324" s="203" t="s">
        <v>3593</v>
      </c>
      <c r="AO324" s="203" t="s">
        <v>3593</v>
      </c>
      <c r="AP324" s="203" t="s">
        <v>3593</v>
      </c>
      <c r="AQ324" s="203" t="s">
        <v>3593</v>
      </c>
      <c r="AR324" s="203" t="s">
        <v>3593</v>
      </c>
      <c r="AS324" s="203" t="s">
        <v>3593</v>
      </c>
      <c r="AT324" s="203" t="s">
        <v>3593</v>
      </c>
      <c r="AU324" s="203" t="s">
        <v>3593</v>
      </c>
      <c r="AV324" s="203" t="s">
        <v>3593</v>
      </c>
      <c r="AW324" s="203" t="s">
        <v>3593</v>
      </c>
      <c r="AX324" s="203" t="s">
        <v>3593</v>
      </c>
      <c r="AY324" s="203" t="s">
        <v>3593</v>
      </c>
    </row>
    <row r="325" spans="16:51" x14ac:dyDescent="0.25">
      <c r="P325" s="199" t="s">
        <v>3618</v>
      </c>
      <c r="Q325" s="199" t="s">
        <v>3970</v>
      </c>
      <c r="R325" s="199" t="s">
        <v>3624</v>
      </c>
      <c r="S325" s="199" t="s">
        <v>3625</v>
      </c>
      <c r="T325" s="199" t="s">
        <v>3626</v>
      </c>
      <c r="U325" s="199" t="s">
        <v>3627</v>
      </c>
      <c r="V325" s="199" t="s">
        <v>3628</v>
      </c>
      <c r="W325" s="203" t="s">
        <v>3593</v>
      </c>
      <c r="X325" s="203" t="s">
        <v>3593</v>
      </c>
      <c r="Y325" s="203" t="s">
        <v>3593</v>
      </c>
      <c r="Z325" s="203" t="s">
        <v>3593</v>
      </c>
      <c r="AA325" s="203" t="s">
        <v>3593</v>
      </c>
      <c r="AB325" s="203" t="s">
        <v>3593</v>
      </c>
      <c r="AC325" s="203" t="s">
        <v>3593</v>
      </c>
      <c r="AD325" s="203" t="s">
        <v>3593</v>
      </c>
      <c r="AE325" s="203" t="s">
        <v>3593</v>
      </c>
      <c r="AF325" s="203" t="s">
        <v>3593</v>
      </c>
      <c r="AG325" s="203" t="s">
        <v>3593</v>
      </c>
      <c r="AH325" s="203" t="s">
        <v>3593</v>
      </c>
      <c r="AI325" s="203" t="s">
        <v>3593</v>
      </c>
      <c r="AJ325" s="203" t="s">
        <v>3593</v>
      </c>
      <c r="AK325" s="203" t="s">
        <v>3593</v>
      </c>
      <c r="AL325" s="203" t="s">
        <v>3593</v>
      </c>
      <c r="AM325" s="203" t="s">
        <v>3593</v>
      </c>
      <c r="AN325" s="203" t="s">
        <v>3593</v>
      </c>
      <c r="AO325" s="203" t="s">
        <v>3593</v>
      </c>
      <c r="AP325" s="203" t="s">
        <v>3593</v>
      </c>
      <c r="AQ325" s="203" t="s">
        <v>3593</v>
      </c>
      <c r="AR325" s="203" t="s">
        <v>3593</v>
      </c>
      <c r="AS325" s="203" t="s">
        <v>3593</v>
      </c>
      <c r="AT325" s="203" t="s">
        <v>3593</v>
      </c>
      <c r="AU325" s="203" t="s">
        <v>3593</v>
      </c>
      <c r="AV325" s="203" t="s">
        <v>3593</v>
      </c>
      <c r="AW325" s="203" t="s">
        <v>3593</v>
      </c>
      <c r="AX325" s="203" t="s">
        <v>3593</v>
      </c>
      <c r="AY325" s="203" t="s">
        <v>3593</v>
      </c>
    </row>
    <row r="326" spans="16:51" x14ac:dyDescent="0.25">
      <c r="P326" s="199" t="s">
        <v>3589</v>
      </c>
      <c r="Q326" s="199" t="s">
        <v>3713</v>
      </c>
      <c r="R326" s="199" t="s">
        <v>3713</v>
      </c>
      <c r="S326" s="199" t="s">
        <v>3631</v>
      </c>
      <c r="T326" s="199" t="s">
        <v>3632</v>
      </c>
      <c r="U326" s="199" t="s">
        <v>3633</v>
      </c>
      <c r="V326" s="203" t="s">
        <v>3593</v>
      </c>
      <c r="W326" s="203" t="s">
        <v>3593</v>
      </c>
      <c r="X326" s="203" t="s">
        <v>3593</v>
      </c>
      <c r="Y326" s="203" t="s">
        <v>3593</v>
      </c>
      <c r="Z326" s="203" t="s">
        <v>3593</v>
      </c>
      <c r="AA326" s="203" t="s">
        <v>3593</v>
      </c>
      <c r="AB326" s="203" t="s">
        <v>3593</v>
      </c>
      <c r="AC326" s="203" t="s">
        <v>3593</v>
      </c>
      <c r="AD326" s="203" t="s">
        <v>3593</v>
      </c>
      <c r="AE326" s="203" t="s">
        <v>3593</v>
      </c>
      <c r="AF326" s="203" t="s">
        <v>3593</v>
      </c>
      <c r="AG326" s="203" t="s">
        <v>3593</v>
      </c>
      <c r="AH326" s="203" t="s">
        <v>3593</v>
      </c>
      <c r="AI326" s="203" t="s">
        <v>3593</v>
      </c>
      <c r="AJ326" s="203" t="s">
        <v>3593</v>
      </c>
      <c r="AK326" s="203" t="s">
        <v>3593</v>
      </c>
      <c r="AL326" s="203" t="s">
        <v>3593</v>
      </c>
      <c r="AM326" s="203" t="s">
        <v>3593</v>
      </c>
      <c r="AN326" s="203" t="s">
        <v>3593</v>
      </c>
      <c r="AO326" s="203" t="s">
        <v>3593</v>
      </c>
      <c r="AP326" s="203" t="s">
        <v>3593</v>
      </c>
      <c r="AQ326" s="203" t="s">
        <v>3593</v>
      </c>
      <c r="AR326" s="203" t="s">
        <v>3593</v>
      </c>
      <c r="AS326" s="203" t="s">
        <v>3593</v>
      </c>
      <c r="AT326" s="203" t="s">
        <v>3593</v>
      </c>
      <c r="AU326" s="203" t="s">
        <v>3593</v>
      </c>
      <c r="AV326" s="203" t="s">
        <v>3593</v>
      </c>
      <c r="AW326" s="203" t="s">
        <v>3593</v>
      </c>
      <c r="AX326" s="203" t="s">
        <v>3593</v>
      </c>
      <c r="AY326" s="203" t="s">
        <v>3593</v>
      </c>
    </row>
    <row r="327" spans="16:51" x14ac:dyDescent="0.25">
      <c r="P327" s="199" t="s">
        <v>3589</v>
      </c>
      <c r="Q327" s="199" t="s">
        <v>3731</v>
      </c>
      <c r="R327" s="199" t="s">
        <v>3731</v>
      </c>
      <c r="S327" s="199" t="s">
        <v>3724</v>
      </c>
      <c r="T327" s="199" t="s">
        <v>3725</v>
      </c>
      <c r="U327" s="199" t="s">
        <v>3726</v>
      </c>
      <c r="V327" s="203" t="s">
        <v>3593</v>
      </c>
      <c r="W327" s="203" t="s">
        <v>3593</v>
      </c>
      <c r="X327" s="203" t="s">
        <v>3593</v>
      </c>
      <c r="Y327" s="203" t="s">
        <v>3593</v>
      </c>
      <c r="Z327" s="203" t="s">
        <v>3593</v>
      </c>
      <c r="AA327" s="203" t="s">
        <v>3593</v>
      </c>
      <c r="AB327" s="203" t="s">
        <v>3593</v>
      </c>
      <c r="AC327" s="203" t="s">
        <v>3593</v>
      </c>
      <c r="AD327" s="203" t="s">
        <v>3593</v>
      </c>
      <c r="AE327" s="203" t="s">
        <v>3593</v>
      </c>
      <c r="AF327" s="203" t="s">
        <v>3593</v>
      </c>
      <c r="AG327" s="203" t="s">
        <v>3593</v>
      </c>
      <c r="AH327" s="203" t="s">
        <v>3593</v>
      </c>
      <c r="AI327" s="203" t="s">
        <v>3593</v>
      </c>
      <c r="AJ327" s="203" t="s">
        <v>3593</v>
      </c>
      <c r="AK327" s="203" t="s">
        <v>3593</v>
      </c>
      <c r="AL327" s="203" t="s">
        <v>3593</v>
      </c>
      <c r="AM327" s="203" t="s">
        <v>3593</v>
      </c>
      <c r="AN327" s="203" t="s">
        <v>3593</v>
      </c>
      <c r="AO327" s="203" t="s">
        <v>3593</v>
      </c>
      <c r="AP327" s="203" t="s">
        <v>3593</v>
      </c>
      <c r="AQ327" s="203" t="s">
        <v>3593</v>
      </c>
      <c r="AR327" s="203" t="s">
        <v>3593</v>
      </c>
      <c r="AS327" s="203" t="s">
        <v>3593</v>
      </c>
      <c r="AT327" s="203" t="s">
        <v>3593</v>
      </c>
      <c r="AU327" s="203" t="s">
        <v>3593</v>
      </c>
      <c r="AV327" s="203" t="s">
        <v>3593</v>
      </c>
      <c r="AW327" s="203" t="s">
        <v>3593</v>
      </c>
      <c r="AX327" s="203" t="s">
        <v>3593</v>
      </c>
      <c r="AY327" s="203" t="s">
        <v>3593</v>
      </c>
    </row>
    <row r="328" spans="16:51" x14ac:dyDescent="0.25">
      <c r="P328" s="199" t="s">
        <v>3589</v>
      </c>
      <c r="Q328" s="199" t="s">
        <v>3798</v>
      </c>
      <c r="R328" s="199" t="s">
        <v>3798</v>
      </c>
      <c r="S328" s="199" t="s">
        <v>3598</v>
      </c>
      <c r="T328" s="199" t="s">
        <v>3599</v>
      </c>
      <c r="U328" s="199" t="s">
        <v>3600</v>
      </c>
      <c r="V328" s="203" t="s">
        <v>3593</v>
      </c>
      <c r="W328" s="203" t="s">
        <v>3593</v>
      </c>
      <c r="X328" s="203" t="s">
        <v>3593</v>
      </c>
      <c r="Y328" s="203" t="s">
        <v>3593</v>
      </c>
      <c r="Z328" s="203" t="s">
        <v>3593</v>
      </c>
      <c r="AA328" s="203" t="s">
        <v>3593</v>
      </c>
      <c r="AB328" s="203" t="s">
        <v>3593</v>
      </c>
      <c r="AC328" s="203" t="s">
        <v>3593</v>
      </c>
      <c r="AD328" s="203" t="s">
        <v>3593</v>
      </c>
      <c r="AE328" s="203" t="s">
        <v>3593</v>
      </c>
      <c r="AF328" s="203" t="s">
        <v>3593</v>
      </c>
      <c r="AG328" s="203" t="s">
        <v>3593</v>
      </c>
      <c r="AH328" s="203" t="s">
        <v>3593</v>
      </c>
      <c r="AI328" s="203" t="s">
        <v>3593</v>
      </c>
      <c r="AJ328" s="203" t="s">
        <v>3593</v>
      </c>
      <c r="AK328" s="203" t="s">
        <v>3593</v>
      </c>
      <c r="AL328" s="203" t="s">
        <v>3593</v>
      </c>
      <c r="AM328" s="203" t="s">
        <v>3593</v>
      </c>
      <c r="AN328" s="203" t="s">
        <v>3593</v>
      </c>
      <c r="AO328" s="203" t="s">
        <v>3593</v>
      </c>
      <c r="AP328" s="203" t="s">
        <v>3593</v>
      </c>
      <c r="AQ328" s="203" t="s">
        <v>3593</v>
      </c>
      <c r="AR328" s="203" t="s">
        <v>3593</v>
      </c>
      <c r="AS328" s="203" t="s">
        <v>3593</v>
      </c>
      <c r="AT328" s="203" t="s">
        <v>3593</v>
      </c>
      <c r="AU328" s="203" t="s">
        <v>3593</v>
      </c>
      <c r="AV328" s="203" t="s">
        <v>3593</v>
      </c>
      <c r="AW328" s="203" t="s">
        <v>3593</v>
      </c>
      <c r="AX328" s="203" t="s">
        <v>3593</v>
      </c>
      <c r="AY328" s="203" t="s">
        <v>3593</v>
      </c>
    </row>
    <row r="329" spans="16:51" x14ac:dyDescent="0.25">
      <c r="P329" s="199" t="s">
        <v>3699</v>
      </c>
      <c r="Q329" s="199" t="s">
        <v>4020</v>
      </c>
      <c r="R329" s="203" t="s">
        <v>3593</v>
      </c>
      <c r="S329" s="203" t="s">
        <v>3593</v>
      </c>
      <c r="T329" s="203" t="s">
        <v>3593</v>
      </c>
      <c r="U329" s="203" t="s">
        <v>3593</v>
      </c>
      <c r="V329" s="203" t="s">
        <v>3593</v>
      </c>
      <c r="W329" s="203" t="s">
        <v>3593</v>
      </c>
      <c r="X329" s="203" t="s">
        <v>3593</v>
      </c>
      <c r="Y329" s="203" t="s">
        <v>3593</v>
      </c>
      <c r="Z329" s="203" t="s">
        <v>3593</v>
      </c>
      <c r="AA329" s="203" t="s">
        <v>3593</v>
      </c>
      <c r="AB329" s="203" t="s">
        <v>3593</v>
      </c>
      <c r="AC329" s="203" t="s">
        <v>3593</v>
      </c>
      <c r="AD329" s="203" t="s">
        <v>3593</v>
      </c>
      <c r="AE329" s="203" t="s">
        <v>3593</v>
      </c>
      <c r="AF329" s="203" t="s">
        <v>3593</v>
      </c>
      <c r="AG329" s="203" t="s">
        <v>3593</v>
      </c>
      <c r="AH329" s="203" t="s">
        <v>3593</v>
      </c>
      <c r="AI329" s="203" t="s">
        <v>3593</v>
      </c>
      <c r="AJ329" s="203" t="s">
        <v>3593</v>
      </c>
      <c r="AK329" s="203" t="s">
        <v>3593</v>
      </c>
      <c r="AL329" s="203" t="s">
        <v>3593</v>
      </c>
      <c r="AM329" s="203" t="s">
        <v>3593</v>
      </c>
      <c r="AN329" s="203" t="s">
        <v>3593</v>
      </c>
      <c r="AO329" s="203" t="s">
        <v>3593</v>
      </c>
      <c r="AP329" s="203" t="s">
        <v>3593</v>
      </c>
      <c r="AQ329" s="203" t="s">
        <v>3593</v>
      </c>
      <c r="AR329" s="203" t="s">
        <v>3593</v>
      </c>
      <c r="AS329" s="203" t="s">
        <v>3593</v>
      </c>
      <c r="AT329" s="203" t="s">
        <v>3593</v>
      </c>
      <c r="AU329" s="203" t="s">
        <v>3593</v>
      </c>
      <c r="AV329" s="203" t="s">
        <v>3593</v>
      </c>
      <c r="AW329" s="203" t="s">
        <v>3593</v>
      </c>
      <c r="AX329" s="203" t="s">
        <v>3593</v>
      </c>
      <c r="AY329" s="203" t="s">
        <v>3593</v>
      </c>
    </row>
    <row r="330" spans="16:51" x14ac:dyDescent="0.25">
      <c r="P330" s="199" t="s">
        <v>3589</v>
      </c>
      <c r="Q330" s="199" t="s">
        <v>3623</v>
      </c>
      <c r="R330" s="199" t="s">
        <v>3623</v>
      </c>
      <c r="S330" s="199" t="s">
        <v>3619</v>
      </c>
      <c r="T330" s="199" t="s">
        <v>3629</v>
      </c>
      <c r="U330" s="203" t="s">
        <v>3593</v>
      </c>
      <c r="V330" s="203" t="s">
        <v>3593</v>
      </c>
      <c r="W330" s="203" t="s">
        <v>3593</v>
      </c>
      <c r="X330" s="203" t="s">
        <v>3593</v>
      </c>
      <c r="Y330" s="203" t="s">
        <v>3593</v>
      </c>
      <c r="Z330" s="203" t="s">
        <v>3593</v>
      </c>
      <c r="AA330" s="203" t="s">
        <v>3593</v>
      </c>
      <c r="AB330" s="203" t="s">
        <v>3593</v>
      </c>
      <c r="AC330" s="203" t="s">
        <v>3593</v>
      </c>
      <c r="AD330" s="203" t="s">
        <v>3593</v>
      </c>
      <c r="AE330" s="203" t="s">
        <v>3593</v>
      </c>
      <c r="AF330" s="203" t="s">
        <v>3593</v>
      </c>
      <c r="AG330" s="203" t="s">
        <v>3593</v>
      </c>
      <c r="AH330" s="203" t="s">
        <v>3593</v>
      </c>
      <c r="AI330" s="203" t="s">
        <v>3593</v>
      </c>
      <c r="AJ330" s="203" t="s">
        <v>3593</v>
      </c>
      <c r="AK330" s="203" t="s">
        <v>3593</v>
      </c>
      <c r="AL330" s="203" t="s">
        <v>3593</v>
      </c>
      <c r="AM330" s="203" t="s">
        <v>3593</v>
      </c>
      <c r="AN330" s="203" t="s">
        <v>3593</v>
      </c>
      <c r="AO330" s="203" t="s">
        <v>3593</v>
      </c>
      <c r="AP330" s="203" t="s">
        <v>3593</v>
      </c>
      <c r="AQ330" s="203" t="s">
        <v>3593</v>
      </c>
      <c r="AR330" s="203" t="s">
        <v>3593</v>
      </c>
      <c r="AS330" s="203" t="s">
        <v>3593</v>
      </c>
      <c r="AT330" s="203" t="s">
        <v>3593</v>
      </c>
      <c r="AU330" s="203" t="s">
        <v>3593</v>
      </c>
      <c r="AV330" s="203" t="s">
        <v>3593</v>
      </c>
      <c r="AW330" s="203" t="s">
        <v>3593</v>
      </c>
      <c r="AX330" s="203" t="s">
        <v>3593</v>
      </c>
      <c r="AY330" s="203" t="s">
        <v>3593</v>
      </c>
    </row>
    <row r="331" spans="16:51" x14ac:dyDescent="0.25">
      <c r="P331" s="199" t="s">
        <v>3589</v>
      </c>
      <c r="Q331" s="199" t="s">
        <v>3803</v>
      </c>
      <c r="R331" s="199" t="s">
        <v>3803</v>
      </c>
      <c r="S331" s="199" t="s">
        <v>3811</v>
      </c>
      <c r="T331" s="199" t="s">
        <v>3774</v>
      </c>
      <c r="U331" s="199" t="s">
        <v>3810</v>
      </c>
      <c r="V331" s="203" t="s">
        <v>3593</v>
      </c>
      <c r="W331" s="203" t="s">
        <v>3593</v>
      </c>
      <c r="X331" s="203" t="s">
        <v>3593</v>
      </c>
      <c r="Y331" s="203" t="s">
        <v>3593</v>
      </c>
      <c r="Z331" s="203" t="s">
        <v>3593</v>
      </c>
      <c r="AA331" s="203" t="s">
        <v>3593</v>
      </c>
      <c r="AB331" s="203" t="s">
        <v>3593</v>
      </c>
      <c r="AC331" s="203" t="s">
        <v>3593</v>
      </c>
      <c r="AD331" s="203" t="s">
        <v>3593</v>
      </c>
      <c r="AE331" s="203" t="s">
        <v>3593</v>
      </c>
      <c r="AF331" s="203" t="s">
        <v>3593</v>
      </c>
      <c r="AG331" s="203" t="s">
        <v>3593</v>
      </c>
      <c r="AH331" s="203" t="s">
        <v>3593</v>
      </c>
      <c r="AI331" s="203" t="s">
        <v>3593</v>
      </c>
      <c r="AJ331" s="203" t="s">
        <v>3593</v>
      </c>
      <c r="AK331" s="203" t="s">
        <v>3593</v>
      </c>
      <c r="AL331" s="203" t="s">
        <v>3593</v>
      </c>
      <c r="AM331" s="203" t="s">
        <v>3593</v>
      </c>
      <c r="AN331" s="203" t="s">
        <v>3593</v>
      </c>
      <c r="AO331" s="203" t="s">
        <v>3593</v>
      </c>
      <c r="AP331" s="203" t="s">
        <v>3593</v>
      </c>
      <c r="AQ331" s="203" t="s">
        <v>3593</v>
      </c>
      <c r="AR331" s="203" t="s">
        <v>3593</v>
      </c>
      <c r="AS331" s="203" t="s">
        <v>3593</v>
      </c>
      <c r="AT331" s="203" t="s">
        <v>3593</v>
      </c>
      <c r="AU331" s="203" t="s">
        <v>3593</v>
      </c>
      <c r="AV331" s="203" t="s">
        <v>3593</v>
      </c>
      <c r="AW331" s="203" t="s">
        <v>3593</v>
      </c>
      <c r="AX331" s="203" t="s">
        <v>3593</v>
      </c>
      <c r="AY331" s="203" t="s">
        <v>3593</v>
      </c>
    </row>
    <row r="332" spans="16:51" x14ac:dyDescent="0.25">
      <c r="P332" s="199" t="s">
        <v>3589</v>
      </c>
      <c r="Q332" s="199" t="s">
        <v>3965</v>
      </c>
      <c r="R332" s="199" t="s">
        <v>3965</v>
      </c>
      <c r="S332" s="199" t="s">
        <v>3682</v>
      </c>
      <c r="T332" s="199" t="s">
        <v>3683</v>
      </c>
      <c r="U332" s="203" t="s">
        <v>3593</v>
      </c>
      <c r="V332" s="203" t="s">
        <v>3593</v>
      </c>
      <c r="W332" s="203" t="s">
        <v>3593</v>
      </c>
      <c r="X332" s="203" t="s">
        <v>3593</v>
      </c>
      <c r="Y332" s="203" t="s">
        <v>3593</v>
      </c>
      <c r="Z332" s="203" t="s">
        <v>3593</v>
      </c>
      <c r="AA332" s="203" t="s">
        <v>3593</v>
      </c>
      <c r="AB332" s="203" t="s">
        <v>3593</v>
      </c>
      <c r="AC332" s="203" t="s">
        <v>3593</v>
      </c>
      <c r="AD332" s="203" t="s">
        <v>3593</v>
      </c>
      <c r="AE332" s="203" t="s">
        <v>3593</v>
      </c>
      <c r="AF332" s="203" t="s">
        <v>3593</v>
      </c>
      <c r="AG332" s="203" t="s">
        <v>3593</v>
      </c>
      <c r="AH332" s="203" t="s">
        <v>3593</v>
      </c>
      <c r="AI332" s="203" t="s">
        <v>3593</v>
      </c>
      <c r="AJ332" s="203" t="s">
        <v>3593</v>
      </c>
      <c r="AK332" s="203" t="s">
        <v>3593</v>
      </c>
      <c r="AL332" s="203" t="s">
        <v>3593</v>
      </c>
      <c r="AM332" s="203" t="s">
        <v>3593</v>
      </c>
      <c r="AN332" s="203" t="s">
        <v>3593</v>
      </c>
      <c r="AO332" s="203" t="s">
        <v>3593</v>
      </c>
      <c r="AP332" s="203" t="s">
        <v>3593</v>
      </c>
      <c r="AQ332" s="203" t="s">
        <v>3593</v>
      </c>
      <c r="AR332" s="203" t="s">
        <v>3593</v>
      </c>
      <c r="AS332" s="203" t="s">
        <v>3593</v>
      </c>
      <c r="AT332" s="203" t="s">
        <v>3593</v>
      </c>
      <c r="AU332" s="203" t="s">
        <v>3593</v>
      </c>
      <c r="AV332" s="203" t="s">
        <v>3593</v>
      </c>
      <c r="AW332" s="203" t="s">
        <v>3593</v>
      </c>
      <c r="AX332" s="203" t="s">
        <v>3593</v>
      </c>
      <c r="AY332" s="203" t="s">
        <v>3593</v>
      </c>
    </row>
    <row r="333" spans="16:51" x14ac:dyDescent="0.25">
      <c r="P333" s="199" t="s">
        <v>3589</v>
      </c>
      <c r="Q333" s="199" t="s">
        <v>3966</v>
      </c>
      <c r="R333" s="199" t="s">
        <v>3966</v>
      </c>
      <c r="S333" s="199" t="s">
        <v>3682</v>
      </c>
      <c r="T333" s="199" t="s">
        <v>3683</v>
      </c>
      <c r="U333" s="203" t="s">
        <v>3593</v>
      </c>
      <c r="V333" s="203" t="s">
        <v>3593</v>
      </c>
      <c r="W333" s="203" t="s">
        <v>3593</v>
      </c>
      <c r="X333" s="203" t="s">
        <v>3593</v>
      </c>
      <c r="Y333" s="203" t="s">
        <v>3593</v>
      </c>
      <c r="Z333" s="203" t="s">
        <v>3593</v>
      </c>
      <c r="AA333" s="203" t="s">
        <v>3593</v>
      </c>
      <c r="AB333" s="203" t="s">
        <v>3593</v>
      </c>
      <c r="AC333" s="203" t="s">
        <v>3593</v>
      </c>
      <c r="AD333" s="203" t="s">
        <v>3593</v>
      </c>
      <c r="AE333" s="203" t="s">
        <v>3593</v>
      </c>
      <c r="AF333" s="203" t="s">
        <v>3593</v>
      </c>
      <c r="AG333" s="203" t="s">
        <v>3593</v>
      </c>
      <c r="AH333" s="203" t="s">
        <v>3593</v>
      </c>
      <c r="AI333" s="203" t="s">
        <v>3593</v>
      </c>
      <c r="AJ333" s="203" t="s">
        <v>3593</v>
      </c>
      <c r="AK333" s="203" t="s">
        <v>3593</v>
      </c>
      <c r="AL333" s="203" t="s">
        <v>3593</v>
      </c>
      <c r="AM333" s="203" t="s">
        <v>3593</v>
      </c>
      <c r="AN333" s="203" t="s">
        <v>3593</v>
      </c>
      <c r="AO333" s="203" t="s">
        <v>3593</v>
      </c>
      <c r="AP333" s="203" t="s">
        <v>3593</v>
      </c>
      <c r="AQ333" s="203" t="s">
        <v>3593</v>
      </c>
      <c r="AR333" s="203" t="s">
        <v>3593</v>
      </c>
      <c r="AS333" s="203" t="s">
        <v>3593</v>
      </c>
      <c r="AT333" s="203" t="s">
        <v>3593</v>
      </c>
      <c r="AU333" s="203" t="s">
        <v>3593</v>
      </c>
      <c r="AV333" s="203" t="s">
        <v>3593</v>
      </c>
      <c r="AW333" s="203" t="s">
        <v>3593</v>
      </c>
      <c r="AX333" s="203" t="s">
        <v>3593</v>
      </c>
      <c r="AY333" s="203" t="s">
        <v>3593</v>
      </c>
    </row>
    <row r="334" spans="16:51" x14ac:dyDescent="0.25">
      <c r="P334" s="199" t="s">
        <v>3589</v>
      </c>
      <c r="Q334" s="199" t="s">
        <v>3786</v>
      </c>
      <c r="R334" s="199" t="s">
        <v>3786</v>
      </c>
      <c r="S334" s="199" t="s">
        <v>3595</v>
      </c>
      <c r="T334" s="199" t="s">
        <v>3596</v>
      </c>
      <c r="U334" s="203" t="s">
        <v>3593</v>
      </c>
      <c r="V334" s="203" t="s">
        <v>3593</v>
      </c>
      <c r="W334" s="203" t="s">
        <v>3593</v>
      </c>
      <c r="X334" s="203" t="s">
        <v>3593</v>
      </c>
      <c r="Y334" s="203" t="s">
        <v>3593</v>
      </c>
      <c r="Z334" s="203" t="s">
        <v>3593</v>
      </c>
      <c r="AA334" s="203" t="s">
        <v>3593</v>
      </c>
      <c r="AB334" s="203" t="s">
        <v>3593</v>
      </c>
      <c r="AC334" s="203" t="s">
        <v>3593</v>
      </c>
      <c r="AD334" s="203" t="s">
        <v>3593</v>
      </c>
      <c r="AE334" s="203" t="s">
        <v>3593</v>
      </c>
      <c r="AF334" s="203" t="s">
        <v>3593</v>
      </c>
      <c r="AG334" s="203" t="s">
        <v>3593</v>
      </c>
      <c r="AH334" s="203" t="s">
        <v>3593</v>
      </c>
      <c r="AI334" s="203" t="s">
        <v>3593</v>
      </c>
      <c r="AJ334" s="203" t="s">
        <v>3593</v>
      </c>
      <c r="AK334" s="203" t="s">
        <v>3593</v>
      </c>
      <c r="AL334" s="203" t="s">
        <v>3593</v>
      </c>
      <c r="AM334" s="203" t="s">
        <v>3593</v>
      </c>
      <c r="AN334" s="203" t="s">
        <v>3593</v>
      </c>
      <c r="AO334" s="203" t="s">
        <v>3593</v>
      </c>
      <c r="AP334" s="203" t="s">
        <v>3593</v>
      </c>
      <c r="AQ334" s="203" t="s">
        <v>3593</v>
      </c>
      <c r="AR334" s="203" t="s">
        <v>3593</v>
      </c>
      <c r="AS334" s="203" t="s">
        <v>3593</v>
      </c>
      <c r="AT334" s="203" t="s">
        <v>3593</v>
      </c>
      <c r="AU334" s="203" t="s">
        <v>3593</v>
      </c>
      <c r="AV334" s="203" t="s">
        <v>3593</v>
      </c>
      <c r="AW334" s="203" t="s">
        <v>3593</v>
      </c>
      <c r="AX334" s="203" t="s">
        <v>3593</v>
      </c>
      <c r="AY334" s="203" t="s">
        <v>3593</v>
      </c>
    </row>
    <row r="335" spans="16:51" x14ac:dyDescent="0.25">
      <c r="P335" s="199" t="s">
        <v>3589</v>
      </c>
      <c r="Q335" s="199" t="s">
        <v>3984</v>
      </c>
      <c r="R335" s="199" t="s">
        <v>3984</v>
      </c>
      <c r="S335" s="199" t="s">
        <v>3692</v>
      </c>
      <c r="T335" s="199" t="s">
        <v>3693</v>
      </c>
      <c r="U335" s="203" t="s">
        <v>3593</v>
      </c>
      <c r="V335" s="203" t="s">
        <v>3593</v>
      </c>
      <c r="W335" s="203" t="s">
        <v>3593</v>
      </c>
      <c r="X335" s="203" t="s">
        <v>3593</v>
      </c>
      <c r="Y335" s="203" t="s">
        <v>3593</v>
      </c>
      <c r="Z335" s="203" t="s">
        <v>3593</v>
      </c>
      <c r="AA335" s="203" t="s">
        <v>3593</v>
      </c>
      <c r="AB335" s="203" t="s">
        <v>3593</v>
      </c>
      <c r="AC335" s="203" t="s">
        <v>3593</v>
      </c>
      <c r="AD335" s="203" t="s">
        <v>3593</v>
      </c>
      <c r="AE335" s="203" t="s">
        <v>3593</v>
      </c>
      <c r="AF335" s="203" t="s">
        <v>3593</v>
      </c>
      <c r="AG335" s="203" t="s">
        <v>3593</v>
      </c>
      <c r="AH335" s="203" t="s">
        <v>3593</v>
      </c>
      <c r="AI335" s="203" t="s">
        <v>3593</v>
      </c>
      <c r="AJ335" s="203" t="s">
        <v>3593</v>
      </c>
      <c r="AK335" s="203" t="s">
        <v>3593</v>
      </c>
      <c r="AL335" s="203" t="s">
        <v>3593</v>
      </c>
      <c r="AM335" s="203" t="s">
        <v>3593</v>
      </c>
      <c r="AN335" s="203" t="s">
        <v>3593</v>
      </c>
      <c r="AO335" s="203" t="s">
        <v>3593</v>
      </c>
      <c r="AP335" s="203" t="s">
        <v>3593</v>
      </c>
      <c r="AQ335" s="203" t="s">
        <v>3593</v>
      </c>
      <c r="AR335" s="203" t="s">
        <v>3593</v>
      </c>
      <c r="AS335" s="203" t="s">
        <v>3593</v>
      </c>
      <c r="AT335" s="203" t="s">
        <v>3593</v>
      </c>
      <c r="AU335" s="203" t="s">
        <v>3593</v>
      </c>
      <c r="AV335" s="203" t="s">
        <v>3593</v>
      </c>
      <c r="AW335" s="203" t="s">
        <v>3593</v>
      </c>
      <c r="AX335" s="203" t="s">
        <v>3593</v>
      </c>
      <c r="AY335" s="203" t="s">
        <v>3593</v>
      </c>
    </row>
    <row r="336" spans="16:51" x14ac:dyDescent="0.25">
      <c r="P336" s="199" t="s">
        <v>3589</v>
      </c>
      <c r="Q336" s="199" t="s">
        <v>3996</v>
      </c>
      <c r="R336" s="199" t="s">
        <v>3996</v>
      </c>
      <c r="S336" s="199" t="s">
        <v>3771</v>
      </c>
      <c r="T336" s="199" t="s">
        <v>3772</v>
      </c>
      <c r="U336" s="203" t="s">
        <v>3593</v>
      </c>
      <c r="V336" s="203" t="s">
        <v>3593</v>
      </c>
      <c r="W336" s="203" t="s">
        <v>3593</v>
      </c>
      <c r="X336" s="203" t="s">
        <v>3593</v>
      </c>
      <c r="Y336" s="203" t="s">
        <v>3593</v>
      </c>
      <c r="Z336" s="203" t="s">
        <v>3593</v>
      </c>
      <c r="AA336" s="203" t="s">
        <v>3593</v>
      </c>
      <c r="AB336" s="203" t="s">
        <v>3593</v>
      </c>
      <c r="AC336" s="203" t="s">
        <v>3593</v>
      </c>
      <c r="AD336" s="203" t="s">
        <v>3593</v>
      </c>
      <c r="AE336" s="203" t="s">
        <v>3593</v>
      </c>
      <c r="AF336" s="203" t="s">
        <v>3593</v>
      </c>
      <c r="AG336" s="203" t="s">
        <v>3593</v>
      </c>
      <c r="AH336" s="203" t="s">
        <v>3593</v>
      </c>
      <c r="AI336" s="203" t="s">
        <v>3593</v>
      </c>
      <c r="AJ336" s="203" t="s">
        <v>3593</v>
      </c>
      <c r="AK336" s="203" t="s">
        <v>3593</v>
      </c>
      <c r="AL336" s="203" t="s">
        <v>3593</v>
      </c>
      <c r="AM336" s="203" t="s">
        <v>3593</v>
      </c>
      <c r="AN336" s="203" t="s">
        <v>3593</v>
      </c>
      <c r="AO336" s="203" t="s">
        <v>3593</v>
      </c>
      <c r="AP336" s="203" t="s">
        <v>3593</v>
      </c>
      <c r="AQ336" s="203" t="s">
        <v>3593</v>
      </c>
      <c r="AR336" s="203" t="s">
        <v>3593</v>
      </c>
      <c r="AS336" s="203" t="s">
        <v>3593</v>
      </c>
      <c r="AT336" s="203" t="s">
        <v>3593</v>
      </c>
      <c r="AU336" s="203" t="s">
        <v>3593</v>
      </c>
      <c r="AV336" s="203" t="s">
        <v>3593</v>
      </c>
      <c r="AW336" s="203" t="s">
        <v>3593</v>
      </c>
      <c r="AX336" s="203" t="s">
        <v>3593</v>
      </c>
      <c r="AY336" s="203" t="s">
        <v>3593</v>
      </c>
    </row>
    <row r="337" spans="16:51" x14ac:dyDescent="0.25">
      <c r="P337" s="199" t="s">
        <v>3589</v>
      </c>
      <c r="Q337" s="199" t="s">
        <v>4006</v>
      </c>
      <c r="R337" s="199" t="s">
        <v>4006</v>
      </c>
      <c r="S337" s="199" t="s">
        <v>3746</v>
      </c>
      <c r="T337" s="199" t="s">
        <v>3632</v>
      </c>
      <c r="U337" s="203" t="s">
        <v>3593</v>
      </c>
      <c r="V337" s="203" t="s">
        <v>3593</v>
      </c>
      <c r="W337" s="203" t="s">
        <v>3593</v>
      </c>
      <c r="X337" s="203" t="s">
        <v>3593</v>
      </c>
      <c r="Y337" s="203" t="s">
        <v>3593</v>
      </c>
      <c r="Z337" s="203" t="s">
        <v>3593</v>
      </c>
      <c r="AA337" s="203" t="s">
        <v>3593</v>
      </c>
      <c r="AB337" s="203" t="s">
        <v>3593</v>
      </c>
      <c r="AC337" s="203" t="s">
        <v>3593</v>
      </c>
      <c r="AD337" s="203" t="s">
        <v>3593</v>
      </c>
      <c r="AE337" s="203" t="s">
        <v>3593</v>
      </c>
      <c r="AF337" s="203" t="s">
        <v>3593</v>
      </c>
      <c r="AG337" s="203" t="s">
        <v>3593</v>
      </c>
      <c r="AH337" s="203" t="s">
        <v>3593</v>
      </c>
      <c r="AI337" s="203" t="s">
        <v>3593</v>
      </c>
      <c r="AJ337" s="203" t="s">
        <v>3593</v>
      </c>
      <c r="AK337" s="203" t="s">
        <v>3593</v>
      </c>
      <c r="AL337" s="203" t="s">
        <v>3593</v>
      </c>
      <c r="AM337" s="203" t="s">
        <v>3593</v>
      </c>
      <c r="AN337" s="203" t="s">
        <v>3593</v>
      </c>
      <c r="AO337" s="203" t="s">
        <v>3593</v>
      </c>
      <c r="AP337" s="203" t="s">
        <v>3593</v>
      </c>
      <c r="AQ337" s="203" t="s">
        <v>3593</v>
      </c>
      <c r="AR337" s="203" t="s">
        <v>3593</v>
      </c>
      <c r="AS337" s="203" t="s">
        <v>3593</v>
      </c>
      <c r="AT337" s="203" t="s">
        <v>3593</v>
      </c>
      <c r="AU337" s="203" t="s">
        <v>3593</v>
      </c>
      <c r="AV337" s="203" t="s">
        <v>3593</v>
      </c>
      <c r="AW337" s="203" t="s">
        <v>3593</v>
      </c>
      <c r="AX337" s="203" t="s">
        <v>3593</v>
      </c>
      <c r="AY337" s="203" t="s">
        <v>3593</v>
      </c>
    </row>
    <row r="338" spans="16:51" x14ac:dyDescent="0.25">
      <c r="P338" s="199" t="s">
        <v>3589</v>
      </c>
      <c r="Q338" s="199" t="s">
        <v>3952</v>
      </c>
      <c r="R338" s="199" t="s">
        <v>3952</v>
      </c>
      <c r="S338" s="199" t="s">
        <v>3716</v>
      </c>
      <c r="T338" s="199" t="s">
        <v>3674</v>
      </c>
      <c r="U338" s="199" t="s">
        <v>3675</v>
      </c>
      <c r="V338" s="203" t="s">
        <v>3593</v>
      </c>
      <c r="W338" s="203" t="s">
        <v>3593</v>
      </c>
      <c r="X338" s="203" t="s">
        <v>3593</v>
      </c>
      <c r="Y338" s="203" t="s">
        <v>3593</v>
      </c>
      <c r="Z338" s="203" t="s">
        <v>3593</v>
      </c>
      <c r="AA338" s="203" t="s">
        <v>3593</v>
      </c>
      <c r="AB338" s="203" t="s">
        <v>3593</v>
      </c>
      <c r="AC338" s="203" t="s">
        <v>3593</v>
      </c>
      <c r="AD338" s="203" t="s">
        <v>3593</v>
      </c>
      <c r="AE338" s="203" t="s">
        <v>3593</v>
      </c>
      <c r="AF338" s="203" t="s">
        <v>3593</v>
      </c>
      <c r="AG338" s="203" t="s">
        <v>3593</v>
      </c>
      <c r="AH338" s="203" t="s">
        <v>3593</v>
      </c>
      <c r="AI338" s="203" t="s">
        <v>3593</v>
      </c>
      <c r="AJ338" s="203" t="s">
        <v>3593</v>
      </c>
      <c r="AK338" s="203" t="s">
        <v>3593</v>
      </c>
      <c r="AL338" s="203" t="s">
        <v>3593</v>
      </c>
      <c r="AM338" s="203" t="s">
        <v>3593</v>
      </c>
      <c r="AN338" s="203" t="s">
        <v>3593</v>
      </c>
      <c r="AO338" s="203" t="s">
        <v>3593</v>
      </c>
      <c r="AP338" s="203" t="s">
        <v>3593</v>
      </c>
      <c r="AQ338" s="203" t="s">
        <v>3593</v>
      </c>
      <c r="AR338" s="203" t="s">
        <v>3593</v>
      </c>
      <c r="AS338" s="203" t="s">
        <v>3593</v>
      </c>
      <c r="AT338" s="203" t="s">
        <v>3593</v>
      </c>
      <c r="AU338" s="203" t="s">
        <v>3593</v>
      </c>
      <c r="AV338" s="203" t="s">
        <v>3593</v>
      </c>
      <c r="AW338" s="203" t="s">
        <v>3593</v>
      </c>
      <c r="AX338" s="203" t="s">
        <v>3593</v>
      </c>
      <c r="AY338" s="203" t="s">
        <v>3593</v>
      </c>
    </row>
    <row r="339" spans="16:51" x14ac:dyDescent="0.25">
      <c r="P339" s="199" t="s">
        <v>3589</v>
      </c>
      <c r="Q339" s="199" t="s">
        <v>3626</v>
      </c>
      <c r="R339" s="199" t="s">
        <v>3626</v>
      </c>
      <c r="S339" s="199" t="s">
        <v>3970</v>
      </c>
      <c r="T339" s="199" t="s">
        <v>3619</v>
      </c>
      <c r="U339" s="199" t="s">
        <v>3810</v>
      </c>
      <c r="V339" s="203" t="s">
        <v>3593</v>
      </c>
      <c r="W339" s="203" t="s">
        <v>3593</v>
      </c>
      <c r="X339" s="203" t="s">
        <v>3593</v>
      </c>
      <c r="Y339" s="203" t="s">
        <v>3593</v>
      </c>
      <c r="Z339" s="203" t="s">
        <v>3593</v>
      </c>
      <c r="AA339" s="203" t="s">
        <v>3593</v>
      </c>
      <c r="AB339" s="203" t="s">
        <v>3593</v>
      </c>
      <c r="AC339" s="203" t="s">
        <v>3593</v>
      </c>
      <c r="AD339" s="203" t="s">
        <v>3593</v>
      </c>
      <c r="AE339" s="203" t="s">
        <v>3593</v>
      </c>
      <c r="AF339" s="203" t="s">
        <v>3593</v>
      </c>
      <c r="AG339" s="203" t="s">
        <v>3593</v>
      </c>
      <c r="AH339" s="203" t="s">
        <v>3593</v>
      </c>
      <c r="AI339" s="203" t="s">
        <v>3593</v>
      </c>
      <c r="AJ339" s="203" t="s">
        <v>3593</v>
      </c>
      <c r="AK339" s="203" t="s">
        <v>3593</v>
      </c>
      <c r="AL339" s="203" t="s">
        <v>3593</v>
      </c>
      <c r="AM339" s="203" t="s">
        <v>3593</v>
      </c>
      <c r="AN339" s="203" t="s">
        <v>3593</v>
      </c>
      <c r="AO339" s="203" t="s">
        <v>3593</v>
      </c>
      <c r="AP339" s="203" t="s">
        <v>3593</v>
      </c>
      <c r="AQ339" s="203" t="s">
        <v>3593</v>
      </c>
      <c r="AR339" s="203" t="s">
        <v>3593</v>
      </c>
      <c r="AS339" s="203" t="s">
        <v>3593</v>
      </c>
      <c r="AT339" s="203" t="s">
        <v>3593</v>
      </c>
      <c r="AU339" s="203" t="s">
        <v>3593</v>
      </c>
      <c r="AV339" s="203" t="s">
        <v>3593</v>
      </c>
      <c r="AW339" s="203" t="s">
        <v>3593</v>
      </c>
      <c r="AX339" s="203" t="s">
        <v>3593</v>
      </c>
      <c r="AY339" s="203" t="s">
        <v>3593</v>
      </c>
    </row>
    <row r="340" spans="16:51" x14ac:dyDescent="0.25">
      <c r="P340" s="199" t="s">
        <v>3589</v>
      </c>
      <c r="Q340" s="199" t="s">
        <v>4021</v>
      </c>
      <c r="R340" s="199" t="s">
        <v>4021</v>
      </c>
      <c r="S340" s="199" t="s">
        <v>3734</v>
      </c>
      <c r="T340" s="199" t="s">
        <v>3735</v>
      </c>
      <c r="U340" s="199" t="s">
        <v>3736</v>
      </c>
      <c r="V340" s="203" t="s">
        <v>3593</v>
      </c>
      <c r="W340" s="203" t="s">
        <v>3593</v>
      </c>
      <c r="X340" s="203" t="s">
        <v>3593</v>
      </c>
      <c r="Y340" s="203" t="s">
        <v>3593</v>
      </c>
      <c r="Z340" s="203" t="s">
        <v>3593</v>
      </c>
      <c r="AA340" s="203" t="s">
        <v>3593</v>
      </c>
      <c r="AB340" s="203" t="s">
        <v>3593</v>
      </c>
      <c r="AC340" s="203" t="s">
        <v>3593</v>
      </c>
      <c r="AD340" s="203" t="s">
        <v>3593</v>
      </c>
      <c r="AE340" s="203" t="s">
        <v>3593</v>
      </c>
      <c r="AF340" s="203" t="s">
        <v>3593</v>
      </c>
      <c r="AG340" s="203" t="s">
        <v>3593</v>
      </c>
      <c r="AH340" s="203" t="s">
        <v>3593</v>
      </c>
      <c r="AI340" s="203" t="s">
        <v>3593</v>
      </c>
      <c r="AJ340" s="203" t="s">
        <v>3593</v>
      </c>
      <c r="AK340" s="203" t="s">
        <v>3593</v>
      </c>
      <c r="AL340" s="203" t="s">
        <v>3593</v>
      </c>
      <c r="AM340" s="203" t="s">
        <v>3593</v>
      </c>
      <c r="AN340" s="203" t="s">
        <v>3593</v>
      </c>
      <c r="AO340" s="203" t="s">
        <v>3593</v>
      </c>
      <c r="AP340" s="203" t="s">
        <v>3593</v>
      </c>
      <c r="AQ340" s="203" t="s">
        <v>3593</v>
      </c>
      <c r="AR340" s="203" t="s">
        <v>3593</v>
      </c>
      <c r="AS340" s="203" t="s">
        <v>3593</v>
      </c>
      <c r="AT340" s="203" t="s">
        <v>3593</v>
      </c>
      <c r="AU340" s="203" t="s">
        <v>3593</v>
      </c>
      <c r="AV340" s="203" t="s">
        <v>3593</v>
      </c>
      <c r="AW340" s="203" t="s">
        <v>3593</v>
      </c>
      <c r="AX340" s="203" t="s">
        <v>3593</v>
      </c>
      <c r="AY340" s="203" t="s">
        <v>3593</v>
      </c>
    </row>
    <row r="341" spans="16:51" x14ac:dyDescent="0.25">
      <c r="P341" s="199" t="s">
        <v>3589</v>
      </c>
      <c r="Q341" s="199" t="s">
        <v>4000</v>
      </c>
      <c r="R341" s="199" t="s">
        <v>4000</v>
      </c>
      <c r="S341" s="199" t="s">
        <v>3857</v>
      </c>
      <c r="T341" s="199" t="s">
        <v>3858</v>
      </c>
      <c r="U341" s="203" t="s">
        <v>3593</v>
      </c>
      <c r="V341" s="203" t="s">
        <v>3593</v>
      </c>
      <c r="W341" s="203" t="s">
        <v>3593</v>
      </c>
      <c r="X341" s="203" t="s">
        <v>3593</v>
      </c>
      <c r="Y341" s="203" t="s">
        <v>3593</v>
      </c>
      <c r="Z341" s="203" t="s">
        <v>3593</v>
      </c>
      <c r="AA341" s="203" t="s">
        <v>3593</v>
      </c>
      <c r="AB341" s="203" t="s">
        <v>3593</v>
      </c>
      <c r="AC341" s="203" t="s">
        <v>3593</v>
      </c>
      <c r="AD341" s="203" t="s">
        <v>3593</v>
      </c>
      <c r="AE341" s="203" t="s">
        <v>3593</v>
      </c>
      <c r="AF341" s="203" t="s">
        <v>3593</v>
      </c>
      <c r="AG341" s="203" t="s">
        <v>3593</v>
      </c>
      <c r="AH341" s="203" t="s">
        <v>3593</v>
      </c>
      <c r="AI341" s="203" t="s">
        <v>3593</v>
      </c>
      <c r="AJ341" s="203" t="s">
        <v>3593</v>
      </c>
      <c r="AK341" s="203" t="s">
        <v>3593</v>
      </c>
      <c r="AL341" s="203" t="s">
        <v>3593</v>
      </c>
      <c r="AM341" s="203" t="s">
        <v>3593</v>
      </c>
      <c r="AN341" s="203" t="s">
        <v>3593</v>
      </c>
      <c r="AO341" s="203" t="s">
        <v>3593</v>
      </c>
      <c r="AP341" s="203" t="s">
        <v>3593</v>
      </c>
      <c r="AQ341" s="203" t="s">
        <v>3593</v>
      </c>
      <c r="AR341" s="203" t="s">
        <v>3593</v>
      </c>
      <c r="AS341" s="203" t="s">
        <v>3593</v>
      </c>
      <c r="AT341" s="203" t="s">
        <v>3593</v>
      </c>
      <c r="AU341" s="203" t="s">
        <v>3593</v>
      </c>
      <c r="AV341" s="203" t="s">
        <v>3593</v>
      </c>
      <c r="AW341" s="203" t="s">
        <v>3593</v>
      </c>
      <c r="AX341" s="203" t="s">
        <v>3593</v>
      </c>
      <c r="AY341" s="203" t="s">
        <v>3593</v>
      </c>
    </row>
    <row r="342" spans="16:51" x14ac:dyDescent="0.25">
      <c r="P342" s="199" t="s">
        <v>3618</v>
      </c>
      <c r="Q342" s="199" t="s">
        <v>3642</v>
      </c>
      <c r="R342" s="199" t="s">
        <v>3640</v>
      </c>
      <c r="S342" s="199" t="s">
        <v>3812</v>
      </c>
      <c r="T342" s="199" t="s">
        <v>4011</v>
      </c>
      <c r="U342" s="199" t="s">
        <v>4015</v>
      </c>
      <c r="V342" s="203" t="s">
        <v>3593</v>
      </c>
      <c r="W342" s="203" t="s">
        <v>3593</v>
      </c>
      <c r="X342" s="203" t="s">
        <v>3593</v>
      </c>
      <c r="Y342" s="203" t="s">
        <v>3593</v>
      </c>
      <c r="Z342" s="203" t="s">
        <v>3593</v>
      </c>
      <c r="AA342" s="203" t="s">
        <v>3593</v>
      </c>
      <c r="AB342" s="203" t="s">
        <v>3593</v>
      </c>
      <c r="AC342" s="203" t="s">
        <v>3593</v>
      </c>
      <c r="AD342" s="203" t="s">
        <v>3593</v>
      </c>
      <c r="AE342" s="203" t="s">
        <v>3593</v>
      </c>
      <c r="AF342" s="203" t="s">
        <v>3593</v>
      </c>
      <c r="AG342" s="203" t="s">
        <v>3593</v>
      </c>
      <c r="AH342" s="203" t="s">
        <v>3593</v>
      </c>
      <c r="AI342" s="203" t="s">
        <v>3593</v>
      </c>
      <c r="AJ342" s="203" t="s">
        <v>3593</v>
      </c>
      <c r="AK342" s="203" t="s">
        <v>3593</v>
      </c>
      <c r="AL342" s="203" t="s">
        <v>3593</v>
      </c>
      <c r="AM342" s="203" t="s">
        <v>3593</v>
      </c>
      <c r="AN342" s="203" t="s">
        <v>3593</v>
      </c>
      <c r="AO342" s="203" t="s">
        <v>3593</v>
      </c>
      <c r="AP342" s="203" t="s">
        <v>3593</v>
      </c>
      <c r="AQ342" s="203" t="s">
        <v>3593</v>
      </c>
      <c r="AR342" s="203" t="s">
        <v>3593</v>
      </c>
      <c r="AS342" s="203" t="s">
        <v>3593</v>
      </c>
      <c r="AT342" s="203" t="s">
        <v>3593</v>
      </c>
      <c r="AU342" s="203" t="s">
        <v>3593</v>
      </c>
      <c r="AV342" s="203" t="s">
        <v>3593</v>
      </c>
      <c r="AW342" s="203" t="s">
        <v>3593</v>
      </c>
      <c r="AX342" s="203" t="s">
        <v>3593</v>
      </c>
      <c r="AY342" s="203" t="s">
        <v>3593</v>
      </c>
    </row>
    <row r="343" spans="16:51" x14ac:dyDescent="0.25">
      <c r="P343" s="199" t="s">
        <v>3618</v>
      </c>
      <c r="Q343" s="199" t="s">
        <v>3641</v>
      </c>
      <c r="R343" s="199" t="s">
        <v>3640</v>
      </c>
      <c r="S343" s="199" t="s">
        <v>3812</v>
      </c>
      <c r="T343" s="199" t="s">
        <v>4011</v>
      </c>
      <c r="U343" s="199" t="s">
        <v>4015</v>
      </c>
      <c r="V343" s="203" t="s">
        <v>3593</v>
      </c>
      <c r="W343" s="203" t="s">
        <v>3593</v>
      </c>
      <c r="X343" s="203" t="s">
        <v>3593</v>
      </c>
      <c r="Y343" s="203" t="s">
        <v>3593</v>
      </c>
      <c r="Z343" s="203" t="s">
        <v>3593</v>
      </c>
      <c r="AA343" s="203" t="s">
        <v>3593</v>
      </c>
      <c r="AB343" s="203" t="s">
        <v>3593</v>
      </c>
      <c r="AC343" s="203" t="s">
        <v>3593</v>
      </c>
      <c r="AD343" s="203" t="s">
        <v>3593</v>
      </c>
      <c r="AE343" s="203" t="s">
        <v>3593</v>
      </c>
      <c r="AF343" s="203" t="s">
        <v>3593</v>
      </c>
      <c r="AG343" s="203" t="s">
        <v>3593</v>
      </c>
      <c r="AH343" s="203" t="s">
        <v>3593</v>
      </c>
      <c r="AI343" s="203" t="s">
        <v>3593</v>
      </c>
      <c r="AJ343" s="203" t="s">
        <v>3593</v>
      </c>
      <c r="AK343" s="203" t="s">
        <v>3593</v>
      </c>
      <c r="AL343" s="203" t="s">
        <v>3593</v>
      </c>
      <c r="AM343" s="203" t="s">
        <v>3593</v>
      </c>
      <c r="AN343" s="203" t="s">
        <v>3593</v>
      </c>
      <c r="AO343" s="203" t="s">
        <v>3593</v>
      </c>
      <c r="AP343" s="203" t="s">
        <v>3593</v>
      </c>
      <c r="AQ343" s="203" t="s">
        <v>3593</v>
      </c>
      <c r="AR343" s="203" t="s">
        <v>3593</v>
      </c>
      <c r="AS343" s="203" t="s">
        <v>3593</v>
      </c>
      <c r="AT343" s="203" t="s">
        <v>3593</v>
      </c>
      <c r="AU343" s="203" t="s">
        <v>3593</v>
      </c>
      <c r="AV343" s="203" t="s">
        <v>3593</v>
      </c>
      <c r="AW343" s="203" t="s">
        <v>3593</v>
      </c>
      <c r="AX343" s="203" t="s">
        <v>3593</v>
      </c>
      <c r="AY343" s="203" t="s">
        <v>3593</v>
      </c>
    </row>
    <row r="344" spans="16:51" x14ac:dyDescent="0.25">
      <c r="P344" s="199" t="s">
        <v>3589</v>
      </c>
      <c r="Q344" s="199" t="s">
        <v>3906</v>
      </c>
      <c r="R344" s="199" t="s">
        <v>3906</v>
      </c>
      <c r="S344" s="199" t="s">
        <v>3650</v>
      </c>
      <c r="T344" s="199" t="s">
        <v>3651</v>
      </c>
      <c r="U344" s="203" t="s">
        <v>3593</v>
      </c>
      <c r="V344" s="203" t="s">
        <v>3593</v>
      </c>
      <c r="W344" s="203" t="s">
        <v>3593</v>
      </c>
      <c r="X344" s="203" t="s">
        <v>3593</v>
      </c>
      <c r="Y344" s="203" t="s">
        <v>3593</v>
      </c>
      <c r="Z344" s="203" t="s">
        <v>3593</v>
      </c>
      <c r="AA344" s="203" t="s">
        <v>3593</v>
      </c>
      <c r="AB344" s="203" t="s">
        <v>3593</v>
      </c>
      <c r="AC344" s="203" t="s">
        <v>3593</v>
      </c>
      <c r="AD344" s="203" t="s">
        <v>3593</v>
      </c>
      <c r="AE344" s="203" t="s">
        <v>3593</v>
      </c>
      <c r="AF344" s="203" t="s">
        <v>3593</v>
      </c>
      <c r="AG344" s="203" t="s">
        <v>3593</v>
      </c>
      <c r="AH344" s="203" t="s">
        <v>3593</v>
      </c>
      <c r="AI344" s="203" t="s">
        <v>3593</v>
      </c>
      <c r="AJ344" s="203" t="s">
        <v>3593</v>
      </c>
      <c r="AK344" s="203" t="s">
        <v>3593</v>
      </c>
      <c r="AL344" s="203" t="s">
        <v>3593</v>
      </c>
      <c r="AM344" s="203" t="s">
        <v>3593</v>
      </c>
      <c r="AN344" s="203" t="s">
        <v>3593</v>
      </c>
      <c r="AO344" s="203" t="s">
        <v>3593</v>
      </c>
      <c r="AP344" s="203" t="s">
        <v>3593</v>
      </c>
      <c r="AQ344" s="203" t="s">
        <v>3593</v>
      </c>
      <c r="AR344" s="203" t="s">
        <v>3593</v>
      </c>
      <c r="AS344" s="203" t="s">
        <v>3593</v>
      </c>
      <c r="AT344" s="203" t="s">
        <v>3593</v>
      </c>
      <c r="AU344" s="203" t="s">
        <v>3593</v>
      </c>
      <c r="AV344" s="203" t="s">
        <v>3593</v>
      </c>
      <c r="AW344" s="203" t="s">
        <v>3593</v>
      </c>
      <c r="AX344" s="203" t="s">
        <v>3593</v>
      </c>
      <c r="AY344" s="203" t="s">
        <v>3593</v>
      </c>
    </row>
    <row r="345" spans="16:51" x14ac:dyDescent="0.25">
      <c r="P345" s="199" t="s">
        <v>3589</v>
      </c>
      <c r="Q345" s="199" t="s">
        <v>3847</v>
      </c>
      <c r="R345" s="199" t="s">
        <v>3847</v>
      </c>
      <c r="S345" s="199" t="s">
        <v>3646</v>
      </c>
      <c r="T345" s="199" t="s">
        <v>3647</v>
      </c>
      <c r="U345" s="203" t="s">
        <v>3593</v>
      </c>
      <c r="V345" s="203" t="s">
        <v>3593</v>
      </c>
      <c r="W345" s="203" t="s">
        <v>3593</v>
      </c>
      <c r="X345" s="203" t="s">
        <v>3593</v>
      </c>
      <c r="Y345" s="203" t="s">
        <v>3593</v>
      </c>
      <c r="Z345" s="203" t="s">
        <v>3593</v>
      </c>
      <c r="AA345" s="203" t="s">
        <v>3593</v>
      </c>
      <c r="AB345" s="203" t="s">
        <v>3593</v>
      </c>
      <c r="AC345" s="203" t="s">
        <v>3593</v>
      </c>
      <c r="AD345" s="203" t="s">
        <v>3593</v>
      </c>
      <c r="AE345" s="203" t="s">
        <v>3593</v>
      </c>
      <c r="AF345" s="203" t="s">
        <v>3593</v>
      </c>
      <c r="AG345" s="203" t="s">
        <v>3593</v>
      </c>
      <c r="AH345" s="203" t="s">
        <v>3593</v>
      </c>
      <c r="AI345" s="203" t="s">
        <v>3593</v>
      </c>
      <c r="AJ345" s="203" t="s">
        <v>3593</v>
      </c>
      <c r="AK345" s="203" t="s">
        <v>3593</v>
      </c>
      <c r="AL345" s="203" t="s">
        <v>3593</v>
      </c>
      <c r="AM345" s="203" t="s">
        <v>3593</v>
      </c>
      <c r="AN345" s="203" t="s">
        <v>3593</v>
      </c>
      <c r="AO345" s="203" t="s">
        <v>3593</v>
      </c>
      <c r="AP345" s="203" t="s">
        <v>3593</v>
      </c>
      <c r="AQ345" s="203" t="s">
        <v>3593</v>
      </c>
      <c r="AR345" s="203" t="s">
        <v>3593</v>
      </c>
      <c r="AS345" s="203" t="s">
        <v>3593</v>
      </c>
      <c r="AT345" s="203" t="s">
        <v>3593</v>
      </c>
      <c r="AU345" s="203" t="s">
        <v>3593</v>
      </c>
      <c r="AV345" s="203" t="s">
        <v>3593</v>
      </c>
      <c r="AW345" s="203" t="s">
        <v>3593</v>
      </c>
      <c r="AX345" s="203" t="s">
        <v>3593</v>
      </c>
      <c r="AY345" s="203" t="s">
        <v>3593</v>
      </c>
    </row>
    <row r="346" spans="16:51" x14ac:dyDescent="0.25">
      <c r="P346" s="199" t="s">
        <v>3589</v>
      </c>
      <c r="Q346" s="199" t="s">
        <v>3883</v>
      </c>
      <c r="R346" s="199" t="s">
        <v>3883</v>
      </c>
      <c r="S346" s="199" t="s">
        <v>3638</v>
      </c>
      <c r="T346" s="203" t="s">
        <v>3593</v>
      </c>
      <c r="U346" s="203" t="s">
        <v>3593</v>
      </c>
      <c r="V346" s="203" t="s">
        <v>3593</v>
      </c>
      <c r="W346" s="203" t="s">
        <v>3593</v>
      </c>
      <c r="X346" s="203" t="s">
        <v>3593</v>
      </c>
      <c r="Y346" s="203" t="s">
        <v>3593</v>
      </c>
      <c r="Z346" s="203" t="s">
        <v>3593</v>
      </c>
      <c r="AA346" s="203" t="s">
        <v>3593</v>
      </c>
      <c r="AB346" s="203" t="s">
        <v>3593</v>
      </c>
      <c r="AC346" s="203" t="s">
        <v>3593</v>
      </c>
      <c r="AD346" s="203" t="s">
        <v>3593</v>
      </c>
      <c r="AE346" s="203" t="s">
        <v>3593</v>
      </c>
      <c r="AF346" s="203" t="s">
        <v>3593</v>
      </c>
      <c r="AG346" s="203" t="s">
        <v>3593</v>
      </c>
      <c r="AH346" s="203" t="s">
        <v>3593</v>
      </c>
      <c r="AI346" s="203" t="s">
        <v>3593</v>
      </c>
      <c r="AJ346" s="203" t="s">
        <v>3593</v>
      </c>
      <c r="AK346" s="203" t="s">
        <v>3593</v>
      </c>
      <c r="AL346" s="203" t="s">
        <v>3593</v>
      </c>
      <c r="AM346" s="203" t="s">
        <v>3593</v>
      </c>
      <c r="AN346" s="203" t="s">
        <v>3593</v>
      </c>
      <c r="AO346" s="203" t="s">
        <v>3593</v>
      </c>
      <c r="AP346" s="203" t="s">
        <v>3593</v>
      </c>
      <c r="AQ346" s="203" t="s">
        <v>3593</v>
      </c>
      <c r="AR346" s="203" t="s">
        <v>3593</v>
      </c>
      <c r="AS346" s="203" t="s">
        <v>3593</v>
      </c>
      <c r="AT346" s="203" t="s">
        <v>3593</v>
      </c>
      <c r="AU346" s="203" t="s">
        <v>3593</v>
      </c>
      <c r="AV346" s="203" t="s">
        <v>3593</v>
      </c>
      <c r="AW346" s="203" t="s">
        <v>3593</v>
      </c>
      <c r="AX346" s="203" t="s">
        <v>3593</v>
      </c>
      <c r="AY346" s="203" t="s">
        <v>3593</v>
      </c>
    </row>
    <row r="347" spans="16:51" x14ac:dyDescent="0.25">
      <c r="P347" s="199" t="s">
        <v>3589</v>
      </c>
      <c r="Q347" s="199" t="s">
        <v>4022</v>
      </c>
      <c r="R347" s="199" t="s">
        <v>4022</v>
      </c>
      <c r="S347" s="199" t="s">
        <v>3839</v>
      </c>
      <c r="T347" s="199" t="s">
        <v>3840</v>
      </c>
      <c r="U347" s="203" t="s">
        <v>3593</v>
      </c>
      <c r="V347" s="203" t="s">
        <v>3593</v>
      </c>
      <c r="W347" s="203" t="s">
        <v>3593</v>
      </c>
      <c r="X347" s="203" t="s">
        <v>3593</v>
      </c>
      <c r="Y347" s="203" t="s">
        <v>3593</v>
      </c>
      <c r="Z347" s="203" t="s">
        <v>3593</v>
      </c>
      <c r="AA347" s="203" t="s">
        <v>3593</v>
      </c>
      <c r="AB347" s="203" t="s">
        <v>3593</v>
      </c>
      <c r="AC347" s="203" t="s">
        <v>3593</v>
      </c>
      <c r="AD347" s="203" t="s">
        <v>3593</v>
      </c>
      <c r="AE347" s="203" t="s">
        <v>3593</v>
      </c>
      <c r="AF347" s="203" t="s">
        <v>3593</v>
      </c>
      <c r="AG347" s="203" t="s">
        <v>3593</v>
      </c>
      <c r="AH347" s="203" t="s">
        <v>3593</v>
      </c>
      <c r="AI347" s="203" t="s">
        <v>3593</v>
      </c>
      <c r="AJ347" s="203" t="s">
        <v>3593</v>
      </c>
      <c r="AK347" s="203" t="s">
        <v>3593</v>
      </c>
      <c r="AL347" s="203" t="s">
        <v>3593</v>
      </c>
      <c r="AM347" s="203" t="s">
        <v>3593</v>
      </c>
      <c r="AN347" s="203" t="s">
        <v>3593</v>
      </c>
      <c r="AO347" s="203" t="s">
        <v>3593</v>
      </c>
      <c r="AP347" s="203" t="s">
        <v>3593</v>
      </c>
      <c r="AQ347" s="203" t="s">
        <v>3593</v>
      </c>
      <c r="AR347" s="203" t="s">
        <v>3593</v>
      </c>
      <c r="AS347" s="203" t="s">
        <v>3593</v>
      </c>
      <c r="AT347" s="203" t="s">
        <v>3593</v>
      </c>
      <c r="AU347" s="203" t="s">
        <v>3593</v>
      </c>
      <c r="AV347" s="203" t="s">
        <v>3593</v>
      </c>
      <c r="AW347" s="203" t="s">
        <v>3593</v>
      </c>
      <c r="AX347" s="203" t="s">
        <v>3593</v>
      </c>
      <c r="AY347" s="203" t="s">
        <v>3593</v>
      </c>
    </row>
    <row r="348" spans="16:51" x14ac:dyDescent="0.25">
      <c r="P348" s="199" t="s">
        <v>3589</v>
      </c>
      <c r="Q348" s="199" t="s">
        <v>3920</v>
      </c>
      <c r="R348" s="199" t="s">
        <v>3920</v>
      </c>
      <c r="S348" s="199" t="s">
        <v>3708</v>
      </c>
      <c r="T348" s="199" t="s">
        <v>3709</v>
      </c>
      <c r="U348" s="203" t="s">
        <v>3593</v>
      </c>
      <c r="V348" s="203" t="s">
        <v>3593</v>
      </c>
      <c r="W348" s="203" t="s">
        <v>3593</v>
      </c>
      <c r="X348" s="203" t="s">
        <v>3593</v>
      </c>
      <c r="Y348" s="203" t="s">
        <v>3593</v>
      </c>
      <c r="Z348" s="203" t="s">
        <v>3593</v>
      </c>
      <c r="AA348" s="203" t="s">
        <v>3593</v>
      </c>
      <c r="AB348" s="203" t="s">
        <v>3593</v>
      </c>
      <c r="AC348" s="203" t="s">
        <v>3593</v>
      </c>
      <c r="AD348" s="203" t="s">
        <v>3593</v>
      </c>
      <c r="AE348" s="203" t="s">
        <v>3593</v>
      </c>
      <c r="AF348" s="203" t="s">
        <v>3593</v>
      </c>
      <c r="AG348" s="203" t="s">
        <v>3593</v>
      </c>
      <c r="AH348" s="203" t="s">
        <v>3593</v>
      </c>
      <c r="AI348" s="203" t="s">
        <v>3593</v>
      </c>
      <c r="AJ348" s="203" t="s">
        <v>3593</v>
      </c>
      <c r="AK348" s="203" t="s">
        <v>3593</v>
      </c>
      <c r="AL348" s="203" t="s">
        <v>3593</v>
      </c>
      <c r="AM348" s="203" t="s">
        <v>3593</v>
      </c>
      <c r="AN348" s="203" t="s">
        <v>3593</v>
      </c>
      <c r="AO348" s="203" t="s">
        <v>3593</v>
      </c>
      <c r="AP348" s="203" t="s">
        <v>3593</v>
      </c>
      <c r="AQ348" s="203" t="s">
        <v>3593</v>
      </c>
      <c r="AR348" s="203" t="s">
        <v>3593</v>
      </c>
      <c r="AS348" s="203" t="s">
        <v>3593</v>
      </c>
      <c r="AT348" s="203" t="s">
        <v>3593</v>
      </c>
      <c r="AU348" s="203" t="s">
        <v>3593</v>
      </c>
      <c r="AV348" s="203" t="s">
        <v>3593</v>
      </c>
      <c r="AW348" s="203" t="s">
        <v>3593</v>
      </c>
      <c r="AX348" s="203" t="s">
        <v>3593</v>
      </c>
      <c r="AY348" s="203" t="s">
        <v>3593</v>
      </c>
    </row>
    <row r="349" spans="16:51" x14ac:dyDescent="0.25">
      <c r="P349" s="199" t="s">
        <v>3589</v>
      </c>
      <c r="Q349" s="199" t="s">
        <v>4023</v>
      </c>
      <c r="R349" s="199" t="s">
        <v>4023</v>
      </c>
      <c r="S349" s="199" t="s">
        <v>3635</v>
      </c>
      <c r="T349" s="199" t="s">
        <v>3636</v>
      </c>
      <c r="U349" s="203" t="s">
        <v>3593</v>
      </c>
      <c r="V349" s="203" t="s">
        <v>3593</v>
      </c>
      <c r="W349" s="203" t="s">
        <v>3593</v>
      </c>
      <c r="X349" s="203" t="s">
        <v>3593</v>
      </c>
      <c r="Y349" s="203" t="s">
        <v>3593</v>
      </c>
      <c r="Z349" s="203" t="s">
        <v>3593</v>
      </c>
      <c r="AA349" s="203" t="s">
        <v>3593</v>
      </c>
      <c r="AB349" s="203" t="s">
        <v>3593</v>
      </c>
      <c r="AC349" s="203" t="s">
        <v>3593</v>
      </c>
      <c r="AD349" s="203" t="s">
        <v>3593</v>
      </c>
      <c r="AE349" s="203" t="s">
        <v>3593</v>
      </c>
      <c r="AF349" s="203" t="s">
        <v>3593</v>
      </c>
      <c r="AG349" s="203" t="s">
        <v>3593</v>
      </c>
      <c r="AH349" s="203" t="s">
        <v>3593</v>
      </c>
      <c r="AI349" s="203" t="s">
        <v>3593</v>
      </c>
      <c r="AJ349" s="203" t="s">
        <v>3593</v>
      </c>
      <c r="AK349" s="203" t="s">
        <v>3593</v>
      </c>
      <c r="AL349" s="203" t="s">
        <v>3593</v>
      </c>
      <c r="AM349" s="203" t="s">
        <v>3593</v>
      </c>
      <c r="AN349" s="203" t="s">
        <v>3593</v>
      </c>
      <c r="AO349" s="203" t="s">
        <v>3593</v>
      </c>
      <c r="AP349" s="203" t="s">
        <v>3593</v>
      </c>
      <c r="AQ349" s="203" t="s">
        <v>3593</v>
      </c>
      <c r="AR349" s="203" t="s">
        <v>3593</v>
      </c>
      <c r="AS349" s="203" t="s">
        <v>3593</v>
      </c>
      <c r="AT349" s="203" t="s">
        <v>3593</v>
      </c>
      <c r="AU349" s="203" t="s">
        <v>3593</v>
      </c>
      <c r="AV349" s="203" t="s">
        <v>3593</v>
      </c>
      <c r="AW349" s="203" t="s">
        <v>3593</v>
      </c>
      <c r="AX349" s="203" t="s">
        <v>3593</v>
      </c>
      <c r="AY349" s="203" t="s">
        <v>3593</v>
      </c>
    </row>
    <row r="350" spans="16:51" x14ac:dyDescent="0.25">
      <c r="P350" s="199" t="s">
        <v>3589</v>
      </c>
      <c r="Q350" s="199" t="s">
        <v>3972</v>
      </c>
      <c r="R350" s="199" t="s">
        <v>3972</v>
      </c>
      <c r="S350" s="199" t="s">
        <v>3944</v>
      </c>
      <c r="T350" s="199" t="s">
        <v>3945</v>
      </c>
      <c r="U350" s="203" t="s">
        <v>3593</v>
      </c>
      <c r="V350" s="203" t="s">
        <v>3593</v>
      </c>
      <c r="W350" s="203" t="s">
        <v>3593</v>
      </c>
      <c r="X350" s="203" t="s">
        <v>3593</v>
      </c>
      <c r="Y350" s="203" t="s">
        <v>3593</v>
      </c>
      <c r="Z350" s="203" t="s">
        <v>3593</v>
      </c>
      <c r="AA350" s="203" t="s">
        <v>3593</v>
      </c>
      <c r="AB350" s="203" t="s">
        <v>3593</v>
      </c>
      <c r="AC350" s="203" t="s">
        <v>3593</v>
      </c>
      <c r="AD350" s="203" t="s">
        <v>3593</v>
      </c>
      <c r="AE350" s="203" t="s">
        <v>3593</v>
      </c>
      <c r="AF350" s="203" t="s">
        <v>3593</v>
      </c>
      <c r="AG350" s="203" t="s">
        <v>3593</v>
      </c>
      <c r="AH350" s="203" t="s">
        <v>3593</v>
      </c>
      <c r="AI350" s="203" t="s">
        <v>3593</v>
      </c>
      <c r="AJ350" s="203" t="s">
        <v>3593</v>
      </c>
      <c r="AK350" s="203" t="s">
        <v>3593</v>
      </c>
      <c r="AL350" s="203" t="s">
        <v>3593</v>
      </c>
      <c r="AM350" s="203" t="s">
        <v>3593</v>
      </c>
      <c r="AN350" s="203" t="s">
        <v>3593</v>
      </c>
      <c r="AO350" s="203" t="s">
        <v>3593</v>
      </c>
      <c r="AP350" s="203" t="s">
        <v>3593</v>
      </c>
      <c r="AQ350" s="203" t="s">
        <v>3593</v>
      </c>
      <c r="AR350" s="203" t="s">
        <v>3593</v>
      </c>
      <c r="AS350" s="203" t="s">
        <v>3593</v>
      </c>
      <c r="AT350" s="203" t="s">
        <v>3593</v>
      </c>
      <c r="AU350" s="203" t="s">
        <v>3593</v>
      </c>
      <c r="AV350" s="203" t="s">
        <v>3593</v>
      </c>
      <c r="AW350" s="203" t="s">
        <v>3593</v>
      </c>
      <c r="AX350" s="203" t="s">
        <v>3593</v>
      </c>
      <c r="AY350" s="203" t="s">
        <v>3593</v>
      </c>
    </row>
    <row r="351" spans="16:51" x14ac:dyDescent="0.25">
      <c r="P351" s="199" t="s">
        <v>3589</v>
      </c>
      <c r="Q351" s="199" t="s">
        <v>4024</v>
      </c>
      <c r="R351" s="199" t="s">
        <v>4024</v>
      </c>
      <c r="S351" s="199" t="s">
        <v>3734</v>
      </c>
      <c r="T351" s="199" t="s">
        <v>3735</v>
      </c>
      <c r="U351" s="199" t="s">
        <v>3736</v>
      </c>
      <c r="V351" s="203" t="s">
        <v>3593</v>
      </c>
      <c r="W351" s="203" t="s">
        <v>3593</v>
      </c>
      <c r="X351" s="203" t="s">
        <v>3593</v>
      </c>
      <c r="Y351" s="203" t="s">
        <v>3593</v>
      </c>
      <c r="Z351" s="203" t="s">
        <v>3593</v>
      </c>
      <c r="AA351" s="203" t="s">
        <v>3593</v>
      </c>
      <c r="AB351" s="203" t="s">
        <v>3593</v>
      </c>
      <c r="AC351" s="203" t="s">
        <v>3593</v>
      </c>
      <c r="AD351" s="203" t="s">
        <v>3593</v>
      </c>
      <c r="AE351" s="203" t="s">
        <v>3593</v>
      </c>
      <c r="AF351" s="203" t="s">
        <v>3593</v>
      </c>
      <c r="AG351" s="203" t="s">
        <v>3593</v>
      </c>
      <c r="AH351" s="203" t="s">
        <v>3593</v>
      </c>
      <c r="AI351" s="203" t="s">
        <v>3593</v>
      </c>
      <c r="AJ351" s="203" t="s">
        <v>3593</v>
      </c>
      <c r="AK351" s="203" t="s">
        <v>3593</v>
      </c>
      <c r="AL351" s="203" t="s">
        <v>3593</v>
      </c>
      <c r="AM351" s="203" t="s">
        <v>3593</v>
      </c>
      <c r="AN351" s="203" t="s">
        <v>3593</v>
      </c>
      <c r="AO351" s="203" t="s">
        <v>3593</v>
      </c>
      <c r="AP351" s="203" t="s">
        <v>3593</v>
      </c>
      <c r="AQ351" s="203" t="s">
        <v>3593</v>
      </c>
      <c r="AR351" s="203" t="s">
        <v>3593</v>
      </c>
      <c r="AS351" s="203" t="s">
        <v>3593</v>
      </c>
      <c r="AT351" s="203" t="s">
        <v>3593</v>
      </c>
      <c r="AU351" s="203" t="s">
        <v>3593</v>
      </c>
      <c r="AV351" s="203" t="s">
        <v>3593</v>
      </c>
      <c r="AW351" s="203" t="s">
        <v>3593</v>
      </c>
      <c r="AX351" s="203" t="s">
        <v>3593</v>
      </c>
      <c r="AY351" s="203" t="s">
        <v>3593</v>
      </c>
    </row>
    <row r="352" spans="16:51" x14ac:dyDescent="0.25">
      <c r="P352" s="199" t="s">
        <v>3618</v>
      </c>
      <c r="Q352" s="199" t="s">
        <v>3736</v>
      </c>
      <c r="R352" s="199" t="s">
        <v>3733</v>
      </c>
      <c r="S352" s="199" t="s">
        <v>3830</v>
      </c>
      <c r="T352" s="199" t="s">
        <v>3962</v>
      </c>
      <c r="U352" s="199" t="s">
        <v>3981</v>
      </c>
      <c r="V352" s="199" t="s">
        <v>4021</v>
      </c>
      <c r="W352" s="199" t="s">
        <v>4024</v>
      </c>
      <c r="X352" s="199" t="s">
        <v>4025</v>
      </c>
      <c r="Y352" s="199" t="s">
        <v>4026</v>
      </c>
      <c r="Z352" s="199" t="s">
        <v>4027</v>
      </c>
      <c r="AA352" s="203" t="s">
        <v>3593</v>
      </c>
      <c r="AB352" s="203" t="s">
        <v>3593</v>
      </c>
      <c r="AC352" s="203" t="s">
        <v>3593</v>
      </c>
      <c r="AD352" s="203" t="s">
        <v>3593</v>
      </c>
      <c r="AE352" s="203" t="s">
        <v>3593</v>
      </c>
      <c r="AF352" s="203" t="s">
        <v>3593</v>
      </c>
      <c r="AG352" s="203" t="s">
        <v>3593</v>
      </c>
      <c r="AH352" s="203" t="s">
        <v>3593</v>
      </c>
      <c r="AI352" s="203" t="s">
        <v>3593</v>
      </c>
      <c r="AJ352" s="203" t="s">
        <v>3593</v>
      </c>
      <c r="AK352" s="203" t="s">
        <v>3593</v>
      </c>
      <c r="AL352" s="203" t="s">
        <v>3593</v>
      </c>
      <c r="AM352" s="203" t="s">
        <v>3593</v>
      </c>
      <c r="AN352" s="203" t="s">
        <v>3593</v>
      </c>
      <c r="AO352" s="203" t="s">
        <v>3593</v>
      </c>
      <c r="AP352" s="203" t="s">
        <v>3593</v>
      </c>
      <c r="AQ352" s="203" t="s">
        <v>3593</v>
      </c>
      <c r="AR352" s="203" t="s">
        <v>3593</v>
      </c>
      <c r="AS352" s="203" t="s">
        <v>3593</v>
      </c>
      <c r="AT352" s="203" t="s">
        <v>3593</v>
      </c>
      <c r="AU352" s="203" t="s">
        <v>3593</v>
      </c>
      <c r="AV352" s="203" t="s">
        <v>3593</v>
      </c>
      <c r="AW352" s="203" t="s">
        <v>3593</v>
      </c>
      <c r="AX352" s="203" t="s">
        <v>3593</v>
      </c>
      <c r="AY352" s="203" t="s">
        <v>3593</v>
      </c>
    </row>
    <row r="353" spans="16:51" x14ac:dyDescent="0.25">
      <c r="P353" s="199" t="s">
        <v>3618</v>
      </c>
      <c r="Q353" s="199" t="s">
        <v>3734</v>
      </c>
      <c r="R353" s="199" t="s">
        <v>3733</v>
      </c>
      <c r="S353" s="199" t="s">
        <v>3830</v>
      </c>
      <c r="T353" s="199" t="s">
        <v>3962</v>
      </c>
      <c r="U353" s="199" t="s">
        <v>3981</v>
      </c>
      <c r="V353" s="199" t="s">
        <v>4021</v>
      </c>
      <c r="W353" s="199" t="s">
        <v>4024</v>
      </c>
      <c r="X353" s="199" t="s">
        <v>4025</v>
      </c>
      <c r="Y353" s="199" t="s">
        <v>4027</v>
      </c>
      <c r="Z353" s="203" t="s">
        <v>3593</v>
      </c>
      <c r="AA353" s="203" t="s">
        <v>3593</v>
      </c>
      <c r="AB353" s="203" t="s">
        <v>3593</v>
      </c>
      <c r="AC353" s="203" t="s">
        <v>3593</v>
      </c>
      <c r="AD353" s="203" t="s">
        <v>3593</v>
      </c>
      <c r="AE353" s="203" t="s">
        <v>3593</v>
      </c>
      <c r="AF353" s="203" t="s">
        <v>3593</v>
      </c>
      <c r="AG353" s="203" t="s">
        <v>3593</v>
      </c>
      <c r="AH353" s="203" t="s">
        <v>3593</v>
      </c>
      <c r="AI353" s="203" t="s">
        <v>3593</v>
      </c>
      <c r="AJ353" s="203" t="s">
        <v>3593</v>
      </c>
      <c r="AK353" s="203" t="s">
        <v>3593</v>
      </c>
      <c r="AL353" s="203" t="s">
        <v>3593</v>
      </c>
      <c r="AM353" s="203" t="s">
        <v>3593</v>
      </c>
      <c r="AN353" s="203" t="s">
        <v>3593</v>
      </c>
      <c r="AO353" s="203" t="s">
        <v>3593</v>
      </c>
      <c r="AP353" s="203" t="s">
        <v>3593</v>
      </c>
      <c r="AQ353" s="203" t="s">
        <v>3593</v>
      </c>
      <c r="AR353" s="203" t="s">
        <v>3593</v>
      </c>
      <c r="AS353" s="203" t="s">
        <v>3593</v>
      </c>
      <c r="AT353" s="203" t="s">
        <v>3593</v>
      </c>
      <c r="AU353" s="203" t="s">
        <v>3593</v>
      </c>
      <c r="AV353" s="203" t="s">
        <v>3593</v>
      </c>
      <c r="AW353" s="203" t="s">
        <v>3593</v>
      </c>
      <c r="AX353" s="203" t="s">
        <v>3593</v>
      </c>
      <c r="AY353" s="203" t="s">
        <v>3593</v>
      </c>
    </row>
    <row r="354" spans="16:51" x14ac:dyDescent="0.25">
      <c r="P354" s="199" t="s">
        <v>3589</v>
      </c>
      <c r="Q354" s="199" t="s">
        <v>4025</v>
      </c>
      <c r="R354" s="199" t="s">
        <v>4025</v>
      </c>
      <c r="S354" s="199" t="s">
        <v>3734</v>
      </c>
      <c r="T354" s="199" t="s">
        <v>3735</v>
      </c>
      <c r="U354" s="199" t="s">
        <v>3736</v>
      </c>
      <c r="V354" s="203" t="s">
        <v>3593</v>
      </c>
      <c r="W354" s="203" t="s">
        <v>3593</v>
      </c>
      <c r="X354" s="203" t="s">
        <v>3593</v>
      </c>
      <c r="Y354" s="203" t="s">
        <v>3593</v>
      </c>
      <c r="Z354" s="203" t="s">
        <v>3593</v>
      </c>
      <c r="AA354" s="203" t="s">
        <v>3593</v>
      </c>
      <c r="AB354" s="203" t="s">
        <v>3593</v>
      </c>
      <c r="AC354" s="203" t="s">
        <v>3593</v>
      </c>
      <c r="AD354" s="203" t="s">
        <v>3593</v>
      </c>
      <c r="AE354" s="203" t="s">
        <v>3593</v>
      </c>
      <c r="AF354" s="203" t="s">
        <v>3593</v>
      </c>
      <c r="AG354" s="203" t="s">
        <v>3593</v>
      </c>
      <c r="AH354" s="203" t="s">
        <v>3593</v>
      </c>
      <c r="AI354" s="203" t="s">
        <v>3593</v>
      </c>
      <c r="AJ354" s="203" t="s">
        <v>3593</v>
      </c>
      <c r="AK354" s="203" t="s">
        <v>3593</v>
      </c>
      <c r="AL354" s="203" t="s">
        <v>3593</v>
      </c>
      <c r="AM354" s="203" t="s">
        <v>3593</v>
      </c>
      <c r="AN354" s="203" t="s">
        <v>3593</v>
      </c>
      <c r="AO354" s="203" t="s">
        <v>3593</v>
      </c>
      <c r="AP354" s="203" t="s">
        <v>3593</v>
      </c>
      <c r="AQ354" s="203" t="s">
        <v>3593</v>
      </c>
      <c r="AR354" s="203" t="s">
        <v>3593</v>
      </c>
      <c r="AS354" s="203" t="s">
        <v>3593</v>
      </c>
      <c r="AT354" s="203" t="s">
        <v>3593</v>
      </c>
      <c r="AU354" s="203" t="s">
        <v>3593</v>
      </c>
      <c r="AV354" s="203" t="s">
        <v>3593</v>
      </c>
      <c r="AW354" s="203" t="s">
        <v>3593</v>
      </c>
      <c r="AX354" s="203" t="s">
        <v>3593</v>
      </c>
      <c r="AY354" s="203" t="s">
        <v>3593</v>
      </c>
    </row>
    <row r="355" spans="16:51" x14ac:dyDescent="0.25">
      <c r="P355" s="199" t="s">
        <v>3618</v>
      </c>
      <c r="Q355" s="199" t="s">
        <v>3735</v>
      </c>
      <c r="R355" s="199" t="s">
        <v>4026</v>
      </c>
      <c r="S355" s="199" t="s">
        <v>3733</v>
      </c>
      <c r="T355" s="199" t="s">
        <v>3830</v>
      </c>
      <c r="U355" s="199" t="s">
        <v>3962</v>
      </c>
      <c r="V355" s="199" t="s">
        <v>3981</v>
      </c>
      <c r="W355" s="199" t="s">
        <v>4021</v>
      </c>
      <c r="X355" s="199" t="s">
        <v>4024</v>
      </c>
      <c r="Y355" s="199" t="s">
        <v>4025</v>
      </c>
      <c r="Z355" s="199" t="s">
        <v>4027</v>
      </c>
      <c r="AA355" s="203" t="s">
        <v>3593</v>
      </c>
      <c r="AB355" s="203" t="s">
        <v>3593</v>
      </c>
      <c r="AC355" s="203" t="s">
        <v>3593</v>
      </c>
      <c r="AD355" s="203" t="s">
        <v>3593</v>
      </c>
      <c r="AE355" s="203" t="s">
        <v>3593</v>
      </c>
      <c r="AF355" s="203" t="s">
        <v>3593</v>
      </c>
      <c r="AG355" s="203" t="s">
        <v>3593</v>
      </c>
      <c r="AH355" s="203" t="s">
        <v>3593</v>
      </c>
      <c r="AI355" s="203" t="s">
        <v>3593</v>
      </c>
      <c r="AJ355" s="203" t="s">
        <v>3593</v>
      </c>
      <c r="AK355" s="203" t="s">
        <v>3593</v>
      </c>
      <c r="AL355" s="203" t="s">
        <v>3593</v>
      </c>
      <c r="AM355" s="203" t="s">
        <v>3593</v>
      </c>
      <c r="AN355" s="203" t="s">
        <v>3593</v>
      </c>
      <c r="AO355" s="203" t="s">
        <v>3593</v>
      </c>
      <c r="AP355" s="203" t="s">
        <v>3593</v>
      </c>
      <c r="AQ355" s="203" t="s">
        <v>3593</v>
      </c>
      <c r="AR355" s="203" t="s">
        <v>3593</v>
      </c>
      <c r="AS355" s="203" t="s">
        <v>3593</v>
      </c>
      <c r="AT355" s="203" t="s">
        <v>3593</v>
      </c>
      <c r="AU355" s="203" t="s">
        <v>3593</v>
      </c>
      <c r="AV355" s="203" t="s">
        <v>3593</v>
      </c>
      <c r="AW355" s="203" t="s">
        <v>3593</v>
      </c>
      <c r="AX355" s="203" t="s">
        <v>3593</v>
      </c>
      <c r="AY355" s="203" t="s">
        <v>3593</v>
      </c>
    </row>
    <row r="356" spans="16:51" x14ac:dyDescent="0.25">
      <c r="P356" s="199" t="s">
        <v>3589</v>
      </c>
      <c r="Q356" s="199" t="s">
        <v>3921</v>
      </c>
      <c r="R356" s="199" t="s">
        <v>3921</v>
      </c>
      <c r="S356" s="199" t="s">
        <v>3708</v>
      </c>
      <c r="T356" s="199" t="s">
        <v>3709</v>
      </c>
      <c r="U356" s="203" t="s">
        <v>3593</v>
      </c>
      <c r="V356" s="203" t="s">
        <v>3593</v>
      </c>
      <c r="W356" s="203" t="s">
        <v>3593</v>
      </c>
      <c r="X356" s="203" t="s">
        <v>3593</v>
      </c>
      <c r="Y356" s="203" t="s">
        <v>3593</v>
      </c>
      <c r="Z356" s="203" t="s">
        <v>3593</v>
      </c>
      <c r="AA356" s="203" t="s">
        <v>3593</v>
      </c>
      <c r="AB356" s="203" t="s">
        <v>3593</v>
      </c>
      <c r="AC356" s="203" t="s">
        <v>3593</v>
      </c>
      <c r="AD356" s="203" t="s">
        <v>3593</v>
      </c>
      <c r="AE356" s="203" t="s">
        <v>3593</v>
      </c>
      <c r="AF356" s="203" t="s">
        <v>3593</v>
      </c>
      <c r="AG356" s="203" t="s">
        <v>3593</v>
      </c>
      <c r="AH356" s="203" t="s">
        <v>3593</v>
      </c>
      <c r="AI356" s="203" t="s">
        <v>3593</v>
      </c>
      <c r="AJ356" s="203" t="s">
        <v>3593</v>
      </c>
      <c r="AK356" s="203" t="s">
        <v>3593</v>
      </c>
      <c r="AL356" s="203" t="s">
        <v>3593</v>
      </c>
      <c r="AM356" s="203" t="s">
        <v>3593</v>
      </c>
      <c r="AN356" s="203" t="s">
        <v>3593</v>
      </c>
      <c r="AO356" s="203" t="s">
        <v>3593</v>
      </c>
      <c r="AP356" s="203" t="s">
        <v>3593</v>
      </c>
      <c r="AQ356" s="203" t="s">
        <v>3593</v>
      </c>
      <c r="AR356" s="203" t="s">
        <v>3593</v>
      </c>
      <c r="AS356" s="203" t="s">
        <v>3593</v>
      </c>
      <c r="AT356" s="203" t="s">
        <v>3593</v>
      </c>
      <c r="AU356" s="203" t="s">
        <v>3593</v>
      </c>
      <c r="AV356" s="203" t="s">
        <v>3593</v>
      </c>
      <c r="AW356" s="203" t="s">
        <v>3593</v>
      </c>
      <c r="AX356" s="203" t="s">
        <v>3593</v>
      </c>
      <c r="AY356" s="203" t="s">
        <v>3593</v>
      </c>
    </row>
    <row r="357" spans="16:51" x14ac:dyDescent="0.25">
      <c r="P357" s="199" t="s">
        <v>3589</v>
      </c>
      <c r="Q357" s="199" t="s">
        <v>3894</v>
      </c>
      <c r="R357" s="199" t="s">
        <v>3894</v>
      </c>
      <c r="S357" s="199" t="s">
        <v>3679</v>
      </c>
      <c r="T357" s="199" t="s">
        <v>3680</v>
      </c>
      <c r="U357" s="203" t="s">
        <v>3593</v>
      </c>
      <c r="V357" s="203" t="s">
        <v>3593</v>
      </c>
      <c r="W357" s="203" t="s">
        <v>3593</v>
      </c>
      <c r="X357" s="203" t="s">
        <v>3593</v>
      </c>
      <c r="Y357" s="203" t="s">
        <v>3593</v>
      </c>
      <c r="Z357" s="203" t="s">
        <v>3593</v>
      </c>
      <c r="AA357" s="203" t="s">
        <v>3593</v>
      </c>
      <c r="AB357" s="203" t="s">
        <v>3593</v>
      </c>
      <c r="AC357" s="203" t="s">
        <v>3593</v>
      </c>
      <c r="AD357" s="203" t="s">
        <v>3593</v>
      </c>
      <c r="AE357" s="203" t="s">
        <v>3593</v>
      </c>
      <c r="AF357" s="203" t="s">
        <v>3593</v>
      </c>
      <c r="AG357" s="203" t="s">
        <v>3593</v>
      </c>
      <c r="AH357" s="203" t="s">
        <v>3593</v>
      </c>
      <c r="AI357" s="203" t="s">
        <v>3593</v>
      </c>
      <c r="AJ357" s="203" t="s">
        <v>3593</v>
      </c>
      <c r="AK357" s="203" t="s">
        <v>3593</v>
      </c>
      <c r="AL357" s="203" t="s">
        <v>3593</v>
      </c>
      <c r="AM357" s="203" t="s">
        <v>3593</v>
      </c>
      <c r="AN357" s="203" t="s">
        <v>3593</v>
      </c>
      <c r="AO357" s="203" t="s">
        <v>3593</v>
      </c>
      <c r="AP357" s="203" t="s">
        <v>3593</v>
      </c>
      <c r="AQ357" s="203" t="s">
        <v>3593</v>
      </c>
      <c r="AR357" s="203" t="s">
        <v>3593</v>
      </c>
      <c r="AS357" s="203" t="s">
        <v>3593</v>
      </c>
      <c r="AT357" s="203" t="s">
        <v>3593</v>
      </c>
      <c r="AU357" s="203" t="s">
        <v>3593</v>
      </c>
      <c r="AV357" s="203" t="s">
        <v>3593</v>
      </c>
      <c r="AW357" s="203" t="s">
        <v>3593</v>
      </c>
      <c r="AX357" s="203" t="s">
        <v>3593</v>
      </c>
      <c r="AY357" s="203" t="s">
        <v>3593</v>
      </c>
    </row>
    <row r="358" spans="16:51" x14ac:dyDescent="0.25">
      <c r="P358" s="199" t="s">
        <v>3589</v>
      </c>
      <c r="Q358" s="199" t="s">
        <v>3765</v>
      </c>
      <c r="R358" s="199" t="s">
        <v>3765</v>
      </c>
      <c r="S358" s="199" t="s">
        <v>3766</v>
      </c>
      <c r="T358" s="199" t="s">
        <v>3761</v>
      </c>
      <c r="U358" s="203" t="s">
        <v>3593</v>
      </c>
      <c r="V358" s="203" t="s">
        <v>3593</v>
      </c>
      <c r="W358" s="203" t="s">
        <v>3593</v>
      </c>
      <c r="X358" s="203" t="s">
        <v>3593</v>
      </c>
      <c r="Y358" s="203" t="s">
        <v>3593</v>
      </c>
      <c r="Z358" s="203" t="s">
        <v>3593</v>
      </c>
      <c r="AA358" s="203" t="s">
        <v>3593</v>
      </c>
      <c r="AB358" s="203" t="s">
        <v>3593</v>
      </c>
      <c r="AC358" s="203" t="s">
        <v>3593</v>
      </c>
      <c r="AD358" s="203" t="s">
        <v>3593</v>
      </c>
      <c r="AE358" s="203" t="s">
        <v>3593</v>
      </c>
      <c r="AF358" s="203" t="s">
        <v>3593</v>
      </c>
      <c r="AG358" s="203" t="s">
        <v>3593</v>
      </c>
      <c r="AH358" s="203" t="s">
        <v>3593</v>
      </c>
      <c r="AI358" s="203" t="s">
        <v>3593</v>
      </c>
      <c r="AJ358" s="203" t="s">
        <v>3593</v>
      </c>
      <c r="AK358" s="203" t="s">
        <v>3593</v>
      </c>
      <c r="AL358" s="203" t="s">
        <v>3593</v>
      </c>
      <c r="AM358" s="203" t="s">
        <v>3593</v>
      </c>
      <c r="AN358" s="203" t="s">
        <v>3593</v>
      </c>
      <c r="AO358" s="203" t="s">
        <v>3593</v>
      </c>
      <c r="AP358" s="203" t="s">
        <v>3593</v>
      </c>
      <c r="AQ358" s="203" t="s">
        <v>3593</v>
      </c>
      <c r="AR358" s="203" t="s">
        <v>3593</v>
      </c>
      <c r="AS358" s="203" t="s">
        <v>3593</v>
      </c>
      <c r="AT358" s="203" t="s">
        <v>3593</v>
      </c>
      <c r="AU358" s="203" t="s">
        <v>3593</v>
      </c>
      <c r="AV358" s="203" t="s">
        <v>3593</v>
      </c>
      <c r="AW358" s="203" t="s">
        <v>3593</v>
      </c>
      <c r="AX358" s="203" t="s">
        <v>3593</v>
      </c>
      <c r="AY358" s="203" t="s">
        <v>3593</v>
      </c>
    </row>
    <row r="359" spans="16:51" x14ac:dyDescent="0.25">
      <c r="P359" s="199" t="s">
        <v>3589</v>
      </c>
      <c r="Q359" s="199" t="s">
        <v>4026</v>
      </c>
      <c r="R359" s="199" t="s">
        <v>4026</v>
      </c>
      <c r="S359" s="199" t="s">
        <v>3735</v>
      </c>
      <c r="T359" s="199" t="s">
        <v>3736</v>
      </c>
      <c r="U359" s="203" t="s">
        <v>3593</v>
      </c>
      <c r="V359" s="203" t="s">
        <v>3593</v>
      </c>
      <c r="W359" s="203" t="s">
        <v>3593</v>
      </c>
      <c r="X359" s="203" t="s">
        <v>3593</v>
      </c>
      <c r="Y359" s="203" t="s">
        <v>3593</v>
      </c>
      <c r="Z359" s="203" t="s">
        <v>3593</v>
      </c>
      <c r="AA359" s="203" t="s">
        <v>3593</v>
      </c>
      <c r="AB359" s="203" t="s">
        <v>3593</v>
      </c>
      <c r="AC359" s="203" t="s">
        <v>3593</v>
      </c>
      <c r="AD359" s="203" t="s">
        <v>3593</v>
      </c>
      <c r="AE359" s="203" t="s">
        <v>3593</v>
      </c>
      <c r="AF359" s="203" t="s">
        <v>3593</v>
      </c>
      <c r="AG359" s="203" t="s">
        <v>3593</v>
      </c>
      <c r="AH359" s="203" t="s">
        <v>3593</v>
      </c>
      <c r="AI359" s="203" t="s">
        <v>3593</v>
      </c>
      <c r="AJ359" s="203" t="s">
        <v>3593</v>
      </c>
      <c r="AK359" s="203" t="s">
        <v>3593</v>
      </c>
      <c r="AL359" s="203" t="s">
        <v>3593</v>
      </c>
      <c r="AM359" s="203" t="s">
        <v>3593</v>
      </c>
      <c r="AN359" s="203" t="s">
        <v>3593</v>
      </c>
      <c r="AO359" s="203" t="s">
        <v>3593</v>
      </c>
      <c r="AP359" s="203" t="s">
        <v>3593</v>
      </c>
      <c r="AQ359" s="203" t="s">
        <v>3593</v>
      </c>
      <c r="AR359" s="203" t="s">
        <v>3593</v>
      </c>
      <c r="AS359" s="203" t="s">
        <v>3593</v>
      </c>
      <c r="AT359" s="203" t="s">
        <v>3593</v>
      </c>
      <c r="AU359" s="203" t="s">
        <v>3593</v>
      </c>
      <c r="AV359" s="203" t="s">
        <v>3593</v>
      </c>
      <c r="AW359" s="203" t="s">
        <v>3593</v>
      </c>
      <c r="AX359" s="203" t="s">
        <v>3593</v>
      </c>
      <c r="AY359" s="203" t="s">
        <v>3593</v>
      </c>
    </row>
    <row r="360" spans="16:51" x14ac:dyDescent="0.25">
      <c r="P360" s="199" t="s">
        <v>3589</v>
      </c>
      <c r="Q360" s="199" t="s">
        <v>4028</v>
      </c>
      <c r="R360" s="199" t="s">
        <v>4028</v>
      </c>
      <c r="S360" s="199" t="s">
        <v>3988</v>
      </c>
      <c r="T360" s="199" t="s">
        <v>3989</v>
      </c>
      <c r="U360" s="203" t="s">
        <v>3593</v>
      </c>
      <c r="V360" s="203" t="s">
        <v>3593</v>
      </c>
      <c r="W360" s="203" t="s">
        <v>3593</v>
      </c>
      <c r="X360" s="203" t="s">
        <v>3593</v>
      </c>
      <c r="Y360" s="203" t="s">
        <v>3593</v>
      </c>
      <c r="Z360" s="203" t="s">
        <v>3593</v>
      </c>
      <c r="AA360" s="203" t="s">
        <v>3593</v>
      </c>
      <c r="AB360" s="203" t="s">
        <v>3593</v>
      </c>
      <c r="AC360" s="203" t="s">
        <v>3593</v>
      </c>
      <c r="AD360" s="203" t="s">
        <v>3593</v>
      </c>
      <c r="AE360" s="203" t="s">
        <v>3593</v>
      </c>
      <c r="AF360" s="203" t="s">
        <v>3593</v>
      </c>
      <c r="AG360" s="203" t="s">
        <v>3593</v>
      </c>
      <c r="AH360" s="203" t="s">
        <v>3593</v>
      </c>
      <c r="AI360" s="203" t="s">
        <v>3593</v>
      </c>
      <c r="AJ360" s="203" t="s">
        <v>3593</v>
      </c>
      <c r="AK360" s="203" t="s">
        <v>3593</v>
      </c>
      <c r="AL360" s="203" t="s">
        <v>3593</v>
      </c>
      <c r="AM360" s="203" t="s">
        <v>3593</v>
      </c>
      <c r="AN360" s="203" t="s">
        <v>3593</v>
      </c>
      <c r="AO360" s="203" t="s">
        <v>3593</v>
      </c>
      <c r="AP360" s="203" t="s">
        <v>3593</v>
      </c>
      <c r="AQ360" s="203" t="s">
        <v>3593</v>
      </c>
      <c r="AR360" s="203" t="s">
        <v>3593</v>
      </c>
      <c r="AS360" s="203" t="s">
        <v>3593</v>
      </c>
      <c r="AT360" s="203" t="s">
        <v>3593</v>
      </c>
      <c r="AU360" s="203" t="s">
        <v>3593</v>
      </c>
      <c r="AV360" s="203" t="s">
        <v>3593</v>
      </c>
      <c r="AW360" s="203" t="s">
        <v>3593</v>
      </c>
      <c r="AX360" s="203" t="s">
        <v>3593</v>
      </c>
      <c r="AY360" s="203" t="s">
        <v>3593</v>
      </c>
    </row>
    <row r="361" spans="16:51" x14ac:dyDescent="0.25">
      <c r="P361" s="199" t="s">
        <v>3589</v>
      </c>
      <c r="Q361" s="199" t="s">
        <v>3861</v>
      </c>
      <c r="R361" s="199" t="s">
        <v>3861</v>
      </c>
      <c r="S361" s="199" t="s">
        <v>3743</v>
      </c>
      <c r="T361" s="199" t="s">
        <v>3744</v>
      </c>
      <c r="U361" s="203" t="s">
        <v>3593</v>
      </c>
      <c r="V361" s="203" t="s">
        <v>3593</v>
      </c>
      <c r="W361" s="203" t="s">
        <v>3593</v>
      </c>
      <c r="X361" s="203" t="s">
        <v>3593</v>
      </c>
      <c r="Y361" s="203" t="s">
        <v>3593</v>
      </c>
      <c r="Z361" s="203" t="s">
        <v>3593</v>
      </c>
      <c r="AA361" s="203" t="s">
        <v>3593</v>
      </c>
      <c r="AB361" s="203" t="s">
        <v>3593</v>
      </c>
      <c r="AC361" s="203" t="s">
        <v>3593</v>
      </c>
      <c r="AD361" s="203" t="s">
        <v>3593</v>
      </c>
      <c r="AE361" s="203" t="s">
        <v>3593</v>
      </c>
      <c r="AF361" s="203" t="s">
        <v>3593</v>
      </c>
      <c r="AG361" s="203" t="s">
        <v>3593</v>
      </c>
      <c r="AH361" s="203" t="s">
        <v>3593</v>
      </c>
      <c r="AI361" s="203" t="s">
        <v>3593</v>
      </c>
      <c r="AJ361" s="203" t="s">
        <v>3593</v>
      </c>
      <c r="AK361" s="203" t="s">
        <v>3593</v>
      </c>
      <c r="AL361" s="203" t="s">
        <v>3593</v>
      </c>
      <c r="AM361" s="203" t="s">
        <v>3593</v>
      </c>
      <c r="AN361" s="203" t="s">
        <v>3593</v>
      </c>
      <c r="AO361" s="203" t="s">
        <v>3593</v>
      </c>
      <c r="AP361" s="203" t="s">
        <v>3593</v>
      </c>
      <c r="AQ361" s="203" t="s">
        <v>3593</v>
      </c>
      <c r="AR361" s="203" t="s">
        <v>3593</v>
      </c>
      <c r="AS361" s="203" t="s">
        <v>3593</v>
      </c>
      <c r="AT361" s="203" t="s">
        <v>3593</v>
      </c>
      <c r="AU361" s="203" t="s">
        <v>3593</v>
      </c>
      <c r="AV361" s="203" t="s">
        <v>3593</v>
      </c>
      <c r="AW361" s="203" t="s">
        <v>3593</v>
      </c>
      <c r="AX361" s="203" t="s">
        <v>3593</v>
      </c>
      <c r="AY361" s="203" t="s">
        <v>3593</v>
      </c>
    </row>
    <row r="362" spans="16:51" x14ac:dyDescent="0.25">
      <c r="P362" s="199" t="s">
        <v>3589</v>
      </c>
      <c r="Q362" s="199" t="s">
        <v>4029</v>
      </c>
      <c r="R362" s="199" t="s">
        <v>4029</v>
      </c>
      <c r="S362" s="199" t="s">
        <v>3635</v>
      </c>
      <c r="T362" s="199" t="s">
        <v>3636</v>
      </c>
      <c r="U362" s="203" t="s">
        <v>3593</v>
      </c>
      <c r="V362" s="203" t="s">
        <v>3593</v>
      </c>
      <c r="W362" s="203" t="s">
        <v>3593</v>
      </c>
      <c r="X362" s="203" t="s">
        <v>3593</v>
      </c>
      <c r="Y362" s="203" t="s">
        <v>3593</v>
      </c>
      <c r="Z362" s="203" t="s">
        <v>3593</v>
      </c>
      <c r="AA362" s="203" t="s">
        <v>3593</v>
      </c>
      <c r="AB362" s="203" t="s">
        <v>3593</v>
      </c>
      <c r="AC362" s="203" t="s">
        <v>3593</v>
      </c>
      <c r="AD362" s="203" t="s">
        <v>3593</v>
      </c>
      <c r="AE362" s="203" t="s">
        <v>3593</v>
      </c>
      <c r="AF362" s="203" t="s">
        <v>3593</v>
      </c>
      <c r="AG362" s="203" t="s">
        <v>3593</v>
      </c>
      <c r="AH362" s="203" t="s">
        <v>3593</v>
      </c>
      <c r="AI362" s="203" t="s">
        <v>3593</v>
      </c>
      <c r="AJ362" s="203" t="s">
        <v>3593</v>
      </c>
      <c r="AK362" s="203" t="s">
        <v>3593</v>
      </c>
      <c r="AL362" s="203" t="s">
        <v>3593</v>
      </c>
      <c r="AM362" s="203" t="s">
        <v>3593</v>
      </c>
      <c r="AN362" s="203" t="s">
        <v>3593</v>
      </c>
      <c r="AO362" s="203" t="s">
        <v>3593</v>
      </c>
      <c r="AP362" s="203" t="s">
        <v>3593</v>
      </c>
      <c r="AQ362" s="203" t="s">
        <v>3593</v>
      </c>
      <c r="AR362" s="203" t="s">
        <v>3593</v>
      </c>
      <c r="AS362" s="203" t="s">
        <v>3593</v>
      </c>
      <c r="AT362" s="203" t="s">
        <v>3593</v>
      </c>
      <c r="AU362" s="203" t="s">
        <v>3593</v>
      </c>
      <c r="AV362" s="203" t="s">
        <v>3593</v>
      </c>
      <c r="AW362" s="203" t="s">
        <v>3593</v>
      </c>
      <c r="AX362" s="203" t="s">
        <v>3593</v>
      </c>
      <c r="AY362" s="203" t="s">
        <v>3593</v>
      </c>
    </row>
    <row r="363" spans="16:51" x14ac:dyDescent="0.25">
      <c r="P363" s="199" t="s">
        <v>3618</v>
      </c>
      <c r="Q363" s="199" t="s">
        <v>3635</v>
      </c>
      <c r="R363" s="199" t="s">
        <v>3634</v>
      </c>
      <c r="S363" s="199" t="s">
        <v>3853</v>
      </c>
      <c r="T363" s="199" t="s">
        <v>3931</v>
      </c>
      <c r="U363" s="199" t="s">
        <v>3975</v>
      </c>
      <c r="V363" s="199" t="s">
        <v>4023</v>
      </c>
      <c r="W363" s="199" t="s">
        <v>4029</v>
      </c>
      <c r="X363" s="199" t="s">
        <v>4030</v>
      </c>
      <c r="Y363" s="203" t="s">
        <v>3593</v>
      </c>
      <c r="Z363" s="203" t="s">
        <v>3593</v>
      </c>
      <c r="AA363" s="203" t="s">
        <v>3593</v>
      </c>
      <c r="AB363" s="203" t="s">
        <v>3593</v>
      </c>
      <c r="AC363" s="203" t="s">
        <v>3593</v>
      </c>
      <c r="AD363" s="203" t="s">
        <v>3593</v>
      </c>
      <c r="AE363" s="203" t="s">
        <v>3593</v>
      </c>
      <c r="AF363" s="203" t="s">
        <v>3593</v>
      </c>
      <c r="AG363" s="203" t="s">
        <v>3593</v>
      </c>
      <c r="AH363" s="203" t="s">
        <v>3593</v>
      </c>
      <c r="AI363" s="203" t="s">
        <v>3593</v>
      </c>
      <c r="AJ363" s="203" t="s">
        <v>3593</v>
      </c>
      <c r="AK363" s="203" t="s">
        <v>3593</v>
      </c>
      <c r="AL363" s="203" t="s">
        <v>3593</v>
      </c>
      <c r="AM363" s="203" t="s">
        <v>3593</v>
      </c>
      <c r="AN363" s="203" t="s">
        <v>3593</v>
      </c>
      <c r="AO363" s="203" t="s">
        <v>3593</v>
      </c>
      <c r="AP363" s="203" t="s">
        <v>3593</v>
      </c>
      <c r="AQ363" s="203" t="s">
        <v>3593</v>
      </c>
      <c r="AR363" s="203" t="s">
        <v>3593</v>
      </c>
      <c r="AS363" s="203" t="s">
        <v>3593</v>
      </c>
      <c r="AT363" s="203" t="s">
        <v>3593</v>
      </c>
      <c r="AU363" s="203" t="s">
        <v>3593</v>
      </c>
      <c r="AV363" s="203" t="s">
        <v>3593</v>
      </c>
      <c r="AW363" s="203" t="s">
        <v>3593</v>
      </c>
      <c r="AX363" s="203" t="s">
        <v>3593</v>
      </c>
      <c r="AY363" s="203" t="s">
        <v>3593</v>
      </c>
    </row>
    <row r="364" spans="16:51" x14ac:dyDescent="0.25">
      <c r="P364" s="199" t="s">
        <v>3618</v>
      </c>
      <c r="Q364" s="199" t="s">
        <v>3636</v>
      </c>
      <c r="R364" s="199" t="s">
        <v>3634</v>
      </c>
      <c r="S364" s="199" t="s">
        <v>3853</v>
      </c>
      <c r="T364" s="199" t="s">
        <v>3931</v>
      </c>
      <c r="U364" s="199" t="s">
        <v>3975</v>
      </c>
      <c r="V364" s="199" t="s">
        <v>4023</v>
      </c>
      <c r="W364" s="199" t="s">
        <v>4029</v>
      </c>
      <c r="X364" s="199" t="s">
        <v>4030</v>
      </c>
      <c r="Y364" s="203" t="s">
        <v>3593</v>
      </c>
      <c r="Z364" s="203" t="s">
        <v>3593</v>
      </c>
      <c r="AA364" s="203" t="s">
        <v>3593</v>
      </c>
      <c r="AB364" s="203" t="s">
        <v>3593</v>
      </c>
      <c r="AC364" s="203" t="s">
        <v>3593</v>
      </c>
      <c r="AD364" s="203" t="s">
        <v>3593</v>
      </c>
      <c r="AE364" s="203" t="s">
        <v>3593</v>
      </c>
      <c r="AF364" s="203" t="s">
        <v>3593</v>
      </c>
      <c r="AG364" s="203" t="s">
        <v>3593</v>
      </c>
      <c r="AH364" s="203" t="s">
        <v>3593</v>
      </c>
      <c r="AI364" s="203" t="s">
        <v>3593</v>
      </c>
      <c r="AJ364" s="203" t="s">
        <v>3593</v>
      </c>
      <c r="AK364" s="203" t="s">
        <v>3593</v>
      </c>
      <c r="AL364" s="203" t="s">
        <v>3593</v>
      </c>
      <c r="AM364" s="203" t="s">
        <v>3593</v>
      </c>
      <c r="AN364" s="203" t="s">
        <v>3593</v>
      </c>
      <c r="AO364" s="203" t="s">
        <v>3593</v>
      </c>
      <c r="AP364" s="203" t="s">
        <v>3593</v>
      </c>
      <c r="AQ364" s="203" t="s">
        <v>3593</v>
      </c>
      <c r="AR364" s="203" t="s">
        <v>3593</v>
      </c>
      <c r="AS364" s="203" t="s">
        <v>3593</v>
      </c>
      <c r="AT364" s="203" t="s">
        <v>3593</v>
      </c>
      <c r="AU364" s="203" t="s">
        <v>3593</v>
      </c>
      <c r="AV364" s="203" t="s">
        <v>3593</v>
      </c>
      <c r="AW364" s="203" t="s">
        <v>3593</v>
      </c>
      <c r="AX364" s="203" t="s">
        <v>3593</v>
      </c>
      <c r="AY364" s="203" t="s">
        <v>3593</v>
      </c>
    </row>
    <row r="365" spans="16:51" x14ac:dyDescent="0.25">
      <c r="P365" s="199" t="s">
        <v>3589</v>
      </c>
      <c r="Q365" s="199" t="s">
        <v>4001</v>
      </c>
      <c r="R365" s="199" t="s">
        <v>4001</v>
      </c>
      <c r="S365" s="199" t="s">
        <v>3857</v>
      </c>
      <c r="T365" s="199" t="s">
        <v>3858</v>
      </c>
      <c r="U365" s="203" t="s">
        <v>3593</v>
      </c>
      <c r="V365" s="203" t="s">
        <v>3593</v>
      </c>
      <c r="W365" s="203" t="s">
        <v>3593</v>
      </c>
      <c r="X365" s="203" t="s">
        <v>3593</v>
      </c>
      <c r="Y365" s="203" t="s">
        <v>3593</v>
      </c>
      <c r="Z365" s="203" t="s">
        <v>3593</v>
      </c>
      <c r="AA365" s="203" t="s">
        <v>3593</v>
      </c>
      <c r="AB365" s="203" t="s">
        <v>3593</v>
      </c>
      <c r="AC365" s="203" t="s">
        <v>3593</v>
      </c>
      <c r="AD365" s="203" t="s">
        <v>3593</v>
      </c>
      <c r="AE365" s="203" t="s">
        <v>3593</v>
      </c>
      <c r="AF365" s="203" t="s">
        <v>3593</v>
      </c>
      <c r="AG365" s="203" t="s">
        <v>3593</v>
      </c>
      <c r="AH365" s="203" t="s">
        <v>3593</v>
      </c>
      <c r="AI365" s="203" t="s">
        <v>3593</v>
      </c>
      <c r="AJ365" s="203" t="s">
        <v>3593</v>
      </c>
      <c r="AK365" s="203" t="s">
        <v>3593</v>
      </c>
      <c r="AL365" s="203" t="s">
        <v>3593</v>
      </c>
      <c r="AM365" s="203" t="s">
        <v>3593</v>
      </c>
      <c r="AN365" s="203" t="s">
        <v>3593</v>
      </c>
      <c r="AO365" s="203" t="s">
        <v>3593</v>
      </c>
      <c r="AP365" s="203" t="s">
        <v>3593</v>
      </c>
      <c r="AQ365" s="203" t="s">
        <v>3593</v>
      </c>
      <c r="AR365" s="203" t="s">
        <v>3593</v>
      </c>
      <c r="AS365" s="203" t="s">
        <v>3593</v>
      </c>
      <c r="AT365" s="203" t="s">
        <v>3593</v>
      </c>
      <c r="AU365" s="203" t="s">
        <v>3593</v>
      </c>
      <c r="AV365" s="203" t="s">
        <v>3593</v>
      </c>
      <c r="AW365" s="203" t="s">
        <v>3593</v>
      </c>
      <c r="AX365" s="203" t="s">
        <v>3593</v>
      </c>
      <c r="AY365" s="203" t="s">
        <v>3593</v>
      </c>
    </row>
    <row r="366" spans="16:51" x14ac:dyDescent="0.25">
      <c r="P366" s="199" t="s">
        <v>3618</v>
      </c>
      <c r="Q366" s="199" t="s">
        <v>3839</v>
      </c>
      <c r="R366" s="199" t="s">
        <v>3838</v>
      </c>
      <c r="S366" s="199" t="s">
        <v>3843</v>
      </c>
      <c r="T366" s="199" t="s">
        <v>3899</v>
      </c>
      <c r="U366" s="199" t="s">
        <v>3977</v>
      </c>
      <c r="V366" s="199" t="s">
        <v>4010</v>
      </c>
      <c r="W366" s="199" t="s">
        <v>4013</v>
      </c>
      <c r="X366" s="199" t="s">
        <v>4022</v>
      </c>
      <c r="Y366" s="199" t="s">
        <v>4031</v>
      </c>
      <c r="Z366" s="199" t="s">
        <v>4032</v>
      </c>
      <c r="AA366" s="199" t="s">
        <v>4033</v>
      </c>
      <c r="AB366" s="199" t="s">
        <v>4034</v>
      </c>
      <c r="AC366" s="203" t="s">
        <v>3593</v>
      </c>
      <c r="AD366" s="203" t="s">
        <v>3593</v>
      </c>
      <c r="AE366" s="203" t="s">
        <v>3593</v>
      </c>
      <c r="AF366" s="203" t="s">
        <v>3593</v>
      </c>
      <c r="AG366" s="203" t="s">
        <v>3593</v>
      </c>
      <c r="AH366" s="203" t="s">
        <v>3593</v>
      </c>
      <c r="AI366" s="203" t="s">
        <v>3593</v>
      </c>
      <c r="AJ366" s="203" t="s">
        <v>3593</v>
      </c>
      <c r="AK366" s="203" t="s">
        <v>3593</v>
      </c>
      <c r="AL366" s="203" t="s">
        <v>3593</v>
      </c>
      <c r="AM366" s="203" t="s">
        <v>3593</v>
      </c>
      <c r="AN366" s="203" t="s">
        <v>3593</v>
      </c>
      <c r="AO366" s="203" t="s">
        <v>3593</v>
      </c>
      <c r="AP366" s="203" t="s">
        <v>3593</v>
      </c>
      <c r="AQ366" s="203" t="s">
        <v>3593</v>
      </c>
      <c r="AR366" s="203" t="s">
        <v>3593</v>
      </c>
      <c r="AS366" s="203" t="s">
        <v>3593</v>
      </c>
      <c r="AT366" s="203" t="s">
        <v>3593</v>
      </c>
      <c r="AU366" s="203" t="s">
        <v>3593</v>
      </c>
      <c r="AV366" s="203" t="s">
        <v>3593</v>
      </c>
      <c r="AW366" s="203" t="s">
        <v>3593</v>
      </c>
      <c r="AX366" s="203" t="s">
        <v>3593</v>
      </c>
      <c r="AY366" s="203" t="s">
        <v>3593</v>
      </c>
    </row>
    <row r="367" spans="16:51" x14ac:dyDescent="0.25">
      <c r="P367" s="199" t="s">
        <v>3589</v>
      </c>
      <c r="Q367" s="199" t="s">
        <v>4031</v>
      </c>
      <c r="R367" s="199" t="s">
        <v>4031</v>
      </c>
      <c r="S367" s="199" t="s">
        <v>3839</v>
      </c>
      <c r="T367" s="199" t="s">
        <v>3840</v>
      </c>
      <c r="U367" s="203" t="s">
        <v>3593</v>
      </c>
      <c r="V367" s="203" t="s">
        <v>3593</v>
      </c>
      <c r="W367" s="203" t="s">
        <v>3593</v>
      </c>
      <c r="X367" s="203" t="s">
        <v>3593</v>
      </c>
      <c r="Y367" s="203" t="s">
        <v>3593</v>
      </c>
      <c r="Z367" s="203" t="s">
        <v>3593</v>
      </c>
      <c r="AA367" s="203" t="s">
        <v>3593</v>
      </c>
      <c r="AB367" s="203" t="s">
        <v>3593</v>
      </c>
      <c r="AC367" s="203" t="s">
        <v>3593</v>
      </c>
      <c r="AD367" s="203" t="s">
        <v>3593</v>
      </c>
      <c r="AE367" s="203" t="s">
        <v>3593</v>
      </c>
      <c r="AF367" s="203" t="s">
        <v>3593</v>
      </c>
      <c r="AG367" s="203" t="s">
        <v>3593</v>
      </c>
      <c r="AH367" s="203" t="s">
        <v>3593</v>
      </c>
      <c r="AI367" s="203" t="s">
        <v>3593</v>
      </c>
      <c r="AJ367" s="203" t="s">
        <v>3593</v>
      </c>
      <c r="AK367" s="203" t="s">
        <v>3593</v>
      </c>
      <c r="AL367" s="203" t="s">
        <v>3593</v>
      </c>
      <c r="AM367" s="203" t="s">
        <v>3593</v>
      </c>
      <c r="AN367" s="203" t="s">
        <v>3593</v>
      </c>
      <c r="AO367" s="203" t="s">
        <v>3593</v>
      </c>
      <c r="AP367" s="203" t="s">
        <v>3593</v>
      </c>
      <c r="AQ367" s="203" t="s">
        <v>3593</v>
      </c>
      <c r="AR367" s="203" t="s">
        <v>3593</v>
      </c>
      <c r="AS367" s="203" t="s">
        <v>3593</v>
      </c>
      <c r="AT367" s="203" t="s">
        <v>3593</v>
      </c>
      <c r="AU367" s="203" t="s">
        <v>3593</v>
      </c>
      <c r="AV367" s="203" t="s">
        <v>3593</v>
      </c>
      <c r="AW367" s="203" t="s">
        <v>3593</v>
      </c>
      <c r="AX367" s="203" t="s">
        <v>3593</v>
      </c>
      <c r="AY367" s="203" t="s">
        <v>3593</v>
      </c>
    </row>
    <row r="368" spans="16:51" x14ac:dyDescent="0.25">
      <c r="P368" s="199" t="s">
        <v>3618</v>
      </c>
      <c r="Q368" s="199" t="s">
        <v>3840</v>
      </c>
      <c r="R368" s="199" t="s">
        <v>3838</v>
      </c>
      <c r="S368" s="199" t="s">
        <v>3843</v>
      </c>
      <c r="T368" s="199" t="s">
        <v>3899</v>
      </c>
      <c r="U368" s="199" t="s">
        <v>3977</v>
      </c>
      <c r="V368" s="199" t="s">
        <v>4010</v>
      </c>
      <c r="W368" s="199" t="s">
        <v>4013</v>
      </c>
      <c r="X368" s="199" t="s">
        <v>4022</v>
      </c>
      <c r="Y368" s="199" t="s">
        <v>4031</v>
      </c>
      <c r="Z368" s="199" t="s">
        <v>4032</v>
      </c>
      <c r="AA368" s="199" t="s">
        <v>4033</v>
      </c>
      <c r="AB368" s="199" t="s">
        <v>4034</v>
      </c>
      <c r="AC368" s="203" t="s">
        <v>3593</v>
      </c>
      <c r="AD368" s="203" t="s">
        <v>3593</v>
      </c>
      <c r="AE368" s="203" t="s">
        <v>3593</v>
      </c>
      <c r="AF368" s="203" t="s">
        <v>3593</v>
      </c>
      <c r="AG368" s="203" t="s">
        <v>3593</v>
      </c>
      <c r="AH368" s="203" t="s">
        <v>3593</v>
      </c>
      <c r="AI368" s="203" t="s">
        <v>3593</v>
      </c>
      <c r="AJ368" s="203" t="s">
        <v>3593</v>
      </c>
      <c r="AK368" s="203" t="s">
        <v>3593</v>
      </c>
      <c r="AL368" s="203" t="s">
        <v>3593</v>
      </c>
      <c r="AM368" s="203" t="s">
        <v>3593</v>
      </c>
      <c r="AN368" s="203" t="s">
        <v>3593</v>
      </c>
      <c r="AO368" s="203" t="s">
        <v>3593</v>
      </c>
      <c r="AP368" s="203" t="s">
        <v>3593</v>
      </c>
      <c r="AQ368" s="203" t="s">
        <v>3593</v>
      </c>
      <c r="AR368" s="203" t="s">
        <v>3593</v>
      </c>
      <c r="AS368" s="203" t="s">
        <v>3593</v>
      </c>
      <c r="AT368" s="203" t="s">
        <v>3593</v>
      </c>
      <c r="AU368" s="203" t="s">
        <v>3593</v>
      </c>
      <c r="AV368" s="203" t="s">
        <v>3593</v>
      </c>
      <c r="AW368" s="203" t="s">
        <v>3593</v>
      </c>
      <c r="AX368" s="203" t="s">
        <v>3593</v>
      </c>
      <c r="AY368" s="203" t="s">
        <v>3593</v>
      </c>
    </row>
    <row r="369" spans="16:51" x14ac:dyDescent="0.25">
      <c r="P369" s="199" t="s">
        <v>3618</v>
      </c>
      <c r="Q369" s="199" t="s">
        <v>3592</v>
      </c>
      <c r="R369" s="199" t="s">
        <v>3831</v>
      </c>
      <c r="S369" s="199" t="s">
        <v>3832</v>
      </c>
      <c r="T369" s="199" t="s">
        <v>3833</v>
      </c>
      <c r="U369" s="199" t="s">
        <v>3834</v>
      </c>
      <c r="V369" s="199" t="s">
        <v>3835</v>
      </c>
      <c r="W369" s="199" t="s">
        <v>3696</v>
      </c>
      <c r="X369" s="199" t="s">
        <v>3590</v>
      </c>
      <c r="Y369" s="199" t="s">
        <v>3601</v>
      </c>
      <c r="Z369" s="199" t="s">
        <v>3754</v>
      </c>
      <c r="AA369" s="199" t="s">
        <v>3782</v>
      </c>
      <c r="AB369" s="199" t="s">
        <v>3926</v>
      </c>
      <c r="AC369" s="199" t="s">
        <v>3976</v>
      </c>
      <c r="AD369" s="199" t="s">
        <v>4035</v>
      </c>
      <c r="AE369" s="203" t="s">
        <v>3593</v>
      </c>
      <c r="AF369" s="203" t="s">
        <v>3593</v>
      </c>
      <c r="AG369" s="203" t="s">
        <v>3593</v>
      </c>
      <c r="AH369" s="203" t="s">
        <v>3593</v>
      </c>
      <c r="AI369" s="203" t="s">
        <v>3593</v>
      </c>
      <c r="AJ369" s="203" t="s">
        <v>3593</v>
      </c>
      <c r="AK369" s="203" t="s">
        <v>3593</v>
      </c>
      <c r="AL369" s="203" t="s">
        <v>3593</v>
      </c>
      <c r="AM369" s="203" t="s">
        <v>3593</v>
      </c>
      <c r="AN369" s="203" t="s">
        <v>3593</v>
      </c>
      <c r="AO369" s="203" t="s">
        <v>3593</v>
      </c>
      <c r="AP369" s="203" t="s">
        <v>3593</v>
      </c>
      <c r="AQ369" s="203" t="s">
        <v>3593</v>
      </c>
      <c r="AR369" s="203" t="s">
        <v>3593</v>
      </c>
      <c r="AS369" s="203" t="s">
        <v>3593</v>
      </c>
      <c r="AT369" s="203" t="s">
        <v>3593</v>
      </c>
      <c r="AU369" s="203" t="s">
        <v>3593</v>
      </c>
      <c r="AV369" s="203" t="s">
        <v>3593</v>
      </c>
      <c r="AW369" s="203" t="s">
        <v>3593</v>
      </c>
      <c r="AX369" s="203" t="s">
        <v>3593</v>
      </c>
      <c r="AY369" s="203" t="s">
        <v>3593</v>
      </c>
    </row>
    <row r="370" spans="16:51" x14ac:dyDescent="0.25">
      <c r="P370" s="199" t="s">
        <v>3589</v>
      </c>
      <c r="Q370" s="199" t="s">
        <v>3884</v>
      </c>
      <c r="R370" s="199" t="s">
        <v>3884</v>
      </c>
      <c r="S370" s="199" t="s">
        <v>3638</v>
      </c>
      <c r="T370" s="203" t="s">
        <v>3593</v>
      </c>
      <c r="U370" s="203" t="s">
        <v>3593</v>
      </c>
      <c r="V370" s="203" t="s">
        <v>3593</v>
      </c>
      <c r="W370" s="203" t="s">
        <v>3593</v>
      </c>
      <c r="X370" s="203" t="s">
        <v>3593</v>
      </c>
      <c r="Y370" s="203" t="s">
        <v>3593</v>
      </c>
      <c r="Z370" s="203" t="s">
        <v>3593</v>
      </c>
      <c r="AA370" s="203" t="s">
        <v>3593</v>
      </c>
      <c r="AB370" s="203" t="s">
        <v>3593</v>
      </c>
      <c r="AC370" s="203" t="s">
        <v>3593</v>
      </c>
      <c r="AD370" s="203" t="s">
        <v>3593</v>
      </c>
      <c r="AE370" s="203" t="s">
        <v>3593</v>
      </c>
      <c r="AF370" s="203" t="s">
        <v>3593</v>
      </c>
      <c r="AG370" s="203" t="s">
        <v>3593</v>
      </c>
      <c r="AH370" s="203" t="s">
        <v>3593</v>
      </c>
      <c r="AI370" s="203" t="s">
        <v>3593</v>
      </c>
      <c r="AJ370" s="203" t="s">
        <v>3593</v>
      </c>
      <c r="AK370" s="203" t="s">
        <v>3593</v>
      </c>
      <c r="AL370" s="203" t="s">
        <v>3593</v>
      </c>
      <c r="AM370" s="203" t="s">
        <v>3593</v>
      </c>
      <c r="AN370" s="203" t="s">
        <v>3593</v>
      </c>
      <c r="AO370" s="203" t="s">
        <v>3593</v>
      </c>
      <c r="AP370" s="203" t="s">
        <v>3593</v>
      </c>
      <c r="AQ370" s="203" t="s">
        <v>3593</v>
      </c>
      <c r="AR370" s="203" t="s">
        <v>3593</v>
      </c>
      <c r="AS370" s="203" t="s">
        <v>3593</v>
      </c>
      <c r="AT370" s="203" t="s">
        <v>3593</v>
      </c>
      <c r="AU370" s="203" t="s">
        <v>3593</v>
      </c>
      <c r="AV370" s="203" t="s">
        <v>3593</v>
      </c>
      <c r="AW370" s="203" t="s">
        <v>3593</v>
      </c>
      <c r="AX370" s="203" t="s">
        <v>3593</v>
      </c>
      <c r="AY370" s="203" t="s">
        <v>3593</v>
      </c>
    </row>
    <row r="371" spans="16:51" x14ac:dyDescent="0.25">
      <c r="P371" s="199" t="s">
        <v>3589</v>
      </c>
      <c r="Q371" s="199" t="s">
        <v>3936</v>
      </c>
      <c r="R371" s="199" t="s">
        <v>3936</v>
      </c>
      <c r="S371" s="199" t="s">
        <v>3615</v>
      </c>
      <c r="T371" s="199" t="s">
        <v>3616</v>
      </c>
      <c r="U371" s="199" t="s">
        <v>3617</v>
      </c>
      <c r="V371" s="203" t="s">
        <v>3593</v>
      </c>
      <c r="W371" s="203" t="s">
        <v>3593</v>
      </c>
      <c r="X371" s="203" t="s">
        <v>3593</v>
      </c>
      <c r="Y371" s="203" t="s">
        <v>3593</v>
      </c>
      <c r="Z371" s="203" t="s">
        <v>3593</v>
      </c>
      <c r="AA371" s="203" t="s">
        <v>3593</v>
      </c>
      <c r="AB371" s="203" t="s">
        <v>3593</v>
      </c>
      <c r="AC371" s="203" t="s">
        <v>3593</v>
      </c>
      <c r="AD371" s="203" t="s">
        <v>3593</v>
      </c>
      <c r="AE371" s="203" t="s">
        <v>3593</v>
      </c>
      <c r="AF371" s="203" t="s">
        <v>3593</v>
      </c>
      <c r="AG371" s="203" t="s">
        <v>3593</v>
      </c>
      <c r="AH371" s="203" t="s">
        <v>3593</v>
      </c>
      <c r="AI371" s="203" t="s">
        <v>3593</v>
      </c>
      <c r="AJ371" s="203" t="s">
        <v>3593</v>
      </c>
      <c r="AK371" s="203" t="s">
        <v>3593</v>
      </c>
      <c r="AL371" s="203" t="s">
        <v>3593</v>
      </c>
      <c r="AM371" s="203" t="s">
        <v>3593</v>
      </c>
      <c r="AN371" s="203" t="s">
        <v>3593</v>
      </c>
      <c r="AO371" s="203" t="s">
        <v>3593</v>
      </c>
      <c r="AP371" s="203" t="s">
        <v>3593</v>
      </c>
      <c r="AQ371" s="203" t="s">
        <v>3593</v>
      </c>
      <c r="AR371" s="203" t="s">
        <v>3593</v>
      </c>
      <c r="AS371" s="203" t="s">
        <v>3593</v>
      </c>
      <c r="AT371" s="203" t="s">
        <v>3593</v>
      </c>
      <c r="AU371" s="203" t="s">
        <v>3593</v>
      </c>
      <c r="AV371" s="203" t="s">
        <v>3593</v>
      </c>
      <c r="AW371" s="203" t="s">
        <v>3593</v>
      </c>
      <c r="AX371" s="203" t="s">
        <v>3593</v>
      </c>
      <c r="AY371" s="203" t="s">
        <v>3593</v>
      </c>
    </row>
    <row r="372" spans="16:51" x14ac:dyDescent="0.25">
      <c r="P372" s="199" t="s">
        <v>3589</v>
      </c>
      <c r="Q372" s="199" t="s">
        <v>4036</v>
      </c>
      <c r="R372" s="199" t="s">
        <v>4036</v>
      </c>
      <c r="S372" s="199" t="s">
        <v>4037</v>
      </c>
      <c r="T372" s="199" t="s">
        <v>4038</v>
      </c>
      <c r="U372" s="203" t="s">
        <v>3593</v>
      </c>
      <c r="V372" s="203" t="s">
        <v>3593</v>
      </c>
      <c r="W372" s="203" t="s">
        <v>3593</v>
      </c>
      <c r="X372" s="203" t="s">
        <v>3593</v>
      </c>
      <c r="Y372" s="203" t="s">
        <v>3593</v>
      </c>
      <c r="Z372" s="203" t="s">
        <v>3593</v>
      </c>
      <c r="AA372" s="203" t="s">
        <v>3593</v>
      </c>
      <c r="AB372" s="203" t="s">
        <v>3593</v>
      </c>
      <c r="AC372" s="203" t="s">
        <v>3593</v>
      </c>
      <c r="AD372" s="203" t="s">
        <v>3593</v>
      </c>
      <c r="AE372" s="203" t="s">
        <v>3593</v>
      </c>
      <c r="AF372" s="203" t="s">
        <v>3593</v>
      </c>
      <c r="AG372" s="203" t="s">
        <v>3593</v>
      </c>
      <c r="AH372" s="203" t="s">
        <v>3593</v>
      </c>
      <c r="AI372" s="203" t="s">
        <v>3593</v>
      </c>
      <c r="AJ372" s="203" t="s">
        <v>3593</v>
      </c>
      <c r="AK372" s="203" t="s">
        <v>3593</v>
      </c>
      <c r="AL372" s="203" t="s">
        <v>3593</v>
      </c>
      <c r="AM372" s="203" t="s">
        <v>3593</v>
      </c>
      <c r="AN372" s="203" t="s">
        <v>3593</v>
      </c>
      <c r="AO372" s="203" t="s">
        <v>3593</v>
      </c>
      <c r="AP372" s="203" t="s">
        <v>3593</v>
      </c>
      <c r="AQ372" s="203" t="s">
        <v>3593</v>
      </c>
      <c r="AR372" s="203" t="s">
        <v>3593</v>
      </c>
      <c r="AS372" s="203" t="s">
        <v>3593</v>
      </c>
      <c r="AT372" s="203" t="s">
        <v>3593</v>
      </c>
      <c r="AU372" s="203" t="s">
        <v>3593</v>
      </c>
      <c r="AV372" s="203" t="s">
        <v>3593</v>
      </c>
      <c r="AW372" s="203" t="s">
        <v>3593</v>
      </c>
      <c r="AX372" s="203" t="s">
        <v>3593</v>
      </c>
      <c r="AY372" s="203" t="s">
        <v>3593</v>
      </c>
    </row>
    <row r="373" spans="16:51" x14ac:dyDescent="0.25">
      <c r="P373" s="199" t="s">
        <v>3589</v>
      </c>
      <c r="Q373" s="199" t="s">
        <v>3895</v>
      </c>
      <c r="R373" s="199" t="s">
        <v>3895</v>
      </c>
      <c r="S373" s="199" t="s">
        <v>3679</v>
      </c>
      <c r="T373" s="199" t="s">
        <v>3680</v>
      </c>
      <c r="U373" s="203" t="s">
        <v>3593</v>
      </c>
      <c r="V373" s="203" t="s">
        <v>3593</v>
      </c>
      <c r="W373" s="203" t="s">
        <v>3593</v>
      </c>
      <c r="X373" s="203" t="s">
        <v>3593</v>
      </c>
      <c r="Y373" s="203" t="s">
        <v>3593</v>
      </c>
      <c r="Z373" s="203" t="s">
        <v>3593</v>
      </c>
      <c r="AA373" s="203" t="s">
        <v>3593</v>
      </c>
      <c r="AB373" s="203" t="s">
        <v>3593</v>
      </c>
      <c r="AC373" s="203" t="s">
        <v>3593</v>
      </c>
      <c r="AD373" s="203" t="s">
        <v>3593</v>
      </c>
      <c r="AE373" s="203" t="s">
        <v>3593</v>
      </c>
      <c r="AF373" s="203" t="s">
        <v>3593</v>
      </c>
      <c r="AG373" s="203" t="s">
        <v>3593</v>
      </c>
      <c r="AH373" s="203" t="s">
        <v>3593</v>
      </c>
      <c r="AI373" s="203" t="s">
        <v>3593</v>
      </c>
      <c r="AJ373" s="203" t="s">
        <v>3593</v>
      </c>
      <c r="AK373" s="203" t="s">
        <v>3593</v>
      </c>
      <c r="AL373" s="203" t="s">
        <v>3593</v>
      </c>
      <c r="AM373" s="203" t="s">
        <v>3593</v>
      </c>
      <c r="AN373" s="203" t="s">
        <v>3593</v>
      </c>
      <c r="AO373" s="203" t="s">
        <v>3593</v>
      </c>
      <c r="AP373" s="203" t="s">
        <v>3593</v>
      </c>
      <c r="AQ373" s="203" t="s">
        <v>3593</v>
      </c>
      <c r="AR373" s="203" t="s">
        <v>3593</v>
      </c>
      <c r="AS373" s="203" t="s">
        <v>3593</v>
      </c>
      <c r="AT373" s="203" t="s">
        <v>3593</v>
      </c>
      <c r="AU373" s="203" t="s">
        <v>3593</v>
      </c>
      <c r="AV373" s="203" t="s">
        <v>3593</v>
      </c>
      <c r="AW373" s="203" t="s">
        <v>3593</v>
      </c>
      <c r="AX373" s="203" t="s">
        <v>3593</v>
      </c>
      <c r="AY373" s="203" t="s">
        <v>3593</v>
      </c>
    </row>
    <row r="374" spans="16:51" x14ac:dyDescent="0.25">
      <c r="P374" s="199" t="s">
        <v>3589</v>
      </c>
      <c r="Q374" s="199" t="s">
        <v>4027</v>
      </c>
      <c r="R374" s="199" t="s">
        <v>4027</v>
      </c>
      <c r="S374" s="199" t="s">
        <v>3734</v>
      </c>
      <c r="T374" s="199" t="s">
        <v>3735</v>
      </c>
      <c r="U374" s="199" t="s">
        <v>3736</v>
      </c>
      <c r="V374" s="203" t="s">
        <v>3593</v>
      </c>
      <c r="W374" s="203" t="s">
        <v>3593</v>
      </c>
      <c r="X374" s="203" t="s">
        <v>3593</v>
      </c>
      <c r="Y374" s="203" t="s">
        <v>3593</v>
      </c>
      <c r="Z374" s="203" t="s">
        <v>3593</v>
      </c>
      <c r="AA374" s="203" t="s">
        <v>3593</v>
      </c>
      <c r="AB374" s="203" t="s">
        <v>3593</v>
      </c>
      <c r="AC374" s="203" t="s">
        <v>3593</v>
      </c>
      <c r="AD374" s="203" t="s">
        <v>3593</v>
      </c>
      <c r="AE374" s="203" t="s">
        <v>3593</v>
      </c>
      <c r="AF374" s="203" t="s">
        <v>3593</v>
      </c>
      <c r="AG374" s="203" t="s">
        <v>3593</v>
      </c>
      <c r="AH374" s="203" t="s">
        <v>3593</v>
      </c>
      <c r="AI374" s="203" t="s">
        <v>3593</v>
      </c>
      <c r="AJ374" s="203" t="s">
        <v>3593</v>
      </c>
      <c r="AK374" s="203" t="s">
        <v>3593</v>
      </c>
      <c r="AL374" s="203" t="s">
        <v>3593</v>
      </c>
      <c r="AM374" s="203" t="s">
        <v>3593</v>
      </c>
      <c r="AN374" s="203" t="s">
        <v>3593</v>
      </c>
      <c r="AO374" s="203" t="s">
        <v>3593</v>
      </c>
      <c r="AP374" s="203" t="s">
        <v>3593</v>
      </c>
      <c r="AQ374" s="203" t="s">
        <v>3593</v>
      </c>
      <c r="AR374" s="203" t="s">
        <v>3593</v>
      </c>
      <c r="AS374" s="203" t="s">
        <v>3593</v>
      </c>
      <c r="AT374" s="203" t="s">
        <v>3593</v>
      </c>
      <c r="AU374" s="203" t="s">
        <v>3593</v>
      </c>
      <c r="AV374" s="203" t="s">
        <v>3593</v>
      </c>
      <c r="AW374" s="203" t="s">
        <v>3593</v>
      </c>
      <c r="AX374" s="203" t="s">
        <v>3593</v>
      </c>
      <c r="AY374" s="203" t="s">
        <v>3593</v>
      </c>
    </row>
    <row r="375" spans="16:51" x14ac:dyDescent="0.25">
      <c r="P375" s="199" t="s">
        <v>3589</v>
      </c>
      <c r="Q375" s="199" t="s">
        <v>4032</v>
      </c>
      <c r="R375" s="199" t="s">
        <v>4032</v>
      </c>
      <c r="S375" s="199" t="s">
        <v>3839</v>
      </c>
      <c r="T375" s="199" t="s">
        <v>3840</v>
      </c>
      <c r="U375" s="203" t="s">
        <v>3593</v>
      </c>
      <c r="V375" s="203" t="s">
        <v>3593</v>
      </c>
      <c r="W375" s="203" t="s">
        <v>3593</v>
      </c>
      <c r="X375" s="203" t="s">
        <v>3593</v>
      </c>
      <c r="Y375" s="203" t="s">
        <v>3593</v>
      </c>
      <c r="Z375" s="203" t="s">
        <v>3593</v>
      </c>
      <c r="AA375" s="203" t="s">
        <v>3593</v>
      </c>
      <c r="AB375" s="203" t="s">
        <v>3593</v>
      </c>
      <c r="AC375" s="203" t="s">
        <v>3593</v>
      </c>
      <c r="AD375" s="203" t="s">
        <v>3593</v>
      </c>
      <c r="AE375" s="203" t="s">
        <v>3593</v>
      </c>
      <c r="AF375" s="203" t="s">
        <v>3593</v>
      </c>
      <c r="AG375" s="203" t="s">
        <v>3593</v>
      </c>
      <c r="AH375" s="203" t="s">
        <v>3593</v>
      </c>
      <c r="AI375" s="203" t="s">
        <v>3593</v>
      </c>
      <c r="AJ375" s="203" t="s">
        <v>3593</v>
      </c>
      <c r="AK375" s="203" t="s">
        <v>3593</v>
      </c>
      <c r="AL375" s="203" t="s">
        <v>3593</v>
      </c>
      <c r="AM375" s="203" t="s">
        <v>3593</v>
      </c>
      <c r="AN375" s="203" t="s">
        <v>3593</v>
      </c>
      <c r="AO375" s="203" t="s">
        <v>3593</v>
      </c>
      <c r="AP375" s="203" t="s">
        <v>3593</v>
      </c>
      <c r="AQ375" s="203" t="s">
        <v>3593</v>
      </c>
      <c r="AR375" s="203" t="s">
        <v>3593</v>
      </c>
      <c r="AS375" s="203" t="s">
        <v>3593</v>
      </c>
      <c r="AT375" s="203" t="s">
        <v>3593</v>
      </c>
      <c r="AU375" s="203" t="s">
        <v>3593</v>
      </c>
      <c r="AV375" s="203" t="s">
        <v>3593</v>
      </c>
      <c r="AW375" s="203" t="s">
        <v>3593</v>
      </c>
      <c r="AX375" s="203" t="s">
        <v>3593</v>
      </c>
      <c r="AY375" s="203" t="s">
        <v>3593</v>
      </c>
    </row>
    <row r="376" spans="16:51" x14ac:dyDescent="0.25">
      <c r="P376" s="199" t="s">
        <v>3589</v>
      </c>
      <c r="Q376" s="199" t="s">
        <v>3627</v>
      </c>
      <c r="R376" s="199" t="s">
        <v>3627</v>
      </c>
      <c r="S376" s="199" t="s">
        <v>3970</v>
      </c>
      <c r="T376" s="199" t="s">
        <v>3619</v>
      </c>
      <c r="U376" s="199" t="s">
        <v>3810</v>
      </c>
      <c r="V376" s="203" t="s">
        <v>3593</v>
      </c>
      <c r="W376" s="203" t="s">
        <v>3593</v>
      </c>
      <c r="X376" s="203" t="s">
        <v>3593</v>
      </c>
      <c r="Y376" s="203" t="s">
        <v>3593</v>
      </c>
      <c r="Z376" s="203" t="s">
        <v>3593</v>
      </c>
      <c r="AA376" s="203" t="s">
        <v>3593</v>
      </c>
      <c r="AB376" s="203" t="s">
        <v>3593</v>
      </c>
      <c r="AC376" s="203" t="s">
        <v>3593</v>
      </c>
      <c r="AD376" s="203" t="s">
        <v>3593</v>
      </c>
      <c r="AE376" s="203" t="s">
        <v>3593</v>
      </c>
      <c r="AF376" s="203" t="s">
        <v>3593</v>
      </c>
      <c r="AG376" s="203" t="s">
        <v>3593</v>
      </c>
      <c r="AH376" s="203" t="s">
        <v>3593</v>
      </c>
      <c r="AI376" s="203" t="s">
        <v>3593</v>
      </c>
      <c r="AJ376" s="203" t="s">
        <v>3593</v>
      </c>
      <c r="AK376" s="203" t="s">
        <v>3593</v>
      </c>
      <c r="AL376" s="203" t="s">
        <v>3593</v>
      </c>
      <c r="AM376" s="203" t="s">
        <v>3593</v>
      </c>
      <c r="AN376" s="203" t="s">
        <v>3593</v>
      </c>
      <c r="AO376" s="203" t="s">
        <v>3593</v>
      </c>
      <c r="AP376" s="203" t="s">
        <v>3593</v>
      </c>
      <c r="AQ376" s="203" t="s">
        <v>3593</v>
      </c>
      <c r="AR376" s="203" t="s">
        <v>3593</v>
      </c>
      <c r="AS376" s="203" t="s">
        <v>3593</v>
      </c>
      <c r="AT376" s="203" t="s">
        <v>3593</v>
      </c>
      <c r="AU376" s="203" t="s">
        <v>3593</v>
      </c>
      <c r="AV376" s="203" t="s">
        <v>3593</v>
      </c>
      <c r="AW376" s="203" t="s">
        <v>3593</v>
      </c>
      <c r="AX376" s="203" t="s">
        <v>3593</v>
      </c>
      <c r="AY376" s="203" t="s">
        <v>3593</v>
      </c>
    </row>
    <row r="377" spans="16:51" x14ac:dyDescent="0.25">
      <c r="P377" s="199" t="s">
        <v>3589</v>
      </c>
      <c r="Q377" s="199" t="s">
        <v>3804</v>
      </c>
      <c r="R377" s="199" t="s">
        <v>3804</v>
      </c>
      <c r="S377" s="199" t="s">
        <v>3811</v>
      </c>
      <c r="T377" s="199" t="s">
        <v>3774</v>
      </c>
      <c r="U377" s="199" t="s">
        <v>3810</v>
      </c>
      <c r="V377" s="203" t="s">
        <v>3593</v>
      </c>
      <c r="W377" s="203" t="s">
        <v>3593</v>
      </c>
      <c r="X377" s="203" t="s">
        <v>3593</v>
      </c>
      <c r="Y377" s="203" t="s">
        <v>3593</v>
      </c>
      <c r="Z377" s="203" t="s">
        <v>3593</v>
      </c>
      <c r="AA377" s="203" t="s">
        <v>3593</v>
      </c>
      <c r="AB377" s="203" t="s">
        <v>3593</v>
      </c>
      <c r="AC377" s="203" t="s">
        <v>3593</v>
      </c>
      <c r="AD377" s="203" t="s">
        <v>3593</v>
      </c>
      <c r="AE377" s="203" t="s">
        <v>3593</v>
      </c>
      <c r="AF377" s="203" t="s">
        <v>3593</v>
      </c>
      <c r="AG377" s="203" t="s">
        <v>3593</v>
      </c>
      <c r="AH377" s="203" t="s">
        <v>3593</v>
      </c>
      <c r="AI377" s="203" t="s">
        <v>3593</v>
      </c>
      <c r="AJ377" s="203" t="s">
        <v>3593</v>
      </c>
      <c r="AK377" s="203" t="s">
        <v>3593</v>
      </c>
      <c r="AL377" s="203" t="s">
        <v>3593</v>
      </c>
      <c r="AM377" s="203" t="s">
        <v>3593</v>
      </c>
      <c r="AN377" s="203" t="s">
        <v>3593</v>
      </c>
      <c r="AO377" s="203" t="s">
        <v>3593</v>
      </c>
      <c r="AP377" s="203" t="s">
        <v>3593</v>
      </c>
      <c r="AQ377" s="203" t="s">
        <v>3593</v>
      </c>
      <c r="AR377" s="203" t="s">
        <v>3593</v>
      </c>
      <c r="AS377" s="203" t="s">
        <v>3593</v>
      </c>
      <c r="AT377" s="203" t="s">
        <v>3593</v>
      </c>
      <c r="AU377" s="203" t="s">
        <v>3593</v>
      </c>
      <c r="AV377" s="203" t="s">
        <v>3593</v>
      </c>
      <c r="AW377" s="203" t="s">
        <v>3593</v>
      </c>
      <c r="AX377" s="203" t="s">
        <v>3593</v>
      </c>
      <c r="AY377" s="203" t="s">
        <v>3593</v>
      </c>
    </row>
    <row r="378" spans="16:51" x14ac:dyDescent="0.25">
      <c r="P378" s="199" t="s">
        <v>3589</v>
      </c>
      <c r="Q378" s="199" t="s">
        <v>4018</v>
      </c>
      <c r="R378" s="199" t="s">
        <v>4018</v>
      </c>
      <c r="S378" s="199" t="s">
        <v>3705</v>
      </c>
      <c r="T378" s="199" t="s">
        <v>4016</v>
      </c>
      <c r="U378" s="203" t="s">
        <v>3593</v>
      </c>
      <c r="V378" s="203" t="s">
        <v>3593</v>
      </c>
      <c r="W378" s="203" t="s">
        <v>3593</v>
      </c>
      <c r="X378" s="203" t="s">
        <v>3593</v>
      </c>
      <c r="Y378" s="203" t="s">
        <v>3593</v>
      </c>
      <c r="Z378" s="203" t="s">
        <v>3593</v>
      </c>
      <c r="AA378" s="203" t="s">
        <v>3593</v>
      </c>
      <c r="AB378" s="203" t="s">
        <v>3593</v>
      </c>
      <c r="AC378" s="203" t="s">
        <v>3593</v>
      </c>
      <c r="AD378" s="203" t="s">
        <v>3593</v>
      </c>
      <c r="AE378" s="203" t="s">
        <v>3593</v>
      </c>
      <c r="AF378" s="203" t="s">
        <v>3593</v>
      </c>
      <c r="AG378" s="203" t="s">
        <v>3593</v>
      </c>
      <c r="AH378" s="203" t="s">
        <v>3593</v>
      </c>
      <c r="AI378" s="203" t="s">
        <v>3593</v>
      </c>
      <c r="AJ378" s="203" t="s">
        <v>3593</v>
      </c>
      <c r="AK378" s="203" t="s">
        <v>3593</v>
      </c>
      <c r="AL378" s="203" t="s">
        <v>3593</v>
      </c>
      <c r="AM378" s="203" t="s">
        <v>3593</v>
      </c>
      <c r="AN378" s="203" t="s">
        <v>3593</v>
      </c>
      <c r="AO378" s="203" t="s">
        <v>3593</v>
      </c>
      <c r="AP378" s="203" t="s">
        <v>3593</v>
      </c>
      <c r="AQ378" s="203" t="s">
        <v>3593</v>
      </c>
      <c r="AR378" s="203" t="s">
        <v>3593</v>
      </c>
      <c r="AS378" s="203" t="s">
        <v>3593</v>
      </c>
      <c r="AT378" s="203" t="s">
        <v>3593</v>
      </c>
      <c r="AU378" s="203" t="s">
        <v>3593</v>
      </c>
      <c r="AV378" s="203" t="s">
        <v>3593</v>
      </c>
      <c r="AW378" s="203" t="s">
        <v>3593</v>
      </c>
      <c r="AX378" s="203" t="s">
        <v>3593</v>
      </c>
      <c r="AY378" s="203" t="s">
        <v>3593</v>
      </c>
    </row>
    <row r="379" spans="16:51" x14ac:dyDescent="0.25">
      <c r="P379" s="199" t="s">
        <v>3589</v>
      </c>
      <c r="Q379" s="199" t="s">
        <v>3848</v>
      </c>
      <c r="R379" s="199" t="s">
        <v>3848</v>
      </c>
      <c r="S379" s="199" t="s">
        <v>3645</v>
      </c>
      <c r="T379" s="199" t="s">
        <v>3646</v>
      </c>
      <c r="U379" s="199" t="s">
        <v>3647</v>
      </c>
      <c r="V379" s="203" t="s">
        <v>3593</v>
      </c>
      <c r="W379" s="203" t="s">
        <v>3593</v>
      </c>
      <c r="X379" s="203" t="s">
        <v>3593</v>
      </c>
      <c r="Y379" s="203" t="s">
        <v>3593</v>
      </c>
      <c r="Z379" s="203" t="s">
        <v>3593</v>
      </c>
      <c r="AA379" s="203" t="s">
        <v>3593</v>
      </c>
      <c r="AB379" s="203" t="s">
        <v>3593</v>
      </c>
      <c r="AC379" s="203" t="s">
        <v>3593</v>
      </c>
      <c r="AD379" s="203" t="s">
        <v>3593</v>
      </c>
      <c r="AE379" s="203" t="s">
        <v>3593</v>
      </c>
      <c r="AF379" s="203" t="s">
        <v>3593</v>
      </c>
      <c r="AG379" s="203" t="s">
        <v>3593</v>
      </c>
      <c r="AH379" s="203" t="s">
        <v>3593</v>
      </c>
      <c r="AI379" s="203" t="s">
        <v>3593</v>
      </c>
      <c r="AJ379" s="203" t="s">
        <v>3593</v>
      </c>
      <c r="AK379" s="203" t="s">
        <v>3593</v>
      </c>
      <c r="AL379" s="203" t="s">
        <v>3593</v>
      </c>
      <c r="AM379" s="203" t="s">
        <v>3593</v>
      </c>
      <c r="AN379" s="203" t="s">
        <v>3593</v>
      </c>
      <c r="AO379" s="203" t="s">
        <v>3593</v>
      </c>
      <c r="AP379" s="203" t="s">
        <v>3593</v>
      </c>
      <c r="AQ379" s="203" t="s">
        <v>3593</v>
      </c>
      <c r="AR379" s="203" t="s">
        <v>3593</v>
      </c>
      <c r="AS379" s="203" t="s">
        <v>3593</v>
      </c>
      <c r="AT379" s="203" t="s">
        <v>3593</v>
      </c>
      <c r="AU379" s="203" t="s">
        <v>3593</v>
      </c>
      <c r="AV379" s="203" t="s">
        <v>3593</v>
      </c>
      <c r="AW379" s="203" t="s">
        <v>3593</v>
      </c>
      <c r="AX379" s="203" t="s">
        <v>3593</v>
      </c>
      <c r="AY379" s="203" t="s">
        <v>3593</v>
      </c>
    </row>
    <row r="380" spans="16:51" x14ac:dyDescent="0.25">
      <c r="P380" s="199" t="s">
        <v>3589</v>
      </c>
      <c r="Q380" s="199" t="s">
        <v>3907</v>
      </c>
      <c r="R380" s="199" t="s">
        <v>3907</v>
      </c>
      <c r="S380" s="199" t="s">
        <v>3649</v>
      </c>
      <c r="T380" s="199" t="s">
        <v>3650</v>
      </c>
      <c r="U380" s="199" t="s">
        <v>3651</v>
      </c>
      <c r="V380" s="203" t="s">
        <v>3593</v>
      </c>
      <c r="W380" s="203" t="s">
        <v>3593</v>
      </c>
      <c r="X380" s="203" t="s">
        <v>3593</v>
      </c>
      <c r="Y380" s="203" t="s">
        <v>3593</v>
      </c>
      <c r="Z380" s="203" t="s">
        <v>3593</v>
      </c>
      <c r="AA380" s="203" t="s">
        <v>3593</v>
      </c>
      <c r="AB380" s="203" t="s">
        <v>3593</v>
      </c>
      <c r="AC380" s="203" t="s">
        <v>3593</v>
      </c>
      <c r="AD380" s="203" t="s">
        <v>3593</v>
      </c>
      <c r="AE380" s="203" t="s">
        <v>3593</v>
      </c>
      <c r="AF380" s="203" t="s">
        <v>3593</v>
      </c>
      <c r="AG380" s="203" t="s">
        <v>3593</v>
      </c>
      <c r="AH380" s="203" t="s">
        <v>3593</v>
      </c>
      <c r="AI380" s="203" t="s">
        <v>3593</v>
      </c>
      <c r="AJ380" s="203" t="s">
        <v>3593</v>
      </c>
      <c r="AK380" s="203" t="s">
        <v>3593</v>
      </c>
      <c r="AL380" s="203" t="s">
        <v>3593</v>
      </c>
      <c r="AM380" s="203" t="s">
        <v>3593</v>
      </c>
      <c r="AN380" s="203" t="s">
        <v>3593</v>
      </c>
      <c r="AO380" s="203" t="s">
        <v>3593</v>
      </c>
      <c r="AP380" s="203" t="s">
        <v>3593</v>
      </c>
      <c r="AQ380" s="203" t="s">
        <v>3593</v>
      </c>
      <c r="AR380" s="203" t="s">
        <v>3593</v>
      </c>
      <c r="AS380" s="203" t="s">
        <v>3593</v>
      </c>
      <c r="AT380" s="203" t="s">
        <v>3593</v>
      </c>
      <c r="AU380" s="203" t="s">
        <v>3593</v>
      </c>
      <c r="AV380" s="203" t="s">
        <v>3593</v>
      </c>
      <c r="AW380" s="203" t="s">
        <v>3593</v>
      </c>
      <c r="AX380" s="203" t="s">
        <v>3593</v>
      </c>
      <c r="AY380" s="203" t="s">
        <v>3593</v>
      </c>
    </row>
    <row r="381" spans="16:51" x14ac:dyDescent="0.25">
      <c r="P381" s="199" t="s">
        <v>3589</v>
      </c>
      <c r="Q381" s="199" t="s">
        <v>3862</v>
      </c>
      <c r="R381" s="199" t="s">
        <v>3862</v>
      </c>
      <c r="S381" s="199" t="s">
        <v>3743</v>
      </c>
      <c r="T381" s="199" t="s">
        <v>3744</v>
      </c>
      <c r="U381" s="203" t="s">
        <v>3593</v>
      </c>
      <c r="V381" s="203" t="s">
        <v>3593</v>
      </c>
      <c r="W381" s="203" t="s">
        <v>3593</v>
      </c>
      <c r="X381" s="203" t="s">
        <v>3593</v>
      </c>
      <c r="Y381" s="203" t="s">
        <v>3593</v>
      </c>
      <c r="Z381" s="203" t="s">
        <v>3593</v>
      </c>
      <c r="AA381" s="203" t="s">
        <v>3593</v>
      </c>
      <c r="AB381" s="203" t="s">
        <v>3593</v>
      </c>
      <c r="AC381" s="203" t="s">
        <v>3593</v>
      </c>
      <c r="AD381" s="203" t="s">
        <v>3593</v>
      </c>
      <c r="AE381" s="203" t="s">
        <v>3593</v>
      </c>
      <c r="AF381" s="203" t="s">
        <v>3593</v>
      </c>
      <c r="AG381" s="203" t="s">
        <v>3593</v>
      </c>
      <c r="AH381" s="203" t="s">
        <v>3593</v>
      </c>
      <c r="AI381" s="203" t="s">
        <v>3593</v>
      </c>
      <c r="AJ381" s="203" t="s">
        <v>3593</v>
      </c>
      <c r="AK381" s="203" t="s">
        <v>3593</v>
      </c>
      <c r="AL381" s="203" t="s">
        <v>3593</v>
      </c>
      <c r="AM381" s="203" t="s">
        <v>3593</v>
      </c>
      <c r="AN381" s="203" t="s">
        <v>3593</v>
      </c>
      <c r="AO381" s="203" t="s">
        <v>3593</v>
      </c>
      <c r="AP381" s="203" t="s">
        <v>3593</v>
      </c>
      <c r="AQ381" s="203" t="s">
        <v>3593</v>
      </c>
      <c r="AR381" s="203" t="s">
        <v>3593</v>
      </c>
      <c r="AS381" s="203" t="s">
        <v>3593</v>
      </c>
      <c r="AT381" s="203" t="s">
        <v>3593</v>
      </c>
      <c r="AU381" s="203" t="s">
        <v>3593</v>
      </c>
      <c r="AV381" s="203" t="s">
        <v>3593</v>
      </c>
      <c r="AW381" s="203" t="s">
        <v>3593</v>
      </c>
      <c r="AX381" s="203" t="s">
        <v>3593</v>
      </c>
      <c r="AY381" s="203" t="s">
        <v>3593</v>
      </c>
    </row>
    <row r="382" spans="16:51" x14ac:dyDescent="0.25">
      <c r="P382" s="199" t="s">
        <v>3618</v>
      </c>
      <c r="Q382" s="199" t="s">
        <v>3632</v>
      </c>
      <c r="R382" s="199" t="s">
        <v>3630</v>
      </c>
      <c r="S382" s="199" t="s">
        <v>3711</v>
      </c>
      <c r="T382" s="199" t="s">
        <v>3713</v>
      </c>
      <c r="U382" s="199" t="s">
        <v>3714</v>
      </c>
      <c r="V382" s="199" t="s">
        <v>3659</v>
      </c>
      <c r="W382" s="199" t="s">
        <v>3712</v>
      </c>
      <c r="X382" s="199" t="s">
        <v>3660</v>
      </c>
      <c r="Y382" s="199" t="s">
        <v>3661</v>
      </c>
      <c r="Z382" s="199" t="s">
        <v>3662</v>
      </c>
      <c r="AA382" s="199" t="s">
        <v>3663</v>
      </c>
      <c r="AB382" s="199" t="s">
        <v>3664</v>
      </c>
      <c r="AC382" s="199" t="s">
        <v>3745</v>
      </c>
      <c r="AD382" s="199" t="s">
        <v>4005</v>
      </c>
      <c r="AE382" s="199" t="s">
        <v>4006</v>
      </c>
      <c r="AF382" s="199" t="s">
        <v>4007</v>
      </c>
      <c r="AG382" s="199" t="s">
        <v>4008</v>
      </c>
      <c r="AH382" s="203" t="s">
        <v>3593</v>
      </c>
      <c r="AI382" s="203" t="s">
        <v>3593</v>
      </c>
      <c r="AJ382" s="203" t="s">
        <v>3593</v>
      </c>
      <c r="AK382" s="203" t="s">
        <v>3593</v>
      </c>
      <c r="AL382" s="203" t="s">
        <v>3593</v>
      </c>
      <c r="AM382" s="203" t="s">
        <v>3593</v>
      </c>
      <c r="AN382" s="203" t="s">
        <v>3593</v>
      </c>
      <c r="AO382" s="203" t="s">
        <v>3593</v>
      </c>
      <c r="AP382" s="203" t="s">
        <v>3593</v>
      </c>
      <c r="AQ382" s="203" t="s">
        <v>3593</v>
      </c>
      <c r="AR382" s="203" t="s">
        <v>3593</v>
      </c>
      <c r="AS382" s="203" t="s">
        <v>3593</v>
      </c>
      <c r="AT382" s="203" t="s">
        <v>3593</v>
      </c>
      <c r="AU382" s="203" t="s">
        <v>3593</v>
      </c>
      <c r="AV382" s="203" t="s">
        <v>3593</v>
      </c>
      <c r="AW382" s="203" t="s">
        <v>3593</v>
      </c>
      <c r="AX382" s="203" t="s">
        <v>3593</v>
      </c>
      <c r="AY382" s="203" t="s">
        <v>3593</v>
      </c>
    </row>
    <row r="383" spans="16:51" x14ac:dyDescent="0.25">
      <c r="P383" s="199" t="s">
        <v>3589</v>
      </c>
      <c r="Q383" s="199" t="s">
        <v>3937</v>
      </c>
      <c r="R383" s="199" t="s">
        <v>3937</v>
      </c>
      <c r="S383" s="199" t="s">
        <v>3615</v>
      </c>
      <c r="T383" s="199" t="s">
        <v>3616</v>
      </c>
      <c r="U383" s="199" t="s">
        <v>3617</v>
      </c>
      <c r="V383" s="203" t="s">
        <v>3593</v>
      </c>
      <c r="W383" s="203" t="s">
        <v>3593</v>
      </c>
      <c r="X383" s="203" t="s">
        <v>3593</v>
      </c>
      <c r="Y383" s="203" t="s">
        <v>3593</v>
      </c>
      <c r="Z383" s="203" t="s">
        <v>3593</v>
      </c>
      <c r="AA383" s="203" t="s">
        <v>3593</v>
      </c>
      <c r="AB383" s="203" t="s">
        <v>3593</v>
      </c>
      <c r="AC383" s="203" t="s">
        <v>3593</v>
      </c>
      <c r="AD383" s="203" t="s">
        <v>3593</v>
      </c>
      <c r="AE383" s="203" t="s">
        <v>3593</v>
      </c>
      <c r="AF383" s="203" t="s">
        <v>3593</v>
      </c>
      <c r="AG383" s="203" t="s">
        <v>3593</v>
      </c>
      <c r="AH383" s="203" t="s">
        <v>3593</v>
      </c>
      <c r="AI383" s="203" t="s">
        <v>3593</v>
      </c>
      <c r="AJ383" s="203" t="s">
        <v>3593</v>
      </c>
      <c r="AK383" s="203" t="s">
        <v>3593</v>
      </c>
      <c r="AL383" s="203" t="s">
        <v>3593</v>
      </c>
      <c r="AM383" s="203" t="s">
        <v>3593</v>
      </c>
      <c r="AN383" s="203" t="s">
        <v>3593</v>
      </c>
      <c r="AO383" s="203" t="s">
        <v>3593</v>
      </c>
      <c r="AP383" s="203" t="s">
        <v>3593</v>
      </c>
      <c r="AQ383" s="203" t="s">
        <v>3593</v>
      </c>
      <c r="AR383" s="203" t="s">
        <v>3593</v>
      </c>
      <c r="AS383" s="203" t="s">
        <v>3593</v>
      </c>
      <c r="AT383" s="203" t="s">
        <v>3593</v>
      </c>
      <c r="AU383" s="203" t="s">
        <v>3593</v>
      </c>
      <c r="AV383" s="203" t="s">
        <v>3593</v>
      </c>
      <c r="AW383" s="203" t="s">
        <v>3593</v>
      </c>
      <c r="AX383" s="203" t="s">
        <v>3593</v>
      </c>
      <c r="AY383" s="203" t="s">
        <v>3593</v>
      </c>
    </row>
    <row r="384" spans="16:51" x14ac:dyDescent="0.25">
      <c r="P384" s="199" t="s">
        <v>3699</v>
      </c>
      <c r="Q384" s="199" t="s">
        <v>4039</v>
      </c>
      <c r="R384" s="203" t="s">
        <v>3593</v>
      </c>
      <c r="S384" s="203" t="s">
        <v>3593</v>
      </c>
      <c r="T384" s="203" t="s">
        <v>3593</v>
      </c>
      <c r="U384" s="203" t="s">
        <v>3593</v>
      </c>
      <c r="V384" s="203" t="s">
        <v>3593</v>
      </c>
      <c r="W384" s="203" t="s">
        <v>3593</v>
      </c>
      <c r="X384" s="203" t="s">
        <v>3593</v>
      </c>
      <c r="Y384" s="203" t="s">
        <v>3593</v>
      </c>
      <c r="Z384" s="203" t="s">
        <v>3593</v>
      </c>
      <c r="AA384" s="203" t="s">
        <v>3593</v>
      </c>
      <c r="AB384" s="203" t="s">
        <v>3593</v>
      </c>
      <c r="AC384" s="203" t="s">
        <v>3593</v>
      </c>
      <c r="AD384" s="203" t="s">
        <v>3593</v>
      </c>
      <c r="AE384" s="203" t="s">
        <v>3593</v>
      </c>
      <c r="AF384" s="203" t="s">
        <v>3593</v>
      </c>
      <c r="AG384" s="203" t="s">
        <v>3593</v>
      </c>
      <c r="AH384" s="203" t="s">
        <v>3593</v>
      </c>
      <c r="AI384" s="203" t="s">
        <v>3593</v>
      </c>
      <c r="AJ384" s="203" t="s">
        <v>3593</v>
      </c>
      <c r="AK384" s="203" t="s">
        <v>3593</v>
      </c>
      <c r="AL384" s="203" t="s">
        <v>3593</v>
      </c>
      <c r="AM384" s="203" t="s">
        <v>3593</v>
      </c>
      <c r="AN384" s="203" t="s">
        <v>3593</v>
      </c>
      <c r="AO384" s="203" t="s">
        <v>3593</v>
      </c>
      <c r="AP384" s="203" t="s">
        <v>3593</v>
      </c>
      <c r="AQ384" s="203" t="s">
        <v>3593</v>
      </c>
      <c r="AR384" s="203" t="s">
        <v>3593</v>
      </c>
      <c r="AS384" s="203" t="s">
        <v>3593</v>
      </c>
      <c r="AT384" s="203" t="s">
        <v>3593</v>
      </c>
      <c r="AU384" s="203" t="s">
        <v>3593</v>
      </c>
      <c r="AV384" s="203" t="s">
        <v>3593</v>
      </c>
      <c r="AW384" s="203" t="s">
        <v>3593</v>
      </c>
      <c r="AX384" s="203" t="s">
        <v>3593</v>
      </c>
      <c r="AY384" s="203" t="s">
        <v>3593</v>
      </c>
    </row>
    <row r="385" spans="16:51" x14ac:dyDescent="0.25">
      <c r="P385" s="199" t="s">
        <v>3699</v>
      </c>
      <c r="Q385" s="199" t="s">
        <v>4040</v>
      </c>
      <c r="R385" s="203" t="s">
        <v>3593</v>
      </c>
      <c r="S385" s="203" t="s">
        <v>3593</v>
      </c>
      <c r="T385" s="203" t="s">
        <v>3593</v>
      </c>
      <c r="U385" s="203" t="s">
        <v>3593</v>
      </c>
      <c r="V385" s="203" t="s">
        <v>3593</v>
      </c>
      <c r="W385" s="203" t="s">
        <v>3593</v>
      </c>
      <c r="X385" s="203" t="s">
        <v>3593</v>
      </c>
      <c r="Y385" s="203" t="s">
        <v>3593</v>
      </c>
      <c r="Z385" s="203" t="s">
        <v>3593</v>
      </c>
      <c r="AA385" s="203" t="s">
        <v>3593</v>
      </c>
      <c r="AB385" s="203" t="s">
        <v>3593</v>
      </c>
      <c r="AC385" s="203" t="s">
        <v>3593</v>
      </c>
      <c r="AD385" s="203" t="s">
        <v>3593</v>
      </c>
      <c r="AE385" s="203" t="s">
        <v>3593</v>
      </c>
      <c r="AF385" s="203" t="s">
        <v>3593</v>
      </c>
      <c r="AG385" s="203" t="s">
        <v>3593</v>
      </c>
      <c r="AH385" s="203" t="s">
        <v>3593</v>
      </c>
      <c r="AI385" s="203" t="s">
        <v>3593</v>
      </c>
      <c r="AJ385" s="203" t="s">
        <v>3593</v>
      </c>
      <c r="AK385" s="203" t="s">
        <v>3593</v>
      </c>
      <c r="AL385" s="203" t="s">
        <v>3593</v>
      </c>
      <c r="AM385" s="203" t="s">
        <v>3593</v>
      </c>
      <c r="AN385" s="203" t="s">
        <v>3593</v>
      </c>
      <c r="AO385" s="203" t="s">
        <v>3593</v>
      </c>
      <c r="AP385" s="203" t="s">
        <v>3593</v>
      </c>
      <c r="AQ385" s="203" t="s">
        <v>3593</v>
      </c>
      <c r="AR385" s="203" t="s">
        <v>3593</v>
      </c>
      <c r="AS385" s="203" t="s">
        <v>3593</v>
      </c>
      <c r="AT385" s="203" t="s">
        <v>3593</v>
      </c>
      <c r="AU385" s="203" t="s">
        <v>3593</v>
      </c>
      <c r="AV385" s="203" t="s">
        <v>3593</v>
      </c>
      <c r="AW385" s="203" t="s">
        <v>3593</v>
      </c>
      <c r="AX385" s="203" t="s">
        <v>3593</v>
      </c>
      <c r="AY385" s="203" t="s">
        <v>3593</v>
      </c>
    </row>
    <row r="386" spans="16:51" x14ac:dyDescent="0.25">
      <c r="P386" s="199" t="s">
        <v>3699</v>
      </c>
      <c r="Q386" s="199" t="s">
        <v>4041</v>
      </c>
      <c r="R386" s="203" t="s">
        <v>3593</v>
      </c>
      <c r="S386" s="203" t="s">
        <v>3593</v>
      </c>
      <c r="T386" s="203" t="s">
        <v>3593</v>
      </c>
      <c r="U386" s="203" t="s">
        <v>3593</v>
      </c>
      <c r="V386" s="203" t="s">
        <v>3593</v>
      </c>
      <c r="W386" s="203" t="s">
        <v>3593</v>
      </c>
      <c r="X386" s="203" t="s">
        <v>3593</v>
      </c>
      <c r="Y386" s="203" t="s">
        <v>3593</v>
      </c>
      <c r="Z386" s="203" t="s">
        <v>3593</v>
      </c>
      <c r="AA386" s="203" t="s">
        <v>3593</v>
      </c>
      <c r="AB386" s="203" t="s">
        <v>3593</v>
      </c>
      <c r="AC386" s="203" t="s">
        <v>3593</v>
      </c>
      <c r="AD386" s="203" t="s">
        <v>3593</v>
      </c>
      <c r="AE386" s="203" t="s">
        <v>3593</v>
      </c>
      <c r="AF386" s="203" t="s">
        <v>3593</v>
      </c>
      <c r="AG386" s="203" t="s">
        <v>3593</v>
      </c>
      <c r="AH386" s="203" t="s">
        <v>3593</v>
      </c>
      <c r="AI386" s="203" t="s">
        <v>3593</v>
      </c>
      <c r="AJ386" s="203" t="s">
        <v>3593</v>
      </c>
      <c r="AK386" s="203" t="s">
        <v>3593</v>
      </c>
      <c r="AL386" s="203" t="s">
        <v>3593</v>
      </c>
      <c r="AM386" s="203" t="s">
        <v>3593</v>
      </c>
      <c r="AN386" s="203" t="s">
        <v>3593</v>
      </c>
      <c r="AO386" s="203" t="s">
        <v>3593</v>
      </c>
      <c r="AP386" s="203" t="s">
        <v>3593</v>
      </c>
      <c r="AQ386" s="203" t="s">
        <v>3593</v>
      </c>
      <c r="AR386" s="203" t="s">
        <v>3593</v>
      </c>
      <c r="AS386" s="203" t="s">
        <v>3593</v>
      </c>
      <c r="AT386" s="203" t="s">
        <v>3593</v>
      </c>
      <c r="AU386" s="203" t="s">
        <v>3593</v>
      </c>
      <c r="AV386" s="203" t="s">
        <v>3593</v>
      </c>
      <c r="AW386" s="203" t="s">
        <v>3593</v>
      </c>
      <c r="AX386" s="203" t="s">
        <v>3593</v>
      </c>
      <c r="AY386" s="203" t="s">
        <v>3593</v>
      </c>
    </row>
    <row r="387" spans="16:51" x14ac:dyDescent="0.25">
      <c r="P387" s="199" t="s">
        <v>3589</v>
      </c>
      <c r="Q387" s="199" t="s">
        <v>3922</v>
      </c>
      <c r="R387" s="199" t="s">
        <v>3922</v>
      </c>
      <c r="S387" s="199" t="s">
        <v>3708</v>
      </c>
      <c r="T387" s="199" t="s">
        <v>3709</v>
      </c>
      <c r="U387" s="203" t="s">
        <v>3593</v>
      </c>
      <c r="V387" s="203" t="s">
        <v>3593</v>
      </c>
      <c r="W387" s="203" t="s">
        <v>3593</v>
      </c>
      <c r="X387" s="203" t="s">
        <v>3593</v>
      </c>
      <c r="Y387" s="203" t="s">
        <v>3593</v>
      </c>
      <c r="Z387" s="203" t="s">
        <v>3593</v>
      </c>
      <c r="AA387" s="203" t="s">
        <v>3593</v>
      </c>
      <c r="AB387" s="203" t="s">
        <v>3593</v>
      </c>
      <c r="AC387" s="203" t="s">
        <v>3593</v>
      </c>
      <c r="AD387" s="203" t="s">
        <v>3593</v>
      </c>
      <c r="AE387" s="203" t="s">
        <v>3593</v>
      </c>
      <c r="AF387" s="203" t="s">
        <v>3593</v>
      </c>
      <c r="AG387" s="203" t="s">
        <v>3593</v>
      </c>
      <c r="AH387" s="203" t="s">
        <v>3593</v>
      </c>
      <c r="AI387" s="203" t="s">
        <v>3593</v>
      </c>
      <c r="AJ387" s="203" t="s">
        <v>3593</v>
      </c>
      <c r="AK387" s="203" t="s">
        <v>3593</v>
      </c>
      <c r="AL387" s="203" t="s">
        <v>3593</v>
      </c>
      <c r="AM387" s="203" t="s">
        <v>3593</v>
      </c>
      <c r="AN387" s="203" t="s">
        <v>3593</v>
      </c>
      <c r="AO387" s="203" t="s">
        <v>3593</v>
      </c>
      <c r="AP387" s="203" t="s">
        <v>3593</v>
      </c>
      <c r="AQ387" s="203" t="s">
        <v>3593</v>
      </c>
      <c r="AR387" s="203" t="s">
        <v>3593</v>
      </c>
      <c r="AS387" s="203" t="s">
        <v>3593</v>
      </c>
      <c r="AT387" s="203" t="s">
        <v>3593</v>
      </c>
      <c r="AU387" s="203" t="s">
        <v>3593</v>
      </c>
      <c r="AV387" s="203" t="s">
        <v>3593</v>
      </c>
      <c r="AW387" s="203" t="s">
        <v>3593</v>
      </c>
      <c r="AX387" s="203" t="s">
        <v>3593</v>
      </c>
      <c r="AY387" s="203" t="s">
        <v>3593</v>
      </c>
    </row>
    <row r="388" spans="16:51" x14ac:dyDescent="0.25">
      <c r="P388" s="199" t="s">
        <v>3589</v>
      </c>
      <c r="Q388" s="199" t="s">
        <v>3849</v>
      </c>
      <c r="R388" s="199" t="s">
        <v>3849</v>
      </c>
      <c r="S388" s="199" t="s">
        <v>3646</v>
      </c>
      <c r="T388" s="199" t="s">
        <v>3647</v>
      </c>
      <c r="U388" s="203" t="s">
        <v>3593</v>
      </c>
      <c r="V388" s="203" t="s">
        <v>3593</v>
      </c>
      <c r="W388" s="203" t="s">
        <v>3593</v>
      </c>
      <c r="X388" s="203" t="s">
        <v>3593</v>
      </c>
      <c r="Y388" s="203" t="s">
        <v>3593</v>
      </c>
      <c r="Z388" s="203" t="s">
        <v>3593</v>
      </c>
      <c r="AA388" s="203" t="s">
        <v>3593</v>
      </c>
      <c r="AB388" s="203" t="s">
        <v>3593</v>
      </c>
      <c r="AC388" s="203" t="s">
        <v>3593</v>
      </c>
      <c r="AD388" s="203" t="s">
        <v>3593</v>
      </c>
      <c r="AE388" s="203" t="s">
        <v>3593</v>
      </c>
      <c r="AF388" s="203" t="s">
        <v>3593</v>
      </c>
      <c r="AG388" s="203" t="s">
        <v>3593</v>
      </c>
      <c r="AH388" s="203" t="s">
        <v>3593</v>
      </c>
      <c r="AI388" s="203" t="s">
        <v>3593</v>
      </c>
      <c r="AJ388" s="203" t="s">
        <v>3593</v>
      </c>
      <c r="AK388" s="203" t="s">
        <v>3593</v>
      </c>
      <c r="AL388" s="203" t="s">
        <v>3593</v>
      </c>
      <c r="AM388" s="203" t="s">
        <v>3593</v>
      </c>
      <c r="AN388" s="203" t="s">
        <v>3593</v>
      </c>
      <c r="AO388" s="203" t="s">
        <v>3593</v>
      </c>
      <c r="AP388" s="203" t="s">
        <v>3593</v>
      </c>
      <c r="AQ388" s="203" t="s">
        <v>3593</v>
      </c>
      <c r="AR388" s="203" t="s">
        <v>3593</v>
      </c>
      <c r="AS388" s="203" t="s">
        <v>3593</v>
      </c>
      <c r="AT388" s="203" t="s">
        <v>3593</v>
      </c>
      <c r="AU388" s="203" t="s">
        <v>3593</v>
      </c>
      <c r="AV388" s="203" t="s">
        <v>3593</v>
      </c>
      <c r="AW388" s="203" t="s">
        <v>3593</v>
      </c>
      <c r="AX388" s="203" t="s">
        <v>3593</v>
      </c>
      <c r="AY388" s="203" t="s">
        <v>3593</v>
      </c>
    </row>
    <row r="389" spans="16:51" x14ac:dyDescent="0.25">
      <c r="P389" s="199" t="s">
        <v>3589</v>
      </c>
      <c r="Q389" s="199" t="s">
        <v>3938</v>
      </c>
      <c r="R389" s="199" t="s">
        <v>3938</v>
      </c>
      <c r="S389" s="199" t="s">
        <v>3615</v>
      </c>
      <c r="T389" s="199" t="s">
        <v>3616</v>
      </c>
      <c r="U389" s="199" t="s">
        <v>3617</v>
      </c>
      <c r="V389" s="203" t="s">
        <v>3593</v>
      </c>
      <c r="W389" s="203" t="s">
        <v>3593</v>
      </c>
      <c r="X389" s="203" t="s">
        <v>3593</v>
      </c>
      <c r="Y389" s="203" t="s">
        <v>3593</v>
      </c>
      <c r="Z389" s="203" t="s">
        <v>3593</v>
      </c>
      <c r="AA389" s="203" t="s">
        <v>3593</v>
      </c>
      <c r="AB389" s="203" t="s">
        <v>3593</v>
      </c>
      <c r="AC389" s="203" t="s">
        <v>3593</v>
      </c>
      <c r="AD389" s="203" t="s">
        <v>3593</v>
      </c>
      <c r="AE389" s="203" t="s">
        <v>3593</v>
      </c>
      <c r="AF389" s="203" t="s">
        <v>3593</v>
      </c>
      <c r="AG389" s="203" t="s">
        <v>3593</v>
      </c>
      <c r="AH389" s="203" t="s">
        <v>3593</v>
      </c>
      <c r="AI389" s="203" t="s">
        <v>3593</v>
      </c>
      <c r="AJ389" s="203" t="s">
        <v>3593</v>
      </c>
      <c r="AK389" s="203" t="s">
        <v>3593</v>
      </c>
      <c r="AL389" s="203" t="s">
        <v>3593</v>
      </c>
      <c r="AM389" s="203" t="s">
        <v>3593</v>
      </c>
      <c r="AN389" s="203" t="s">
        <v>3593</v>
      </c>
      <c r="AO389" s="203" t="s">
        <v>3593</v>
      </c>
      <c r="AP389" s="203" t="s">
        <v>3593</v>
      </c>
      <c r="AQ389" s="203" t="s">
        <v>3593</v>
      </c>
      <c r="AR389" s="203" t="s">
        <v>3593</v>
      </c>
      <c r="AS389" s="203" t="s">
        <v>3593</v>
      </c>
      <c r="AT389" s="203" t="s">
        <v>3593</v>
      </c>
      <c r="AU389" s="203" t="s">
        <v>3593</v>
      </c>
      <c r="AV389" s="203" t="s">
        <v>3593</v>
      </c>
      <c r="AW389" s="203" t="s">
        <v>3593</v>
      </c>
      <c r="AX389" s="203" t="s">
        <v>3593</v>
      </c>
      <c r="AY389" s="203" t="s">
        <v>3593</v>
      </c>
    </row>
    <row r="390" spans="16:51" x14ac:dyDescent="0.25">
      <c r="P390" s="199" t="s">
        <v>3589</v>
      </c>
      <c r="Q390" s="199" t="s">
        <v>3809</v>
      </c>
      <c r="R390" s="199" t="s">
        <v>3809</v>
      </c>
      <c r="S390" s="199" t="s">
        <v>3774</v>
      </c>
      <c r="T390" s="199" t="s">
        <v>3810</v>
      </c>
      <c r="U390" s="203" t="s">
        <v>3593</v>
      </c>
      <c r="V390" s="203" t="s">
        <v>3593</v>
      </c>
      <c r="W390" s="203" t="s">
        <v>3593</v>
      </c>
      <c r="X390" s="203" t="s">
        <v>3593</v>
      </c>
      <c r="Y390" s="203" t="s">
        <v>3593</v>
      </c>
      <c r="Z390" s="203" t="s">
        <v>3593</v>
      </c>
      <c r="AA390" s="203" t="s">
        <v>3593</v>
      </c>
      <c r="AB390" s="203" t="s">
        <v>3593</v>
      </c>
      <c r="AC390" s="203" t="s">
        <v>3593</v>
      </c>
      <c r="AD390" s="203" t="s">
        <v>3593</v>
      </c>
      <c r="AE390" s="203" t="s">
        <v>3593</v>
      </c>
      <c r="AF390" s="203" t="s">
        <v>3593</v>
      </c>
      <c r="AG390" s="203" t="s">
        <v>3593</v>
      </c>
      <c r="AH390" s="203" t="s">
        <v>3593</v>
      </c>
      <c r="AI390" s="203" t="s">
        <v>3593</v>
      </c>
      <c r="AJ390" s="203" t="s">
        <v>3593</v>
      </c>
      <c r="AK390" s="203" t="s">
        <v>3593</v>
      </c>
      <c r="AL390" s="203" t="s">
        <v>3593</v>
      </c>
      <c r="AM390" s="203" t="s">
        <v>3593</v>
      </c>
      <c r="AN390" s="203" t="s">
        <v>3593</v>
      </c>
      <c r="AO390" s="203" t="s">
        <v>3593</v>
      </c>
      <c r="AP390" s="203" t="s">
        <v>3593</v>
      </c>
      <c r="AQ390" s="203" t="s">
        <v>3593</v>
      </c>
      <c r="AR390" s="203" t="s">
        <v>3593</v>
      </c>
      <c r="AS390" s="203" t="s">
        <v>3593</v>
      </c>
      <c r="AT390" s="203" t="s">
        <v>3593</v>
      </c>
      <c r="AU390" s="203" t="s">
        <v>3593</v>
      </c>
      <c r="AV390" s="203" t="s">
        <v>3593</v>
      </c>
      <c r="AW390" s="203" t="s">
        <v>3593</v>
      </c>
      <c r="AX390" s="203" t="s">
        <v>3593</v>
      </c>
      <c r="AY390" s="203" t="s">
        <v>3593</v>
      </c>
    </row>
    <row r="391" spans="16:51" x14ac:dyDescent="0.25">
      <c r="P391" s="199" t="s">
        <v>3589</v>
      </c>
      <c r="Q391" s="199" t="s">
        <v>3805</v>
      </c>
      <c r="R391" s="199" t="s">
        <v>3805</v>
      </c>
      <c r="S391" s="199" t="s">
        <v>3811</v>
      </c>
      <c r="T391" s="199" t="s">
        <v>3774</v>
      </c>
      <c r="U391" s="199" t="s">
        <v>3810</v>
      </c>
      <c r="V391" s="203" t="s">
        <v>3593</v>
      </c>
      <c r="W391" s="203" t="s">
        <v>3593</v>
      </c>
      <c r="X391" s="203" t="s">
        <v>3593</v>
      </c>
      <c r="Y391" s="203" t="s">
        <v>3593</v>
      </c>
      <c r="Z391" s="203" t="s">
        <v>3593</v>
      </c>
      <c r="AA391" s="203" t="s">
        <v>3593</v>
      </c>
      <c r="AB391" s="203" t="s">
        <v>3593</v>
      </c>
      <c r="AC391" s="203" t="s">
        <v>3593</v>
      </c>
      <c r="AD391" s="203" t="s">
        <v>3593</v>
      </c>
      <c r="AE391" s="203" t="s">
        <v>3593</v>
      </c>
      <c r="AF391" s="203" t="s">
        <v>3593</v>
      </c>
      <c r="AG391" s="203" t="s">
        <v>3593</v>
      </c>
      <c r="AH391" s="203" t="s">
        <v>3593</v>
      </c>
      <c r="AI391" s="203" t="s">
        <v>3593</v>
      </c>
      <c r="AJ391" s="203" t="s">
        <v>3593</v>
      </c>
      <c r="AK391" s="203" t="s">
        <v>3593</v>
      </c>
      <c r="AL391" s="203" t="s">
        <v>3593</v>
      </c>
      <c r="AM391" s="203" t="s">
        <v>3593</v>
      </c>
      <c r="AN391" s="203" t="s">
        <v>3593</v>
      </c>
      <c r="AO391" s="203" t="s">
        <v>3593</v>
      </c>
      <c r="AP391" s="203" t="s">
        <v>3593</v>
      </c>
      <c r="AQ391" s="203" t="s">
        <v>3593</v>
      </c>
      <c r="AR391" s="203" t="s">
        <v>3593</v>
      </c>
      <c r="AS391" s="203" t="s">
        <v>3593</v>
      </c>
      <c r="AT391" s="203" t="s">
        <v>3593</v>
      </c>
      <c r="AU391" s="203" t="s">
        <v>3593</v>
      </c>
      <c r="AV391" s="203" t="s">
        <v>3593</v>
      </c>
      <c r="AW391" s="203" t="s">
        <v>3593</v>
      </c>
      <c r="AX391" s="203" t="s">
        <v>3593</v>
      </c>
      <c r="AY391" s="203" t="s">
        <v>3593</v>
      </c>
    </row>
    <row r="392" spans="16:51" x14ac:dyDescent="0.25">
      <c r="P392" s="199" t="s">
        <v>3589</v>
      </c>
      <c r="Q392" s="199" t="s">
        <v>3885</v>
      </c>
      <c r="R392" s="199" t="s">
        <v>3885</v>
      </c>
      <c r="S392" s="199" t="s">
        <v>3638</v>
      </c>
      <c r="T392" s="203" t="s">
        <v>3593</v>
      </c>
      <c r="U392" s="203" t="s">
        <v>3593</v>
      </c>
      <c r="V392" s="203" t="s">
        <v>3593</v>
      </c>
      <c r="W392" s="203" t="s">
        <v>3593</v>
      </c>
      <c r="X392" s="203" t="s">
        <v>3593</v>
      </c>
      <c r="Y392" s="203" t="s">
        <v>3593</v>
      </c>
      <c r="Z392" s="203" t="s">
        <v>3593</v>
      </c>
      <c r="AA392" s="203" t="s">
        <v>3593</v>
      </c>
      <c r="AB392" s="203" t="s">
        <v>3593</v>
      </c>
      <c r="AC392" s="203" t="s">
        <v>3593</v>
      </c>
      <c r="AD392" s="203" t="s">
        <v>3593</v>
      </c>
      <c r="AE392" s="203" t="s">
        <v>3593</v>
      </c>
      <c r="AF392" s="203" t="s">
        <v>3593</v>
      </c>
      <c r="AG392" s="203" t="s">
        <v>3593</v>
      </c>
      <c r="AH392" s="203" t="s">
        <v>3593</v>
      </c>
      <c r="AI392" s="203" t="s">
        <v>3593</v>
      </c>
      <c r="AJ392" s="203" t="s">
        <v>3593</v>
      </c>
      <c r="AK392" s="203" t="s">
        <v>3593</v>
      </c>
      <c r="AL392" s="203" t="s">
        <v>3593</v>
      </c>
      <c r="AM392" s="203" t="s">
        <v>3593</v>
      </c>
      <c r="AN392" s="203" t="s">
        <v>3593</v>
      </c>
      <c r="AO392" s="203" t="s">
        <v>3593</v>
      </c>
      <c r="AP392" s="203" t="s">
        <v>3593</v>
      </c>
      <c r="AQ392" s="203" t="s">
        <v>3593</v>
      </c>
      <c r="AR392" s="203" t="s">
        <v>3593</v>
      </c>
      <c r="AS392" s="203" t="s">
        <v>3593</v>
      </c>
      <c r="AT392" s="203" t="s">
        <v>3593</v>
      </c>
      <c r="AU392" s="203" t="s">
        <v>3593</v>
      </c>
      <c r="AV392" s="203" t="s">
        <v>3593</v>
      </c>
      <c r="AW392" s="203" t="s">
        <v>3593</v>
      </c>
      <c r="AX392" s="203" t="s">
        <v>3593</v>
      </c>
      <c r="AY392" s="203" t="s">
        <v>3593</v>
      </c>
    </row>
    <row r="393" spans="16:51" x14ac:dyDescent="0.25">
      <c r="P393" s="199" t="s">
        <v>3589</v>
      </c>
      <c r="Q393" s="199" t="s">
        <v>3896</v>
      </c>
      <c r="R393" s="199" t="s">
        <v>3896</v>
      </c>
      <c r="S393" s="199" t="s">
        <v>3679</v>
      </c>
      <c r="T393" s="199" t="s">
        <v>3680</v>
      </c>
      <c r="U393" s="203" t="s">
        <v>3593</v>
      </c>
      <c r="V393" s="203" t="s">
        <v>3593</v>
      </c>
      <c r="W393" s="203" t="s">
        <v>3593</v>
      </c>
      <c r="X393" s="203" t="s">
        <v>3593</v>
      </c>
      <c r="Y393" s="203" t="s">
        <v>3593</v>
      </c>
      <c r="Z393" s="203" t="s">
        <v>3593</v>
      </c>
      <c r="AA393" s="203" t="s">
        <v>3593</v>
      </c>
      <c r="AB393" s="203" t="s">
        <v>3593</v>
      </c>
      <c r="AC393" s="203" t="s">
        <v>3593</v>
      </c>
      <c r="AD393" s="203" t="s">
        <v>3593</v>
      </c>
      <c r="AE393" s="203" t="s">
        <v>3593</v>
      </c>
      <c r="AF393" s="203" t="s">
        <v>3593</v>
      </c>
      <c r="AG393" s="203" t="s">
        <v>3593</v>
      </c>
      <c r="AH393" s="203" t="s">
        <v>3593</v>
      </c>
      <c r="AI393" s="203" t="s">
        <v>3593</v>
      </c>
      <c r="AJ393" s="203" t="s">
        <v>3593</v>
      </c>
      <c r="AK393" s="203" t="s">
        <v>3593</v>
      </c>
      <c r="AL393" s="203" t="s">
        <v>3593</v>
      </c>
      <c r="AM393" s="203" t="s">
        <v>3593</v>
      </c>
      <c r="AN393" s="203" t="s">
        <v>3593</v>
      </c>
      <c r="AO393" s="203" t="s">
        <v>3593</v>
      </c>
      <c r="AP393" s="203" t="s">
        <v>3593</v>
      </c>
      <c r="AQ393" s="203" t="s">
        <v>3593</v>
      </c>
      <c r="AR393" s="203" t="s">
        <v>3593</v>
      </c>
      <c r="AS393" s="203" t="s">
        <v>3593</v>
      </c>
      <c r="AT393" s="203" t="s">
        <v>3593</v>
      </c>
      <c r="AU393" s="203" t="s">
        <v>3593</v>
      </c>
      <c r="AV393" s="203" t="s">
        <v>3593</v>
      </c>
      <c r="AW393" s="203" t="s">
        <v>3593</v>
      </c>
      <c r="AX393" s="203" t="s">
        <v>3593</v>
      </c>
      <c r="AY393" s="203" t="s">
        <v>3593</v>
      </c>
    </row>
    <row r="394" spans="16:51" x14ac:dyDescent="0.25">
      <c r="P394" s="199" t="s">
        <v>3589</v>
      </c>
      <c r="Q394" s="199" t="s">
        <v>3939</v>
      </c>
      <c r="R394" s="199" t="s">
        <v>3939</v>
      </c>
      <c r="S394" s="199" t="s">
        <v>3615</v>
      </c>
      <c r="T394" s="199" t="s">
        <v>3616</v>
      </c>
      <c r="U394" s="199" t="s">
        <v>3617</v>
      </c>
      <c r="V394" s="203" t="s">
        <v>3593</v>
      </c>
      <c r="W394" s="203" t="s">
        <v>3593</v>
      </c>
      <c r="X394" s="203" t="s">
        <v>3593</v>
      </c>
      <c r="Y394" s="203" t="s">
        <v>3593</v>
      </c>
      <c r="Z394" s="203" t="s">
        <v>3593</v>
      </c>
      <c r="AA394" s="203" t="s">
        <v>3593</v>
      </c>
      <c r="AB394" s="203" t="s">
        <v>3593</v>
      </c>
      <c r="AC394" s="203" t="s">
        <v>3593</v>
      </c>
      <c r="AD394" s="203" t="s">
        <v>3593</v>
      </c>
      <c r="AE394" s="203" t="s">
        <v>3593</v>
      </c>
      <c r="AF394" s="203" t="s">
        <v>3593</v>
      </c>
      <c r="AG394" s="203" t="s">
        <v>3593</v>
      </c>
      <c r="AH394" s="203" t="s">
        <v>3593</v>
      </c>
      <c r="AI394" s="203" t="s">
        <v>3593</v>
      </c>
      <c r="AJ394" s="203" t="s">
        <v>3593</v>
      </c>
      <c r="AK394" s="203" t="s">
        <v>3593</v>
      </c>
      <c r="AL394" s="203" t="s">
        <v>3593</v>
      </c>
      <c r="AM394" s="203" t="s">
        <v>3593</v>
      </c>
      <c r="AN394" s="203" t="s">
        <v>3593</v>
      </c>
      <c r="AO394" s="203" t="s">
        <v>3593</v>
      </c>
      <c r="AP394" s="203" t="s">
        <v>3593</v>
      </c>
      <c r="AQ394" s="203" t="s">
        <v>3593</v>
      </c>
      <c r="AR394" s="203" t="s">
        <v>3593</v>
      </c>
      <c r="AS394" s="203" t="s">
        <v>3593</v>
      </c>
      <c r="AT394" s="203" t="s">
        <v>3593</v>
      </c>
      <c r="AU394" s="203" t="s">
        <v>3593</v>
      </c>
      <c r="AV394" s="203" t="s">
        <v>3593</v>
      </c>
      <c r="AW394" s="203" t="s">
        <v>3593</v>
      </c>
      <c r="AX394" s="203" t="s">
        <v>3593</v>
      </c>
      <c r="AY394" s="203" t="s">
        <v>3593</v>
      </c>
    </row>
    <row r="395" spans="16:51" x14ac:dyDescent="0.25">
      <c r="P395" s="199" t="s">
        <v>3699</v>
      </c>
      <c r="Q395" s="221" t="s">
        <v>4042</v>
      </c>
      <c r="R395" s="203" t="s">
        <v>3593</v>
      </c>
      <c r="S395" s="203" t="s">
        <v>3593</v>
      </c>
      <c r="T395" s="203" t="s">
        <v>3593</v>
      </c>
      <c r="U395" s="203" t="s">
        <v>3593</v>
      </c>
      <c r="V395" s="203" t="s">
        <v>3593</v>
      </c>
      <c r="W395" s="203" t="s">
        <v>3593</v>
      </c>
      <c r="X395" s="203" t="s">
        <v>3593</v>
      </c>
      <c r="Y395" s="203" t="s">
        <v>3593</v>
      </c>
      <c r="Z395" s="203" t="s">
        <v>3593</v>
      </c>
      <c r="AA395" s="203" t="s">
        <v>3593</v>
      </c>
      <c r="AB395" s="203" t="s">
        <v>3593</v>
      </c>
      <c r="AC395" s="203" t="s">
        <v>3593</v>
      </c>
      <c r="AD395" s="203" t="s">
        <v>3593</v>
      </c>
      <c r="AE395" s="203" t="s">
        <v>3593</v>
      </c>
      <c r="AF395" s="203" t="s">
        <v>3593</v>
      </c>
      <c r="AG395" s="203" t="s">
        <v>3593</v>
      </c>
      <c r="AH395" s="203" t="s">
        <v>3593</v>
      </c>
      <c r="AI395" s="203" t="s">
        <v>3593</v>
      </c>
      <c r="AJ395" s="203" t="s">
        <v>3593</v>
      </c>
      <c r="AK395" s="203" t="s">
        <v>3593</v>
      </c>
      <c r="AL395" s="203" t="s">
        <v>3593</v>
      </c>
      <c r="AM395" s="203" t="s">
        <v>3593</v>
      </c>
      <c r="AN395" s="203" t="s">
        <v>3593</v>
      </c>
      <c r="AO395" s="203" t="s">
        <v>3593</v>
      </c>
      <c r="AP395" s="203" t="s">
        <v>3593</v>
      </c>
      <c r="AQ395" s="203" t="s">
        <v>3593</v>
      </c>
      <c r="AR395" s="203" t="s">
        <v>3593</v>
      </c>
      <c r="AS395" s="203" t="s">
        <v>3593</v>
      </c>
      <c r="AT395" s="203" t="s">
        <v>3593</v>
      </c>
      <c r="AU395" s="203" t="s">
        <v>3593</v>
      </c>
      <c r="AV395" s="203" t="s">
        <v>3593</v>
      </c>
      <c r="AW395" s="203" t="s">
        <v>3593</v>
      </c>
      <c r="AX395" s="203" t="s">
        <v>3593</v>
      </c>
      <c r="AY395" s="203" t="s">
        <v>3593</v>
      </c>
    </row>
    <row r="396" spans="16:51" x14ac:dyDescent="0.25">
      <c r="P396" s="199" t="s">
        <v>3618</v>
      </c>
      <c r="Q396" s="199" t="s">
        <v>3858</v>
      </c>
      <c r="R396" s="199" t="s">
        <v>3856</v>
      </c>
      <c r="S396" s="199" t="s">
        <v>3980</v>
      </c>
      <c r="T396" s="199" t="s">
        <v>3986</v>
      </c>
      <c r="U396" s="199" t="s">
        <v>4000</v>
      </c>
      <c r="V396" s="199" t="s">
        <v>4001</v>
      </c>
      <c r="W396" s="203" t="s">
        <v>3593</v>
      </c>
      <c r="X396" s="203" t="s">
        <v>3593</v>
      </c>
      <c r="Y396" s="203" t="s">
        <v>3593</v>
      </c>
      <c r="Z396" s="203" t="s">
        <v>3593</v>
      </c>
      <c r="AA396" s="203" t="s">
        <v>3593</v>
      </c>
      <c r="AB396" s="203" t="s">
        <v>3593</v>
      </c>
      <c r="AC396" s="203" t="s">
        <v>3593</v>
      </c>
      <c r="AD396" s="203" t="s">
        <v>3593</v>
      </c>
      <c r="AE396" s="203" t="s">
        <v>3593</v>
      </c>
      <c r="AF396" s="203" t="s">
        <v>3593</v>
      </c>
      <c r="AG396" s="203" t="s">
        <v>3593</v>
      </c>
      <c r="AH396" s="203" t="s">
        <v>3593</v>
      </c>
      <c r="AI396" s="203" t="s">
        <v>3593</v>
      </c>
      <c r="AJ396" s="203" t="s">
        <v>3593</v>
      </c>
      <c r="AK396" s="203" t="s">
        <v>3593</v>
      </c>
      <c r="AL396" s="203" t="s">
        <v>3593</v>
      </c>
      <c r="AM396" s="203" t="s">
        <v>3593</v>
      </c>
      <c r="AN396" s="203" t="s">
        <v>3593</v>
      </c>
      <c r="AO396" s="203" t="s">
        <v>3593</v>
      </c>
      <c r="AP396" s="203" t="s">
        <v>3593</v>
      </c>
      <c r="AQ396" s="203" t="s">
        <v>3593</v>
      </c>
      <c r="AR396" s="203" t="s">
        <v>3593</v>
      </c>
      <c r="AS396" s="203" t="s">
        <v>3593</v>
      </c>
      <c r="AT396" s="203" t="s">
        <v>3593</v>
      </c>
      <c r="AU396" s="203" t="s">
        <v>3593</v>
      </c>
      <c r="AV396" s="203" t="s">
        <v>3593</v>
      </c>
      <c r="AW396" s="203" t="s">
        <v>3593</v>
      </c>
      <c r="AX396" s="203" t="s">
        <v>3593</v>
      </c>
      <c r="AY396" s="203" t="s">
        <v>3593</v>
      </c>
    </row>
    <row r="397" spans="16:51" x14ac:dyDescent="0.25">
      <c r="P397" s="199" t="s">
        <v>3589</v>
      </c>
      <c r="Q397" s="199" t="s">
        <v>3850</v>
      </c>
      <c r="R397" s="199" t="s">
        <v>3850</v>
      </c>
      <c r="S397" s="199" t="s">
        <v>3645</v>
      </c>
      <c r="T397" s="199" t="s">
        <v>3646</v>
      </c>
      <c r="U397" s="199" t="s">
        <v>3647</v>
      </c>
      <c r="V397" s="203" t="s">
        <v>3593</v>
      </c>
      <c r="W397" s="203" t="s">
        <v>3593</v>
      </c>
      <c r="X397" s="203" t="s">
        <v>3593</v>
      </c>
      <c r="Y397" s="203" t="s">
        <v>3593</v>
      </c>
      <c r="Z397" s="203" t="s">
        <v>3593</v>
      </c>
      <c r="AA397" s="203" t="s">
        <v>3593</v>
      </c>
      <c r="AB397" s="203" t="s">
        <v>3593</v>
      </c>
      <c r="AC397" s="203" t="s">
        <v>3593</v>
      </c>
      <c r="AD397" s="203" t="s">
        <v>3593</v>
      </c>
      <c r="AE397" s="203" t="s">
        <v>3593</v>
      </c>
      <c r="AF397" s="203" t="s">
        <v>3593</v>
      </c>
      <c r="AG397" s="203" t="s">
        <v>3593</v>
      </c>
      <c r="AH397" s="203" t="s">
        <v>3593</v>
      </c>
      <c r="AI397" s="203" t="s">
        <v>3593</v>
      </c>
      <c r="AJ397" s="203" t="s">
        <v>3593</v>
      </c>
      <c r="AK397" s="203" t="s">
        <v>3593</v>
      </c>
      <c r="AL397" s="203" t="s">
        <v>3593</v>
      </c>
      <c r="AM397" s="203" t="s">
        <v>3593</v>
      </c>
      <c r="AN397" s="203" t="s">
        <v>3593</v>
      </c>
      <c r="AO397" s="203" t="s">
        <v>3593</v>
      </c>
      <c r="AP397" s="203" t="s">
        <v>3593</v>
      </c>
      <c r="AQ397" s="203" t="s">
        <v>3593</v>
      </c>
      <c r="AR397" s="203" t="s">
        <v>3593</v>
      </c>
      <c r="AS397" s="203" t="s">
        <v>3593</v>
      </c>
      <c r="AT397" s="203" t="s">
        <v>3593</v>
      </c>
      <c r="AU397" s="203" t="s">
        <v>3593</v>
      </c>
      <c r="AV397" s="203" t="s">
        <v>3593</v>
      </c>
      <c r="AW397" s="203" t="s">
        <v>3593</v>
      </c>
      <c r="AX397" s="203" t="s">
        <v>3593</v>
      </c>
      <c r="AY397" s="203" t="s">
        <v>3593</v>
      </c>
    </row>
    <row r="398" spans="16:51" x14ac:dyDescent="0.25">
      <c r="P398" s="199" t="s">
        <v>3589</v>
      </c>
      <c r="Q398" s="199" t="s">
        <v>4007</v>
      </c>
      <c r="R398" s="199" t="s">
        <v>4007</v>
      </c>
      <c r="S398" s="199" t="s">
        <v>3746</v>
      </c>
      <c r="T398" s="199" t="s">
        <v>3632</v>
      </c>
      <c r="U398" s="203" t="s">
        <v>3593</v>
      </c>
      <c r="V398" s="203" t="s">
        <v>3593</v>
      </c>
      <c r="W398" s="203" t="s">
        <v>3593</v>
      </c>
      <c r="X398" s="203" t="s">
        <v>3593</v>
      </c>
      <c r="Y398" s="203" t="s">
        <v>3593</v>
      </c>
      <c r="Z398" s="203" t="s">
        <v>3593</v>
      </c>
      <c r="AA398" s="203" t="s">
        <v>3593</v>
      </c>
      <c r="AB398" s="203" t="s">
        <v>3593</v>
      </c>
      <c r="AC398" s="203" t="s">
        <v>3593</v>
      </c>
      <c r="AD398" s="203" t="s">
        <v>3593</v>
      </c>
      <c r="AE398" s="203" t="s">
        <v>3593</v>
      </c>
      <c r="AF398" s="203" t="s">
        <v>3593</v>
      </c>
      <c r="AG398" s="203" t="s">
        <v>3593</v>
      </c>
      <c r="AH398" s="203" t="s">
        <v>3593</v>
      </c>
      <c r="AI398" s="203" t="s">
        <v>3593</v>
      </c>
      <c r="AJ398" s="203" t="s">
        <v>3593</v>
      </c>
      <c r="AK398" s="203" t="s">
        <v>3593</v>
      </c>
      <c r="AL398" s="203" t="s">
        <v>3593</v>
      </c>
      <c r="AM398" s="203" t="s">
        <v>3593</v>
      </c>
      <c r="AN398" s="203" t="s">
        <v>3593</v>
      </c>
      <c r="AO398" s="203" t="s">
        <v>3593</v>
      </c>
      <c r="AP398" s="203" t="s">
        <v>3593</v>
      </c>
      <c r="AQ398" s="203" t="s">
        <v>3593</v>
      </c>
      <c r="AR398" s="203" t="s">
        <v>3593</v>
      </c>
      <c r="AS398" s="203" t="s">
        <v>3593</v>
      </c>
      <c r="AT398" s="203" t="s">
        <v>3593</v>
      </c>
      <c r="AU398" s="203" t="s">
        <v>3593</v>
      </c>
      <c r="AV398" s="203" t="s">
        <v>3593</v>
      </c>
      <c r="AW398" s="203" t="s">
        <v>3593</v>
      </c>
      <c r="AX398" s="203" t="s">
        <v>3593</v>
      </c>
      <c r="AY398" s="203" t="s">
        <v>3593</v>
      </c>
    </row>
    <row r="399" spans="16:51" x14ac:dyDescent="0.25">
      <c r="P399" s="199" t="s">
        <v>3589</v>
      </c>
      <c r="Q399" s="199" t="s">
        <v>4043</v>
      </c>
      <c r="R399" s="199" t="s">
        <v>4043</v>
      </c>
      <c r="S399" s="199" t="s">
        <v>3688</v>
      </c>
      <c r="T399" s="199" t="s">
        <v>3689</v>
      </c>
      <c r="U399" s="203" t="s">
        <v>3593</v>
      </c>
      <c r="V399" s="203" t="s">
        <v>3593</v>
      </c>
      <c r="W399" s="203" t="s">
        <v>3593</v>
      </c>
      <c r="X399" s="203" t="s">
        <v>3593</v>
      </c>
      <c r="Y399" s="203" t="s">
        <v>3593</v>
      </c>
      <c r="Z399" s="203" t="s">
        <v>3593</v>
      </c>
      <c r="AA399" s="203" t="s">
        <v>3593</v>
      </c>
      <c r="AB399" s="203" t="s">
        <v>3593</v>
      </c>
      <c r="AC399" s="203" t="s">
        <v>3593</v>
      </c>
      <c r="AD399" s="203" t="s">
        <v>3593</v>
      </c>
      <c r="AE399" s="203" t="s">
        <v>3593</v>
      </c>
      <c r="AF399" s="203" t="s">
        <v>3593</v>
      </c>
      <c r="AG399" s="203" t="s">
        <v>3593</v>
      </c>
      <c r="AH399" s="203" t="s">
        <v>3593</v>
      </c>
      <c r="AI399" s="203" t="s">
        <v>3593</v>
      </c>
      <c r="AJ399" s="203" t="s">
        <v>3593</v>
      </c>
      <c r="AK399" s="203" t="s">
        <v>3593</v>
      </c>
      <c r="AL399" s="203" t="s">
        <v>3593</v>
      </c>
      <c r="AM399" s="203" t="s">
        <v>3593</v>
      </c>
      <c r="AN399" s="203" t="s">
        <v>3593</v>
      </c>
      <c r="AO399" s="203" t="s">
        <v>3593</v>
      </c>
      <c r="AP399" s="203" t="s">
        <v>3593</v>
      </c>
      <c r="AQ399" s="203" t="s">
        <v>3593</v>
      </c>
      <c r="AR399" s="203" t="s">
        <v>3593</v>
      </c>
      <c r="AS399" s="203" t="s">
        <v>3593</v>
      </c>
      <c r="AT399" s="203" t="s">
        <v>3593</v>
      </c>
      <c r="AU399" s="203" t="s">
        <v>3593</v>
      </c>
      <c r="AV399" s="203" t="s">
        <v>3593</v>
      </c>
      <c r="AW399" s="203" t="s">
        <v>3593</v>
      </c>
      <c r="AX399" s="203" t="s">
        <v>3593</v>
      </c>
      <c r="AY399" s="203" t="s">
        <v>3593</v>
      </c>
    </row>
    <row r="400" spans="16:51" x14ac:dyDescent="0.25">
      <c r="P400" s="199" t="s">
        <v>3589</v>
      </c>
      <c r="Q400" s="199" t="s">
        <v>4044</v>
      </c>
      <c r="R400" s="199" t="s">
        <v>4044</v>
      </c>
      <c r="S400" s="199" t="s">
        <v>3667</v>
      </c>
      <c r="T400" s="199" t="s">
        <v>3668</v>
      </c>
      <c r="U400" s="203" t="s">
        <v>3593</v>
      </c>
      <c r="V400" s="203" t="s">
        <v>3593</v>
      </c>
      <c r="W400" s="203" t="s">
        <v>3593</v>
      </c>
      <c r="X400" s="203" t="s">
        <v>3593</v>
      </c>
      <c r="Y400" s="203" t="s">
        <v>3593</v>
      </c>
      <c r="Z400" s="203" t="s">
        <v>3593</v>
      </c>
      <c r="AA400" s="203" t="s">
        <v>3593</v>
      </c>
      <c r="AB400" s="203" t="s">
        <v>3593</v>
      </c>
      <c r="AC400" s="203" t="s">
        <v>3593</v>
      </c>
      <c r="AD400" s="203" t="s">
        <v>3593</v>
      </c>
      <c r="AE400" s="203" t="s">
        <v>3593</v>
      </c>
      <c r="AF400" s="203" t="s">
        <v>3593</v>
      </c>
      <c r="AG400" s="203" t="s">
        <v>3593</v>
      </c>
      <c r="AH400" s="203" t="s">
        <v>3593</v>
      </c>
      <c r="AI400" s="203" t="s">
        <v>3593</v>
      </c>
      <c r="AJ400" s="203" t="s">
        <v>3593</v>
      </c>
      <c r="AK400" s="203" t="s">
        <v>3593</v>
      </c>
      <c r="AL400" s="203" t="s">
        <v>3593</v>
      </c>
      <c r="AM400" s="203" t="s">
        <v>3593</v>
      </c>
      <c r="AN400" s="203" t="s">
        <v>3593</v>
      </c>
      <c r="AO400" s="203" t="s">
        <v>3593</v>
      </c>
      <c r="AP400" s="203" t="s">
        <v>3593</v>
      </c>
      <c r="AQ400" s="203" t="s">
        <v>3593</v>
      </c>
      <c r="AR400" s="203" t="s">
        <v>3593</v>
      </c>
      <c r="AS400" s="203" t="s">
        <v>3593</v>
      </c>
      <c r="AT400" s="203" t="s">
        <v>3593</v>
      </c>
      <c r="AU400" s="203" t="s">
        <v>3593</v>
      </c>
      <c r="AV400" s="203" t="s">
        <v>3593</v>
      </c>
      <c r="AW400" s="203" t="s">
        <v>3593</v>
      </c>
      <c r="AX400" s="203" t="s">
        <v>3593</v>
      </c>
      <c r="AY400" s="203" t="s">
        <v>3593</v>
      </c>
    </row>
    <row r="401" spans="16:51" x14ac:dyDescent="0.25">
      <c r="P401" s="199" t="s">
        <v>3589</v>
      </c>
      <c r="Q401" s="199" t="s">
        <v>3886</v>
      </c>
      <c r="R401" s="199" t="s">
        <v>3886</v>
      </c>
      <c r="S401" s="199" t="s">
        <v>3638</v>
      </c>
      <c r="T401" s="203" t="s">
        <v>3593</v>
      </c>
      <c r="U401" s="203" t="s">
        <v>3593</v>
      </c>
      <c r="V401" s="203" t="s">
        <v>3593</v>
      </c>
      <c r="W401" s="203" t="s">
        <v>3593</v>
      </c>
      <c r="X401" s="203" t="s">
        <v>3593</v>
      </c>
      <c r="Y401" s="203" t="s">
        <v>3593</v>
      </c>
      <c r="Z401" s="203" t="s">
        <v>3593</v>
      </c>
      <c r="AA401" s="203" t="s">
        <v>3593</v>
      </c>
      <c r="AB401" s="203" t="s">
        <v>3593</v>
      </c>
      <c r="AC401" s="203" t="s">
        <v>3593</v>
      </c>
      <c r="AD401" s="203" t="s">
        <v>3593</v>
      </c>
      <c r="AE401" s="203" t="s">
        <v>3593</v>
      </c>
      <c r="AF401" s="203" t="s">
        <v>3593</v>
      </c>
      <c r="AG401" s="203" t="s">
        <v>3593</v>
      </c>
      <c r="AH401" s="203" t="s">
        <v>3593</v>
      </c>
      <c r="AI401" s="203" t="s">
        <v>3593</v>
      </c>
      <c r="AJ401" s="203" t="s">
        <v>3593</v>
      </c>
      <c r="AK401" s="203" t="s">
        <v>3593</v>
      </c>
      <c r="AL401" s="203" t="s">
        <v>3593</v>
      </c>
      <c r="AM401" s="203" t="s">
        <v>3593</v>
      </c>
      <c r="AN401" s="203" t="s">
        <v>3593</v>
      </c>
      <c r="AO401" s="203" t="s">
        <v>3593</v>
      </c>
      <c r="AP401" s="203" t="s">
        <v>3593</v>
      </c>
      <c r="AQ401" s="203" t="s">
        <v>3593</v>
      </c>
      <c r="AR401" s="203" t="s">
        <v>3593</v>
      </c>
      <c r="AS401" s="203" t="s">
        <v>3593</v>
      </c>
      <c r="AT401" s="203" t="s">
        <v>3593</v>
      </c>
      <c r="AU401" s="203" t="s">
        <v>3593</v>
      </c>
      <c r="AV401" s="203" t="s">
        <v>3593</v>
      </c>
      <c r="AW401" s="203" t="s">
        <v>3593</v>
      </c>
      <c r="AX401" s="203" t="s">
        <v>3593</v>
      </c>
      <c r="AY401" s="203" t="s">
        <v>3593</v>
      </c>
    </row>
    <row r="402" spans="16:51" x14ac:dyDescent="0.25">
      <c r="P402" s="199" t="s">
        <v>3589</v>
      </c>
      <c r="Q402" s="199" t="s">
        <v>3887</v>
      </c>
      <c r="R402" s="199" t="s">
        <v>3887</v>
      </c>
      <c r="S402" s="199" t="s">
        <v>3638</v>
      </c>
      <c r="T402" s="203" t="s">
        <v>3593</v>
      </c>
      <c r="U402" s="203" t="s">
        <v>3593</v>
      </c>
      <c r="V402" s="203" t="s">
        <v>3593</v>
      </c>
      <c r="W402" s="203" t="s">
        <v>3593</v>
      </c>
      <c r="X402" s="203" t="s">
        <v>3593</v>
      </c>
      <c r="Y402" s="203" t="s">
        <v>3593</v>
      </c>
      <c r="Z402" s="203" t="s">
        <v>3593</v>
      </c>
      <c r="AA402" s="203" t="s">
        <v>3593</v>
      </c>
      <c r="AB402" s="203" t="s">
        <v>3593</v>
      </c>
      <c r="AC402" s="203" t="s">
        <v>3593</v>
      </c>
      <c r="AD402" s="203" t="s">
        <v>3593</v>
      </c>
      <c r="AE402" s="203" t="s">
        <v>3593</v>
      </c>
      <c r="AF402" s="203" t="s">
        <v>3593</v>
      </c>
      <c r="AG402" s="203" t="s">
        <v>3593</v>
      </c>
      <c r="AH402" s="203" t="s">
        <v>3593</v>
      </c>
      <c r="AI402" s="203" t="s">
        <v>3593</v>
      </c>
      <c r="AJ402" s="203" t="s">
        <v>3593</v>
      </c>
      <c r="AK402" s="203" t="s">
        <v>3593</v>
      </c>
      <c r="AL402" s="203" t="s">
        <v>3593</v>
      </c>
      <c r="AM402" s="203" t="s">
        <v>3593</v>
      </c>
      <c r="AN402" s="203" t="s">
        <v>3593</v>
      </c>
      <c r="AO402" s="203" t="s">
        <v>3593</v>
      </c>
      <c r="AP402" s="203" t="s">
        <v>3593</v>
      </c>
      <c r="AQ402" s="203" t="s">
        <v>3593</v>
      </c>
      <c r="AR402" s="203" t="s">
        <v>3593</v>
      </c>
      <c r="AS402" s="203" t="s">
        <v>3593</v>
      </c>
      <c r="AT402" s="203" t="s">
        <v>3593</v>
      </c>
      <c r="AU402" s="203" t="s">
        <v>3593</v>
      </c>
      <c r="AV402" s="203" t="s">
        <v>3593</v>
      </c>
      <c r="AW402" s="203" t="s">
        <v>3593</v>
      </c>
      <c r="AX402" s="203" t="s">
        <v>3593</v>
      </c>
      <c r="AY402" s="203" t="s">
        <v>3593</v>
      </c>
    </row>
    <row r="403" spans="16:51" x14ac:dyDescent="0.25">
      <c r="P403" s="199" t="s">
        <v>3589</v>
      </c>
      <c r="Q403" s="199" t="s">
        <v>3751</v>
      </c>
      <c r="R403" s="199" t="s">
        <v>3751</v>
      </c>
      <c r="S403" s="199" t="s">
        <v>3752</v>
      </c>
      <c r="T403" s="199" t="s">
        <v>3747</v>
      </c>
      <c r="U403" s="203" t="s">
        <v>3593</v>
      </c>
      <c r="V403" s="203" t="s">
        <v>3593</v>
      </c>
      <c r="W403" s="203" t="s">
        <v>3593</v>
      </c>
      <c r="X403" s="203" t="s">
        <v>3593</v>
      </c>
      <c r="Y403" s="203" t="s">
        <v>3593</v>
      </c>
      <c r="Z403" s="203" t="s">
        <v>3593</v>
      </c>
      <c r="AA403" s="203" t="s">
        <v>3593</v>
      </c>
      <c r="AB403" s="203" t="s">
        <v>3593</v>
      </c>
      <c r="AC403" s="203" t="s">
        <v>3593</v>
      </c>
      <c r="AD403" s="203" t="s">
        <v>3593</v>
      </c>
      <c r="AE403" s="203" t="s">
        <v>3593</v>
      </c>
      <c r="AF403" s="203" t="s">
        <v>3593</v>
      </c>
      <c r="AG403" s="203" t="s">
        <v>3593</v>
      </c>
      <c r="AH403" s="203" t="s">
        <v>3593</v>
      </c>
      <c r="AI403" s="203" t="s">
        <v>3593</v>
      </c>
      <c r="AJ403" s="203" t="s">
        <v>3593</v>
      </c>
      <c r="AK403" s="203" t="s">
        <v>3593</v>
      </c>
      <c r="AL403" s="203" t="s">
        <v>3593</v>
      </c>
      <c r="AM403" s="203" t="s">
        <v>3593</v>
      </c>
      <c r="AN403" s="203" t="s">
        <v>3593</v>
      </c>
      <c r="AO403" s="203" t="s">
        <v>3593</v>
      </c>
      <c r="AP403" s="203" t="s">
        <v>3593</v>
      </c>
      <c r="AQ403" s="203" t="s">
        <v>3593</v>
      </c>
      <c r="AR403" s="203" t="s">
        <v>3593</v>
      </c>
      <c r="AS403" s="203" t="s">
        <v>3593</v>
      </c>
      <c r="AT403" s="203" t="s">
        <v>3593</v>
      </c>
      <c r="AU403" s="203" t="s">
        <v>3593</v>
      </c>
      <c r="AV403" s="203" t="s">
        <v>3593</v>
      </c>
      <c r="AW403" s="203" t="s">
        <v>3593</v>
      </c>
      <c r="AX403" s="203" t="s">
        <v>3593</v>
      </c>
      <c r="AY403" s="203" t="s">
        <v>3593</v>
      </c>
    </row>
    <row r="404" spans="16:51" x14ac:dyDescent="0.25">
      <c r="P404" s="199" t="s">
        <v>3589</v>
      </c>
      <c r="Q404" s="199" t="s">
        <v>4045</v>
      </c>
      <c r="R404" s="199" t="s">
        <v>4045</v>
      </c>
      <c r="S404" s="199" t="s">
        <v>3988</v>
      </c>
      <c r="T404" s="199" t="s">
        <v>3989</v>
      </c>
      <c r="U404" s="203" t="s">
        <v>3593</v>
      </c>
      <c r="V404" s="203" t="s">
        <v>3593</v>
      </c>
      <c r="W404" s="203" t="s">
        <v>3593</v>
      </c>
      <c r="X404" s="203" t="s">
        <v>3593</v>
      </c>
      <c r="Y404" s="203" t="s">
        <v>3593</v>
      </c>
      <c r="Z404" s="203" t="s">
        <v>3593</v>
      </c>
      <c r="AA404" s="203" t="s">
        <v>3593</v>
      </c>
      <c r="AB404" s="203" t="s">
        <v>3593</v>
      </c>
      <c r="AC404" s="203" t="s">
        <v>3593</v>
      </c>
      <c r="AD404" s="203" t="s">
        <v>3593</v>
      </c>
      <c r="AE404" s="203" t="s">
        <v>3593</v>
      </c>
      <c r="AF404" s="203" t="s">
        <v>3593</v>
      </c>
      <c r="AG404" s="203" t="s">
        <v>3593</v>
      </c>
      <c r="AH404" s="203" t="s">
        <v>3593</v>
      </c>
      <c r="AI404" s="203" t="s">
        <v>3593</v>
      </c>
      <c r="AJ404" s="203" t="s">
        <v>3593</v>
      </c>
      <c r="AK404" s="203" t="s">
        <v>3593</v>
      </c>
      <c r="AL404" s="203" t="s">
        <v>3593</v>
      </c>
      <c r="AM404" s="203" t="s">
        <v>3593</v>
      </c>
      <c r="AN404" s="203" t="s">
        <v>3593</v>
      </c>
      <c r="AO404" s="203" t="s">
        <v>3593</v>
      </c>
      <c r="AP404" s="203" t="s">
        <v>3593</v>
      </c>
      <c r="AQ404" s="203" t="s">
        <v>3593</v>
      </c>
      <c r="AR404" s="203" t="s">
        <v>3593</v>
      </c>
      <c r="AS404" s="203" t="s">
        <v>3593</v>
      </c>
      <c r="AT404" s="203" t="s">
        <v>3593</v>
      </c>
      <c r="AU404" s="203" t="s">
        <v>3593</v>
      </c>
      <c r="AV404" s="203" t="s">
        <v>3593</v>
      </c>
      <c r="AW404" s="203" t="s">
        <v>3593</v>
      </c>
      <c r="AX404" s="203" t="s">
        <v>3593</v>
      </c>
      <c r="AY404" s="203" t="s">
        <v>3593</v>
      </c>
    </row>
    <row r="405" spans="16:51" x14ac:dyDescent="0.25">
      <c r="P405" s="199" t="s">
        <v>3618</v>
      </c>
      <c r="Q405" s="199" t="s">
        <v>3988</v>
      </c>
      <c r="R405" s="199" t="s">
        <v>3987</v>
      </c>
      <c r="S405" s="199" t="s">
        <v>4004</v>
      </c>
      <c r="T405" s="199" t="s">
        <v>4012</v>
      </c>
      <c r="U405" s="199" t="s">
        <v>4028</v>
      </c>
      <c r="V405" s="199" t="s">
        <v>4045</v>
      </c>
      <c r="W405" s="203" t="s">
        <v>3593</v>
      </c>
      <c r="X405" s="203" t="s">
        <v>3593</v>
      </c>
      <c r="Y405" s="203" t="s">
        <v>3593</v>
      </c>
      <c r="Z405" s="203" t="s">
        <v>3593</v>
      </c>
      <c r="AA405" s="203" t="s">
        <v>3593</v>
      </c>
      <c r="AB405" s="203" t="s">
        <v>3593</v>
      </c>
      <c r="AC405" s="203" t="s">
        <v>3593</v>
      </c>
      <c r="AD405" s="203" t="s">
        <v>3593</v>
      </c>
      <c r="AE405" s="203" t="s">
        <v>3593</v>
      </c>
      <c r="AF405" s="203" t="s">
        <v>3593</v>
      </c>
      <c r="AG405" s="203" t="s">
        <v>3593</v>
      </c>
      <c r="AH405" s="203" t="s">
        <v>3593</v>
      </c>
      <c r="AI405" s="203" t="s">
        <v>3593</v>
      </c>
      <c r="AJ405" s="203" t="s">
        <v>3593</v>
      </c>
      <c r="AK405" s="203" t="s">
        <v>3593</v>
      </c>
      <c r="AL405" s="203" t="s">
        <v>3593</v>
      </c>
      <c r="AM405" s="203" t="s">
        <v>3593</v>
      </c>
      <c r="AN405" s="203" t="s">
        <v>3593</v>
      </c>
      <c r="AO405" s="203" t="s">
        <v>3593</v>
      </c>
      <c r="AP405" s="203" t="s">
        <v>3593</v>
      </c>
      <c r="AQ405" s="203" t="s">
        <v>3593</v>
      </c>
      <c r="AR405" s="203" t="s">
        <v>3593</v>
      </c>
      <c r="AS405" s="203" t="s">
        <v>3593</v>
      </c>
      <c r="AT405" s="203" t="s">
        <v>3593</v>
      </c>
      <c r="AU405" s="203" t="s">
        <v>3593</v>
      </c>
      <c r="AV405" s="203" t="s">
        <v>3593</v>
      </c>
      <c r="AW405" s="203" t="s">
        <v>3593</v>
      </c>
      <c r="AX405" s="203" t="s">
        <v>3593</v>
      </c>
      <c r="AY405" s="203" t="s">
        <v>3593</v>
      </c>
    </row>
    <row r="406" spans="16:51" x14ac:dyDescent="0.25">
      <c r="P406" s="199" t="s">
        <v>3618</v>
      </c>
      <c r="Q406" s="199" t="s">
        <v>3989</v>
      </c>
      <c r="R406" s="199" t="s">
        <v>3987</v>
      </c>
      <c r="S406" s="199" t="s">
        <v>4004</v>
      </c>
      <c r="T406" s="199" t="s">
        <v>4012</v>
      </c>
      <c r="U406" s="199" t="s">
        <v>4028</v>
      </c>
      <c r="V406" s="199" t="s">
        <v>4045</v>
      </c>
      <c r="W406" s="203" t="s">
        <v>3593</v>
      </c>
      <c r="X406" s="203" t="s">
        <v>3593</v>
      </c>
      <c r="Y406" s="203" t="s">
        <v>3593</v>
      </c>
      <c r="Z406" s="203" t="s">
        <v>3593</v>
      </c>
      <c r="AA406" s="203" t="s">
        <v>3593</v>
      </c>
      <c r="AB406" s="203" t="s">
        <v>3593</v>
      </c>
      <c r="AC406" s="203" t="s">
        <v>3593</v>
      </c>
      <c r="AD406" s="203" t="s">
        <v>3593</v>
      </c>
      <c r="AE406" s="203" t="s">
        <v>3593</v>
      </c>
      <c r="AF406" s="203" t="s">
        <v>3593</v>
      </c>
      <c r="AG406" s="203" t="s">
        <v>3593</v>
      </c>
      <c r="AH406" s="203" t="s">
        <v>3593</v>
      </c>
      <c r="AI406" s="203" t="s">
        <v>3593</v>
      </c>
      <c r="AJ406" s="203" t="s">
        <v>3593</v>
      </c>
      <c r="AK406" s="203" t="s">
        <v>3593</v>
      </c>
      <c r="AL406" s="203" t="s">
        <v>3593</v>
      </c>
      <c r="AM406" s="203" t="s">
        <v>3593</v>
      </c>
      <c r="AN406" s="203" t="s">
        <v>3593</v>
      </c>
      <c r="AO406" s="203" t="s">
        <v>3593</v>
      </c>
      <c r="AP406" s="203" t="s">
        <v>3593</v>
      </c>
      <c r="AQ406" s="203" t="s">
        <v>3593</v>
      </c>
      <c r="AR406" s="203" t="s">
        <v>3593</v>
      </c>
      <c r="AS406" s="203" t="s">
        <v>3593</v>
      </c>
      <c r="AT406" s="203" t="s">
        <v>3593</v>
      </c>
      <c r="AU406" s="203" t="s">
        <v>3593</v>
      </c>
      <c r="AV406" s="203" t="s">
        <v>3593</v>
      </c>
      <c r="AW406" s="203" t="s">
        <v>3593</v>
      </c>
      <c r="AX406" s="203" t="s">
        <v>3593</v>
      </c>
      <c r="AY406" s="203" t="s">
        <v>3593</v>
      </c>
    </row>
    <row r="407" spans="16:51" x14ac:dyDescent="0.25">
      <c r="P407" s="199" t="s">
        <v>3589</v>
      </c>
      <c r="Q407" s="199" t="s">
        <v>3923</v>
      </c>
      <c r="R407" s="199" t="s">
        <v>3923</v>
      </c>
      <c r="S407" s="199" t="s">
        <v>3708</v>
      </c>
      <c r="T407" s="199" t="s">
        <v>3709</v>
      </c>
      <c r="U407" s="203" t="s">
        <v>3593</v>
      </c>
      <c r="V407" s="203" t="s">
        <v>3593</v>
      </c>
      <c r="W407" s="203" t="s">
        <v>3593</v>
      </c>
      <c r="X407" s="203" t="s">
        <v>3593</v>
      </c>
      <c r="Y407" s="203" t="s">
        <v>3593</v>
      </c>
      <c r="Z407" s="203" t="s">
        <v>3593</v>
      </c>
      <c r="AA407" s="203" t="s">
        <v>3593</v>
      </c>
      <c r="AB407" s="203" t="s">
        <v>3593</v>
      </c>
      <c r="AC407" s="203" t="s">
        <v>3593</v>
      </c>
      <c r="AD407" s="203" t="s">
        <v>3593</v>
      </c>
      <c r="AE407" s="203" t="s">
        <v>3593</v>
      </c>
      <c r="AF407" s="203" t="s">
        <v>3593</v>
      </c>
      <c r="AG407" s="203" t="s">
        <v>3593</v>
      </c>
      <c r="AH407" s="203" t="s">
        <v>3593</v>
      </c>
      <c r="AI407" s="203" t="s">
        <v>3593</v>
      </c>
      <c r="AJ407" s="203" t="s">
        <v>3593</v>
      </c>
      <c r="AK407" s="203" t="s">
        <v>3593</v>
      </c>
      <c r="AL407" s="203" t="s">
        <v>3593</v>
      </c>
      <c r="AM407" s="203" t="s">
        <v>3593</v>
      </c>
      <c r="AN407" s="203" t="s">
        <v>3593</v>
      </c>
      <c r="AO407" s="203" t="s">
        <v>3593</v>
      </c>
      <c r="AP407" s="203" t="s">
        <v>3593</v>
      </c>
      <c r="AQ407" s="203" t="s">
        <v>3593</v>
      </c>
      <c r="AR407" s="203" t="s">
        <v>3593</v>
      </c>
      <c r="AS407" s="203" t="s">
        <v>3593</v>
      </c>
      <c r="AT407" s="203" t="s">
        <v>3593</v>
      </c>
      <c r="AU407" s="203" t="s">
        <v>3593</v>
      </c>
      <c r="AV407" s="203" t="s">
        <v>3593</v>
      </c>
      <c r="AW407" s="203" t="s">
        <v>3593</v>
      </c>
      <c r="AX407" s="203" t="s">
        <v>3593</v>
      </c>
      <c r="AY407" s="203" t="s">
        <v>3593</v>
      </c>
    </row>
    <row r="408" spans="16:51" x14ac:dyDescent="0.25">
      <c r="P408" s="199" t="s">
        <v>3589</v>
      </c>
      <c r="Q408" s="199" t="s">
        <v>4030</v>
      </c>
      <c r="R408" s="199" t="s">
        <v>4030</v>
      </c>
      <c r="S408" s="199" t="s">
        <v>3635</v>
      </c>
      <c r="T408" s="199" t="s">
        <v>3636</v>
      </c>
      <c r="U408" s="203" t="s">
        <v>3593</v>
      </c>
      <c r="V408" s="203" t="s">
        <v>3593</v>
      </c>
      <c r="W408" s="203" t="s">
        <v>3593</v>
      </c>
      <c r="X408" s="203" t="s">
        <v>3593</v>
      </c>
      <c r="Y408" s="203" t="s">
        <v>3593</v>
      </c>
      <c r="Z408" s="203" t="s">
        <v>3593</v>
      </c>
      <c r="AA408" s="203" t="s">
        <v>3593</v>
      </c>
      <c r="AB408" s="203" t="s">
        <v>3593</v>
      </c>
      <c r="AC408" s="203" t="s">
        <v>3593</v>
      </c>
      <c r="AD408" s="203" t="s">
        <v>3593</v>
      </c>
      <c r="AE408" s="203" t="s">
        <v>3593</v>
      </c>
      <c r="AF408" s="203" t="s">
        <v>3593</v>
      </c>
      <c r="AG408" s="203" t="s">
        <v>3593</v>
      </c>
      <c r="AH408" s="203" t="s">
        <v>3593</v>
      </c>
      <c r="AI408" s="203" t="s">
        <v>3593</v>
      </c>
      <c r="AJ408" s="203" t="s">
        <v>3593</v>
      </c>
      <c r="AK408" s="203" t="s">
        <v>3593</v>
      </c>
      <c r="AL408" s="203" t="s">
        <v>3593</v>
      </c>
      <c r="AM408" s="203" t="s">
        <v>3593</v>
      </c>
      <c r="AN408" s="203" t="s">
        <v>3593</v>
      </c>
      <c r="AO408" s="203" t="s">
        <v>3593</v>
      </c>
      <c r="AP408" s="203" t="s">
        <v>3593</v>
      </c>
      <c r="AQ408" s="203" t="s">
        <v>3593</v>
      </c>
      <c r="AR408" s="203" t="s">
        <v>3593</v>
      </c>
      <c r="AS408" s="203" t="s">
        <v>3593</v>
      </c>
      <c r="AT408" s="203" t="s">
        <v>3593</v>
      </c>
      <c r="AU408" s="203" t="s">
        <v>3593</v>
      </c>
      <c r="AV408" s="203" t="s">
        <v>3593</v>
      </c>
      <c r="AW408" s="203" t="s">
        <v>3593</v>
      </c>
      <c r="AX408" s="203" t="s">
        <v>3593</v>
      </c>
      <c r="AY408" s="203" t="s">
        <v>3593</v>
      </c>
    </row>
    <row r="409" spans="16:51" x14ac:dyDescent="0.25">
      <c r="P409" s="199" t="s">
        <v>3589</v>
      </c>
      <c r="Q409" s="199" t="s">
        <v>4033</v>
      </c>
      <c r="R409" s="199" t="s">
        <v>4033</v>
      </c>
      <c r="S409" s="199" t="s">
        <v>3839</v>
      </c>
      <c r="T409" s="199" t="s">
        <v>3840</v>
      </c>
      <c r="U409" s="203" t="s">
        <v>3593</v>
      </c>
      <c r="V409" s="203" t="s">
        <v>3593</v>
      </c>
      <c r="W409" s="203" t="s">
        <v>3593</v>
      </c>
      <c r="X409" s="203" t="s">
        <v>3593</v>
      </c>
      <c r="Y409" s="203" t="s">
        <v>3593</v>
      </c>
      <c r="Z409" s="203" t="s">
        <v>3593</v>
      </c>
      <c r="AA409" s="203" t="s">
        <v>3593</v>
      </c>
      <c r="AB409" s="203" t="s">
        <v>3593</v>
      </c>
      <c r="AC409" s="203" t="s">
        <v>3593</v>
      </c>
      <c r="AD409" s="203" t="s">
        <v>3593</v>
      </c>
      <c r="AE409" s="203" t="s">
        <v>3593</v>
      </c>
      <c r="AF409" s="203" t="s">
        <v>3593</v>
      </c>
      <c r="AG409" s="203" t="s">
        <v>3593</v>
      </c>
      <c r="AH409" s="203" t="s">
        <v>3593</v>
      </c>
      <c r="AI409" s="203" t="s">
        <v>3593</v>
      </c>
      <c r="AJ409" s="203" t="s">
        <v>3593</v>
      </c>
      <c r="AK409" s="203" t="s">
        <v>3593</v>
      </c>
      <c r="AL409" s="203" t="s">
        <v>3593</v>
      </c>
      <c r="AM409" s="203" t="s">
        <v>3593</v>
      </c>
      <c r="AN409" s="203" t="s">
        <v>3593</v>
      </c>
      <c r="AO409" s="203" t="s">
        <v>3593</v>
      </c>
      <c r="AP409" s="203" t="s">
        <v>3593</v>
      </c>
      <c r="AQ409" s="203" t="s">
        <v>3593</v>
      </c>
      <c r="AR409" s="203" t="s">
        <v>3593</v>
      </c>
      <c r="AS409" s="203" t="s">
        <v>3593</v>
      </c>
      <c r="AT409" s="203" t="s">
        <v>3593</v>
      </c>
      <c r="AU409" s="203" t="s">
        <v>3593</v>
      </c>
      <c r="AV409" s="203" t="s">
        <v>3593</v>
      </c>
      <c r="AW409" s="203" t="s">
        <v>3593</v>
      </c>
      <c r="AX409" s="203" t="s">
        <v>3593</v>
      </c>
      <c r="AY409" s="203" t="s">
        <v>3593</v>
      </c>
    </row>
    <row r="410" spans="16:51" x14ac:dyDescent="0.25">
      <c r="P410" s="199" t="s">
        <v>3589</v>
      </c>
      <c r="Q410" s="199" t="s">
        <v>3835</v>
      </c>
      <c r="R410" s="199" t="s">
        <v>3835</v>
      </c>
      <c r="S410" s="199" t="s">
        <v>3836</v>
      </c>
      <c r="T410" s="199" t="s">
        <v>3592</v>
      </c>
      <c r="U410" s="199" t="s">
        <v>3697</v>
      </c>
      <c r="V410" s="203" t="s">
        <v>3593</v>
      </c>
      <c r="W410" s="203" t="s">
        <v>3593</v>
      </c>
      <c r="X410" s="203" t="s">
        <v>3593</v>
      </c>
      <c r="Y410" s="203" t="s">
        <v>3593</v>
      </c>
      <c r="Z410" s="203" t="s">
        <v>3593</v>
      </c>
      <c r="AA410" s="203" t="s">
        <v>3593</v>
      </c>
      <c r="AB410" s="203" t="s">
        <v>3593</v>
      </c>
      <c r="AC410" s="203" t="s">
        <v>3593</v>
      </c>
      <c r="AD410" s="203" t="s">
        <v>3593</v>
      </c>
      <c r="AE410" s="203" t="s">
        <v>3593</v>
      </c>
      <c r="AF410" s="203" t="s">
        <v>3593</v>
      </c>
      <c r="AG410" s="203" t="s">
        <v>3593</v>
      </c>
      <c r="AH410" s="203" t="s">
        <v>3593</v>
      </c>
      <c r="AI410" s="203" t="s">
        <v>3593</v>
      </c>
      <c r="AJ410" s="203" t="s">
        <v>3593</v>
      </c>
      <c r="AK410" s="203" t="s">
        <v>3593</v>
      </c>
      <c r="AL410" s="203" t="s">
        <v>3593</v>
      </c>
      <c r="AM410" s="203" t="s">
        <v>3593</v>
      </c>
      <c r="AN410" s="203" t="s">
        <v>3593</v>
      </c>
      <c r="AO410" s="203" t="s">
        <v>3593</v>
      </c>
      <c r="AP410" s="203" t="s">
        <v>3593</v>
      </c>
      <c r="AQ410" s="203" t="s">
        <v>3593</v>
      </c>
      <c r="AR410" s="203" t="s">
        <v>3593</v>
      </c>
      <c r="AS410" s="203" t="s">
        <v>3593</v>
      </c>
      <c r="AT410" s="203" t="s">
        <v>3593</v>
      </c>
      <c r="AU410" s="203" t="s">
        <v>3593</v>
      </c>
      <c r="AV410" s="203" t="s">
        <v>3593</v>
      </c>
      <c r="AW410" s="203" t="s">
        <v>3593</v>
      </c>
      <c r="AX410" s="203" t="s">
        <v>3593</v>
      </c>
      <c r="AY410" s="203" t="s">
        <v>3593</v>
      </c>
    </row>
    <row r="411" spans="16:51" x14ac:dyDescent="0.25">
      <c r="P411" s="199" t="s">
        <v>3589</v>
      </c>
      <c r="Q411" s="199" t="s">
        <v>3997</v>
      </c>
      <c r="R411" s="199" t="s">
        <v>3997</v>
      </c>
      <c r="S411" s="199" t="s">
        <v>3771</v>
      </c>
      <c r="T411" s="199" t="s">
        <v>3772</v>
      </c>
      <c r="U411" s="203" t="s">
        <v>3593</v>
      </c>
      <c r="V411" s="203" t="s">
        <v>3593</v>
      </c>
      <c r="W411" s="203" t="s">
        <v>3593</v>
      </c>
      <c r="X411" s="203" t="s">
        <v>3593</v>
      </c>
      <c r="Y411" s="203" t="s">
        <v>3593</v>
      </c>
      <c r="Z411" s="203" t="s">
        <v>3593</v>
      </c>
      <c r="AA411" s="203" t="s">
        <v>3593</v>
      </c>
      <c r="AB411" s="203" t="s">
        <v>3593</v>
      </c>
      <c r="AC411" s="203" t="s">
        <v>3593</v>
      </c>
      <c r="AD411" s="203" t="s">
        <v>3593</v>
      </c>
      <c r="AE411" s="203" t="s">
        <v>3593</v>
      </c>
      <c r="AF411" s="203" t="s">
        <v>3593</v>
      </c>
      <c r="AG411" s="203" t="s">
        <v>3593</v>
      </c>
      <c r="AH411" s="203" t="s">
        <v>3593</v>
      </c>
      <c r="AI411" s="203" t="s">
        <v>3593</v>
      </c>
      <c r="AJ411" s="203" t="s">
        <v>3593</v>
      </c>
      <c r="AK411" s="203" t="s">
        <v>3593</v>
      </c>
      <c r="AL411" s="203" t="s">
        <v>3593</v>
      </c>
      <c r="AM411" s="203" t="s">
        <v>3593</v>
      </c>
      <c r="AN411" s="203" t="s">
        <v>3593</v>
      </c>
      <c r="AO411" s="203" t="s">
        <v>3593</v>
      </c>
      <c r="AP411" s="203" t="s">
        <v>3593</v>
      </c>
      <c r="AQ411" s="203" t="s">
        <v>3593</v>
      </c>
      <c r="AR411" s="203" t="s">
        <v>3593</v>
      </c>
      <c r="AS411" s="203" t="s">
        <v>3593</v>
      </c>
      <c r="AT411" s="203" t="s">
        <v>3593</v>
      </c>
      <c r="AU411" s="203" t="s">
        <v>3593</v>
      </c>
      <c r="AV411" s="203" t="s">
        <v>3593</v>
      </c>
      <c r="AW411" s="203" t="s">
        <v>3593</v>
      </c>
      <c r="AX411" s="203" t="s">
        <v>3593</v>
      </c>
      <c r="AY411" s="203" t="s">
        <v>3593</v>
      </c>
    </row>
    <row r="412" spans="16:51" x14ac:dyDescent="0.25">
      <c r="P412" s="199" t="s">
        <v>3589</v>
      </c>
      <c r="Q412" s="199" t="s">
        <v>3924</v>
      </c>
      <c r="R412" s="199" t="s">
        <v>3924</v>
      </c>
      <c r="S412" s="199" t="s">
        <v>3708</v>
      </c>
      <c r="T412" s="199" t="s">
        <v>3709</v>
      </c>
      <c r="U412" s="203" t="s">
        <v>3593</v>
      </c>
      <c r="V412" s="203" t="s">
        <v>3593</v>
      </c>
      <c r="W412" s="203" t="s">
        <v>3593</v>
      </c>
      <c r="X412" s="203" t="s">
        <v>3593</v>
      </c>
      <c r="Y412" s="203" t="s">
        <v>3593</v>
      </c>
      <c r="Z412" s="203" t="s">
        <v>3593</v>
      </c>
      <c r="AA412" s="203" t="s">
        <v>3593</v>
      </c>
      <c r="AB412" s="203" t="s">
        <v>3593</v>
      </c>
      <c r="AC412" s="203" t="s">
        <v>3593</v>
      </c>
      <c r="AD412" s="203" t="s">
        <v>3593</v>
      </c>
      <c r="AE412" s="203" t="s">
        <v>3593</v>
      </c>
      <c r="AF412" s="203" t="s">
        <v>3593</v>
      </c>
      <c r="AG412" s="203" t="s">
        <v>3593</v>
      </c>
      <c r="AH412" s="203" t="s">
        <v>3593</v>
      </c>
      <c r="AI412" s="203" t="s">
        <v>3593</v>
      </c>
      <c r="AJ412" s="203" t="s">
        <v>3593</v>
      </c>
      <c r="AK412" s="203" t="s">
        <v>3593</v>
      </c>
      <c r="AL412" s="203" t="s">
        <v>3593</v>
      </c>
      <c r="AM412" s="203" t="s">
        <v>3593</v>
      </c>
      <c r="AN412" s="203" t="s">
        <v>3593</v>
      </c>
      <c r="AO412" s="203" t="s">
        <v>3593</v>
      </c>
      <c r="AP412" s="203" t="s">
        <v>3593</v>
      </c>
      <c r="AQ412" s="203" t="s">
        <v>3593</v>
      </c>
      <c r="AR412" s="203" t="s">
        <v>3593</v>
      </c>
      <c r="AS412" s="203" t="s">
        <v>3593</v>
      </c>
      <c r="AT412" s="203" t="s">
        <v>3593</v>
      </c>
      <c r="AU412" s="203" t="s">
        <v>3593</v>
      </c>
      <c r="AV412" s="203" t="s">
        <v>3593</v>
      </c>
      <c r="AW412" s="203" t="s">
        <v>3593</v>
      </c>
      <c r="AX412" s="203" t="s">
        <v>3593</v>
      </c>
      <c r="AY412" s="203" t="s">
        <v>3593</v>
      </c>
    </row>
    <row r="413" spans="16:51" x14ac:dyDescent="0.25">
      <c r="P413" s="199" t="s">
        <v>3589</v>
      </c>
      <c r="Q413" s="199" t="s">
        <v>3662</v>
      </c>
      <c r="R413" s="199" t="s">
        <v>3662</v>
      </c>
      <c r="S413" s="199" t="s">
        <v>3632</v>
      </c>
      <c r="T413" s="199" t="s">
        <v>3658</v>
      </c>
      <c r="U413" s="203" t="s">
        <v>3593</v>
      </c>
      <c r="V413" s="203" t="s">
        <v>3593</v>
      </c>
      <c r="W413" s="203" t="s">
        <v>3593</v>
      </c>
      <c r="X413" s="203" t="s">
        <v>3593</v>
      </c>
      <c r="Y413" s="203" t="s">
        <v>3593</v>
      </c>
      <c r="Z413" s="203" t="s">
        <v>3593</v>
      </c>
      <c r="AA413" s="203" t="s">
        <v>3593</v>
      </c>
      <c r="AB413" s="203" t="s">
        <v>3593</v>
      </c>
      <c r="AC413" s="203" t="s">
        <v>3593</v>
      </c>
      <c r="AD413" s="203" t="s">
        <v>3593</v>
      </c>
      <c r="AE413" s="203" t="s">
        <v>3593</v>
      </c>
      <c r="AF413" s="203" t="s">
        <v>3593</v>
      </c>
      <c r="AG413" s="203" t="s">
        <v>3593</v>
      </c>
      <c r="AH413" s="203" t="s">
        <v>3593</v>
      </c>
      <c r="AI413" s="203" t="s">
        <v>3593</v>
      </c>
      <c r="AJ413" s="203" t="s">
        <v>3593</v>
      </c>
      <c r="AK413" s="203" t="s">
        <v>3593</v>
      </c>
      <c r="AL413" s="203" t="s">
        <v>3593</v>
      </c>
      <c r="AM413" s="203" t="s">
        <v>3593</v>
      </c>
      <c r="AN413" s="203" t="s">
        <v>3593</v>
      </c>
      <c r="AO413" s="203" t="s">
        <v>3593</v>
      </c>
      <c r="AP413" s="203" t="s">
        <v>3593</v>
      </c>
      <c r="AQ413" s="203" t="s">
        <v>3593</v>
      </c>
      <c r="AR413" s="203" t="s">
        <v>3593</v>
      </c>
      <c r="AS413" s="203" t="s">
        <v>3593</v>
      </c>
      <c r="AT413" s="203" t="s">
        <v>3593</v>
      </c>
      <c r="AU413" s="203" t="s">
        <v>3593</v>
      </c>
      <c r="AV413" s="203" t="s">
        <v>3593</v>
      </c>
      <c r="AW413" s="203" t="s">
        <v>3593</v>
      </c>
      <c r="AX413" s="203" t="s">
        <v>3593</v>
      </c>
      <c r="AY413" s="203" t="s">
        <v>3593</v>
      </c>
    </row>
    <row r="414" spans="16:51" x14ac:dyDescent="0.25">
      <c r="P414" s="199" t="s">
        <v>3589</v>
      </c>
      <c r="Q414" s="199" t="s">
        <v>3806</v>
      </c>
      <c r="R414" s="199" t="s">
        <v>3806</v>
      </c>
      <c r="S414" s="199" t="s">
        <v>3811</v>
      </c>
      <c r="T414" s="199" t="s">
        <v>3774</v>
      </c>
      <c r="U414" s="199" t="s">
        <v>3810</v>
      </c>
      <c r="V414" s="203" t="s">
        <v>3593</v>
      </c>
      <c r="W414" s="203" t="s">
        <v>3593</v>
      </c>
      <c r="X414" s="203" t="s">
        <v>3593</v>
      </c>
      <c r="Y414" s="203" t="s">
        <v>3593</v>
      </c>
      <c r="Z414" s="203" t="s">
        <v>3593</v>
      </c>
      <c r="AA414" s="203" t="s">
        <v>3593</v>
      </c>
      <c r="AB414" s="203" t="s">
        <v>3593</v>
      </c>
      <c r="AC414" s="203" t="s">
        <v>3593</v>
      </c>
      <c r="AD414" s="203" t="s">
        <v>3593</v>
      </c>
      <c r="AE414" s="203" t="s">
        <v>3593</v>
      </c>
      <c r="AF414" s="203" t="s">
        <v>3593</v>
      </c>
      <c r="AG414" s="203" t="s">
        <v>3593</v>
      </c>
      <c r="AH414" s="203" t="s">
        <v>3593</v>
      </c>
      <c r="AI414" s="203" t="s">
        <v>3593</v>
      </c>
      <c r="AJ414" s="203" t="s">
        <v>3593</v>
      </c>
      <c r="AK414" s="203" t="s">
        <v>3593</v>
      </c>
      <c r="AL414" s="203" t="s">
        <v>3593</v>
      </c>
      <c r="AM414" s="203" t="s">
        <v>3593</v>
      </c>
      <c r="AN414" s="203" t="s">
        <v>3593</v>
      </c>
      <c r="AO414" s="203" t="s">
        <v>3593</v>
      </c>
      <c r="AP414" s="203" t="s">
        <v>3593</v>
      </c>
      <c r="AQ414" s="203" t="s">
        <v>3593</v>
      </c>
      <c r="AR414" s="203" t="s">
        <v>3593</v>
      </c>
      <c r="AS414" s="203" t="s">
        <v>3593</v>
      </c>
      <c r="AT414" s="203" t="s">
        <v>3593</v>
      </c>
      <c r="AU414" s="203" t="s">
        <v>3593</v>
      </c>
      <c r="AV414" s="203" t="s">
        <v>3593</v>
      </c>
      <c r="AW414" s="203" t="s">
        <v>3593</v>
      </c>
      <c r="AX414" s="203" t="s">
        <v>3593</v>
      </c>
      <c r="AY414" s="203" t="s">
        <v>3593</v>
      </c>
    </row>
    <row r="415" spans="16:51" x14ac:dyDescent="0.25">
      <c r="P415" s="199" t="s">
        <v>3589</v>
      </c>
      <c r="Q415" s="199" t="s">
        <v>3817</v>
      </c>
      <c r="R415" s="199" t="s">
        <v>3817</v>
      </c>
      <c r="S415" s="199" t="s">
        <v>3757</v>
      </c>
      <c r="T415" s="199" t="s">
        <v>3685</v>
      </c>
      <c r="U415" s="199" t="s">
        <v>3686</v>
      </c>
      <c r="V415" s="203" t="s">
        <v>3593</v>
      </c>
      <c r="W415" s="203" t="s">
        <v>3593</v>
      </c>
      <c r="X415" s="203" t="s">
        <v>3593</v>
      </c>
      <c r="Y415" s="203" t="s">
        <v>3593</v>
      </c>
      <c r="Z415" s="203" t="s">
        <v>3593</v>
      </c>
      <c r="AA415" s="203" t="s">
        <v>3593</v>
      </c>
      <c r="AB415" s="203" t="s">
        <v>3593</v>
      </c>
      <c r="AC415" s="203" t="s">
        <v>3593</v>
      </c>
      <c r="AD415" s="203" t="s">
        <v>3593</v>
      </c>
      <c r="AE415" s="203" t="s">
        <v>3593</v>
      </c>
      <c r="AF415" s="203" t="s">
        <v>3593</v>
      </c>
      <c r="AG415" s="203" t="s">
        <v>3593</v>
      </c>
      <c r="AH415" s="203" t="s">
        <v>3593</v>
      </c>
      <c r="AI415" s="203" t="s">
        <v>3593</v>
      </c>
      <c r="AJ415" s="203" t="s">
        <v>3593</v>
      </c>
      <c r="AK415" s="203" t="s">
        <v>3593</v>
      </c>
      <c r="AL415" s="203" t="s">
        <v>3593</v>
      </c>
      <c r="AM415" s="203" t="s">
        <v>3593</v>
      </c>
      <c r="AN415" s="203" t="s">
        <v>3593</v>
      </c>
      <c r="AO415" s="203" t="s">
        <v>3593</v>
      </c>
      <c r="AP415" s="203" t="s">
        <v>3593</v>
      </c>
      <c r="AQ415" s="203" t="s">
        <v>3593</v>
      </c>
      <c r="AR415" s="203" t="s">
        <v>3593</v>
      </c>
      <c r="AS415" s="203" t="s">
        <v>3593</v>
      </c>
      <c r="AT415" s="203" t="s">
        <v>3593</v>
      </c>
      <c r="AU415" s="203" t="s">
        <v>3593</v>
      </c>
      <c r="AV415" s="203" t="s">
        <v>3593</v>
      </c>
      <c r="AW415" s="203" t="s">
        <v>3593</v>
      </c>
      <c r="AX415" s="203" t="s">
        <v>3593</v>
      </c>
      <c r="AY415" s="203" t="s">
        <v>3593</v>
      </c>
    </row>
    <row r="416" spans="16:51" x14ac:dyDescent="0.25">
      <c r="P416" s="199" t="s">
        <v>3589</v>
      </c>
      <c r="Q416" s="199" t="s">
        <v>3953</v>
      </c>
      <c r="R416" s="199" t="s">
        <v>3953</v>
      </c>
      <c r="S416" s="199" t="s">
        <v>3716</v>
      </c>
      <c r="T416" s="199" t="s">
        <v>3674</v>
      </c>
      <c r="U416" s="199" t="s">
        <v>3675</v>
      </c>
      <c r="V416" s="203" t="s">
        <v>3593</v>
      </c>
      <c r="W416" s="203" t="s">
        <v>3593</v>
      </c>
      <c r="X416" s="203" t="s">
        <v>3593</v>
      </c>
      <c r="Y416" s="203" t="s">
        <v>3593</v>
      </c>
      <c r="Z416" s="203" t="s">
        <v>3593</v>
      </c>
      <c r="AA416" s="203" t="s">
        <v>3593</v>
      </c>
      <c r="AB416" s="203" t="s">
        <v>3593</v>
      </c>
      <c r="AC416" s="203" t="s">
        <v>3593</v>
      </c>
      <c r="AD416" s="203" t="s">
        <v>3593</v>
      </c>
      <c r="AE416" s="203" t="s">
        <v>3593</v>
      </c>
      <c r="AF416" s="203" t="s">
        <v>3593</v>
      </c>
      <c r="AG416" s="203" t="s">
        <v>3593</v>
      </c>
      <c r="AH416" s="203" t="s">
        <v>3593</v>
      </c>
      <c r="AI416" s="203" t="s">
        <v>3593</v>
      </c>
      <c r="AJ416" s="203" t="s">
        <v>3593</v>
      </c>
      <c r="AK416" s="203" t="s">
        <v>3593</v>
      </c>
      <c r="AL416" s="203" t="s">
        <v>3593</v>
      </c>
      <c r="AM416" s="203" t="s">
        <v>3593</v>
      </c>
      <c r="AN416" s="203" t="s">
        <v>3593</v>
      </c>
      <c r="AO416" s="203" t="s">
        <v>3593</v>
      </c>
      <c r="AP416" s="203" t="s">
        <v>3593</v>
      </c>
      <c r="AQ416" s="203" t="s">
        <v>3593</v>
      </c>
      <c r="AR416" s="203" t="s">
        <v>3593</v>
      </c>
      <c r="AS416" s="203" t="s">
        <v>3593</v>
      </c>
      <c r="AT416" s="203" t="s">
        <v>3593</v>
      </c>
      <c r="AU416" s="203" t="s">
        <v>3593</v>
      </c>
      <c r="AV416" s="203" t="s">
        <v>3593</v>
      </c>
      <c r="AW416" s="203" t="s">
        <v>3593</v>
      </c>
      <c r="AX416" s="203" t="s">
        <v>3593</v>
      </c>
      <c r="AY416" s="203" t="s">
        <v>3593</v>
      </c>
    </row>
    <row r="417" spans="16:51" x14ac:dyDescent="0.25">
      <c r="P417" s="199" t="s">
        <v>3589</v>
      </c>
      <c r="Q417" s="199" t="s">
        <v>3967</v>
      </c>
      <c r="R417" s="199" t="s">
        <v>3967</v>
      </c>
      <c r="S417" s="199" t="s">
        <v>3682</v>
      </c>
      <c r="T417" s="199" t="s">
        <v>3683</v>
      </c>
      <c r="U417" s="203" t="s">
        <v>3593</v>
      </c>
      <c r="V417" s="203" t="s">
        <v>3593</v>
      </c>
      <c r="W417" s="203" t="s">
        <v>3593</v>
      </c>
      <c r="X417" s="203" t="s">
        <v>3593</v>
      </c>
      <c r="Y417" s="203" t="s">
        <v>3593</v>
      </c>
      <c r="Z417" s="203" t="s">
        <v>3593</v>
      </c>
      <c r="AA417" s="203" t="s">
        <v>3593</v>
      </c>
      <c r="AB417" s="203" t="s">
        <v>3593</v>
      </c>
      <c r="AC417" s="203" t="s">
        <v>3593</v>
      </c>
      <c r="AD417" s="203" t="s">
        <v>3593</v>
      </c>
      <c r="AE417" s="203" t="s">
        <v>3593</v>
      </c>
      <c r="AF417" s="203" t="s">
        <v>3593</v>
      </c>
      <c r="AG417" s="203" t="s">
        <v>3593</v>
      </c>
      <c r="AH417" s="203" t="s">
        <v>3593</v>
      </c>
      <c r="AI417" s="203" t="s">
        <v>3593</v>
      </c>
      <c r="AJ417" s="203" t="s">
        <v>3593</v>
      </c>
      <c r="AK417" s="203" t="s">
        <v>3593</v>
      </c>
      <c r="AL417" s="203" t="s">
        <v>3593</v>
      </c>
      <c r="AM417" s="203" t="s">
        <v>3593</v>
      </c>
      <c r="AN417" s="203" t="s">
        <v>3593</v>
      </c>
      <c r="AO417" s="203" t="s">
        <v>3593</v>
      </c>
      <c r="AP417" s="203" t="s">
        <v>3593</v>
      </c>
      <c r="AQ417" s="203" t="s">
        <v>3593</v>
      </c>
      <c r="AR417" s="203" t="s">
        <v>3593</v>
      </c>
      <c r="AS417" s="203" t="s">
        <v>3593</v>
      </c>
      <c r="AT417" s="203" t="s">
        <v>3593</v>
      </c>
      <c r="AU417" s="203" t="s">
        <v>3593</v>
      </c>
      <c r="AV417" s="203" t="s">
        <v>3593</v>
      </c>
      <c r="AW417" s="203" t="s">
        <v>3593</v>
      </c>
      <c r="AX417" s="203" t="s">
        <v>3593</v>
      </c>
      <c r="AY417" s="203" t="s">
        <v>3593</v>
      </c>
    </row>
    <row r="418" spans="16:51" x14ac:dyDescent="0.25">
      <c r="P418" s="199" t="s">
        <v>3699</v>
      </c>
      <c r="Q418" s="199" t="s">
        <v>4046</v>
      </c>
      <c r="R418" s="203" t="s">
        <v>3593</v>
      </c>
      <c r="S418" s="203" t="s">
        <v>3593</v>
      </c>
      <c r="T418" s="203" t="s">
        <v>3593</v>
      </c>
      <c r="U418" s="203" t="s">
        <v>3593</v>
      </c>
      <c r="V418" s="203" t="s">
        <v>3593</v>
      </c>
      <c r="W418" s="203" t="s">
        <v>3593</v>
      </c>
      <c r="X418" s="203" t="s">
        <v>3593</v>
      </c>
      <c r="Y418" s="203" t="s">
        <v>3593</v>
      </c>
      <c r="Z418" s="203" t="s">
        <v>3593</v>
      </c>
      <c r="AA418" s="203" t="s">
        <v>3593</v>
      </c>
      <c r="AB418" s="203" t="s">
        <v>3593</v>
      </c>
      <c r="AC418" s="203" t="s">
        <v>3593</v>
      </c>
      <c r="AD418" s="203" t="s">
        <v>3593</v>
      </c>
      <c r="AE418" s="203" t="s">
        <v>3593</v>
      </c>
      <c r="AF418" s="203" t="s">
        <v>3593</v>
      </c>
      <c r="AG418" s="203" t="s">
        <v>3593</v>
      </c>
      <c r="AH418" s="203" t="s">
        <v>3593</v>
      </c>
      <c r="AI418" s="203" t="s">
        <v>3593</v>
      </c>
      <c r="AJ418" s="203" t="s">
        <v>3593</v>
      </c>
      <c r="AK418" s="203" t="s">
        <v>3593</v>
      </c>
      <c r="AL418" s="203" t="s">
        <v>3593</v>
      </c>
      <c r="AM418" s="203" t="s">
        <v>3593</v>
      </c>
      <c r="AN418" s="203" t="s">
        <v>3593</v>
      </c>
      <c r="AO418" s="203" t="s">
        <v>3593</v>
      </c>
      <c r="AP418" s="203" t="s">
        <v>3593</v>
      </c>
      <c r="AQ418" s="203" t="s">
        <v>3593</v>
      </c>
      <c r="AR418" s="203" t="s">
        <v>3593</v>
      </c>
      <c r="AS418" s="203" t="s">
        <v>3593</v>
      </c>
      <c r="AT418" s="203" t="s">
        <v>3593</v>
      </c>
      <c r="AU418" s="203" t="s">
        <v>3593</v>
      </c>
      <c r="AV418" s="203" t="s">
        <v>3593</v>
      </c>
      <c r="AW418" s="203" t="s">
        <v>3593</v>
      </c>
      <c r="AX418" s="203" t="s">
        <v>3593</v>
      </c>
      <c r="AY418" s="203" t="s">
        <v>3593</v>
      </c>
    </row>
    <row r="419" spans="16:51" x14ac:dyDescent="0.25">
      <c r="P419" s="199" t="s">
        <v>3618</v>
      </c>
      <c r="Q419" s="199" t="s">
        <v>3705</v>
      </c>
      <c r="R419" s="199" t="s">
        <v>3912</v>
      </c>
      <c r="S419" s="199" t="s">
        <v>4017</v>
      </c>
      <c r="T419" s="199" t="s">
        <v>4018</v>
      </c>
      <c r="U419" s="199" t="s">
        <v>3703</v>
      </c>
      <c r="V419" s="199" t="s">
        <v>3913</v>
      </c>
      <c r="W419" s="199" t="s">
        <v>3914</v>
      </c>
      <c r="X419" s="199" t="s">
        <v>3915</v>
      </c>
      <c r="Y419" s="199" t="s">
        <v>3916</v>
      </c>
      <c r="Z419" s="199" t="s">
        <v>3917</v>
      </c>
      <c r="AA419" s="203" t="s">
        <v>3593</v>
      </c>
      <c r="AB419" s="203" t="s">
        <v>3593</v>
      </c>
      <c r="AC419" s="203" t="s">
        <v>3593</v>
      </c>
      <c r="AD419" s="203" t="s">
        <v>3593</v>
      </c>
      <c r="AE419" s="203" t="s">
        <v>3593</v>
      </c>
      <c r="AF419" s="203" t="s">
        <v>3593</v>
      </c>
      <c r="AG419" s="203" t="s">
        <v>3593</v>
      </c>
      <c r="AH419" s="203" t="s">
        <v>3593</v>
      </c>
      <c r="AI419" s="203" t="s">
        <v>3593</v>
      </c>
      <c r="AJ419" s="203" t="s">
        <v>3593</v>
      </c>
      <c r="AK419" s="203" t="s">
        <v>3593</v>
      </c>
      <c r="AL419" s="203" t="s">
        <v>3593</v>
      </c>
      <c r="AM419" s="203" t="s">
        <v>3593</v>
      </c>
      <c r="AN419" s="203" t="s">
        <v>3593</v>
      </c>
      <c r="AO419" s="203" t="s">
        <v>3593</v>
      </c>
      <c r="AP419" s="203" t="s">
        <v>3593</v>
      </c>
      <c r="AQ419" s="203" t="s">
        <v>3593</v>
      </c>
      <c r="AR419" s="203" t="s">
        <v>3593</v>
      </c>
      <c r="AS419" s="203" t="s">
        <v>3593</v>
      </c>
      <c r="AT419" s="203" t="s">
        <v>3593</v>
      </c>
      <c r="AU419" s="203" t="s">
        <v>3593</v>
      </c>
      <c r="AV419" s="203" t="s">
        <v>3593</v>
      </c>
      <c r="AW419" s="203" t="s">
        <v>3593</v>
      </c>
      <c r="AX419" s="203" t="s">
        <v>3593</v>
      </c>
      <c r="AY419" s="203" t="s">
        <v>3593</v>
      </c>
    </row>
    <row r="420" spans="16:51" x14ac:dyDescent="0.25">
      <c r="P420" s="199" t="s">
        <v>3618</v>
      </c>
      <c r="Q420" s="199" t="s">
        <v>3668</v>
      </c>
      <c r="R420" s="199" t="s">
        <v>3666</v>
      </c>
      <c r="S420" s="199" t="s">
        <v>3779</v>
      </c>
      <c r="T420" s="199" t="s">
        <v>3820</v>
      </c>
      <c r="U420" s="199" t="s">
        <v>4014</v>
      </c>
      <c r="V420" s="199" t="s">
        <v>4019</v>
      </c>
      <c r="W420" s="199" t="s">
        <v>4044</v>
      </c>
      <c r="X420" s="199" t="s">
        <v>4047</v>
      </c>
      <c r="Y420" s="203" t="s">
        <v>3593</v>
      </c>
      <c r="Z420" s="203" t="s">
        <v>3593</v>
      </c>
      <c r="AA420" s="203" t="s">
        <v>3593</v>
      </c>
      <c r="AB420" s="203" t="s">
        <v>3593</v>
      </c>
      <c r="AC420" s="203" t="s">
        <v>3593</v>
      </c>
      <c r="AD420" s="203" t="s">
        <v>3593</v>
      </c>
      <c r="AE420" s="203" t="s">
        <v>3593</v>
      </c>
      <c r="AF420" s="203" t="s">
        <v>3593</v>
      </c>
      <c r="AG420" s="203" t="s">
        <v>3593</v>
      </c>
      <c r="AH420" s="203" t="s">
        <v>3593</v>
      </c>
      <c r="AI420" s="203" t="s">
        <v>3593</v>
      </c>
      <c r="AJ420" s="203" t="s">
        <v>3593</v>
      </c>
      <c r="AK420" s="203" t="s">
        <v>3593</v>
      </c>
      <c r="AL420" s="203" t="s">
        <v>3593</v>
      </c>
      <c r="AM420" s="203" t="s">
        <v>3593</v>
      </c>
      <c r="AN420" s="203" t="s">
        <v>3593</v>
      </c>
      <c r="AO420" s="203" t="s">
        <v>3593</v>
      </c>
      <c r="AP420" s="203" t="s">
        <v>3593</v>
      </c>
      <c r="AQ420" s="203" t="s">
        <v>3593</v>
      </c>
      <c r="AR420" s="203" t="s">
        <v>3593</v>
      </c>
      <c r="AS420" s="203" t="s">
        <v>3593</v>
      </c>
      <c r="AT420" s="203" t="s">
        <v>3593</v>
      </c>
      <c r="AU420" s="203" t="s">
        <v>3593</v>
      </c>
      <c r="AV420" s="203" t="s">
        <v>3593</v>
      </c>
      <c r="AW420" s="203" t="s">
        <v>3593</v>
      </c>
      <c r="AX420" s="203" t="s">
        <v>3593</v>
      </c>
      <c r="AY420" s="203" t="s">
        <v>3593</v>
      </c>
    </row>
    <row r="421" spans="16:51" x14ac:dyDescent="0.25">
      <c r="P421" s="199" t="s">
        <v>3699</v>
      </c>
      <c r="Q421" s="221" t="s">
        <v>4048</v>
      </c>
      <c r="R421" s="203" t="s">
        <v>3593</v>
      </c>
      <c r="S421" s="203" t="s">
        <v>3593</v>
      </c>
      <c r="T421" s="203" t="s">
        <v>3593</v>
      </c>
      <c r="U421" s="203" t="s">
        <v>3593</v>
      </c>
      <c r="V421" s="203" t="s">
        <v>3593</v>
      </c>
      <c r="W421" s="203" t="s">
        <v>3593</v>
      </c>
      <c r="X421" s="203" t="s">
        <v>3593</v>
      </c>
      <c r="Y421" s="203" t="s">
        <v>3593</v>
      </c>
      <c r="Z421" s="203" t="s">
        <v>3593</v>
      </c>
      <c r="AA421" s="203" t="s">
        <v>3593</v>
      </c>
      <c r="AB421" s="203" t="s">
        <v>3593</v>
      </c>
      <c r="AC421" s="203" t="s">
        <v>3593</v>
      </c>
      <c r="AD421" s="203" t="s">
        <v>3593</v>
      </c>
      <c r="AE421" s="203" t="s">
        <v>3593</v>
      </c>
      <c r="AF421" s="203" t="s">
        <v>3593</v>
      </c>
      <c r="AG421" s="203" t="s">
        <v>3593</v>
      </c>
      <c r="AH421" s="203" t="s">
        <v>3593</v>
      </c>
      <c r="AI421" s="203" t="s">
        <v>3593</v>
      </c>
      <c r="AJ421" s="203" t="s">
        <v>3593</v>
      </c>
      <c r="AK421" s="203" t="s">
        <v>3593</v>
      </c>
      <c r="AL421" s="203" t="s">
        <v>3593</v>
      </c>
      <c r="AM421" s="203" t="s">
        <v>3593</v>
      </c>
      <c r="AN421" s="203" t="s">
        <v>3593</v>
      </c>
      <c r="AO421" s="203" t="s">
        <v>3593</v>
      </c>
      <c r="AP421" s="203" t="s">
        <v>3593</v>
      </c>
      <c r="AQ421" s="203" t="s">
        <v>3593</v>
      </c>
      <c r="AR421" s="203" t="s">
        <v>3593</v>
      </c>
      <c r="AS421" s="203" t="s">
        <v>3593</v>
      </c>
      <c r="AT421" s="203" t="s">
        <v>3593</v>
      </c>
      <c r="AU421" s="203" t="s">
        <v>3593</v>
      </c>
      <c r="AV421" s="203" t="s">
        <v>3593</v>
      </c>
      <c r="AW421" s="203" t="s">
        <v>3593</v>
      </c>
      <c r="AX421" s="203" t="s">
        <v>3593</v>
      </c>
      <c r="AY421" s="203" t="s">
        <v>3593</v>
      </c>
    </row>
    <row r="422" spans="16:51" x14ac:dyDescent="0.25">
      <c r="P422" s="199" t="s">
        <v>3618</v>
      </c>
      <c r="Q422" s="199" t="s">
        <v>3667</v>
      </c>
      <c r="R422" s="199" t="s">
        <v>3666</v>
      </c>
      <c r="S422" s="199" t="s">
        <v>3779</v>
      </c>
      <c r="T422" s="199" t="s">
        <v>3820</v>
      </c>
      <c r="U422" s="199" t="s">
        <v>4014</v>
      </c>
      <c r="V422" s="199" t="s">
        <v>4019</v>
      </c>
      <c r="W422" s="199" t="s">
        <v>4044</v>
      </c>
      <c r="X422" s="199" t="s">
        <v>4047</v>
      </c>
      <c r="Y422" s="203" t="s">
        <v>3593</v>
      </c>
      <c r="Z422" s="203" t="s">
        <v>3593</v>
      </c>
      <c r="AA422" s="203" t="s">
        <v>3593</v>
      </c>
      <c r="AB422" s="203" t="s">
        <v>3593</v>
      </c>
      <c r="AC422" s="203" t="s">
        <v>3593</v>
      </c>
      <c r="AD422" s="203" t="s">
        <v>3593</v>
      </c>
      <c r="AE422" s="203" t="s">
        <v>3593</v>
      </c>
      <c r="AF422" s="203" t="s">
        <v>3593</v>
      </c>
      <c r="AG422" s="203" t="s">
        <v>3593</v>
      </c>
      <c r="AH422" s="203" t="s">
        <v>3593</v>
      </c>
      <c r="AI422" s="203" t="s">
        <v>3593</v>
      </c>
      <c r="AJ422" s="203" t="s">
        <v>3593</v>
      </c>
      <c r="AK422" s="203" t="s">
        <v>3593</v>
      </c>
      <c r="AL422" s="203" t="s">
        <v>3593</v>
      </c>
      <c r="AM422" s="203" t="s">
        <v>3593</v>
      </c>
      <c r="AN422" s="203" t="s">
        <v>3593</v>
      </c>
      <c r="AO422" s="203" t="s">
        <v>3593</v>
      </c>
      <c r="AP422" s="203" t="s">
        <v>3593</v>
      </c>
      <c r="AQ422" s="203" t="s">
        <v>3593</v>
      </c>
      <c r="AR422" s="203" t="s">
        <v>3593</v>
      </c>
      <c r="AS422" s="203" t="s">
        <v>3593</v>
      </c>
      <c r="AT422" s="203" t="s">
        <v>3593</v>
      </c>
      <c r="AU422" s="203" t="s">
        <v>3593</v>
      </c>
      <c r="AV422" s="203" t="s">
        <v>3593</v>
      </c>
      <c r="AW422" s="203" t="s">
        <v>3593</v>
      </c>
      <c r="AX422" s="203" t="s">
        <v>3593</v>
      </c>
      <c r="AY422" s="203" t="s">
        <v>3593</v>
      </c>
    </row>
    <row r="423" spans="16:51" x14ac:dyDescent="0.25">
      <c r="P423" s="199" t="s">
        <v>3589</v>
      </c>
      <c r="Q423" s="199" t="s">
        <v>4008</v>
      </c>
      <c r="R423" s="199" t="s">
        <v>4008</v>
      </c>
      <c r="S423" s="199" t="s">
        <v>3746</v>
      </c>
      <c r="T423" s="199" t="s">
        <v>3632</v>
      </c>
      <c r="U423" s="203" t="s">
        <v>3593</v>
      </c>
      <c r="V423" s="203" t="s">
        <v>3593</v>
      </c>
      <c r="W423" s="203" t="s">
        <v>3593</v>
      </c>
      <c r="X423" s="203" t="s">
        <v>3593</v>
      </c>
      <c r="Y423" s="203" t="s">
        <v>3593</v>
      </c>
      <c r="Z423" s="203" t="s">
        <v>3593</v>
      </c>
      <c r="AA423" s="203" t="s">
        <v>3593</v>
      </c>
      <c r="AB423" s="203" t="s">
        <v>3593</v>
      </c>
      <c r="AC423" s="203" t="s">
        <v>3593</v>
      </c>
      <c r="AD423" s="203" t="s">
        <v>3593</v>
      </c>
      <c r="AE423" s="203" t="s">
        <v>3593</v>
      </c>
      <c r="AF423" s="203" t="s">
        <v>3593</v>
      </c>
      <c r="AG423" s="203" t="s">
        <v>3593</v>
      </c>
      <c r="AH423" s="203" t="s">
        <v>3593</v>
      </c>
      <c r="AI423" s="203" t="s">
        <v>3593</v>
      </c>
      <c r="AJ423" s="203" t="s">
        <v>3593</v>
      </c>
      <c r="AK423" s="203" t="s">
        <v>3593</v>
      </c>
      <c r="AL423" s="203" t="s">
        <v>3593</v>
      </c>
      <c r="AM423" s="203" t="s">
        <v>3593</v>
      </c>
      <c r="AN423" s="203" t="s">
        <v>3593</v>
      </c>
      <c r="AO423" s="203" t="s">
        <v>3593</v>
      </c>
      <c r="AP423" s="203" t="s">
        <v>3593</v>
      </c>
      <c r="AQ423" s="203" t="s">
        <v>3593</v>
      </c>
      <c r="AR423" s="203" t="s">
        <v>3593</v>
      </c>
      <c r="AS423" s="203" t="s">
        <v>3593</v>
      </c>
      <c r="AT423" s="203" t="s">
        <v>3593</v>
      </c>
      <c r="AU423" s="203" t="s">
        <v>3593</v>
      </c>
      <c r="AV423" s="203" t="s">
        <v>3593</v>
      </c>
      <c r="AW423" s="203" t="s">
        <v>3593</v>
      </c>
      <c r="AX423" s="203" t="s">
        <v>3593</v>
      </c>
      <c r="AY423" s="203" t="s">
        <v>3593</v>
      </c>
    </row>
    <row r="424" spans="16:51" x14ac:dyDescent="0.25">
      <c r="P424" s="199" t="s">
        <v>3589</v>
      </c>
      <c r="Q424" s="199" t="s">
        <v>3628</v>
      </c>
      <c r="R424" s="199" t="s">
        <v>3628</v>
      </c>
      <c r="S424" s="199" t="s">
        <v>3970</v>
      </c>
      <c r="T424" s="199" t="s">
        <v>3619</v>
      </c>
      <c r="U424" s="199" t="s">
        <v>3810</v>
      </c>
      <c r="V424" s="203" t="s">
        <v>3593</v>
      </c>
      <c r="W424" s="203" t="s">
        <v>3593</v>
      </c>
      <c r="X424" s="203" t="s">
        <v>3593</v>
      </c>
      <c r="Y424" s="203" t="s">
        <v>3593</v>
      </c>
      <c r="Z424" s="203" t="s">
        <v>3593</v>
      </c>
      <c r="AA424" s="203" t="s">
        <v>3593</v>
      </c>
      <c r="AB424" s="203" t="s">
        <v>3593</v>
      </c>
      <c r="AC424" s="203" t="s">
        <v>3593</v>
      </c>
      <c r="AD424" s="203" t="s">
        <v>3593</v>
      </c>
      <c r="AE424" s="203" t="s">
        <v>3593</v>
      </c>
      <c r="AF424" s="203" t="s">
        <v>3593</v>
      </c>
      <c r="AG424" s="203" t="s">
        <v>3593</v>
      </c>
      <c r="AH424" s="203" t="s">
        <v>3593</v>
      </c>
      <c r="AI424" s="203" t="s">
        <v>3593</v>
      </c>
      <c r="AJ424" s="203" t="s">
        <v>3593</v>
      </c>
      <c r="AK424" s="203" t="s">
        <v>3593</v>
      </c>
      <c r="AL424" s="203" t="s">
        <v>3593</v>
      </c>
      <c r="AM424" s="203" t="s">
        <v>3593</v>
      </c>
      <c r="AN424" s="203" t="s">
        <v>3593</v>
      </c>
      <c r="AO424" s="203" t="s">
        <v>3593</v>
      </c>
      <c r="AP424" s="203" t="s">
        <v>3593</v>
      </c>
      <c r="AQ424" s="203" t="s">
        <v>3593</v>
      </c>
      <c r="AR424" s="203" t="s">
        <v>3593</v>
      </c>
      <c r="AS424" s="203" t="s">
        <v>3593</v>
      </c>
      <c r="AT424" s="203" t="s">
        <v>3593</v>
      </c>
      <c r="AU424" s="203" t="s">
        <v>3593</v>
      </c>
      <c r="AV424" s="203" t="s">
        <v>3593</v>
      </c>
      <c r="AW424" s="203" t="s">
        <v>3593</v>
      </c>
      <c r="AX424" s="203" t="s">
        <v>3593</v>
      </c>
      <c r="AY424" s="203" t="s">
        <v>3593</v>
      </c>
    </row>
    <row r="425" spans="16:51" x14ac:dyDescent="0.25">
      <c r="P425" s="199" t="s">
        <v>3618</v>
      </c>
      <c r="Q425" s="199" t="s">
        <v>3591</v>
      </c>
      <c r="R425" s="199" t="s">
        <v>3590</v>
      </c>
      <c r="S425" s="199" t="s">
        <v>3601</v>
      </c>
      <c r="T425" s="199" t="s">
        <v>3754</v>
      </c>
      <c r="U425" s="199" t="s">
        <v>3782</v>
      </c>
      <c r="V425" s="199" t="s">
        <v>3926</v>
      </c>
      <c r="W425" s="199" t="s">
        <v>3976</v>
      </c>
      <c r="X425" s="199" t="s">
        <v>4035</v>
      </c>
      <c r="Y425" s="203" t="s">
        <v>3593</v>
      </c>
      <c r="Z425" s="203" t="s">
        <v>3593</v>
      </c>
      <c r="AA425" s="203" t="s">
        <v>3593</v>
      </c>
      <c r="AB425" s="203" t="s">
        <v>3593</v>
      </c>
      <c r="AC425" s="203" t="s">
        <v>3593</v>
      </c>
      <c r="AD425" s="203" t="s">
        <v>3593</v>
      </c>
      <c r="AE425" s="203" t="s">
        <v>3593</v>
      </c>
      <c r="AF425" s="203" t="s">
        <v>3593</v>
      </c>
      <c r="AG425" s="203" t="s">
        <v>3593</v>
      </c>
      <c r="AH425" s="203" t="s">
        <v>3593</v>
      </c>
      <c r="AI425" s="203" t="s">
        <v>3593</v>
      </c>
      <c r="AJ425" s="203" t="s">
        <v>3593</v>
      </c>
      <c r="AK425" s="203" t="s">
        <v>3593</v>
      </c>
      <c r="AL425" s="203" t="s">
        <v>3593</v>
      </c>
      <c r="AM425" s="203" t="s">
        <v>3593</v>
      </c>
      <c r="AN425" s="203" t="s">
        <v>3593</v>
      </c>
      <c r="AO425" s="203" t="s">
        <v>3593</v>
      </c>
      <c r="AP425" s="203" t="s">
        <v>3593</v>
      </c>
      <c r="AQ425" s="203" t="s">
        <v>3593</v>
      </c>
      <c r="AR425" s="203" t="s">
        <v>3593</v>
      </c>
      <c r="AS425" s="203" t="s">
        <v>3593</v>
      </c>
      <c r="AT425" s="203" t="s">
        <v>3593</v>
      </c>
      <c r="AU425" s="203" t="s">
        <v>3593</v>
      </c>
      <c r="AV425" s="203" t="s">
        <v>3593</v>
      </c>
      <c r="AW425" s="203" t="s">
        <v>3593</v>
      </c>
      <c r="AX425" s="203" t="s">
        <v>3593</v>
      </c>
      <c r="AY425" s="203" t="s">
        <v>3593</v>
      </c>
    </row>
    <row r="426" spans="16:51" x14ac:dyDescent="0.25">
      <c r="P426" s="199" t="s">
        <v>3618</v>
      </c>
      <c r="Q426" s="199" t="s">
        <v>3689</v>
      </c>
      <c r="R426" s="199" t="s">
        <v>3687</v>
      </c>
      <c r="S426" s="199" t="s">
        <v>3722</v>
      </c>
      <c r="T426" s="199" t="s">
        <v>3942</v>
      </c>
      <c r="U426" s="199" t="s">
        <v>3956</v>
      </c>
      <c r="V426" s="199" t="s">
        <v>4043</v>
      </c>
      <c r="W426" s="203" t="s">
        <v>3593</v>
      </c>
      <c r="X426" s="203" t="s">
        <v>3593</v>
      </c>
      <c r="Y426" s="203" t="s">
        <v>3593</v>
      </c>
      <c r="Z426" s="203" t="s">
        <v>3593</v>
      </c>
      <c r="AA426" s="203" t="s">
        <v>3593</v>
      </c>
      <c r="AB426" s="203" t="s">
        <v>3593</v>
      </c>
      <c r="AC426" s="203" t="s">
        <v>3593</v>
      </c>
      <c r="AD426" s="203" t="s">
        <v>3593</v>
      </c>
      <c r="AE426" s="203" t="s">
        <v>3593</v>
      </c>
      <c r="AF426" s="203" t="s">
        <v>3593</v>
      </c>
      <c r="AG426" s="203" t="s">
        <v>3593</v>
      </c>
      <c r="AH426" s="203" t="s">
        <v>3593</v>
      </c>
      <c r="AI426" s="203" t="s">
        <v>3593</v>
      </c>
      <c r="AJ426" s="203" t="s">
        <v>3593</v>
      </c>
      <c r="AK426" s="203" t="s">
        <v>3593</v>
      </c>
      <c r="AL426" s="203" t="s">
        <v>3593</v>
      </c>
      <c r="AM426" s="203" t="s">
        <v>3593</v>
      </c>
      <c r="AN426" s="203" t="s">
        <v>3593</v>
      </c>
      <c r="AO426" s="203" t="s">
        <v>3593</v>
      </c>
      <c r="AP426" s="203" t="s">
        <v>3593</v>
      </c>
      <c r="AQ426" s="203" t="s">
        <v>3593</v>
      </c>
      <c r="AR426" s="203" t="s">
        <v>3593</v>
      </c>
      <c r="AS426" s="203" t="s">
        <v>3593</v>
      </c>
      <c r="AT426" s="203" t="s">
        <v>3593</v>
      </c>
      <c r="AU426" s="203" t="s">
        <v>3593</v>
      </c>
      <c r="AV426" s="203" t="s">
        <v>3593</v>
      </c>
      <c r="AW426" s="203" t="s">
        <v>3593</v>
      </c>
      <c r="AX426" s="203" t="s">
        <v>3593</v>
      </c>
      <c r="AY426" s="203" t="s">
        <v>3593</v>
      </c>
    </row>
    <row r="427" spans="16:51" x14ac:dyDescent="0.25">
      <c r="P427" s="199" t="s">
        <v>3618</v>
      </c>
      <c r="Q427" s="199" t="s">
        <v>3688</v>
      </c>
      <c r="R427" s="199" t="s">
        <v>3687</v>
      </c>
      <c r="S427" s="199" t="s">
        <v>3722</v>
      </c>
      <c r="T427" s="199" t="s">
        <v>3942</v>
      </c>
      <c r="U427" s="199" t="s">
        <v>3956</v>
      </c>
      <c r="V427" s="199" t="s">
        <v>4043</v>
      </c>
      <c r="W427" s="203" t="s">
        <v>3593</v>
      </c>
      <c r="X427" s="203" t="s">
        <v>3593</v>
      </c>
      <c r="Y427" s="203" t="s">
        <v>3593</v>
      </c>
      <c r="Z427" s="203" t="s">
        <v>3593</v>
      </c>
      <c r="AA427" s="203" t="s">
        <v>3593</v>
      </c>
      <c r="AB427" s="203" t="s">
        <v>3593</v>
      </c>
      <c r="AC427" s="203" t="s">
        <v>3593</v>
      </c>
      <c r="AD427" s="203" t="s">
        <v>3593</v>
      </c>
      <c r="AE427" s="203" t="s">
        <v>3593</v>
      </c>
      <c r="AF427" s="203" t="s">
        <v>3593</v>
      </c>
      <c r="AG427" s="203" t="s">
        <v>3593</v>
      </c>
      <c r="AH427" s="203" t="s">
        <v>3593</v>
      </c>
      <c r="AI427" s="203" t="s">
        <v>3593</v>
      </c>
      <c r="AJ427" s="203" t="s">
        <v>3593</v>
      </c>
      <c r="AK427" s="203" t="s">
        <v>3593</v>
      </c>
      <c r="AL427" s="203" t="s">
        <v>3593</v>
      </c>
      <c r="AM427" s="203" t="s">
        <v>3593</v>
      </c>
      <c r="AN427" s="203" t="s">
        <v>3593</v>
      </c>
      <c r="AO427" s="203" t="s">
        <v>3593</v>
      </c>
      <c r="AP427" s="203" t="s">
        <v>3593</v>
      </c>
      <c r="AQ427" s="203" t="s">
        <v>3593</v>
      </c>
      <c r="AR427" s="203" t="s">
        <v>3593</v>
      </c>
      <c r="AS427" s="203" t="s">
        <v>3593</v>
      </c>
      <c r="AT427" s="203" t="s">
        <v>3593</v>
      </c>
      <c r="AU427" s="203" t="s">
        <v>3593</v>
      </c>
      <c r="AV427" s="203" t="s">
        <v>3593</v>
      </c>
      <c r="AW427" s="203" t="s">
        <v>3593</v>
      </c>
      <c r="AX427" s="203" t="s">
        <v>3593</v>
      </c>
      <c r="AY427" s="203" t="s">
        <v>3593</v>
      </c>
    </row>
    <row r="428" spans="16:51" x14ac:dyDescent="0.25">
      <c r="P428" s="199" t="s">
        <v>3699</v>
      </c>
      <c r="Q428" s="199" t="s">
        <v>4049</v>
      </c>
      <c r="R428" s="203" t="s">
        <v>3593</v>
      </c>
      <c r="S428" s="203" t="s">
        <v>3593</v>
      </c>
      <c r="T428" s="203" t="s">
        <v>3593</v>
      </c>
      <c r="U428" s="203" t="s">
        <v>3593</v>
      </c>
      <c r="V428" s="203" t="s">
        <v>3593</v>
      </c>
      <c r="W428" s="203" t="s">
        <v>3593</v>
      </c>
      <c r="X428" s="203" t="s">
        <v>3593</v>
      </c>
      <c r="Y428" s="203" t="s">
        <v>3593</v>
      </c>
      <c r="Z428" s="203" t="s">
        <v>3593</v>
      </c>
      <c r="AA428" s="203" t="s">
        <v>3593</v>
      </c>
      <c r="AB428" s="203" t="s">
        <v>3593</v>
      </c>
      <c r="AC428" s="203" t="s">
        <v>3593</v>
      </c>
      <c r="AD428" s="203" t="s">
        <v>3593</v>
      </c>
      <c r="AE428" s="203" t="s">
        <v>3593</v>
      </c>
      <c r="AF428" s="203" t="s">
        <v>3593</v>
      </c>
      <c r="AG428" s="203" t="s">
        <v>3593</v>
      </c>
      <c r="AH428" s="203" t="s">
        <v>3593</v>
      </c>
      <c r="AI428" s="203" t="s">
        <v>3593</v>
      </c>
      <c r="AJ428" s="203" t="s">
        <v>3593</v>
      </c>
      <c r="AK428" s="203" t="s">
        <v>3593</v>
      </c>
      <c r="AL428" s="203" t="s">
        <v>3593</v>
      </c>
      <c r="AM428" s="203" t="s">
        <v>3593</v>
      </c>
      <c r="AN428" s="203" t="s">
        <v>3593</v>
      </c>
      <c r="AO428" s="203" t="s">
        <v>3593</v>
      </c>
      <c r="AP428" s="203" t="s">
        <v>3593</v>
      </c>
      <c r="AQ428" s="203" t="s">
        <v>3593</v>
      </c>
      <c r="AR428" s="203" t="s">
        <v>3593</v>
      </c>
      <c r="AS428" s="203" t="s">
        <v>3593</v>
      </c>
      <c r="AT428" s="203" t="s">
        <v>3593</v>
      </c>
      <c r="AU428" s="203" t="s">
        <v>3593</v>
      </c>
      <c r="AV428" s="203" t="s">
        <v>3593</v>
      </c>
      <c r="AW428" s="203" t="s">
        <v>3593</v>
      </c>
      <c r="AX428" s="203" t="s">
        <v>3593</v>
      </c>
      <c r="AY428" s="203" t="s">
        <v>3593</v>
      </c>
    </row>
    <row r="429" spans="16:51" x14ac:dyDescent="0.25">
      <c r="P429" s="199" t="s">
        <v>3589</v>
      </c>
      <c r="Q429" s="199" t="s">
        <v>3888</v>
      </c>
      <c r="R429" s="199" t="s">
        <v>3888</v>
      </c>
      <c r="S429" s="199" t="s">
        <v>3638</v>
      </c>
      <c r="T429" s="203" t="s">
        <v>3593</v>
      </c>
      <c r="U429" s="203" t="s">
        <v>3593</v>
      </c>
      <c r="V429" s="203" t="s">
        <v>3593</v>
      </c>
      <c r="W429" s="203" t="s">
        <v>3593</v>
      </c>
      <c r="X429" s="203" t="s">
        <v>3593</v>
      </c>
      <c r="Y429" s="203" t="s">
        <v>3593</v>
      </c>
      <c r="Z429" s="203" t="s">
        <v>3593</v>
      </c>
      <c r="AA429" s="203" t="s">
        <v>3593</v>
      </c>
      <c r="AB429" s="203" t="s">
        <v>3593</v>
      </c>
      <c r="AC429" s="203" t="s">
        <v>3593</v>
      </c>
      <c r="AD429" s="203" t="s">
        <v>3593</v>
      </c>
      <c r="AE429" s="203" t="s">
        <v>3593</v>
      </c>
      <c r="AF429" s="203" t="s">
        <v>3593</v>
      </c>
      <c r="AG429" s="203" t="s">
        <v>3593</v>
      </c>
      <c r="AH429" s="203" t="s">
        <v>3593</v>
      </c>
      <c r="AI429" s="203" t="s">
        <v>3593</v>
      </c>
      <c r="AJ429" s="203" t="s">
        <v>3593</v>
      </c>
      <c r="AK429" s="203" t="s">
        <v>3593</v>
      </c>
      <c r="AL429" s="203" t="s">
        <v>3593</v>
      </c>
      <c r="AM429" s="203" t="s">
        <v>3593</v>
      </c>
      <c r="AN429" s="203" t="s">
        <v>3593</v>
      </c>
      <c r="AO429" s="203" t="s">
        <v>3593</v>
      </c>
      <c r="AP429" s="203" t="s">
        <v>3593</v>
      </c>
      <c r="AQ429" s="203" t="s">
        <v>3593</v>
      </c>
      <c r="AR429" s="203" t="s">
        <v>3593</v>
      </c>
      <c r="AS429" s="203" t="s">
        <v>3593</v>
      </c>
      <c r="AT429" s="203" t="s">
        <v>3593</v>
      </c>
      <c r="AU429" s="203" t="s">
        <v>3593</v>
      </c>
      <c r="AV429" s="203" t="s">
        <v>3593</v>
      </c>
      <c r="AW429" s="203" t="s">
        <v>3593</v>
      </c>
      <c r="AX429" s="203" t="s">
        <v>3593</v>
      </c>
      <c r="AY429" s="203" t="s">
        <v>3593</v>
      </c>
    </row>
    <row r="430" spans="16:51" x14ac:dyDescent="0.25">
      <c r="P430" s="199" t="s">
        <v>3589</v>
      </c>
      <c r="Q430" s="199" t="s">
        <v>3818</v>
      </c>
      <c r="R430" s="199" t="s">
        <v>3818</v>
      </c>
      <c r="S430" s="199" t="s">
        <v>3757</v>
      </c>
      <c r="T430" s="199" t="s">
        <v>3685</v>
      </c>
      <c r="U430" s="199" t="s">
        <v>3686</v>
      </c>
      <c r="V430" s="203" t="s">
        <v>3593</v>
      </c>
      <c r="W430" s="203" t="s">
        <v>3593</v>
      </c>
      <c r="X430" s="203" t="s">
        <v>3593</v>
      </c>
      <c r="Y430" s="203" t="s">
        <v>3593</v>
      </c>
      <c r="Z430" s="203" t="s">
        <v>3593</v>
      </c>
      <c r="AA430" s="203" t="s">
        <v>3593</v>
      </c>
      <c r="AB430" s="203" t="s">
        <v>3593</v>
      </c>
      <c r="AC430" s="203" t="s">
        <v>3593</v>
      </c>
      <c r="AD430" s="203" t="s">
        <v>3593</v>
      </c>
      <c r="AE430" s="203" t="s">
        <v>3593</v>
      </c>
      <c r="AF430" s="203" t="s">
        <v>3593</v>
      </c>
      <c r="AG430" s="203" t="s">
        <v>3593</v>
      </c>
      <c r="AH430" s="203" t="s">
        <v>3593</v>
      </c>
      <c r="AI430" s="203" t="s">
        <v>3593</v>
      </c>
      <c r="AJ430" s="203" t="s">
        <v>3593</v>
      </c>
      <c r="AK430" s="203" t="s">
        <v>3593</v>
      </c>
      <c r="AL430" s="203" t="s">
        <v>3593</v>
      </c>
      <c r="AM430" s="203" t="s">
        <v>3593</v>
      </c>
      <c r="AN430" s="203" t="s">
        <v>3593</v>
      </c>
      <c r="AO430" s="203" t="s">
        <v>3593</v>
      </c>
      <c r="AP430" s="203" t="s">
        <v>3593</v>
      </c>
      <c r="AQ430" s="203" t="s">
        <v>3593</v>
      </c>
      <c r="AR430" s="203" t="s">
        <v>3593</v>
      </c>
      <c r="AS430" s="203" t="s">
        <v>3593</v>
      </c>
      <c r="AT430" s="203" t="s">
        <v>3593</v>
      </c>
      <c r="AU430" s="203" t="s">
        <v>3593</v>
      </c>
      <c r="AV430" s="203" t="s">
        <v>3593</v>
      </c>
      <c r="AW430" s="203" t="s">
        <v>3593</v>
      </c>
      <c r="AX430" s="203" t="s">
        <v>3593</v>
      </c>
      <c r="AY430" s="203" t="s">
        <v>3593</v>
      </c>
    </row>
    <row r="431" spans="16:51" x14ac:dyDescent="0.25">
      <c r="P431" s="199" t="s">
        <v>3589</v>
      </c>
      <c r="Q431" s="199" t="s">
        <v>3897</v>
      </c>
      <c r="R431" s="199" t="s">
        <v>3897</v>
      </c>
      <c r="S431" s="199" t="s">
        <v>3679</v>
      </c>
      <c r="T431" s="199" t="s">
        <v>3680</v>
      </c>
      <c r="U431" s="203" t="s">
        <v>3593</v>
      </c>
      <c r="V431" s="203" t="s">
        <v>3593</v>
      </c>
      <c r="W431" s="203" t="s">
        <v>3593</v>
      </c>
      <c r="X431" s="203" t="s">
        <v>3593</v>
      </c>
      <c r="Y431" s="203" t="s">
        <v>3593</v>
      </c>
      <c r="Z431" s="203" t="s">
        <v>3593</v>
      </c>
      <c r="AA431" s="203" t="s">
        <v>3593</v>
      </c>
      <c r="AB431" s="203" t="s">
        <v>3593</v>
      </c>
      <c r="AC431" s="203" t="s">
        <v>3593</v>
      </c>
      <c r="AD431" s="203" t="s">
        <v>3593</v>
      </c>
      <c r="AE431" s="203" t="s">
        <v>3593</v>
      </c>
      <c r="AF431" s="203" t="s">
        <v>3593</v>
      </c>
      <c r="AG431" s="203" t="s">
        <v>3593</v>
      </c>
      <c r="AH431" s="203" t="s">
        <v>3593</v>
      </c>
      <c r="AI431" s="203" t="s">
        <v>3593</v>
      </c>
      <c r="AJ431" s="203" t="s">
        <v>3593</v>
      </c>
      <c r="AK431" s="203" t="s">
        <v>3593</v>
      </c>
      <c r="AL431" s="203" t="s">
        <v>3593</v>
      </c>
      <c r="AM431" s="203" t="s">
        <v>3593</v>
      </c>
      <c r="AN431" s="203" t="s">
        <v>3593</v>
      </c>
      <c r="AO431" s="203" t="s">
        <v>3593</v>
      </c>
      <c r="AP431" s="203" t="s">
        <v>3593</v>
      </c>
      <c r="AQ431" s="203" t="s">
        <v>3593</v>
      </c>
      <c r="AR431" s="203" t="s">
        <v>3593</v>
      </c>
      <c r="AS431" s="203" t="s">
        <v>3593</v>
      </c>
      <c r="AT431" s="203" t="s">
        <v>3593</v>
      </c>
      <c r="AU431" s="203" t="s">
        <v>3593</v>
      </c>
      <c r="AV431" s="203" t="s">
        <v>3593</v>
      </c>
      <c r="AW431" s="203" t="s">
        <v>3593</v>
      </c>
      <c r="AX431" s="203" t="s">
        <v>3593</v>
      </c>
      <c r="AY431" s="203" t="s">
        <v>3593</v>
      </c>
    </row>
    <row r="432" spans="16:51" x14ac:dyDescent="0.25">
      <c r="P432" s="199" t="s">
        <v>3618</v>
      </c>
      <c r="Q432" s="199" t="s">
        <v>4038</v>
      </c>
      <c r="R432" s="199" t="s">
        <v>4036</v>
      </c>
      <c r="S432" s="199" t="s">
        <v>4050</v>
      </c>
      <c r="T432" s="203" t="s">
        <v>3593</v>
      </c>
      <c r="U432" s="203" t="s">
        <v>3593</v>
      </c>
      <c r="V432" s="203" t="s">
        <v>3593</v>
      </c>
      <c r="W432" s="203" t="s">
        <v>3593</v>
      </c>
      <c r="X432" s="203" t="s">
        <v>3593</v>
      </c>
      <c r="Y432" s="203" t="s">
        <v>3593</v>
      </c>
      <c r="Z432" s="203" t="s">
        <v>3593</v>
      </c>
      <c r="AA432" s="203" t="s">
        <v>3593</v>
      </c>
      <c r="AB432" s="203" t="s">
        <v>3593</v>
      </c>
      <c r="AC432" s="203" t="s">
        <v>3593</v>
      </c>
      <c r="AD432" s="203" t="s">
        <v>3593</v>
      </c>
      <c r="AE432" s="203" t="s">
        <v>3593</v>
      </c>
      <c r="AF432" s="203" t="s">
        <v>3593</v>
      </c>
      <c r="AG432" s="203" t="s">
        <v>3593</v>
      </c>
      <c r="AH432" s="203" t="s">
        <v>3593</v>
      </c>
      <c r="AI432" s="203" t="s">
        <v>3593</v>
      </c>
      <c r="AJ432" s="203" t="s">
        <v>3593</v>
      </c>
      <c r="AK432" s="203" t="s">
        <v>3593</v>
      </c>
      <c r="AL432" s="203" t="s">
        <v>3593</v>
      </c>
      <c r="AM432" s="203" t="s">
        <v>3593</v>
      </c>
      <c r="AN432" s="203" t="s">
        <v>3593</v>
      </c>
      <c r="AO432" s="203" t="s">
        <v>3593</v>
      </c>
      <c r="AP432" s="203" t="s">
        <v>3593</v>
      </c>
      <c r="AQ432" s="203" t="s">
        <v>3593</v>
      </c>
      <c r="AR432" s="203" t="s">
        <v>3593</v>
      </c>
      <c r="AS432" s="203" t="s">
        <v>3593</v>
      </c>
      <c r="AT432" s="203" t="s">
        <v>3593</v>
      </c>
      <c r="AU432" s="203" t="s">
        <v>3593</v>
      </c>
      <c r="AV432" s="203" t="s">
        <v>3593</v>
      </c>
      <c r="AW432" s="203" t="s">
        <v>3593</v>
      </c>
      <c r="AX432" s="203" t="s">
        <v>3593</v>
      </c>
      <c r="AY432" s="203" t="s">
        <v>3593</v>
      </c>
    </row>
    <row r="433" spans="16:51" x14ac:dyDescent="0.25">
      <c r="P433" s="199" t="s">
        <v>3618</v>
      </c>
      <c r="Q433" s="199" t="s">
        <v>4037</v>
      </c>
      <c r="R433" s="199" t="s">
        <v>4036</v>
      </c>
      <c r="S433" s="199" t="s">
        <v>4050</v>
      </c>
      <c r="T433" s="203" t="s">
        <v>3593</v>
      </c>
      <c r="U433" s="203" t="s">
        <v>3593</v>
      </c>
      <c r="V433" s="203" t="s">
        <v>3593</v>
      </c>
      <c r="W433" s="203" t="s">
        <v>3593</v>
      </c>
      <c r="X433" s="203" t="s">
        <v>3593</v>
      </c>
      <c r="Y433" s="203" t="s">
        <v>3593</v>
      </c>
      <c r="Z433" s="203" t="s">
        <v>3593</v>
      </c>
      <c r="AA433" s="203" t="s">
        <v>3593</v>
      </c>
      <c r="AB433" s="203" t="s">
        <v>3593</v>
      </c>
      <c r="AC433" s="203" t="s">
        <v>3593</v>
      </c>
      <c r="AD433" s="203" t="s">
        <v>3593</v>
      </c>
      <c r="AE433" s="203" t="s">
        <v>3593</v>
      </c>
      <c r="AF433" s="203" t="s">
        <v>3593</v>
      </c>
      <c r="AG433" s="203" t="s">
        <v>3593</v>
      </c>
      <c r="AH433" s="203" t="s">
        <v>3593</v>
      </c>
      <c r="AI433" s="203" t="s">
        <v>3593</v>
      </c>
      <c r="AJ433" s="203" t="s">
        <v>3593</v>
      </c>
      <c r="AK433" s="203" t="s">
        <v>3593</v>
      </c>
      <c r="AL433" s="203" t="s">
        <v>3593</v>
      </c>
      <c r="AM433" s="203" t="s">
        <v>3593</v>
      </c>
      <c r="AN433" s="203" t="s">
        <v>3593</v>
      </c>
      <c r="AO433" s="203" t="s">
        <v>3593</v>
      </c>
      <c r="AP433" s="203" t="s">
        <v>3593</v>
      </c>
      <c r="AQ433" s="203" t="s">
        <v>3593</v>
      </c>
      <c r="AR433" s="203" t="s">
        <v>3593</v>
      </c>
      <c r="AS433" s="203" t="s">
        <v>3593</v>
      </c>
      <c r="AT433" s="203" t="s">
        <v>3593</v>
      </c>
      <c r="AU433" s="203" t="s">
        <v>3593</v>
      </c>
      <c r="AV433" s="203" t="s">
        <v>3593</v>
      </c>
      <c r="AW433" s="203" t="s">
        <v>3593</v>
      </c>
      <c r="AX433" s="203" t="s">
        <v>3593</v>
      </c>
      <c r="AY433" s="203" t="s">
        <v>3593</v>
      </c>
    </row>
    <row r="434" spans="16:51" x14ac:dyDescent="0.25">
      <c r="P434" s="199" t="s">
        <v>3589</v>
      </c>
      <c r="Q434" s="199" t="s">
        <v>4050</v>
      </c>
      <c r="R434" s="199" t="s">
        <v>4050</v>
      </c>
      <c r="S434" s="199" t="s">
        <v>4037</v>
      </c>
      <c r="T434" s="199" t="s">
        <v>4038</v>
      </c>
      <c r="U434" s="203" t="s">
        <v>3593</v>
      </c>
      <c r="V434" s="203" t="s">
        <v>3593</v>
      </c>
      <c r="W434" s="203" t="s">
        <v>3593</v>
      </c>
      <c r="X434" s="203" t="s">
        <v>3593</v>
      </c>
      <c r="Y434" s="203" t="s">
        <v>3593</v>
      </c>
      <c r="Z434" s="203" t="s">
        <v>3593</v>
      </c>
      <c r="AA434" s="203" t="s">
        <v>3593</v>
      </c>
      <c r="AB434" s="203" t="s">
        <v>3593</v>
      </c>
      <c r="AC434" s="203" t="s">
        <v>3593</v>
      </c>
      <c r="AD434" s="203" t="s">
        <v>3593</v>
      </c>
      <c r="AE434" s="203" t="s">
        <v>3593</v>
      </c>
      <c r="AF434" s="203" t="s">
        <v>3593</v>
      </c>
      <c r="AG434" s="203" t="s">
        <v>3593</v>
      </c>
      <c r="AH434" s="203" t="s">
        <v>3593</v>
      </c>
      <c r="AI434" s="203" t="s">
        <v>3593</v>
      </c>
      <c r="AJ434" s="203" t="s">
        <v>3593</v>
      </c>
      <c r="AK434" s="203" t="s">
        <v>3593</v>
      </c>
      <c r="AL434" s="203" t="s">
        <v>3593</v>
      </c>
      <c r="AM434" s="203" t="s">
        <v>3593</v>
      </c>
      <c r="AN434" s="203" t="s">
        <v>3593</v>
      </c>
      <c r="AO434" s="203" t="s">
        <v>3593</v>
      </c>
      <c r="AP434" s="203" t="s">
        <v>3593</v>
      </c>
      <c r="AQ434" s="203" t="s">
        <v>3593</v>
      </c>
      <c r="AR434" s="203" t="s">
        <v>3593</v>
      </c>
      <c r="AS434" s="203" t="s">
        <v>3593</v>
      </c>
      <c r="AT434" s="203" t="s">
        <v>3593</v>
      </c>
      <c r="AU434" s="203" t="s">
        <v>3593</v>
      </c>
      <c r="AV434" s="203" t="s">
        <v>3593</v>
      </c>
      <c r="AW434" s="203" t="s">
        <v>3593</v>
      </c>
      <c r="AX434" s="203" t="s">
        <v>3593</v>
      </c>
      <c r="AY434" s="203" t="s">
        <v>3593</v>
      </c>
    </row>
    <row r="435" spans="16:51" x14ac:dyDescent="0.25">
      <c r="P435" s="199" t="s">
        <v>3589</v>
      </c>
      <c r="Q435" s="199" t="s">
        <v>3908</v>
      </c>
      <c r="R435" s="199" t="s">
        <v>3908</v>
      </c>
      <c r="S435" s="199" t="s">
        <v>3649</v>
      </c>
      <c r="T435" s="199" t="s">
        <v>3650</v>
      </c>
      <c r="U435" s="199" t="s">
        <v>3651</v>
      </c>
      <c r="V435" s="203" t="s">
        <v>3593</v>
      </c>
      <c r="W435" s="203" t="s">
        <v>3593</v>
      </c>
      <c r="X435" s="203" t="s">
        <v>3593</v>
      </c>
      <c r="Y435" s="203" t="s">
        <v>3593</v>
      </c>
      <c r="Z435" s="203" t="s">
        <v>3593</v>
      </c>
      <c r="AA435" s="203" t="s">
        <v>3593</v>
      </c>
      <c r="AB435" s="203" t="s">
        <v>3593</v>
      </c>
      <c r="AC435" s="203" t="s">
        <v>3593</v>
      </c>
      <c r="AD435" s="203" t="s">
        <v>3593</v>
      </c>
      <c r="AE435" s="203" t="s">
        <v>3593</v>
      </c>
      <c r="AF435" s="203" t="s">
        <v>3593</v>
      </c>
      <c r="AG435" s="203" t="s">
        <v>3593</v>
      </c>
      <c r="AH435" s="203" t="s">
        <v>3593</v>
      </c>
      <c r="AI435" s="203" t="s">
        <v>3593</v>
      </c>
      <c r="AJ435" s="203" t="s">
        <v>3593</v>
      </c>
      <c r="AK435" s="203" t="s">
        <v>3593</v>
      </c>
      <c r="AL435" s="203" t="s">
        <v>3593</v>
      </c>
      <c r="AM435" s="203" t="s">
        <v>3593</v>
      </c>
      <c r="AN435" s="203" t="s">
        <v>3593</v>
      </c>
      <c r="AO435" s="203" t="s">
        <v>3593</v>
      </c>
      <c r="AP435" s="203" t="s">
        <v>3593</v>
      </c>
      <c r="AQ435" s="203" t="s">
        <v>3593</v>
      </c>
      <c r="AR435" s="203" t="s">
        <v>3593</v>
      </c>
      <c r="AS435" s="203" t="s">
        <v>3593</v>
      </c>
      <c r="AT435" s="203" t="s">
        <v>3593</v>
      </c>
      <c r="AU435" s="203" t="s">
        <v>3593</v>
      </c>
      <c r="AV435" s="203" t="s">
        <v>3593</v>
      </c>
      <c r="AW435" s="203" t="s">
        <v>3593</v>
      </c>
      <c r="AX435" s="203" t="s">
        <v>3593</v>
      </c>
      <c r="AY435" s="203" t="s">
        <v>3593</v>
      </c>
    </row>
    <row r="436" spans="16:51" x14ac:dyDescent="0.25">
      <c r="P436" s="199" t="s">
        <v>3589</v>
      </c>
      <c r="Q436" s="199" t="s">
        <v>3663</v>
      </c>
      <c r="R436" s="199" t="s">
        <v>3663</v>
      </c>
      <c r="S436" s="199" t="s">
        <v>3632</v>
      </c>
      <c r="T436" s="199" t="s">
        <v>3658</v>
      </c>
      <c r="U436" s="203" t="s">
        <v>3593</v>
      </c>
      <c r="V436" s="203" t="s">
        <v>3593</v>
      </c>
      <c r="W436" s="203" t="s">
        <v>3593</v>
      </c>
      <c r="X436" s="203" t="s">
        <v>3593</v>
      </c>
      <c r="Y436" s="203" t="s">
        <v>3593</v>
      </c>
      <c r="Z436" s="203" t="s">
        <v>3593</v>
      </c>
      <c r="AA436" s="203" t="s">
        <v>3593</v>
      </c>
      <c r="AB436" s="203" t="s">
        <v>3593</v>
      </c>
      <c r="AC436" s="203" t="s">
        <v>3593</v>
      </c>
      <c r="AD436" s="203" t="s">
        <v>3593</v>
      </c>
      <c r="AE436" s="203" t="s">
        <v>3593</v>
      </c>
      <c r="AF436" s="203" t="s">
        <v>3593</v>
      </c>
      <c r="AG436" s="203" t="s">
        <v>3593</v>
      </c>
      <c r="AH436" s="203" t="s">
        <v>3593</v>
      </c>
      <c r="AI436" s="203" t="s">
        <v>3593</v>
      </c>
      <c r="AJ436" s="203" t="s">
        <v>3593</v>
      </c>
      <c r="AK436" s="203" t="s">
        <v>3593</v>
      </c>
      <c r="AL436" s="203" t="s">
        <v>3593</v>
      </c>
      <c r="AM436" s="203" t="s">
        <v>3593</v>
      </c>
      <c r="AN436" s="203" t="s">
        <v>3593</v>
      </c>
      <c r="AO436" s="203" t="s">
        <v>3593</v>
      </c>
      <c r="AP436" s="203" t="s">
        <v>3593</v>
      </c>
      <c r="AQ436" s="203" t="s">
        <v>3593</v>
      </c>
      <c r="AR436" s="203" t="s">
        <v>3593</v>
      </c>
      <c r="AS436" s="203" t="s">
        <v>3593</v>
      </c>
      <c r="AT436" s="203" t="s">
        <v>3593</v>
      </c>
      <c r="AU436" s="203" t="s">
        <v>3593</v>
      </c>
      <c r="AV436" s="203" t="s">
        <v>3593</v>
      </c>
      <c r="AW436" s="203" t="s">
        <v>3593</v>
      </c>
      <c r="AX436" s="203" t="s">
        <v>3593</v>
      </c>
      <c r="AY436" s="203" t="s">
        <v>3593</v>
      </c>
    </row>
    <row r="437" spans="16:51" x14ac:dyDescent="0.25">
      <c r="P437" s="199" t="s">
        <v>3589</v>
      </c>
      <c r="Q437" s="199" t="s">
        <v>3973</v>
      </c>
      <c r="R437" s="199" t="s">
        <v>3973</v>
      </c>
      <c r="S437" s="199" t="s">
        <v>3944</v>
      </c>
      <c r="T437" s="199" t="s">
        <v>3945</v>
      </c>
      <c r="U437" s="203" t="s">
        <v>3593</v>
      </c>
      <c r="V437" s="203" t="s">
        <v>3593</v>
      </c>
      <c r="W437" s="203" t="s">
        <v>3593</v>
      </c>
      <c r="X437" s="203" t="s">
        <v>3593</v>
      </c>
      <c r="Y437" s="203" t="s">
        <v>3593</v>
      </c>
      <c r="Z437" s="203" t="s">
        <v>3593</v>
      </c>
      <c r="AA437" s="203" t="s">
        <v>3593</v>
      </c>
      <c r="AB437" s="203" t="s">
        <v>3593</v>
      </c>
      <c r="AC437" s="203" t="s">
        <v>3593</v>
      </c>
      <c r="AD437" s="203" t="s">
        <v>3593</v>
      </c>
      <c r="AE437" s="203" t="s">
        <v>3593</v>
      </c>
      <c r="AF437" s="203" t="s">
        <v>3593</v>
      </c>
      <c r="AG437" s="203" t="s">
        <v>3593</v>
      </c>
      <c r="AH437" s="203" t="s">
        <v>3593</v>
      </c>
      <c r="AI437" s="203" t="s">
        <v>3593</v>
      </c>
      <c r="AJ437" s="203" t="s">
        <v>3593</v>
      </c>
      <c r="AK437" s="203" t="s">
        <v>3593</v>
      </c>
      <c r="AL437" s="203" t="s">
        <v>3593</v>
      </c>
      <c r="AM437" s="203" t="s">
        <v>3593</v>
      </c>
      <c r="AN437" s="203" t="s">
        <v>3593</v>
      </c>
      <c r="AO437" s="203" t="s">
        <v>3593</v>
      </c>
      <c r="AP437" s="203" t="s">
        <v>3593</v>
      </c>
      <c r="AQ437" s="203" t="s">
        <v>3593</v>
      </c>
      <c r="AR437" s="203" t="s">
        <v>3593</v>
      </c>
      <c r="AS437" s="203" t="s">
        <v>3593</v>
      </c>
      <c r="AT437" s="203" t="s">
        <v>3593</v>
      </c>
      <c r="AU437" s="203" t="s">
        <v>3593</v>
      </c>
      <c r="AV437" s="203" t="s">
        <v>3593</v>
      </c>
      <c r="AW437" s="203" t="s">
        <v>3593</v>
      </c>
      <c r="AX437" s="203" t="s">
        <v>3593</v>
      </c>
      <c r="AY437" s="203" t="s">
        <v>3593</v>
      </c>
    </row>
    <row r="438" spans="16:51" x14ac:dyDescent="0.25">
      <c r="P438" s="199" t="s">
        <v>3589</v>
      </c>
      <c r="Q438" s="199" t="s">
        <v>4034</v>
      </c>
      <c r="R438" s="199" t="s">
        <v>4034</v>
      </c>
      <c r="S438" s="199" t="s">
        <v>3839</v>
      </c>
      <c r="T438" s="199" t="s">
        <v>3840</v>
      </c>
      <c r="U438" s="203" t="s">
        <v>3593</v>
      </c>
      <c r="V438" s="203" t="s">
        <v>3593</v>
      </c>
      <c r="W438" s="203" t="s">
        <v>3593</v>
      </c>
      <c r="X438" s="203" t="s">
        <v>3593</v>
      </c>
      <c r="Y438" s="203" t="s">
        <v>3593</v>
      </c>
      <c r="Z438" s="203" t="s">
        <v>3593</v>
      </c>
      <c r="AA438" s="203" t="s">
        <v>3593</v>
      </c>
      <c r="AB438" s="203" t="s">
        <v>3593</v>
      </c>
      <c r="AC438" s="203" t="s">
        <v>3593</v>
      </c>
      <c r="AD438" s="203" t="s">
        <v>3593</v>
      </c>
      <c r="AE438" s="203" t="s">
        <v>3593</v>
      </c>
      <c r="AF438" s="203" t="s">
        <v>3593</v>
      </c>
      <c r="AG438" s="203" t="s">
        <v>3593</v>
      </c>
      <c r="AH438" s="203" t="s">
        <v>3593</v>
      </c>
      <c r="AI438" s="203" t="s">
        <v>3593</v>
      </c>
      <c r="AJ438" s="203" t="s">
        <v>3593</v>
      </c>
      <c r="AK438" s="203" t="s">
        <v>3593</v>
      </c>
      <c r="AL438" s="203" t="s">
        <v>3593</v>
      </c>
      <c r="AM438" s="203" t="s">
        <v>3593</v>
      </c>
      <c r="AN438" s="203" t="s">
        <v>3593</v>
      </c>
      <c r="AO438" s="203" t="s">
        <v>3593</v>
      </c>
      <c r="AP438" s="203" t="s">
        <v>3593</v>
      </c>
      <c r="AQ438" s="203" t="s">
        <v>3593</v>
      </c>
      <c r="AR438" s="203" t="s">
        <v>3593</v>
      </c>
      <c r="AS438" s="203" t="s">
        <v>3593</v>
      </c>
      <c r="AT438" s="203" t="s">
        <v>3593</v>
      </c>
      <c r="AU438" s="203" t="s">
        <v>3593</v>
      </c>
      <c r="AV438" s="203" t="s">
        <v>3593</v>
      </c>
      <c r="AW438" s="203" t="s">
        <v>3593</v>
      </c>
      <c r="AX438" s="203" t="s">
        <v>3593</v>
      </c>
      <c r="AY438" s="203" t="s">
        <v>3593</v>
      </c>
    </row>
    <row r="439" spans="16:51" x14ac:dyDescent="0.25">
      <c r="P439" s="199" t="s">
        <v>3589</v>
      </c>
      <c r="Q439" s="199" t="s">
        <v>3664</v>
      </c>
      <c r="R439" s="199" t="s">
        <v>3664</v>
      </c>
      <c r="S439" s="199" t="s">
        <v>3632</v>
      </c>
      <c r="T439" s="199" t="s">
        <v>3658</v>
      </c>
      <c r="U439" s="203" t="s">
        <v>3593</v>
      </c>
      <c r="V439" s="203" t="s">
        <v>3593</v>
      </c>
      <c r="W439" s="203" t="s">
        <v>3593</v>
      </c>
      <c r="X439" s="203" t="s">
        <v>3593</v>
      </c>
      <c r="Y439" s="203" t="s">
        <v>3593</v>
      </c>
      <c r="Z439" s="203" t="s">
        <v>3593</v>
      </c>
      <c r="AA439" s="203" t="s">
        <v>3593</v>
      </c>
      <c r="AB439" s="203" t="s">
        <v>3593</v>
      </c>
      <c r="AC439" s="203" t="s">
        <v>3593</v>
      </c>
      <c r="AD439" s="203" t="s">
        <v>3593</v>
      </c>
      <c r="AE439" s="203" t="s">
        <v>3593</v>
      </c>
      <c r="AF439" s="203" t="s">
        <v>3593</v>
      </c>
      <c r="AG439" s="203" t="s">
        <v>3593</v>
      </c>
      <c r="AH439" s="203" t="s">
        <v>3593</v>
      </c>
      <c r="AI439" s="203" t="s">
        <v>3593</v>
      </c>
      <c r="AJ439" s="203" t="s">
        <v>3593</v>
      </c>
      <c r="AK439" s="203" t="s">
        <v>3593</v>
      </c>
      <c r="AL439" s="203" t="s">
        <v>3593</v>
      </c>
      <c r="AM439" s="203" t="s">
        <v>3593</v>
      </c>
      <c r="AN439" s="203" t="s">
        <v>3593</v>
      </c>
      <c r="AO439" s="203" t="s">
        <v>3593</v>
      </c>
      <c r="AP439" s="203" t="s">
        <v>3593</v>
      </c>
      <c r="AQ439" s="203" t="s">
        <v>3593</v>
      </c>
      <c r="AR439" s="203" t="s">
        <v>3593</v>
      </c>
      <c r="AS439" s="203" t="s">
        <v>3593</v>
      </c>
      <c r="AT439" s="203" t="s">
        <v>3593</v>
      </c>
      <c r="AU439" s="203" t="s">
        <v>3593</v>
      </c>
      <c r="AV439" s="203" t="s">
        <v>3593</v>
      </c>
      <c r="AW439" s="203" t="s">
        <v>3593</v>
      </c>
      <c r="AX439" s="203" t="s">
        <v>3593</v>
      </c>
      <c r="AY439" s="203" t="s">
        <v>3593</v>
      </c>
    </row>
    <row r="440" spans="16:51" x14ac:dyDescent="0.25">
      <c r="P440" s="199" t="s">
        <v>3589</v>
      </c>
      <c r="Q440" s="199" t="s">
        <v>4047</v>
      </c>
      <c r="R440" s="199" t="s">
        <v>4047</v>
      </c>
      <c r="S440" s="199" t="s">
        <v>3667</v>
      </c>
      <c r="T440" s="199" t="s">
        <v>3668</v>
      </c>
      <c r="U440" s="203" t="s">
        <v>3593</v>
      </c>
      <c r="V440" s="203" t="s">
        <v>3593</v>
      </c>
      <c r="W440" s="203" t="s">
        <v>3593</v>
      </c>
      <c r="X440" s="203" t="s">
        <v>3593</v>
      </c>
      <c r="Y440" s="203" t="s">
        <v>3593</v>
      </c>
      <c r="Z440" s="203" t="s">
        <v>3593</v>
      </c>
      <c r="AA440" s="203" t="s">
        <v>3593</v>
      </c>
      <c r="AB440" s="203" t="s">
        <v>3593</v>
      </c>
      <c r="AC440" s="203" t="s">
        <v>3593</v>
      </c>
      <c r="AD440" s="203" t="s">
        <v>3593</v>
      </c>
      <c r="AE440" s="203" t="s">
        <v>3593</v>
      </c>
      <c r="AF440" s="203" t="s">
        <v>3593</v>
      </c>
      <c r="AG440" s="203" t="s">
        <v>3593</v>
      </c>
      <c r="AH440" s="203" t="s">
        <v>3593</v>
      </c>
      <c r="AI440" s="203" t="s">
        <v>3593</v>
      </c>
      <c r="AJ440" s="203" t="s">
        <v>3593</v>
      </c>
      <c r="AK440" s="203" t="s">
        <v>3593</v>
      </c>
      <c r="AL440" s="203" t="s">
        <v>3593</v>
      </c>
      <c r="AM440" s="203" t="s">
        <v>3593</v>
      </c>
      <c r="AN440" s="203" t="s">
        <v>3593</v>
      </c>
      <c r="AO440" s="203" t="s">
        <v>3593</v>
      </c>
      <c r="AP440" s="203" t="s">
        <v>3593</v>
      </c>
      <c r="AQ440" s="203" t="s">
        <v>3593</v>
      </c>
      <c r="AR440" s="203" t="s">
        <v>3593</v>
      </c>
      <c r="AS440" s="203" t="s">
        <v>3593</v>
      </c>
      <c r="AT440" s="203" t="s">
        <v>3593</v>
      </c>
      <c r="AU440" s="203" t="s">
        <v>3593</v>
      </c>
      <c r="AV440" s="203" t="s">
        <v>3593</v>
      </c>
      <c r="AW440" s="203" t="s">
        <v>3593</v>
      </c>
      <c r="AX440" s="203" t="s">
        <v>3593</v>
      </c>
      <c r="AY440" s="203" t="s">
        <v>3593</v>
      </c>
    </row>
    <row r="441" spans="16:51" x14ac:dyDescent="0.25">
      <c r="P441" s="199" t="s">
        <v>3589</v>
      </c>
      <c r="Q441" s="199" t="s">
        <v>3915</v>
      </c>
      <c r="R441" s="199" t="s">
        <v>3915</v>
      </c>
      <c r="S441" s="199" t="s">
        <v>3704</v>
      </c>
      <c r="T441" s="199" t="s">
        <v>3705</v>
      </c>
      <c r="U441" s="199" t="s">
        <v>3706</v>
      </c>
      <c r="V441" s="203" t="s">
        <v>3593</v>
      </c>
      <c r="W441" s="203" t="s">
        <v>3593</v>
      </c>
      <c r="X441" s="203" t="s">
        <v>3593</v>
      </c>
      <c r="Y441" s="203" t="s">
        <v>3593</v>
      </c>
      <c r="Z441" s="203" t="s">
        <v>3593</v>
      </c>
      <c r="AA441" s="203" t="s">
        <v>3593</v>
      </c>
      <c r="AB441" s="203" t="s">
        <v>3593</v>
      </c>
      <c r="AC441" s="203" t="s">
        <v>3593</v>
      </c>
      <c r="AD441" s="203" t="s">
        <v>3593</v>
      </c>
      <c r="AE441" s="203" t="s">
        <v>3593</v>
      </c>
      <c r="AF441" s="203" t="s">
        <v>3593</v>
      </c>
      <c r="AG441" s="203" t="s">
        <v>3593</v>
      </c>
      <c r="AH441" s="203" t="s">
        <v>3593</v>
      </c>
      <c r="AI441" s="203" t="s">
        <v>3593</v>
      </c>
      <c r="AJ441" s="203" t="s">
        <v>3593</v>
      </c>
      <c r="AK441" s="203" t="s">
        <v>3593</v>
      </c>
      <c r="AL441" s="203" t="s">
        <v>3593</v>
      </c>
      <c r="AM441" s="203" t="s">
        <v>3593</v>
      </c>
      <c r="AN441" s="203" t="s">
        <v>3593</v>
      </c>
      <c r="AO441" s="203" t="s">
        <v>3593</v>
      </c>
      <c r="AP441" s="203" t="s">
        <v>3593</v>
      </c>
      <c r="AQ441" s="203" t="s">
        <v>3593</v>
      </c>
      <c r="AR441" s="203" t="s">
        <v>3593</v>
      </c>
      <c r="AS441" s="203" t="s">
        <v>3593</v>
      </c>
      <c r="AT441" s="203" t="s">
        <v>3593</v>
      </c>
      <c r="AU441" s="203" t="s">
        <v>3593</v>
      </c>
      <c r="AV441" s="203" t="s">
        <v>3593</v>
      </c>
      <c r="AW441" s="203" t="s">
        <v>3593</v>
      </c>
      <c r="AX441" s="203" t="s">
        <v>3593</v>
      </c>
      <c r="AY441" s="203" t="s">
        <v>3593</v>
      </c>
    </row>
    <row r="442" spans="16:51" x14ac:dyDescent="0.25">
      <c r="P442" s="199" t="s">
        <v>3618</v>
      </c>
      <c r="Q442" s="199" t="s">
        <v>3704</v>
      </c>
      <c r="R442" s="199" t="s">
        <v>3703</v>
      </c>
      <c r="S442" s="199" t="s">
        <v>3913</v>
      </c>
      <c r="T442" s="199" t="s">
        <v>3914</v>
      </c>
      <c r="U442" s="199" t="s">
        <v>3915</v>
      </c>
      <c r="V442" s="199" t="s">
        <v>3916</v>
      </c>
      <c r="W442" s="199" t="s">
        <v>3917</v>
      </c>
      <c r="X442" s="203" t="s">
        <v>3593</v>
      </c>
      <c r="Y442" s="203" t="s">
        <v>3593</v>
      </c>
      <c r="Z442" s="203" t="s">
        <v>3593</v>
      </c>
      <c r="AA442" s="203" t="s">
        <v>3593</v>
      </c>
      <c r="AB442" s="203" t="s">
        <v>3593</v>
      </c>
      <c r="AC442" s="203" t="s">
        <v>3593</v>
      </c>
      <c r="AD442" s="203" t="s">
        <v>3593</v>
      </c>
      <c r="AE442" s="203" t="s">
        <v>3593</v>
      </c>
      <c r="AF442" s="203" t="s">
        <v>3593</v>
      </c>
      <c r="AG442" s="203" t="s">
        <v>3593</v>
      </c>
      <c r="AH442" s="203" t="s">
        <v>3593</v>
      </c>
      <c r="AI442" s="203" t="s">
        <v>3593</v>
      </c>
      <c r="AJ442" s="203" t="s">
        <v>3593</v>
      </c>
      <c r="AK442" s="203" t="s">
        <v>3593</v>
      </c>
      <c r="AL442" s="203" t="s">
        <v>3593</v>
      </c>
      <c r="AM442" s="203" t="s">
        <v>3593</v>
      </c>
      <c r="AN442" s="203" t="s">
        <v>3593</v>
      </c>
      <c r="AO442" s="203" t="s">
        <v>3593</v>
      </c>
      <c r="AP442" s="203" t="s">
        <v>3593</v>
      </c>
      <c r="AQ442" s="203" t="s">
        <v>3593</v>
      </c>
      <c r="AR442" s="203" t="s">
        <v>3593</v>
      </c>
      <c r="AS442" s="203" t="s">
        <v>3593</v>
      </c>
      <c r="AT442" s="203" t="s">
        <v>3593</v>
      </c>
      <c r="AU442" s="203" t="s">
        <v>3593</v>
      </c>
      <c r="AV442" s="203" t="s">
        <v>3593</v>
      </c>
      <c r="AW442" s="203" t="s">
        <v>3593</v>
      </c>
      <c r="AX442" s="203" t="s">
        <v>3593</v>
      </c>
      <c r="AY442" s="203" t="s">
        <v>3593</v>
      </c>
    </row>
    <row r="443" spans="16:51" x14ac:dyDescent="0.25">
      <c r="P443" s="199" t="s">
        <v>3589</v>
      </c>
      <c r="Q443" s="199" t="s">
        <v>4035</v>
      </c>
      <c r="R443" s="199" t="s">
        <v>4035</v>
      </c>
      <c r="S443" s="199" t="s">
        <v>3591</v>
      </c>
      <c r="T443" s="199" t="s">
        <v>3592</v>
      </c>
      <c r="U443" s="203" t="s">
        <v>3593</v>
      </c>
      <c r="V443" s="203" t="s">
        <v>3593</v>
      </c>
      <c r="W443" s="203" t="s">
        <v>3593</v>
      </c>
      <c r="X443" s="203" t="s">
        <v>3593</v>
      </c>
      <c r="Y443" s="203" t="s">
        <v>3593</v>
      </c>
      <c r="Z443" s="203" t="s">
        <v>3593</v>
      </c>
      <c r="AA443" s="203" t="s">
        <v>3593</v>
      </c>
      <c r="AB443" s="203" t="s">
        <v>3593</v>
      </c>
      <c r="AC443" s="203" t="s">
        <v>3593</v>
      </c>
      <c r="AD443" s="203" t="s">
        <v>3593</v>
      </c>
      <c r="AE443" s="203" t="s">
        <v>3593</v>
      </c>
      <c r="AF443" s="203" t="s">
        <v>3593</v>
      </c>
      <c r="AG443" s="203" t="s">
        <v>3593</v>
      </c>
      <c r="AH443" s="203" t="s">
        <v>3593</v>
      </c>
      <c r="AI443" s="203" t="s">
        <v>3593</v>
      </c>
      <c r="AJ443" s="203" t="s">
        <v>3593</v>
      </c>
      <c r="AK443" s="203" t="s">
        <v>3593</v>
      </c>
      <c r="AL443" s="203" t="s">
        <v>3593</v>
      </c>
      <c r="AM443" s="203" t="s">
        <v>3593</v>
      </c>
      <c r="AN443" s="203" t="s">
        <v>3593</v>
      </c>
      <c r="AO443" s="203" t="s">
        <v>3593</v>
      </c>
      <c r="AP443" s="203" t="s">
        <v>3593</v>
      </c>
      <c r="AQ443" s="203" t="s">
        <v>3593</v>
      </c>
      <c r="AR443" s="203" t="s">
        <v>3593</v>
      </c>
      <c r="AS443" s="203" t="s">
        <v>3593</v>
      </c>
      <c r="AT443" s="203" t="s">
        <v>3593</v>
      </c>
      <c r="AU443" s="203" t="s">
        <v>3593</v>
      </c>
      <c r="AV443" s="203" t="s">
        <v>3593</v>
      </c>
      <c r="AW443" s="203" t="s">
        <v>3593</v>
      </c>
      <c r="AX443" s="203" t="s">
        <v>3593</v>
      </c>
      <c r="AY443" s="203" t="s">
        <v>3593</v>
      </c>
    </row>
    <row r="444" spans="16:51" x14ac:dyDescent="0.25">
      <c r="P444" s="199" t="s">
        <v>3589</v>
      </c>
      <c r="Q444" s="199" t="s">
        <v>3916</v>
      </c>
      <c r="R444" s="199" t="s">
        <v>3916</v>
      </c>
      <c r="S444" s="199" t="s">
        <v>3704</v>
      </c>
      <c r="T444" s="199" t="s">
        <v>3705</v>
      </c>
      <c r="U444" s="199" t="s">
        <v>3706</v>
      </c>
      <c r="V444" s="203" t="s">
        <v>3593</v>
      </c>
      <c r="W444" s="203" t="s">
        <v>3593</v>
      </c>
      <c r="X444" s="203" t="s">
        <v>3593</v>
      </c>
      <c r="Y444" s="203" t="s">
        <v>3593</v>
      </c>
      <c r="Z444" s="203" t="s">
        <v>3593</v>
      </c>
      <c r="AA444" s="203" t="s">
        <v>3593</v>
      </c>
      <c r="AB444" s="203" t="s">
        <v>3593</v>
      </c>
      <c r="AC444" s="203" t="s">
        <v>3593</v>
      </c>
      <c r="AD444" s="203" t="s">
        <v>3593</v>
      </c>
      <c r="AE444" s="203" t="s">
        <v>3593</v>
      </c>
      <c r="AF444" s="203" t="s">
        <v>3593</v>
      </c>
      <c r="AG444" s="203" t="s">
        <v>3593</v>
      </c>
      <c r="AH444" s="203" t="s">
        <v>3593</v>
      </c>
      <c r="AI444" s="203" t="s">
        <v>3593</v>
      </c>
      <c r="AJ444" s="203" t="s">
        <v>3593</v>
      </c>
      <c r="AK444" s="203" t="s">
        <v>3593</v>
      </c>
      <c r="AL444" s="203" t="s">
        <v>3593</v>
      </c>
      <c r="AM444" s="203" t="s">
        <v>3593</v>
      </c>
      <c r="AN444" s="203" t="s">
        <v>3593</v>
      </c>
      <c r="AO444" s="203" t="s">
        <v>3593</v>
      </c>
      <c r="AP444" s="203" t="s">
        <v>3593</v>
      </c>
      <c r="AQ444" s="203" t="s">
        <v>3593</v>
      </c>
      <c r="AR444" s="203" t="s">
        <v>3593</v>
      </c>
      <c r="AS444" s="203" t="s">
        <v>3593</v>
      </c>
      <c r="AT444" s="203" t="s">
        <v>3593</v>
      </c>
      <c r="AU444" s="203" t="s">
        <v>3593</v>
      </c>
      <c r="AV444" s="203" t="s">
        <v>3593</v>
      </c>
      <c r="AW444" s="203" t="s">
        <v>3593</v>
      </c>
      <c r="AX444" s="203" t="s">
        <v>3593</v>
      </c>
      <c r="AY444" s="203" t="s">
        <v>3593</v>
      </c>
    </row>
    <row r="445" spans="16:51" x14ac:dyDescent="0.25">
      <c r="P445" s="199" t="s">
        <v>3589</v>
      </c>
      <c r="Q445" s="199" t="s">
        <v>3714</v>
      </c>
      <c r="R445" s="199" t="s">
        <v>3714</v>
      </c>
      <c r="S445" s="199" t="s">
        <v>3631</v>
      </c>
      <c r="T445" s="199" t="s">
        <v>3632</v>
      </c>
      <c r="U445" s="199" t="s">
        <v>3633</v>
      </c>
      <c r="V445" s="203" t="s">
        <v>3593</v>
      </c>
      <c r="W445" s="203" t="s">
        <v>3593</v>
      </c>
      <c r="X445" s="203" t="s">
        <v>3593</v>
      </c>
      <c r="Y445" s="203" t="s">
        <v>3593</v>
      </c>
      <c r="Z445" s="203" t="s">
        <v>3593</v>
      </c>
      <c r="AA445" s="203" t="s">
        <v>3593</v>
      </c>
      <c r="AB445" s="203" t="s">
        <v>3593</v>
      </c>
      <c r="AC445" s="203" t="s">
        <v>3593</v>
      </c>
      <c r="AD445" s="203" t="s">
        <v>3593</v>
      </c>
      <c r="AE445" s="203" t="s">
        <v>3593</v>
      </c>
      <c r="AF445" s="203" t="s">
        <v>3593</v>
      </c>
      <c r="AG445" s="203" t="s">
        <v>3593</v>
      </c>
      <c r="AH445" s="203" t="s">
        <v>3593</v>
      </c>
      <c r="AI445" s="203" t="s">
        <v>3593</v>
      </c>
      <c r="AJ445" s="203" t="s">
        <v>3593</v>
      </c>
      <c r="AK445" s="203" t="s">
        <v>3593</v>
      </c>
      <c r="AL445" s="203" t="s">
        <v>3593</v>
      </c>
      <c r="AM445" s="203" t="s">
        <v>3593</v>
      </c>
      <c r="AN445" s="203" t="s">
        <v>3593</v>
      </c>
      <c r="AO445" s="203" t="s">
        <v>3593</v>
      </c>
      <c r="AP445" s="203" t="s">
        <v>3593</v>
      </c>
      <c r="AQ445" s="203" t="s">
        <v>3593</v>
      </c>
      <c r="AR445" s="203" t="s">
        <v>3593</v>
      </c>
      <c r="AS445" s="203" t="s">
        <v>3593</v>
      </c>
      <c r="AT445" s="203" t="s">
        <v>3593</v>
      </c>
      <c r="AU445" s="203" t="s">
        <v>3593</v>
      </c>
      <c r="AV445" s="203" t="s">
        <v>3593</v>
      </c>
      <c r="AW445" s="203" t="s">
        <v>3593</v>
      </c>
      <c r="AX445" s="203" t="s">
        <v>3593</v>
      </c>
      <c r="AY445" s="203" t="s">
        <v>3593</v>
      </c>
    </row>
    <row r="446" spans="16:51" x14ac:dyDescent="0.25">
      <c r="P446" s="199" t="s">
        <v>3589</v>
      </c>
      <c r="Q446" s="199" t="s">
        <v>3954</v>
      </c>
      <c r="R446" s="199" t="s">
        <v>3954</v>
      </c>
      <c r="S446" s="199" t="s">
        <v>3716</v>
      </c>
      <c r="T446" s="199" t="s">
        <v>3674</v>
      </c>
      <c r="U446" s="199" t="s">
        <v>3675</v>
      </c>
      <c r="V446" s="203" t="s">
        <v>3593</v>
      </c>
      <c r="W446" s="203" t="s">
        <v>3593</v>
      </c>
      <c r="X446" s="203" t="s">
        <v>3593</v>
      </c>
      <c r="Y446" s="203" t="s">
        <v>3593</v>
      </c>
      <c r="Z446" s="203" t="s">
        <v>3593</v>
      </c>
      <c r="AA446" s="203" t="s">
        <v>3593</v>
      </c>
      <c r="AB446" s="203" t="s">
        <v>3593</v>
      </c>
      <c r="AC446" s="203" t="s">
        <v>3593</v>
      </c>
      <c r="AD446" s="203" t="s">
        <v>3593</v>
      </c>
      <c r="AE446" s="203" t="s">
        <v>3593</v>
      </c>
      <c r="AF446" s="203" t="s">
        <v>3593</v>
      </c>
      <c r="AG446" s="203" t="s">
        <v>3593</v>
      </c>
      <c r="AH446" s="203" t="s">
        <v>3593</v>
      </c>
      <c r="AI446" s="203" t="s">
        <v>3593</v>
      </c>
      <c r="AJ446" s="203" t="s">
        <v>3593</v>
      </c>
      <c r="AK446" s="203" t="s">
        <v>3593</v>
      </c>
      <c r="AL446" s="203" t="s">
        <v>3593</v>
      </c>
      <c r="AM446" s="203" t="s">
        <v>3593</v>
      </c>
      <c r="AN446" s="203" t="s">
        <v>3593</v>
      </c>
      <c r="AO446" s="203" t="s">
        <v>3593</v>
      </c>
      <c r="AP446" s="203" t="s">
        <v>3593</v>
      </c>
      <c r="AQ446" s="203" t="s">
        <v>3593</v>
      </c>
      <c r="AR446" s="203" t="s">
        <v>3593</v>
      </c>
      <c r="AS446" s="203" t="s">
        <v>3593</v>
      </c>
      <c r="AT446" s="203" t="s">
        <v>3593</v>
      </c>
      <c r="AU446" s="203" t="s">
        <v>3593</v>
      </c>
      <c r="AV446" s="203" t="s">
        <v>3593</v>
      </c>
      <c r="AW446" s="203" t="s">
        <v>3593</v>
      </c>
      <c r="AX446" s="203" t="s">
        <v>3593</v>
      </c>
      <c r="AY446" s="203" t="s">
        <v>3593</v>
      </c>
    </row>
    <row r="447" spans="16:51" x14ac:dyDescent="0.25">
      <c r="P447" s="199" t="s">
        <v>3589</v>
      </c>
      <c r="Q447" s="199" t="s">
        <v>3917</v>
      </c>
      <c r="R447" s="199" t="s">
        <v>3917</v>
      </c>
      <c r="S447" s="199" t="s">
        <v>3704</v>
      </c>
      <c r="T447" s="199" t="s">
        <v>3705</v>
      </c>
      <c r="U447" s="199" t="s">
        <v>3706</v>
      </c>
      <c r="V447" s="203" t="s">
        <v>3593</v>
      </c>
      <c r="W447" s="203" t="s">
        <v>3593</v>
      </c>
      <c r="X447" s="203" t="s">
        <v>3593</v>
      </c>
      <c r="Y447" s="203" t="s">
        <v>3593</v>
      </c>
      <c r="Z447" s="203" t="s">
        <v>3593</v>
      </c>
      <c r="AA447" s="203" t="s">
        <v>3593</v>
      </c>
      <c r="AB447" s="203" t="s">
        <v>3593</v>
      </c>
      <c r="AC447" s="203" t="s">
        <v>3593</v>
      </c>
      <c r="AD447" s="203" t="s">
        <v>3593</v>
      </c>
      <c r="AE447" s="203" t="s">
        <v>3593</v>
      </c>
      <c r="AF447" s="203" t="s">
        <v>3593</v>
      </c>
      <c r="AG447" s="203" t="s">
        <v>3593</v>
      </c>
      <c r="AH447" s="203" t="s">
        <v>3593</v>
      </c>
      <c r="AI447" s="203" t="s">
        <v>3593</v>
      </c>
      <c r="AJ447" s="203" t="s">
        <v>3593</v>
      </c>
      <c r="AK447" s="203" t="s">
        <v>3593</v>
      </c>
      <c r="AL447" s="203" t="s">
        <v>3593</v>
      </c>
      <c r="AM447" s="203" t="s">
        <v>3593</v>
      </c>
      <c r="AN447" s="203" t="s">
        <v>3593</v>
      </c>
      <c r="AO447" s="203" t="s">
        <v>3593</v>
      </c>
      <c r="AP447" s="203" t="s">
        <v>3593</v>
      </c>
      <c r="AQ447" s="203" t="s">
        <v>3593</v>
      </c>
      <c r="AR447" s="203" t="s">
        <v>3593</v>
      </c>
      <c r="AS447" s="203" t="s">
        <v>3593</v>
      </c>
      <c r="AT447" s="203" t="s">
        <v>3593</v>
      </c>
      <c r="AU447" s="203" t="s">
        <v>3593</v>
      </c>
      <c r="AV447" s="203" t="s">
        <v>3593</v>
      </c>
      <c r="AW447" s="203" t="s">
        <v>3593</v>
      </c>
      <c r="AX447" s="203" t="s">
        <v>3593</v>
      </c>
      <c r="AY447" s="203" t="s">
        <v>3593</v>
      </c>
    </row>
    <row r="448" spans="16:51" x14ac:dyDescent="0.25">
      <c r="P448" s="199" t="s">
        <v>3699</v>
      </c>
      <c r="Q448" s="199" t="s">
        <v>4051</v>
      </c>
      <c r="R448" s="203" t="s">
        <v>3593</v>
      </c>
      <c r="S448" s="203" t="s">
        <v>3593</v>
      </c>
      <c r="T448" s="203" t="s">
        <v>3593</v>
      </c>
      <c r="U448" s="203" t="s">
        <v>3593</v>
      </c>
      <c r="V448" s="203" t="s">
        <v>3593</v>
      </c>
      <c r="W448" s="203" t="s">
        <v>3593</v>
      </c>
      <c r="X448" s="203" t="s">
        <v>3593</v>
      </c>
      <c r="Y448" s="203" t="s">
        <v>3593</v>
      </c>
      <c r="Z448" s="203" t="s">
        <v>3593</v>
      </c>
      <c r="AA448" s="203" t="s">
        <v>3593</v>
      </c>
      <c r="AB448" s="203" t="s">
        <v>3593</v>
      </c>
      <c r="AC448" s="203" t="s">
        <v>3593</v>
      </c>
      <c r="AD448" s="203" t="s">
        <v>3593</v>
      </c>
      <c r="AE448" s="203" t="s">
        <v>3593</v>
      </c>
      <c r="AF448" s="203" t="s">
        <v>3593</v>
      </c>
      <c r="AG448" s="203" t="s">
        <v>3593</v>
      </c>
      <c r="AH448" s="203" t="s">
        <v>3593</v>
      </c>
      <c r="AI448" s="203" t="s">
        <v>3593</v>
      </c>
      <c r="AJ448" s="203" t="s">
        <v>3593</v>
      </c>
      <c r="AK448" s="203" t="s">
        <v>3593</v>
      </c>
      <c r="AL448" s="203" t="s">
        <v>3593</v>
      </c>
      <c r="AM448" s="203" t="s">
        <v>3593</v>
      </c>
      <c r="AN448" s="203" t="s">
        <v>3593</v>
      </c>
      <c r="AO448" s="203" t="s">
        <v>3593</v>
      </c>
      <c r="AP448" s="203" t="s">
        <v>3593</v>
      </c>
      <c r="AQ448" s="203" t="s">
        <v>3593</v>
      </c>
      <c r="AR448" s="203" t="s">
        <v>3593</v>
      </c>
      <c r="AS448" s="203" t="s">
        <v>3593</v>
      </c>
      <c r="AT448" s="203" t="s">
        <v>3593</v>
      </c>
      <c r="AU448" s="203" t="s">
        <v>3593</v>
      </c>
      <c r="AV448" s="203" t="s">
        <v>3593</v>
      </c>
      <c r="AW448" s="203" t="s">
        <v>3593</v>
      </c>
      <c r="AX448" s="203" t="s">
        <v>3593</v>
      </c>
      <c r="AY448" s="203" t="s">
        <v>3593</v>
      </c>
    </row>
    <row r="452" spans="15:51" x14ac:dyDescent="0.25">
      <c r="O452" s="200"/>
      <c r="P452" s="199" t="s">
        <v>4052</v>
      </c>
      <c r="Q452" s="199" t="s">
        <v>3590</v>
      </c>
      <c r="R452" s="199" t="s">
        <v>3590</v>
      </c>
      <c r="S452" s="199" t="s">
        <v>3591</v>
      </c>
      <c r="T452" s="234" t="s">
        <v>4053</v>
      </c>
      <c r="U452" s="234" t="s">
        <v>3593</v>
      </c>
      <c r="V452" s="234" t="s">
        <v>3593</v>
      </c>
      <c r="W452" s="234" t="s">
        <v>3593</v>
      </c>
      <c r="X452" s="234" t="s">
        <v>3593</v>
      </c>
      <c r="Y452" s="234" t="s">
        <v>3593</v>
      </c>
      <c r="Z452" s="234" t="s">
        <v>3593</v>
      </c>
      <c r="AA452" s="234" t="s">
        <v>3593</v>
      </c>
      <c r="AB452" s="234" t="s">
        <v>3593</v>
      </c>
      <c r="AC452" s="234" t="s">
        <v>3593</v>
      </c>
      <c r="AD452" s="234" t="s">
        <v>3593</v>
      </c>
      <c r="AE452" s="234" t="s">
        <v>3593</v>
      </c>
      <c r="AF452" s="234" t="s">
        <v>3593</v>
      </c>
      <c r="AG452" s="234" t="s">
        <v>3593</v>
      </c>
      <c r="AH452" s="234" t="s">
        <v>3593</v>
      </c>
      <c r="AI452" s="234" t="s">
        <v>3593</v>
      </c>
      <c r="AJ452" s="234" t="s">
        <v>3593</v>
      </c>
      <c r="AK452" s="234" t="s">
        <v>3593</v>
      </c>
      <c r="AL452" s="234" t="s">
        <v>3593</v>
      </c>
      <c r="AM452" s="234" t="s">
        <v>3593</v>
      </c>
      <c r="AN452" s="234" t="s">
        <v>3593</v>
      </c>
      <c r="AO452" s="234" t="s">
        <v>3593</v>
      </c>
      <c r="AP452" s="234" t="s">
        <v>3593</v>
      </c>
      <c r="AQ452" s="234" t="s">
        <v>3593</v>
      </c>
      <c r="AR452" s="234" t="s">
        <v>3593</v>
      </c>
      <c r="AS452" s="234" t="s">
        <v>3593</v>
      </c>
      <c r="AT452" s="234" t="s">
        <v>3593</v>
      </c>
      <c r="AU452" s="234" t="s">
        <v>3593</v>
      </c>
      <c r="AV452" s="234" t="s">
        <v>3593</v>
      </c>
      <c r="AW452" s="234" t="s">
        <v>3593</v>
      </c>
      <c r="AX452" s="234" t="s">
        <v>3593</v>
      </c>
      <c r="AY452" s="234" t="s">
        <v>3593</v>
      </c>
    </row>
    <row r="453" spans="15:51" x14ac:dyDescent="0.25">
      <c r="O453" s="200"/>
      <c r="P453" s="199" t="s">
        <v>4052</v>
      </c>
      <c r="Q453" s="199" t="s">
        <v>3594</v>
      </c>
      <c r="R453" s="199" t="s">
        <v>3594</v>
      </c>
      <c r="S453" s="199" t="s">
        <v>3595</v>
      </c>
      <c r="T453" s="234" t="s">
        <v>4053</v>
      </c>
      <c r="U453" s="234" t="s">
        <v>3593</v>
      </c>
      <c r="V453" s="234" t="s">
        <v>3593</v>
      </c>
      <c r="W453" s="234" t="s">
        <v>3593</v>
      </c>
      <c r="X453" s="234" t="s">
        <v>3593</v>
      </c>
      <c r="Y453" s="234" t="s">
        <v>3593</v>
      </c>
      <c r="Z453" s="234" t="s">
        <v>3593</v>
      </c>
      <c r="AA453" s="234" t="s">
        <v>3593</v>
      </c>
      <c r="AB453" s="234" t="s">
        <v>3593</v>
      </c>
      <c r="AC453" s="234" t="s">
        <v>3593</v>
      </c>
      <c r="AD453" s="234" t="s">
        <v>3593</v>
      </c>
      <c r="AE453" s="234" t="s">
        <v>3593</v>
      </c>
      <c r="AF453" s="234" t="s">
        <v>3593</v>
      </c>
      <c r="AG453" s="234" t="s">
        <v>3593</v>
      </c>
      <c r="AH453" s="234" t="s">
        <v>3593</v>
      </c>
      <c r="AI453" s="234" t="s">
        <v>3593</v>
      </c>
      <c r="AJ453" s="234" t="s">
        <v>3593</v>
      </c>
      <c r="AK453" s="234" t="s">
        <v>3593</v>
      </c>
      <c r="AL453" s="234" t="s">
        <v>3593</v>
      </c>
      <c r="AM453" s="234" t="s">
        <v>3593</v>
      </c>
      <c r="AN453" s="234" t="s">
        <v>3593</v>
      </c>
      <c r="AO453" s="234" t="s">
        <v>3593</v>
      </c>
      <c r="AP453" s="234" t="s">
        <v>3593</v>
      </c>
      <c r="AQ453" s="234" t="s">
        <v>3593</v>
      </c>
      <c r="AR453" s="234" t="s">
        <v>3593</v>
      </c>
      <c r="AS453" s="234" t="s">
        <v>3593</v>
      </c>
      <c r="AT453" s="234" t="s">
        <v>3593</v>
      </c>
      <c r="AU453" s="234" t="s">
        <v>3593</v>
      </c>
      <c r="AV453" s="234" t="s">
        <v>3593</v>
      </c>
      <c r="AW453" s="234" t="s">
        <v>3593</v>
      </c>
      <c r="AX453" s="234" t="s">
        <v>3593</v>
      </c>
      <c r="AY453" s="234" t="s">
        <v>3593</v>
      </c>
    </row>
    <row r="454" spans="15:51" x14ac:dyDescent="0.25">
      <c r="O454" s="200"/>
      <c r="P454" s="199" t="s">
        <v>4052</v>
      </c>
      <c r="Q454" s="199" t="s">
        <v>3597</v>
      </c>
      <c r="R454" s="199" t="s">
        <v>3597</v>
      </c>
      <c r="S454" s="199" t="s">
        <v>3598</v>
      </c>
      <c r="T454" s="199" t="s">
        <v>3600</v>
      </c>
      <c r="U454" s="234" t="s">
        <v>4053</v>
      </c>
      <c r="V454" s="234" t="s">
        <v>3593</v>
      </c>
      <c r="W454" s="234" t="s">
        <v>3593</v>
      </c>
      <c r="X454" s="234" t="s">
        <v>3593</v>
      </c>
      <c r="Y454" s="234" t="s">
        <v>3593</v>
      </c>
      <c r="Z454" s="234" t="s">
        <v>3593</v>
      </c>
      <c r="AA454" s="234" t="s">
        <v>3593</v>
      </c>
      <c r="AB454" s="234" t="s">
        <v>3593</v>
      </c>
      <c r="AC454" s="234" t="s">
        <v>3593</v>
      </c>
      <c r="AD454" s="234" t="s">
        <v>3593</v>
      </c>
      <c r="AE454" s="234" t="s">
        <v>3593</v>
      </c>
      <c r="AF454" s="234" t="s">
        <v>3593</v>
      </c>
      <c r="AG454" s="234" t="s">
        <v>3593</v>
      </c>
      <c r="AH454" s="234" t="s">
        <v>3593</v>
      </c>
      <c r="AI454" s="234" t="s">
        <v>3593</v>
      </c>
      <c r="AJ454" s="234" t="s">
        <v>3593</v>
      </c>
      <c r="AK454" s="234" t="s">
        <v>3593</v>
      </c>
      <c r="AL454" s="234" t="s">
        <v>3593</v>
      </c>
      <c r="AM454" s="234" t="s">
        <v>3593</v>
      </c>
      <c r="AN454" s="234" t="s">
        <v>3593</v>
      </c>
      <c r="AO454" s="234" t="s">
        <v>3593</v>
      </c>
      <c r="AP454" s="234" t="s">
        <v>3593</v>
      </c>
      <c r="AQ454" s="234" t="s">
        <v>3593</v>
      </c>
      <c r="AR454" s="234" t="s">
        <v>3593</v>
      </c>
      <c r="AS454" s="234" t="s">
        <v>3593</v>
      </c>
      <c r="AT454" s="234" t="s">
        <v>3593</v>
      </c>
      <c r="AU454" s="234" t="s">
        <v>3593</v>
      </c>
      <c r="AV454" s="234" t="s">
        <v>3593</v>
      </c>
      <c r="AW454" s="234" t="s">
        <v>3593</v>
      </c>
      <c r="AX454" s="234" t="s">
        <v>3593</v>
      </c>
      <c r="AY454" s="234" t="s">
        <v>3593</v>
      </c>
    </row>
    <row r="455" spans="15:51" x14ac:dyDescent="0.25">
      <c r="O455" s="200"/>
      <c r="P455" s="199" t="s">
        <v>4052</v>
      </c>
      <c r="Q455" s="199" t="s">
        <v>3601</v>
      </c>
      <c r="R455" s="199" t="s">
        <v>3601</v>
      </c>
      <c r="S455" s="199" t="s">
        <v>3591</v>
      </c>
      <c r="T455" s="234" t="s">
        <v>4053</v>
      </c>
      <c r="U455" s="234" t="s">
        <v>3593</v>
      </c>
      <c r="V455" s="234" t="s">
        <v>3593</v>
      </c>
      <c r="W455" s="234" t="s">
        <v>3593</v>
      </c>
      <c r="X455" s="234" t="s">
        <v>3593</v>
      </c>
      <c r="Y455" s="234" t="s">
        <v>3593</v>
      </c>
      <c r="Z455" s="234" t="s">
        <v>3593</v>
      </c>
      <c r="AA455" s="234" t="s">
        <v>3593</v>
      </c>
      <c r="AB455" s="234" t="s">
        <v>3593</v>
      </c>
      <c r="AC455" s="234" t="s">
        <v>3593</v>
      </c>
      <c r="AD455" s="234" t="s">
        <v>3593</v>
      </c>
      <c r="AE455" s="234" t="s">
        <v>3593</v>
      </c>
      <c r="AF455" s="234" t="s">
        <v>3593</v>
      </c>
      <c r="AG455" s="234" t="s">
        <v>3593</v>
      </c>
      <c r="AH455" s="234" t="s">
        <v>3593</v>
      </c>
      <c r="AI455" s="234" t="s">
        <v>3593</v>
      </c>
      <c r="AJ455" s="234" t="s">
        <v>3593</v>
      </c>
      <c r="AK455" s="234" t="s">
        <v>3593</v>
      </c>
      <c r="AL455" s="234" t="s">
        <v>3593</v>
      </c>
      <c r="AM455" s="234" t="s">
        <v>3593</v>
      </c>
      <c r="AN455" s="234" t="s">
        <v>3593</v>
      </c>
      <c r="AO455" s="234" t="s">
        <v>3593</v>
      </c>
      <c r="AP455" s="234" t="s">
        <v>3593</v>
      </c>
      <c r="AQ455" s="234" t="s">
        <v>3593</v>
      </c>
      <c r="AR455" s="234" t="s">
        <v>3593</v>
      </c>
      <c r="AS455" s="234" t="s">
        <v>3593</v>
      </c>
      <c r="AT455" s="234" t="s">
        <v>3593</v>
      </c>
      <c r="AU455" s="234" t="s">
        <v>3593</v>
      </c>
      <c r="AV455" s="234" t="s">
        <v>3593</v>
      </c>
      <c r="AW455" s="234" t="s">
        <v>3593</v>
      </c>
      <c r="AX455" s="234" t="s">
        <v>3593</v>
      </c>
      <c r="AY455" s="234" t="s">
        <v>3593</v>
      </c>
    </row>
    <row r="456" spans="15:51" x14ac:dyDescent="0.25">
      <c r="O456" s="200"/>
      <c r="P456" s="199" t="s">
        <v>4052</v>
      </c>
      <c r="Q456" s="199" t="s">
        <v>3608</v>
      </c>
      <c r="R456" s="199" t="s">
        <v>3608</v>
      </c>
      <c r="S456" s="199" t="s">
        <v>3609</v>
      </c>
      <c r="T456" s="199" t="s">
        <v>3611</v>
      </c>
      <c r="U456" s="234" t="s">
        <v>4053</v>
      </c>
      <c r="V456" s="234" t="s">
        <v>3593</v>
      </c>
      <c r="W456" s="234" t="s">
        <v>3593</v>
      </c>
      <c r="X456" s="234" t="s">
        <v>3593</v>
      </c>
      <c r="Y456" s="234" t="s">
        <v>3593</v>
      </c>
      <c r="Z456" s="234" t="s">
        <v>3593</v>
      </c>
      <c r="AA456" s="234" t="s">
        <v>3593</v>
      </c>
      <c r="AB456" s="234" t="s">
        <v>3593</v>
      </c>
      <c r="AC456" s="234" t="s">
        <v>3593</v>
      </c>
      <c r="AD456" s="234" t="s">
        <v>3593</v>
      </c>
      <c r="AE456" s="234" t="s">
        <v>3593</v>
      </c>
      <c r="AF456" s="234" t="s">
        <v>3593</v>
      </c>
      <c r="AG456" s="234" t="s">
        <v>3593</v>
      </c>
      <c r="AH456" s="234" t="s">
        <v>3593</v>
      </c>
      <c r="AI456" s="234" t="s">
        <v>3593</v>
      </c>
      <c r="AJ456" s="234" t="s">
        <v>3593</v>
      </c>
      <c r="AK456" s="234" t="s">
        <v>3593</v>
      </c>
      <c r="AL456" s="234" t="s">
        <v>3593</v>
      </c>
      <c r="AM456" s="234" t="s">
        <v>3593</v>
      </c>
      <c r="AN456" s="234" t="s">
        <v>3593</v>
      </c>
      <c r="AO456" s="234" t="s">
        <v>3593</v>
      </c>
      <c r="AP456" s="234" t="s">
        <v>3593</v>
      </c>
      <c r="AQ456" s="234" t="s">
        <v>3593</v>
      </c>
      <c r="AR456" s="234" t="s">
        <v>3593</v>
      </c>
      <c r="AS456" s="234" t="s">
        <v>3593</v>
      </c>
      <c r="AT456" s="234" t="s">
        <v>3593</v>
      </c>
      <c r="AU456" s="234" t="s">
        <v>3593</v>
      </c>
      <c r="AV456" s="234" t="s">
        <v>3593</v>
      </c>
      <c r="AW456" s="234" t="s">
        <v>3593</v>
      </c>
      <c r="AX456" s="234" t="s">
        <v>3593</v>
      </c>
      <c r="AY456" s="234" t="s">
        <v>3593</v>
      </c>
    </row>
    <row r="457" spans="15:51" x14ac:dyDescent="0.25">
      <c r="O457" s="200"/>
      <c r="P457" s="199" t="s">
        <v>4052</v>
      </c>
      <c r="Q457" s="199" t="s">
        <v>3614</v>
      </c>
      <c r="R457" s="199" t="s">
        <v>3614</v>
      </c>
      <c r="S457" s="199" t="s">
        <v>3615</v>
      </c>
      <c r="T457" s="199" t="s">
        <v>3617</v>
      </c>
      <c r="U457" s="234" t="s">
        <v>4053</v>
      </c>
      <c r="V457" s="234" t="s">
        <v>3593</v>
      </c>
      <c r="W457" s="234" t="s">
        <v>3593</v>
      </c>
      <c r="X457" s="234" t="s">
        <v>3593</v>
      </c>
      <c r="Y457" s="234" t="s">
        <v>3593</v>
      </c>
      <c r="Z457" s="234" t="s">
        <v>3593</v>
      </c>
      <c r="AA457" s="234" t="s">
        <v>3593</v>
      </c>
      <c r="AB457" s="234" t="s">
        <v>3593</v>
      </c>
      <c r="AC457" s="234" t="s">
        <v>3593</v>
      </c>
      <c r="AD457" s="234" t="s">
        <v>3593</v>
      </c>
      <c r="AE457" s="234" t="s">
        <v>3593</v>
      </c>
      <c r="AF457" s="234" t="s">
        <v>3593</v>
      </c>
      <c r="AG457" s="234" t="s">
        <v>3593</v>
      </c>
      <c r="AH457" s="234" t="s">
        <v>3593</v>
      </c>
      <c r="AI457" s="234" t="s">
        <v>3593</v>
      </c>
      <c r="AJ457" s="234" t="s">
        <v>3593</v>
      </c>
      <c r="AK457" s="234" t="s">
        <v>3593</v>
      </c>
      <c r="AL457" s="234" t="s">
        <v>3593</v>
      </c>
      <c r="AM457" s="234" t="s">
        <v>3593</v>
      </c>
      <c r="AN457" s="234" t="s">
        <v>3593</v>
      </c>
      <c r="AO457" s="234" t="s">
        <v>3593</v>
      </c>
      <c r="AP457" s="234" t="s">
        <v>3593</v>
      </c>
      <c r="AQ457" s="234" t="s">
        <v>3593</v>
      </c>
      <c r="AR457" s="234" t="s">
        <v>3593</v>
      </c>
      <c r="AS457" s="234" t="s">
        <v>3593</v>
      </c>
      <c r="AT457" s="234" t="s">
        <v>3593</v>
      </c>
      <c r="AU457" s="234" t="s">
        <v>3593</v>
      </c>
      <c r="AV457" s="234" t="s">
        <v>3593</v>
      </c>
      <c r="AW457" s="234" t="s">
        <v>3593</v>
      </c>
      <c r="AX457" s="234" t="s">
        <v>3593</v>
      </c>
      <c r="AY457" s="234" t="s">
        <v>3593</v>
      </c>
    </row>
    <row r="458" spans="15:51" x14ac:dyDescent="0.25">
      <c r="O458" s="200"/>
      <c r="P458" s="199" t="s">
        <v>3699</v>
      </c>
      <c r="Q458" s="199" t="s">
        <v>3619</v>
      </c>
      <c r="R458" s="234" t="s">
        <v>3593</v>
      </c>
      <c r="S458" s="234" t="s">
        <v>3593</v>
      </c>
      <c r="T458" s="234" t="s">
        <v>3593</v>
      </c>
      <c r="U458" s="234" t="s">
        <v>3593</v>
      </c>
      <c r="V458" s="234" t="s">
        <v>3593</v>
      </c>
      <c r="W458" s="234" t="s">
        <v>3593</v>
      </c>
      <c r="X458" s="234" t="s">
        <v>3593</v>
      </c>
      <c r="Y458" s="234" t="s">
        <v>3593</v>
      </c>
      <c r="Z458" s="234" t="s">
        <v>3593</v>
      </c>
      <c r="AA458" s="234" t="s">
        <v>3593</v>
      </c>
      <c r="AB458" s="234" t="s">
        <v>3593</v>
      </c>
      <c r="AC458" s="234" t="s">
        <v>3593</v>
      </c>
      <c r="AD458" s="234" t="s">
        <v>3593</v>
      </c>
      <c r="AE458" s="234" t="s">
        <v>3593</v>
      </c>
      <c r="AF458" s="234" t="s">
        <v>3593</v>
      </c>
      <c r="AG458" s="234" t="s">
        <v>3593</v>
      </c>
      <c r="AH458" s="234" t="s">
        <v>3593</v>
      </c>
      <c r="AI458" s="234" t="s">
        <v>3593</v>
      </c>
      <c r="AJ458" s="234" t="s">
        <v>3593</v>
      </c>
      <c r="AK458" s="234" t="s">
        <v>3593</v>
      </c>
      <c r="AL458" s="234" t="s">
        <v>3593</v>
      </c>
      <c r="AM458" s="234" t="s">
        <v>3593</v>
      </c>
      <c r="AN458" s="234" t="s">
        <v>3593</v>
      </c>
      <c r="AO458" s="234" t="s">
        <v>3593</v>
      </c>
      <c r="AP458" s="234" t="s">
        <v>3593</v>
      </c>
      <c r="AQ458" s="234" t="s">
        <v>3593</v>
      </c>
      <c r="AR458" s="234" t="s">
        <v>3593</v>
      </c>
      <c r="AS458" s="234" t="s">
        <v>3593</v>
      </c>
      <c r="AT458" s="234" t="s">
        <v>3593</v>
      </c>
      <c r="AU458" s="234" t="s">
        <v>3593</v>
      </c>
      <c r="AV458" s="234" t="s">
        <v>3593</v>
      </c>
      <c r="AW458" s="234" t="s">
        <v>3593</v>
      </c>
      <c r="AX458" s="234" t="s">
        <v>3593</v>
      </c>
      <c r="AY458" s="234" t="s">
        <v>3593</v>
      </c>
    </row>
    <row r="459" spans="15:51" x14ac:dyDescent="0.25">
      <c r="O459" s="200"/>
      <c r="P459" s="199" t="s">
        <v>4054</v>
      </c>
      <c r="Q459" s="199" t="s">
        <v>3629</v>
      </c>
      <c r="R459" s="199" t="s">
        <v>3620</v>
      </c>
      <c r="S459" s="199" t="s">
        <v>3621</v>
      </c>
      <c r="T459" s="199" t="s">
        <v>3622</v>
      </c>
      <c r="U459" s="199" t="s">
        <v>3623</v>
      </c>
      <c r="V459" s="234" t="s">
        <v>3593</v>
      </c>
      <c r="W459" s="234" t="s">
        <v>3593</v>
      </c>
      <c r="X459" s="234" t="s">
        <v>3593</v>
      </c>
      <c r="Y459" s="234" t="s">
        <v>3593</v>
      </c>
      <c r="Z459" s="234" t="s">
        <v>3593</v>
      </c>
      <c r="AA459" s="234" t="s">
        <v>3593</v>
      </c>
      <c r="AB459" s="234" t="s">
        <v>3593</v>
      </c>
      <c r="AC459" s="234" t="s">
        <v>3593</v>
      </c>
      <c r="AD459" s="234" t="s">
        <v>3593</v>
      </c>
      <c r="AE459" s="234" t="s">
        <v>3593</v>
      </c>
      <c r="AF459" s="234" t="s">
        <v>3593</v>
      </c>
      <c r="AG459" s="234" t="s">
        <v>3593</v>
      </c>
      <c r="AH459" s="234" t="s">
        <v>3593</v>
      </c>
      <c r="AI459" s="234" t="s">
        <v>3593</v>
      </c>
      <c r="AJ459" s="234" t="s">
        <v>3593</v>
      </c>
      <c r="AK459" s="234" t="s">
        <v>3593</v>
      </c>
      <c r="AL459" s="234" t="s">
        <v>3593</v>
      </c>
      <c r="AM459" s="234" t="s">
        <v>3593</v>
      </c>
      <c r="AN459" s="234" t="s">
        <v>3593</v>
      </c>
      <c r="AO459" s="234" t="s">
        <v>3593</v>
      </c>
      <c r="AP459" s="234" t="s">
        <v>3593</v>
      </c>
      <c r="AQ459" s="234" t="s">
        <v>3593</v>
      </c>
      <c r="AR459" s="234" t="s">
        <v>3593</v>
      </c>
      <c r="AS459" s="234" t="s">
        <v>3593</v>
      </c>
      <c r="AT459" s="234" t="s">
        <v>3593</v>
      </c>
      <c r="AU459" s="234" t="s">
        <v>3593</v>
      </c>
      <c r="AV459" s="234" t="s">
        <v>3593</v>
      </c>
      <c r="AW459" s="234" t="s">
        <v>3593</v>
      </c>
      <c r="AX459" s="234" t="s">
        <v>3593</v>
      </c>
      <c r="AY459" s="234" t="s">
        <v>3593</v>
      </c>
    </row>
    <row r="460" spans="15:51" x14ac:dyDescent="0.25">
      <c r="O460" s="200"/>
      <c r="P460" s="199" t="s">
        <v>4052</v>
      </c>
      <c r="Q460" s="199" t="s">
        <v>3630</v>
      </c>
      <c r="R460" s="199" t="s">
        <v>3630</v>
      </c>
      <c r="S460" s="199" t="s">
        <v>3631</v>
      </c>
      <c r="T460" s="199" t="s">
        <v>3633</v>
      </c>
      <c r="U460" s="234" t="s">
        <v>4053</v>
      </c>
      <c r="V460" s="234" t="s">
        <v>3593</v>
      </c>
      <c r="W460" s="234" t="s">
        <v>3593</v>
      </c>
      <c r="X460" s="234" t="s">
        <v>3593</v>
      </c>
      <c r="Y460" s="234" t="s">
        <v>3593</v>
      </c>
      <c r="Z460" s="234" t="s">
        <v>3593</v>
      </c>
      <c r="AA460" s="234" t="s">
        <v>3593</v>
      </c>
      <c r="AB460" s="234" t="s">
        <v>3593</v>
      </c>
      <c r="AC460" s="234" t="s">
        <v>3593</v>
      </c>
      <c r="AD460" s="234" t="s">
        <v>3593</v>
      </c>
      <c r="AE460" s="234" t="s">
        <v>3593</v>
      </c>
      <c r="AF460" s="234" t="s">
        <v>3593</v>
      </c>
      <c r="AG460" s="234" t="s">
        <v>3593</v>
      </c>
      <c r="AH460" s="234" t="s">
        <v>3593</v>
      </c>
      <c r="AI460" s="234" t="s">
        <v>3593</v>
      </c>
      <c r="AJ460" s="234" t="s">
        <v>3593</v>
      </c>
      <c r="AK460" s="234" t="s">
        <v>3593</v>
      </c>
      <c r="AL460" s="234" t="s">
        <v>3593</v>
      </c>
      <c r="AM460" s="234" t="s">
        <v>3593</v>
      </c>
      <c r="AN460" s="234" t="s">
        <v>3593</v>
      </c>
      <c r="AO460" s="234" t="s">
        <v>3593</v>
      </c>
      <c r="AP460" s="234" t="s">
        <v>3593</v>
      </c>
      <c r="AQ460" s="234" t="s">
        <v>3593</v>
      </c>
      <c r="AR460" s="234" t="s">
        <v>3593</v>
      </c>
      <c r="AS460" s="234" t="s">
        <v>3593</v>
      </c>
      <c r="AT460" s="234" t="s">
        <v>3593</v>
      </c>
      <c r="AU460" s="234" t="s">
        <v>3593</v>
      </c>
      <c r="AV460" s="234" t="s">
        <v>3593</v>
      </c>
      <c r="AW460" s="234" t="s">
        <v>3593</v>
      </c>
      <c r="AX460" s="234" t="s">
        <v>3593</v>
      </c>
      <c r="AY460" s="234" t="s">
        <v>3593</v>
      </c>
    </row>
    <row r="461" spans="15:51" x14ac:dyDescent="0.25">
      <c r="O461" s="200"/>
      <c r="P461" s="199" t="s">
        <v>4052</v>
      </c>
      <c r="Q461" s="199" t="s">
        <v>3634</v>
      </c>
      <c r="R461" s="199" t="s">
        <v>3634</v>
      </c>
      <c r="S461" s="199" t="s">
        <v>3635</v>
      </c>
      <c r="T461" s="234" t="s">
        <v>4053</v>
      </c>
      <c r="U461" s="234" t="s">
        <v>3593</v>
      </c>
      <c r="V461" s="234" t="s">
        <v>3593</v>
      </c>
      <c r="W461" s="234" t="s">
        <v>3593</v>
      </c>
      <c r="X461" s="234" t="s">
        <v>3593</v>
      </c>
      <c r="Y461" s="234" t="s">
        <v>3593</v>
      </c>
      <c r="Z461" s="234" t="s">
        <v>3593</v>
      </c>
      <c r="AA461" s="234" t="s">
        <v>3593</v>
      </c>
      <c r="AB461" s="234" t="s">
        <v>3593</v>
      </c>
      <c r="AC461" s="234" t="s">
        <v>3593</v>
      </c>
      <c r="AD461" s="234" t="s">
        <v>3593</v>
      </c>
      <c r="AE461" s="234" t="s">
        <v>3593</v>
      </c>
      <c r="AF461" s="234" t="s">
        <v>3593</v>
      </c>
      <c r="AG461" s="234" t="s">
        <v>3593</v>
      </c>
      <c r="AH461" s="234" t="s">
        <v>3593</v>
      </c>
      <c r="AI461" s="234" t="s">
        <v>3593</v>
      </c>
      <c r="AJ461" s="234" t="s">
        <v>3593</v>
      </c>
      <c r="AK461" s="234" t="s">
        <v>3593</v>
      </c>
      <c r="AL461" s="234" t="s">
        <v>3593</v>
      </c>
      <c r="AM461" s="234" t="s">
        <v>3593</v>
      </c>
      <c r="AN461" s="234" t="s">
        <v>3593</v>
      </c>
      <c r="AO461" s="234" t="s">
        <v>3593</v>
      </c>
      <c r="AP461" s="234" t="s">
        <v>3593</v>
      </c>
      <c r="AQ461" s="234" t="s">
        <v>3593</v>
      </c>
      <c r="AR461" s="234" t="s">
        <v>3593</v>
      </c>
      <c r="AS461" s="234" t="s">
        <v>3593</v>
      </c>
      <c r="AT461" s="234" t="s">
        <v>3593</v>
      </c>
      <c r="AU461" s="234" t="s">
        <v>3593</v>
      </c>
      <c r="AV461" s="234" t="s">
        <v>3593</v>
      </c>
      <c r="AW461" s="234" t="s">
        <v>3593</v>
      </c>
      <c r="AX461" s="234" t="s">
        <v>3593</v>
      </c>
      <c r="AY461" s="234" t="s">
        <v>3593</v>
      </c>
    </row>
    <row r="462" spans="15:51" x14ac:dyDescent="0.25">
      <c r="O462" s="200"/>
      <c r="P462" s="199" t="s">
        <v>4052</v>
      </c>
      <c r="Q462" s="199" t="s">
        <v>3637</v>
      </c>
      <c r="R462" s="199" t="s">
        <v>3637</v>
      </c>
      <c r="S462" s="199" t="s">
        <v>3638</v>
      </c>
      <c r="T462" s="234" t="s">
        <v>4053</v>
      </c>
      <c r="U462" s="234" t="s">
        <v>3593</v>
      </c>
      <c r="V462" s="234" t="s">
        <v>3593</v>
      </c>
      <c r="W462" s="234" t="s">
        <v>3593</v>
      </c>
      <c r="X462" s="234" t="s">
        <v>3593</v>
      </c>
      <c r="Y462" s="234" t="s">
        <v>3593</v>
      </c>
      <c r="Z462" s="234" t="s">
        <v>3593</v>
      </c>
      <c r="AA462" s="234" t="s">
        <v>3593</v>
      </c>
      <c r="AB462" s="234" t="s">
        <v>3593</v>
      </c>
      <c r="AC462" s="234" t="s">
        <v>3593</v>
      </c>
      <c r="AD462" s="234" t="s">
        <v>3593</v>
      </c>
      <c r="AE462" s="234" t="s">
        <v>3593</v>
      </c>
      <c r="AF462" s="234" t="s">
        <v>3593</v>
      </c>
      <c r="AG462" s="234" t="s">
        <v>3593</v>
      </c>
      <c r="AH462" s="234" t="s">
        <v>3593</v>
      </c>
      <c r="AI462" s="234" t="s">
        <v>3593</v>
      </c>
      <c r="AJ462" s="234" t="s">
        <v>3593</v>
      </c>
      <c r="AK462" s="234" t="s">
        <v>3593</v>
      </c>
      <c r="AL462" s="234" t="s">
        <v>3593</v>
      </c>
      <c r="AM462" s="234" t="s">
        <v>3593</v>
      </c>
      <c r="AN462" s="234" t="s">
        <v>3593</v>
      </c>
      <c r="AO462" s="234" t="s">
        <v>3593</v>
      </c>
      <c r="AP462" s="234" t="s">
        <v>3593</v>
      </c>
      <c r="AQ462" s="234" t="s">
        <v>3593</v>
      </c>
      <c r="AR462" s="234" t="s">
        <v>3593</v>
      </c>
      <c r="AS462" s="234" t="s">
        <v>3593</v>
      </c>
      <c r="AT462" s="234" t="s">
        <v>3593</v>
      </c>
      <c r="AU462" s="234" t="s">
        <v>3593</v>
      </c>
      <c r="AV462" s="234" t="s">
        <v>3593</v>
      </c>
      <c r="AW462" s="234" t="s">
        <v>3593</v>
      </c>
      <c r="AX462" s="234" t="s">
        <v>3593</v>
      </c>
      <c r="AY462" s="234" t="s">
        <v>3593</v>
      </c>
    </row>
    <row r="463" spans="15:51" x14ac:dyDescent="0.25">
      <c r="O463" s="200"/>
      <c r="P463" s="199" t="s">
        <v>4052</v>
      </c>
      <c r="Q463" s="199" t="s">
        <v>3639</v>
      </c>
      <c r="R463" s="199" t="s">
        <v>3639</v>
      </c>
      <c r="S463" s="199" t="s">
        <v>3638</v>
      </c>
      <c r="T463" s="234" t="s">
        <v>4053</v>
      </c>
      <c r="U463" s="234" t="s">
        <v>3593</v>
      </c>
      <c r="V463" s="234" t="s">
        <v>3593</v>
      </c>
      <c r="W463" s="234" t="s">
        <v>3593</v>
      </c>
      <c r="X463" s="234" t="s">
        <v>3593</v>
      </c>
      <c r="Y463" s="234" t="s">
        <v>3593</v>
      </c>
      <c r="Z463" s="234" t="s">
        <v>3593</v>
      </c>
      <c r="AA463" s="234" t="s">
        <v>3593</v>
      </c>
      <c r="AB463" s="234" t="s">
        <v>3593</v>
      </c>
      <c r="AC463" s="234" t="s">
        <v>3593</v>
      </c>
      <c r="AD463" s="234" t="s">
        <v>3593</v>
      </c>
      <c r="AE463" s="234" t="s">
        <v>3593</v>
      </c>
      <c r="AF463" s="234" t="s">
        <v>3593</v>
      </c>
      <c r="AG463" s="234" t="s">
        <v>3593</v>
      </c>
      <c r="AH463" s="234" t="s">
        <v>3593</v>
      </c>
      <c r="AI463" s="234" t="s">
        <v>3593</v>
      </c>
      <c r="AJ463" s="234" t="s">
        <v>3593</v>
      </c>
      <c r="AK463" s="234" t="s">
        <v>3593</v>
      </c>
      <c r="AL463" s="234" t="s">
        <v>3593</v>
      </c>
      <c r="AM463" s="234" t="s">
        <v>3593</v>
      </c>
      <c r="AN463" s="234" t="s">
        <v>3593</v>
      </c>
      <c r="AO463" s="234" t="s">
        <v>3593</v>
      </c>
      <c r="AP463" s="234" t="s">
        <v>3593</v>
      </c>
      <c r="AQ463" s="234" t="s">
        <v>3593</v>
      </c>
      <c r="AR463" s="234" t="s">
        <v>3593</v>
      </c>
      <c r="AS463" s="234" t="s">
        <v>3593</v>
      </c>
      <c r="AT463" s="234" t="s">
        <v>3593</v>
      </c>
      <c r="AU463" s="234" t="s">
        <v>3593</v>
      </c>
      <c r="AV463" s="234" t="s">
        <v>3593</v>
      </c>
      <c r="AW463" s="234" t="s">
        <v>3593</v>
      </c>
      <c r="AX463" s="234" t="s">
        <v>3593</v>
      </c>
      <c r="AY463" s="234" t="s">
        <v>3593</v>
      </c>
    </row>
    <row r="464" spans="15:51" x14ac:dyDescent="0.25">
      <c r="O464" s="200"/>
      <c r="P464" s="199" t="s">
        <v>4052</v>
      </c>
      <c r="Q464" s="199" t="s">
        <v>3640</v>
      </c>
      <c r="R464" s="199" t="s">
        <v>3640</v>
      </c>
      <c r="S464" s="199" t="s">
        <v>3642</v>
      </c>
      <c r="T464" s="234" t="s">
        <v>4053</v>
      </c>
      <c r="U464" s="234" t="s">
        <v>3593</v>
      </c>
      <c r="V464" s="234" t="s">
        <v>3593</v>
      </c>
      <c r="W464" s="234" t="s">
        <v>3593</v>
      </c>
      <c r="X464" s="234" t="s">
        <v>3593</v>
      </c>
      <c r="Y464" s="234" t="s">
        <v>3593</v>
      </c>
      <c r="Z464" s="234" t="s">
        <v>3593</v>
      </c>
      <c r="AA464" s="234" t="s">
        <v>3593</v>
      </c>
      <c r="AB464" s="234" t="s">
        <v>3593</v>
      </c>
      <c r="AC464" s="234" t="s">
        <v>3593</v>
      </c>
      <c r="AD464" s="234" t="s">
        <v>3593</v>
      </c>
      <c r="AE464" s="234" t="s">
        <v>3593</v>
      </c>
      <c r="AF464" s="234" t="s">
        <v>3593</v>
      </c>
      <c r="AG464" s="234" t="s">
        <v>3593</v>
      </c>
      <c r="AH464" s="234" t="s">
        <v>3593</v>
      </c>
      <c r="AI464" s="234" t="s">
        <v>3593</v>
      </c>
      <c r="AJ464" s="234" t="s">
        <v>3593</v>
      </c>
      <c r="AK464" s="234" t="s">
        <v>3593</v>
      </c>
      <c r="AL464" s="234" t="s">
        <v>3593</v>
      </c>
      <c r="AM464" s="234" t="s">
        <v>3593</v>
      </c>
      <c r="AN464" s="234" t="s">
        <v>3593</v>
      </c>
      <c r="AO464" s="234" t="s">
        <v>3593</v>
      </c>
      <c r="AP464" s="234" t="s">
        <v>3593</v>
      </c>
      <c r="AQ464" s="234" t="s">
        <v>3593</v>
      </c>
      <c r="AR464" s="234" t="s">
        <v>3593</v>
      </c>
      <c r="AS464" s="234" t="s">
        <v>3593</v>
      </c>
      <c r="AT464" s="234" t="s">
        <v>3593</v>
      </c>
      <c r="AU464" s="234" t="s">
        <v>3593</v>
      </c>
      <c r="AV464" s="234" t="s">
        <v>3593</v>
      </c>
      <c r="AW464" s="234" t="s">
        <v>3593</v>
      </c>
      <c r="AX464" s="234" t="s">
        <v>3593</v>
      </c>
      <c r="AY464" s="234" t="s">
        <v>3593</v>
      </c>
    </row>
    <row r="465" spans="15:51" x14ac:dyDescent="0.25">
      <c r="O465" s="200"/>
      <c r="P465" s="199" t="s">
        <v>4052</v>
      </c>
      <c r="Q465" s="199" t="s">
        <v>3643</v>
      </c>
      <c r="R465" s="199" t="s">
        <v>3643</v>
      </c>
      <c r="S465" s="199" t="s">
        <v>3595</v>
      </c>
      <c r="T465" s="234" t="s">
        <v>4053</v>
      </c>
      <c r="U465" s="234" t="s">
        <v>3593</v>
      </c>
      <c r="V465" s="234" t="s">
        <v>3593</v>
      </c>
      <c r="W465" s="234" t="s">
        <v>3593</v>
      </c>
      <c r="X465" s="234" t="s">
        <v>3593</v>
      </c>
      <c r="Y465" s="234" t="s">
        <v>3593</v>
      </c>
      <c r="Z465" s="234" t="s">
        <v>3593</v>
      </c>
      <c r="AA465" s="234" t="s">
        <v>3593</v>
      </c>
      <c r="AB465" s="234" t="s">
        <v>3593</v>
      </c>
      <c r="AC465" s="234" t="s">
        <v>3593</v>
      </c>
      <c r="AD465" s="234" t="s">
        <v>3593</v>
      </c>
      <c r="AE465" s="234" t="s">
        <v>3593</v>
      </c>
      <c r="AF465" s="234" t="s">
        <v>3593</v>
      </c>
      <c r="AG465" s="234" t="s">
        <v>3593</v>
      </c>
      <c r="AH465" s="234" t="s">
        <v>3593</v>
      </c>
      <c r="AI465" s="234" t="s">
        <v>3593</v>
      </c>
      <c r="AJ465" s="234" t="s">
        <v>3593</v>
      </c>
      <c r="AK465" s="234" t="s">
        <v>3593</v>
      </c>
      <c r="AL465" s="234" t="s">
        <v>3593</v>
      </c>
      <c r="AM465" s="234" t="s">
        <v>3593</v>
      </c>
      <c r="AN465" s="234" t="s">
        <v>3593</v>
      </c>
      <c r="AO465" s="234" t="s">
        <v>3593</v>
      </c>
      <c r="AP465" s="234" t="s">
        <v>3593</v>
      </c>
      <c r="AQ465" s="234" t="s">
        <v>3593</v>
      </c>
      <c r="AR465" s="234" t="s">
        <v>3593</v>
      </c>
      <c r="AS465" s="234" t="s">
        <v>3593</v>
      </c>
      <c r="AT465" s="234" t="s">
        <v>3593</v>
      </c>
      <c r="AU465" s="234" t="s">
        <v>3593</v>
      </c>
      <c r="AV465" s="234" t="s">
        <v>3593</v>
      </c>
      <c r="AW465" s="234" t="s">
        <v>3593</v>
      </c>
      <c r="AX465" s="234" t="s">
        <v>3593</v>
      </c>
      <c r="AY465" s="234" t="s">
        <v>3593</v>
      </c>
    </row>
    <row r="466" spans="15:51" x14ac:dyDescent="0.25">
      <c r="O466" s="200"/>
      <c r="P466" s="199" t="s">
        <v>4052</v>
      </c>
      <c r="Q466" s="199" t="s">
        <v>3644</v>
      </c>
      <c r="R466" s="199" t="s">
        <v>3644</v>
      </c>
      <c r="S466" s="199" t="s">
        <v>3645</v>
      </c>
      <c r="T466" s="199" t="s">
        <v>3647</v>
      </c>
      <c r="U466" s="234" t="s">
        <v>4053</v>
      </c>
      <c r="V466" s="234" t="s">
        <v>3593</v>
      </c>
      <c r="W466" s="234" t="s">
        <v>3593</v>
      </c>
      <c r="X466" s="234" t="s">
        <v>3593</v>
      </c>
      <c r="Y466" s="234" t="s">
        <v>3593</v>
      </c>
      <c r="Z466" s="234" t="s">
        <v>3593</v>
      </c>
      <c r="AA466" s="234" t="s">
        <v>3593</v>
      </c>
      <c r="AB466" s="234" t="s">
        <v>3593</v>
      </c>
      <c r="AC466" s="234" t="s">
        <v>3593</v>
      </c>
      <c r="AD466" s="234" t="s">
        <v>3593</v>
      </c>
      <c r="AE466" s="234" t="s">
        <v>3593</v>
      </c>
      <c r="AF466" s="234" t="s">
        <v>3593</v>
      </c>
      <c r="AG466" s="234" t="s">
        <v>3593</v>
      </c>
      <c r="AH466" s="234" t="s">
        <v>3593</v>
      </c>
      <c r="AI466" s="234" t="s">
        <v>3593</v>
      </c>
      <c r="AJ466" s="234" t="s">
        <v>3593</v>
      </c>
      <c r="AK466" s="234" t="s">
        <v>3593</v>
      </c>
      <c r="AL466" s="234" t="s">
        <v>3593</v>
      </c>
      <c r="AM466" s="234" t="s">
        <v>3593</v>
      </c>
      <c r="AN466" s="234" t="s">
        <v>3593</v>
      </c>
      <c r="AO466" s="234" t="s">
        <v>3593</v>
      </c>
      <c r="AP466" s="234" t="s">
        <v>3593</v>
      </c>
      <c r="AQ466" s="234" t="s">
        <v>3593</v>
      </c>
      <c r="AR466" s="234" t="s">
        <v>3593</v>
      </c>
      <c r="AS466" s="234" t="s">
        <v>3593</v>
      </c>
      <c r="AT466" s="234" t="s">
        <v>3593</v>
      </c>
      <c r="AU466" s="234" t="s">
        <v>3593</v>
      </c>
      <c r="AV466" s="234" t="s">
        <v>3593</v>
      </c>
      <c r="AW466" s="234" t="s">
        <v>3593</v>
      </c>
      <c r="AX466" s="234" t="s">
        <v>3593</v>
      </c>
      <c r="AY466" s="234" t="s">
        <v>3593</v>
      </c>
    </row>
    <row r="467" spans="15:51" x14ac:dyDescent="0.25">
      <c r="O467" s="200"/>
      <c r="P467" s="199" t="s">
        <v>4052</v>
      </c>
      <c r="Q467" s="199" t="s">
        <v>3648</v>
      </c>
      <c r="R467" s="199" t="s">
        <v>3648</v>
      </c>
      <c r="S467" s="199" t="s">
        <v>3649</v>
      </c>
      <c r="T467" s="199" t="s">
        <v>3651</v>
      </c>
      <c r="U467" s="234" t="s">
        <v>4053</v>
      </c>
      <c r="V467" s="234" t="s">
        <v>3593</v>
      </c>
      <c r="W467" s="234" t="s">
        <v>3593</v>
      </c>
      <c r="X467" s="234" t="s">
        <v>3593</v>
      </c>
      <c r="Y467" s="234" t="s">
        <v>3593</v>
      </c>
      <c r="Z467" s="234" t="s">
        <v>3593</v>
      </c>
      <c r="AA467" s="234" t="s">
        <v>3593</v>
      </c>
      <c r="AB467" s="234" t="s">
        <v>3593</v>
      </c>
      <c r="AC467" s="234" t="s">
        <v>3593</v>
      </c>
      <c r="AD467" s="234" t="s">
        <v>3593</v>
      </c>
      <c r="AE467" s="234" t="s">
        <v>3593</v>
      </c>
      <c r="AF467" s="234" t="s">
        <v>3593</v>
      </c>
      <c r="AG467" s="234" t="s">
        <v>3593</v>
      </c>
      <c r="AH467" s="234" t="s">
        <v>3593</v>
      </c>
      <c r="AI467" s="234" t="s">
        <v>3593</v>
      </c>
      <c r="AJ467" s="234" t="s">
        <v>3593</v>
      </c>
      <c r="AK467" s="234" t="s">
        <v>3593</v>
      </c>
      <c r="AL467" s="234" t="s">
        <v>3593</v>
      </c>
      <c r="AM467" s="234" t="s">
        <v>3593</v>
      </c>
      <c r="AN467" s="234" t="s">
        <v>3593</v>
      </c>
      <c r="AO467" s="234" t="s">
        <v>3593</v>
      </c>
      <c r="AP467" s="234" t="s">
        <v>3593</v>
      </c>
      <c r="AQ467" s="234" t="s">
        <v>3593</v>
      </c>
      <c r="AR467" s="234" t="s">
        <v>3593</v>
      </c>
      <c r="AS467" s="234" t="s">
        <v>3593</v>
      </c>
      <c r="AT467" s="234" t="s">
        <v>3593</v>
      </c>
      <c r="AU467" s="234" t="s">
        <v>3593</v>
      </c>
      <c r="AV467" s="234" t="s">
        <v>3593</v>
      </c>
      <c r="AW467" s="234" t="s">
        <v>3593</v>
      </c>
      <c r="AX467" s="234" t="s">
        <v>3593</v>
      </c>
      <c r="AY467" s="234" t="s">
        <v>3593</v>
      </c>
    </row>
    <row r="468" spans="15:51" x14ac:dyDescent="0.25">
      <c r="O468" s="200"/>
      <c r="P468" s="199" t="s">
        <v>4052</v>
      </c>
      <c r="Q468" s="199" t="s">
        <v>3652</v>
      </c>
      <c r="R468" s="199" t="s">
        <v>3652</v>
      </c>
      <c r="S468" s="199" t="s">
        <v>3609</v>
      </c>
      <c r="T468" s="199" t="s">
        <v>3611</v>
      </c>
      <c r="U468" s="234" t="s">
        <v>4053</v>
      </c>
      <c r="V468" s="234" t="s">
        <v>3593</v>
      </c>
      <c r="W468" s="234" t="s">
        <v>3593</v>
      </c>
      <c r="X468" s="234" t="s">
        <v>3593</v>
      </c>
      <c r="Y468" s="234" t="s">
        <v>3593</v>
      </c>
      <c r="Z468" s="234" t="s">
        <v>3593</v>
      </c>
      <c r="AA468" s="234" t="s">
        <v>3593</v>
      </c>
      <c r="AB468" s="234" t="s">
        <v>3593</v>
      </c>
      <c r="AC468" s="234" t="s">
        <v>3593</v>
      </c>
      <c r="AD468" s="234" t="s">
        <v>3593</v>
      </c>
      <c r="AE468" s="234" t="s">
        <v>3593</v>
      </c>
      <c r="AF468" s="234" t="s">
        <v>3593</v>
      </c>
      <c r="AG468" s="234" t="s">
        <v>3593</v>
      </c>
      <c r="AH468" s="234" t="s">
        <v>3593</v>
      </c>
      <c r="AI468" s="234" t="s">
        <v>3593</v>
      </c>
      <c r="AJ468" s="234" t="s">
        <v>3593</v>
      </c>
      <c r="AK468" s="234" t="s">
        <v>3593</v>
      </c>
      <c r="AL468" s="234" t="s">
        <v>3593</v>
      </c>
      <c r="AM468" s="234" t="s">
        <v>3593</v>
      </c>
      <c r="AN468" s="234" t="s">
        <v>3593</v>
      </c>
      <c r="AO468" s="234" t="s">
        <v>3593</v>
      </c>
      <c r="AP468" s="234" t="s">
        <v>3593</v>
      </c>
      <c r="AQ468" s="234" t="s">
        <v>3593</v>
      </c>
      <c r="AR468" s="234" t="s">
        <v>3593</v>
      </c>
      <c r="AS468" s="234" t="s">
        <v>3593</v>
      </c>
      <c r="AT468" s="234" t="s">
        <v>3593</v>
      </c>
      <c r="AU468" s="234" t="s">
        <v>3593</v>
      </c>
      <c r="AV468" s="234" t="s">
        <v>3593</v>
      </c>
      <c r="AW468" s="234" t="s">
        <v>3593</v>
      </c>
      <c r="AX468" s="234" t="s">
        <v>3593</v>
      </c>
      <c r="AY468" s="234" t="s">
        <v>3593</v>
      </c>
    </row>
    <row r="469" spans="15:51" x14ac:dyDescent="0.25">
      <c r="O469" s="200"/>
      <c r="P469" s="199" t="s">
        <v>4052</v>
      </c>
      <c r="Q469" s="199" t="s">
        <v>3620</v>
      </c>
      <c r="R469" s="199" t="s">
        <v>3620</v>
      </c>
      <c r="S469" s="199" t="s">
        <v>3629</v>
      </c>
      <c r="T469" s="234" t="s">
        <v>4053</v>
      </c>
      <c r="U469" s="234" t="s">
        <v>3593</v>
      </c>
      <c r="V469" s="234" t="s">
        <v>3593</v>
      </c>
      <c r="W469" s="234" t="s">
        <v>3593</v>
      </c>
      <c r="X469" s="234" t="s">
        <v>3593</v>
      </c>
      <c r="Y469" s="234" t="s">
        <v>3593</v>
      </c>
      <c r="Z469" s="234" t="s">
        <v>3593</v>
      </c>
      <c r="AA469" s="234" t="s">
        <v>3593</v>
      </c>
      <c r="AB469" s="234" t="s">
        <v>3593</v>
      </c>
      <c r="AC469" s="234" t="s">
        <v>3593</v>
      </c>
      <c r="AD469" s="234" t="s">
        <v>3593</v>
      </c>
      <c r="AE469" s="234" t="s">
        <v>3593</v>
      </c>
      <c r="AF469" s="234" t="s">
        <v>3593</v>
      </c>
      <c r="AG469" s="234" t="s">
        <v>3593</v>
      </c>
      <c r="AH469" s="234" t="s">
        <v>3593</v>
      </c>
      <c r="AI469" s="234" t="s">
        <v>3593</v>
      </c>
      <c r="AJ469" s="234" t="s">
        <v>3593</v>
      </c>
      <c r="AK469" s="234" t="s">
        <v>3593</v>
      </c>
      <c r="AL469" s="234" t="s">
        <v>3593</v>
      </c>
      <c r="AM469" s="234" t="s">
        <v>3593</v>
      </c>
      <c r="AN469" s="234" t="s">
        <v>3593</v>
      </c>
      <c r="AO469" s="234" t="s">
        <v>3593</v>
      </c>
      <c r="AP469" s="234" t="s">
        <v>3593</v>
      </c>
      <c r="AQ469" s="234" t="s">
        <v>3593</v>
      </c>
      <c r="AR469" s="234" t="s">
        <v>3593</v>
      </c>
      <c r="AS469" s="234" t="s">
        <v>3593</v>
      </c>
      <c r="AT469" s="234" t="s">
        <v>3593</v>
      </c>
      <c r="AU469" s="234" t="s">
        <v>3593</v>
      </c>
      <c r="AV469" s="234" t="s">
        <v>3593</v>
      </c>
      <c r="AW469" s="234" t="s">
        <v>3593</v>
      </c>
      <c r="AX469" s="234" t="s">
        <v>3593</v>
      </c>
      <c r="AY469" s="234" t="s">
        <v>3593</v>
      </c>
    </row>
    <row r="470" spans="15:51" x14ac:dyDescent="0.25">
      <c r="O470" s="200"/>
      <c r="P470" s="199" t="s">
        <v>4052</v>
      </c>
      <c r="Q470" s="199" t="s">
        <v>3653</v>
      </c>
      <c r="R470" s="199" t="s">
        <v>3653</v>
      </c>
      <c r="S470" s="199" t="s">
        <v>3655</v>
      </c>
      <c r="T470" s="234" t="s">
        <v>4053</v>
      </c>
      <c r="U470" s="234" t="s">
        <v>3593</v>
      </c>
      <c r="V470" s="234" t="s">
        <v>3593</v>
      </c>
      <c r="W470" s="234" t="s">
        <v>3593</v>
      </c>
      <c r="X470" s="234" t="s">
        <v>3593</v>
      </c>
      <c r="Y470" s="234" t="s">
        <v>3593</v>
      </c>
      <c r="Z470" s="234" t="s">
        <v>3593</v>
      </c>
      <c r="AA470" s="234" t="s">
        <v>3593</v>
      </c>
      <c r="AB470" s="234" t="s">
        <v>3593</v>
      </c>
      <c r="AC470" s="234" t="s">
        <v>3593</v>
      </c>
      <c r="AD470" s="234" t="s">
        <v>3593</v>
      </c>
      <c r="AE470" s="234" t="s">
        <v>3593</v>
      </c>
      <c r="AF470" s="234" t="s">
        <v>3593</v>
      </c>
      <c r="AG470" s="234" t="s">
        <v>3593</v>
      </c>
      <c r="AH470" s="234" t="s">
        <v>3593</v>
      </c>
      <c r="AI470" s="234" t="s">
        <v>3593</v>
      </c>
      <c r="AJ470" s="234" t="s">
        <v>3593</v>
      </c>
      <c r="AK470" s="234" t="s">
        <v>3593</v>
      </c>
      <c r="AL470" s="234" t="s">
        <v>3593</v>
      </c>
      <c r="AM470" s="234" t="s">
        <v>3593</v>
      </c>
      <c r="AN470" s="234" t="s">
        <v>3593</v>
      </c>
      <c r="AO470" s="234" t="s">
        <v>3593</v>
      </c>
      <c r="AP470" s="234" t="s">
        <v>3593</v>
      </c>
      <c r="AQ470" s="234" t="s">
        <v>3593</v>
      </c>
      <c r="AR470" s="234" t="s">
        <v>3593</v>
      </c>
      <c r="AS470" s="234" t="s">
        <v>3593</v>
      </c>
      <c r="AT470" s="234" t="s">
        <v>3593</v>
      </c>
      <c r="AU470" s="234" t="s">
        <v>3593</v>
      </c>
      <c r="AV470" s="234" t="s">
        <v>3593</v>
      </c>
      <c r="AW470" s="234" t="s">
        <v>3593</v>
      </c>
      <c r="AX470" s="234" t="s">
        <v>3593</v>
      </c>
      <c r="AY470" s="234" t="s">
        <v>3593</v>
      </c>
    </row>
    <row r="471" spans="15:51" x14ac:dyDescent="0.25">
      <c r="O471" s="200"/>
      <c r="P471" s="199" t="s">
        <v>4054</v>
      </c>
      <c r="Q471" s="199" t="s">
        <v>3655</v>
      </c>
      <c r="R471" s="199" t="s">
        <v>3653</v>
      </c>
      <c r="S471" s="199" t="s">
        <v>3656</v>
      </c>
      <c r="T471" s="199" t="s">
        <v>3657</v>
      </c>
      <c r="U471" s="234" t="s">
        <v>3593</v>
      </c>
      <c r="V471" s="234" t="s">
        <v>3593</v>
      </c>
      <c r="W471" s="234" t="s">
        <v>3593</v>
      </c>
      <c r="X471" s="234" t="s">
        <v>3593</v>
      </c>
      <c r="Y471" s="234" t="s">
        <v>3593</v>
      </c>
      <c r="Z471" s="234" t="s">
        <v>3593</v>
      </c>
      <c r="AA471" s="234" t="s">
        <v>3593</v>
      </c>
      <c r="AB471" s="234" t="s">
        <v>3593</v>
      </c>
      <c r="AC471" s="234" t="s">
        <v>3593</v>
      </c>
      <c r="AD471" s="234" t="s">
        <v>3593</v>
      </c>
      <c r="AE471" s="234" t="s">
        <v>3593</v>
      </c>
      <c r="AF471" s="234" t="s">
        <v>3593</v>
      </c>
      <c r="AG471" s="234" t="s">
        <v>3593</v>
      </c>
      <c r="AH471" s="234" t="s">
        <v>3593</v>
      </c>
      <c r="AI471" s="234" t="s">
        <v>3593</v>
      </c>
      <c r="AJ471" s="234" t="s">
        <v>3593</v>
      </c>
      <c r="AK471" s="234" t="s">
        <v>3593</v>
      </c>
      <c r="AL471" s="234" t="s">
        <v>3593</v>
      </c>
      <c r="AM471" s="234" t="s">
        <v>3593</v>
      </c>
      <c r="AN471" s="234" t="s">
        <v>3593</v>
      </c>
      <c r="AO471" s="234" t="s">
        <v>3593</v>
      </c>
      <c r="AP471" s="234" t="s">
        <v>3593</v>
      </c>
      <c r="AQ471" s="234" t="s">
        <v>3593</v>
      </c>
      <c r="AR471" s="234" t="s">
        <v>3593</v>
      </c>
      <c r="AS471" s="234" t="s">
        <v>3593</v>
      </c>
      <c r="AT471" s="234" t="s">
        <v>3593</v>
      </c>
      <c r="AU471" s="234" t="s">
        <v>3593</v>
      </c>
      <c r="AV471" s="234" t="s">
        <v>3593</v>
      </c>
      <c r="AW471" s="234" t="s">
        <v>3593</v>
      </c>
      <c r="AX471" s="234" t="s">
        <v>3593</v>
      </c>
      <c r="AY471" s="234" t="s">
        <v>3593</v>
      </c>
    </row>
    <row r="472" spans="15:51" x14ac:dyDescent="0.25">
      <c r="O472" s="200"/>
      <c r="P472" s="199" t="s">
        <v>3699</v>
      </c>
      <c r="Q472" s="199" t="s">
        <v>3654</v>
      </c>
      <c r="R472" s="234" t="s">
        <v>3593</v>
      </c>
      <c r="S472" s="234" t="s">
        <v>3593</v>
      </c>
      <c r="T472" s="234" t="s">
        <v>3593</v>
      </c>
      <c r="U472" s="234" t="s">
        <v>3593</v>
      </c>
      <c r="V472" s="234" t="s">
        <v>3593</v>
      </c>
      <c r="W472" s="234" t="s">
        <v>3593</v>
      </c>
      <c r="X472" s="234" t="s">
        <v>3593</v>
      </c>
      <c r="Y472" s="234" t="s">
        <v>3593</v>
      </c>
      <c r="Z472" s="234" t="s">
        <v>3593</v>
      </c>
      <c r="AA472" s="234" t="s">
        <v>3593</v>
      </c>
      <c r="AB472" s="234" t="s">
        <v>3593</v>
      </c>
      <c r="AC472" s="234" t="s">
        <v>3593</v>
      </c>
      <c r="AD472" s="234" t="s">
        <v>3593</v>
      </c>
      <c r="AE472" s="234" t="s">
        <v>3593</v>
      </c>
      <c r="AF472" s="234" t="s">
        <v>3593</v>
      </c>
      <c r="AG472" s="234" t="s">
        <v>3593</v>
      </c>
      <c r="AH472" s="234" t="s">
        <v>3593</v>
      </c>
      <c r="AI472" s="234" t="s">
        <v>3593</v>
      </c>
      <c r="AJ472" s="234" t="s">
        <v>3593</v>
      </c>
      <c r="AK472" s="234" t="s">
        <v>3593</v>
      </c>
      <c r="AL472" s="234" t="s">
        <v>3593</v>
      </c>
      <c r="AM472" s="234" t="s">
        <v>3593</v>
      </c>
      <c r="AN472" s="234" t="s">
        <v>3593</v>
      </c>
      <c r="AO472" s="234" t="s">
        <v>3593</v>
      </c>
      <c r="AP472" s="234" t="s">
        <v>3593</v>
      </c>
      <c r="AQ472" s="234" t="s">
        <v>3593</v>
      </c>
      <c r="AR472" s="234" t="s">
        <v>3593</v>
      </c>
      <c r="AS472" s="234" t="s">
        <v>3593</v>
      </c>
      <c r="AT472" s="234" t="s">
        <v>3593</v>
      </c>
      <c r="AU472" s="234" t="s">
        <v>3593</v>
      </c>
      <c r="AV472" s="234" t="s">
        <v>3593</v>
      </c>
      <c r="AW472" s="234" t="s">
        <v>3593</v>
      </c>
      <c r="AX472" s="234" t="s">
        <v>3593</v>
      </c>
      <c r="AY472" s="234" t="s">
        <v>3593</v>
      </c>
    </row>
    <row r="473" spans="15:51" x14ac:dyDescent="0.25">
      <c r="O473" s="200"/>
      <c r="P473" s="199" t="s">
        <v>4054</v>
      </c>
      <c r="Q473" s="199" t="s">
        <v>3658</v>
      </c>
      <c r="R473" s="199" t="s">
        <v>3659</v>
      </c>
      <c r="S473" s="199" t="s">
        <v>3660</v>
      </c>
      <c r="T473" s="199" t="s">
        <v>3661</v>
      </c>
      <c r="U473" s="199" t="s">
        <v>3662</v>
      </c>
      <c r="V473" s="199" t="s">
        <v>3663</v>
      </c>
      <c r="W473" s="199" t="s">
        <v>3664</v>
      </c>
      <c r="X473" s="234" t="s">
        <v>3593</v>
      </c>
      <c r="Y473" s="234" t="s">
        <v>3593</v>
      </c>
      <c r="Z473" s="234" t="s">
        <v>3593</v>
      </c>
      <c r="AA473" s="234" t="s">
        <v>3593</v>
      </c>
      <c r="AB473" s="234" t="s">
        <v>3593</v>
      </c>
      <c r="AC473" s="234" t="s">
        <v>3593</v>
      </c>
      <c r="AD473" s="234" t="s">
        <v>3593</v>
      </c>
      <c r="AE473" s="234" t="s">
        <v>3593</v>
      </c>
      <c r="AF473" s="234" t="s">
        <v>3593</v>
      </c>
      <c r="AG473" s="234" t="s">
        <v>3593</v>
      </c>
      <c r="AH473" s="234" t="s">
        <v>3593</v>
      </c>
      <c r="AI473" s="234" t="s">
        <v>3593</v>
      </c>
      <c r="AJ473" s="234" t="s">
        <v>3593</v>
      </c>
      <c r="AK473" s="234" t="s">
        <v>3593</v>
      </c>
      <c r="AL473" s="234" t="s">
        <v>3593</v>
      </c>
      <c r="AM473" s="234" t="s">
        <v>3593</v>
      </c>
      <c r="AN473" s="234" t="s">
        <v>3593</v>
      </c>
      <c r="AO473" s="234" t="s">
        <v>3593</v>
      </c>
      <c r="AP473" s="234" t="s">
        <v>3593</v>
      </c>
      <c r="AQ473" s="234" t="s">
        <v>3593</v>
      </c>
      <c r="AR473" s="234" t="s">
        <v>3593</v>
      </c>
      <c r="AS473" s="234" t="s">
        <v>3593</v>
      </c>
      <c r="AT473" s="234" t="s">
        <v>3593</v>
      </c>
      <c r="AU473" s="234" t="s">
        <v>3593</v>
      </c>
      <c r="AV473" s="234" t="s">
        <v>3593</v>
      </c>
      <c r="AW473" s="234" t="s">
        <v>3593</v>
      </c>
      <c r="AX473" s="234" t="s">
        <v>3593</v>
      </c>
      <c r="AY473" s="234" t="s">
        <v>3593</v>
      </c>
    </row>
    <row r="474" spans="15:51" x14ac:dyDescent="0.25">
      <c r="O474" s="200"/>
      <c r="P474" s="199" t="s">
        <v>4052</v>
      </c>
      <c r="Q474" s="199" t="s">
        <v>3665</v>
      </c>
      <c r="R474" s="199" t="s">
        <v>3665</v>
      </c>
      <c r="S474" s="199" t="s">
        <v>3638</v>
      </c>
      <c r="T474" s="234" t="s">
        <v>4053</v>
      </c>
      <c r="U474" s="234" t="s">
        <v>3593</v>
      </c>
      <c r="V474" s="234" t="s">
        <v>3593</v>
      </c>
      <c r="W474" s="234" t="s">
        <v>3593</v>
      </c>
      <c r="X474" s="234" t="s">
        <v>3593</v>
      </c>
      <c r="Y474" s="234" t="s">
        <v>3593</v>
      </c>
      <c r="Z474" s="234" t="s">
        <v>3593</v>
      </c>
      <c r="AA474" s="234" t="s">
        <v>3593</v>
      </c>
      <c r="AB474" s="234" t="s">
        <v>3593</v>
      </c>
      <c r="AC474" s="234" t="s">
        <v>3593</v>
      </c>
      <c r="AD474" s="234" t="s">
        <v>3593</v>
      </c>
      <c r="AE474" s="234" t="s">
        <v>3593</v>
      </c>
      <c r="AF474" s="234" t="s">
        <v>3593</v>
      </c>
      <c r="AG474" s="234" t="s">
        <v>3593</v>
      </c>
      <c r="AH474" s="234" t="s">
        <v>3593</v>
      </c>
      <c r="AI474" s="234" t="s">
        <v>3593</v>
      </c>
      <c r="AJ474" s="234" t="s">
        <v>3593</v>
      </c>
      <c r="AK474" s="234" t="s">
        <v>3593</v>
      </c>
      <c r="AL474" s="234" t="s">
        <v>3593</v>
      </c>
      <c r="AM474" s="234" t="s">
        <v>3593</v>
      </c>
      <c r="AN474" s="234" t="s">
        <v>3593</v>
      </c>
      <c r="AO474" s="234" t="s">
        <v>3593</v>
      </c>
      <c r="AP474" s="234" t="s">
        <v>3593</v>
      </c>
      <c r="AQ474" s="234" t="s">
        <v>3593</v>
      </c>
      <c r="AR474" s="234" t="s">
        <v>3593</v>
      </c>
      <c r="AS474" s="234" t="s">
        <v>3593</v>
      </c>
      <c r="AT474" s="234" t="s">
        <v>3593</v>
      </c>
      <c r="AU474" s="234" t="s">
        <v>3593</v>
      </c>
      <c r="AV474" s="234" t="s">
        <v>3593</v>
      </c>
      <c r="AW474" s="234" t="s">
        <v>3593</v>
      </c>
      <c r="AX474" s="234" t="s">
        <v>3593</v>
      </c>
      <c r="AY474" s="234" t="s">
        <v>3593</v>
      </c>
    </row>
    <row r="475" spans="15:51" x14ac:dyDescent="0.25">
      <c r="O475" s="200"/>
      <c r="P475" s="199" t="s">
        <v>4052</v>
      </c>
      <c r="Q475" s="199" t="s">
        <v>3666</v>
      </c>
      <c r="R475" s="199" t="s">
        <v>3666</v>
      </c>
      <c r="S475" s="199" t="s">
        <v>3668</v>
      </c>
      <c r="T475" s="234" t="s">
        <v>4053</v>
      </c>
      <c r="U475" s="234" t="s">
        <v>3593</v>
      </c>
      <c r="V475" s="234" t="s">
        <v>3593</v>
      </c>
      <c r="W475" s="234" t="s">
        <v>3593</v>
      </c>
      <c r="X475" s="234" t="s">
        <v>3593</v>
      </c>
      <c r="Y475" s="234" t="s">
        <v>3593</v>
      </c>
      <c r="Z475" s="234" t="s">
        <v>3593</v>
      </c>
      <c r="AA475" s="234" t="s">
        <v>3593</v>
      </c>
      <c r="AB475" s="234" t="s">
        <v>3593</v>
      </c>
      <c r="AC475" s="234" t="s">
        <v>3593</v>
      </c>
      <c r="AD475" s="234" t="s">
        <v>3593</v>
      </c>
      <c r="AE475" s="234" t="s">
        <v>3593</v>
      </c>
      <c r="AF475" s="234" t="s">
        <v>3593</v>
      </c>
      <c r="AG475" s="234" t="s">
        <v>3593</v>
      </c>
      <c r="AH475" s="234" t="s">
        <v>3593</v>
      </c>
      <c r="AI475" s="234" t="s">
        <v>3593</v>
      </c>
      <c r="AJ475" s="234" t="s">
        <v>3593</v>
      </c>
      <c r="AK475" s="234" t="s">
        <v>3593</v>
      </c>
      <c r="AL475" s="234" t="s">
        <v>3593</v>
      </c>
      <c r="AM475" s="234" t="s">
        <v>3593</v>
      </c>
      <c r="AN475" s="234" t="s">
        <v>3593</v>
      </c>
      <c r="AO475" s="234" t="s">
        <v>3593</v>
      </c>
      <c r="AP475" s="234" t="s">
        <v>3593</v>
      </c>
      <c r="AQ475" s="234" t="s">
        <v>3593</v>
      </c>
      <c r="AR475" s="234" t="s">
        <v>3593</v>
      </c>
      <c r="AS475" s="234" t="s">
        <v>3593</v>
      </c>
      <c r="AT475" s="234" t="s">
        <v>3593</v>
      </c>
      <c r="AU475" s="234" t="s">
        <v>3593</v>
      </c>
      <c r="AV475" s="234" t="s">
        <v>3593</v>
      </c>
      <c r="AW475" s="234" t="s">
        <v>3593</v>
      </c>
      <c r="AX475" s="234" t="s">
        <v>3593</v>
      </c>
      <c r="AY475" s="234" t="s">
        <v>3593</v>
      </c>
    </row>
    <row r="476" spans="15:51" x14ac:dyDescent="0.25">
      <c r="O476" s="200"/>
      <c r="P476" s="199" t="s">
        <v>4052</v>
      </c>
      <c r="Q476" s="199" t="s">
        <v>3669</v>
      </c>
      <c r="R476" s="199" t="s">
        <v>3669</v>
      </c>
      <c r="S476" s="199" t="s">
        <v>3670</v>
      </c>
      <c r="T476" s="199" t="s">
        <v>3672</v>
      </c>
      <c r="U476" s="234" t="s">
        <v>4053</v>
      </c>
      <c r="V476" s="234" t="s">
        <v>3593</v>
      </c>
      <c r="W476" s="234" t="s">
        <v>3593</v>
      </c>
      <c r="X476" s="234" t="s">
        <v>3593</v>
      </c>
      <c r="Y476" s="234" t="s">
        <v>3593</v>
      </c>
      <c r="Z476" s="234" t="s">
        <v>3593</v>
      </c>
      <c r="AA476" s="234" t="s">
        <v>3593</v>
      </c>
      <c r="AB476" s="234" t="s">
        <v>3593</v>
      </c>
      <c r="AC476" s="234" t="s">
        <v>3593</v>
      </c>
      <c r="AD476" s="234" t="s">
        <v>3593</v>
      </c>
      <c r="AE476" s="234" t="s">
        <v>3593</v>
      </c>
      <c r="AF476" s="234" t="s">
        <v>3593</v>
      </c>
      <c r="AG476" s="234" t="s">
        <v>3593</v>
      </c>
      <c r="AH476" s="234" t="s">
        <v>3593</v>
      </c>
      <c r="AI476" s="234" t="s">
        <v>3593</v>
      </c>
      <c r="AJ476" s="234" t="s">
        <v>3593</v>
      </c>
      <c r="AK476" s="234" t="s">
        <v>3593</v>
      </c>
      <c r="AL476" s="234" t="s">
        <v>3593</v>
      </c>
      <c r="AM476" s="234" t="s">
        <v>3593</v>
      </c>
      <c r="AN476" s="234" t="s">
        <v>3593</v>
      </c>
      <c r="AO476" s="234" t="s">
        <v>3593</v>
      </c>
      <c r="AP476" s="234" t="s">
        <v>3593</v>
      </c>
      <c r="AQ476" s="234" t="s">
        <v>3593</v>
      </c>
      <c r="AR476" s="234" t="s">
        <v>3593</v>
      </c>
      <c r="AS476" s="234" t="s">
        <v>3593</v>
      </c>
      <c r="AT476" s="234" t="s">
        <v>3593</v>
      </c>
      <c r="AU476" s="234" t="s">
        <v>3593</v>
      </c>
      <c r="AV476" s="234" t="s">
        <v>3593</v>
      </c>
      <c r="AW476" s="234" t="s">
        <v>3593</v>
      </c>
      <c r="AX476" s="234" t="s">
        <v>3593</v>
      </c>
      <c r="AY476" s="234" t="s">
        <v>3593</v>
      </c>
    </row>
    <row r="477" spans="15:51" x14ac:dyDescent="0.25">
      <c r="O477" s="200"/>
      <c r="P477" s="199" t="s">
        <v>4052</v>
      </c>
      <c r="Q477" s="199" t="s">
        <v>3673</v>
      </c>
      <c r="R477" s="199" t="s">
        <v>3673</v>
      </c>
      <c r="S477" s="199" t="s">
        <v>3675</v>
      </c>
      <c r="T477" s="234" t="s">
        <v>4053</v>
      </c>
      <c r="U477" s="234" t="s">
        <v>3593</v>
      </c>
      <c r="V477" s="234" t="s">
        <v>3593</v>
      </c>
      <c r="W477" s="234" t="s">
        <v>3593</v>
      </c>
      <c r="X477" s="234" t="s">
        <v>3593</v>
      </c>
      <c r="Y477" s="234" t="s">
        <v>3593</v>
      </c>
      <c r="Z477" s="234" t="s">
        <v>3593</v>
      </c>
      <c r="AA477" s="234" t="s">
        <v>3593</v>
      </c>
      <c r="AB477" s="234" t="s">
        <v>3593</v>
      </c>
      <c r="AC477" s="234" t="s">
        <v>3593</v>
      </c>
      <c r="AD477" s="234" t="s">
        <v>3593</v>
      </c>
      <c r="AE477" s="234" t="s">
        <v>3593</v>
      </c>
      <c r="AF477" s="234" t="s">
        <v>3593</v>
      </c>
      <c r="AG477" s="234" t="s">
        <v>3593</v>
      </c>
      <c r="AH477" s="234" t="s">
        <v>3593</v>
      </c>
      <c r="AI477" s="234" t="s">
        <v>3593</v>
      </c>
      <c r="AJ477" s="234" t="s">
        <v>3593</v>
      </c>
      <c r="AK477" s="234" t="s">
        <v>3593</v>
      </c>
      <c r="AL477" s="234" t="s">
        <v>3593</v>
      </c>
      <c r="AM477" s="234" t="s">
        <v>3593</v>
      </c>
      <c r="AN477" s="234" t="s">
        <v>3593</v>
      </c>
      <c r="AO477" s="234" t="s">
        <v>3593</v>
      </c>
      <c r="AP477" s="234" t="s">
        <v>3593</v>
      </c>
      <c r="AQ477" s="234" t="s">
        <v>3593</v>
      </c>
      <c r="AR477" s="234" t="s">
        <v>3593</v>
      </c>
      <c r="AS477" s="234" t="s">
        <v>3593</v>
      </c>
      <c r="AT477" s="234" t="s">
        <v>3593</v>
      </c>
      <c r="AU477" s="234" t="s">
        <v>3593</v>
      </c>
      <c r="AV477" s="234" t="s">
        <v>3593</v>
      </c>
      <c r="AW477" s="234" t="s">
        <v>3593</v>
      </c>
      <c r="AX477" s="234" t="s">
        <v>3593</v>
      </c>
      <c r="AY477" s="234" t="s">
        <v>3593</v>
      </c>
    </row>
    <row r="478" spans="15:51" x14ac:dyDescent="0.25">
      <c r="O478" s="200"/>
      <c r="P478" s="199" t="s">
        <v>4052</v>
      </c>
      <c r="Q478" s="199" t="s">
        <v>3676</v>
      </c>
      <c r="R478" s="199" t="s">
        <v>3676</v>
      </c>
      <c r="S478" s="199" t="s">
        <v>3675</v>
      </c>
      <c r="T478" s="234" t="s">
        <v>4053</v>
      </c>
      <c r="U478" s="234" t="s">
        <v>3593</v>
      </c>
      <c r="V478" s="234" t="s">
        <v>3593</v>
      </c>
      <c r="W478" s="234" t="s">
        <v>3593</v>
      </c>
      <c r="X478" s="234" t="s">
        <v>3593</v>
      </c>
      <c r="Y478" s="234" t="s">
        <v>3593</v>
      </c>
      <c r="Z478" s="234" t="s">
        <v>3593</v>
      </c>
      <c r="AA478" s="234" t="s">
        <v>3593</v>
      </c>
      <c r="AB478" s="234" t="s">
        <v>3593</v>
      </c>
      <c r="AC478" s="234" t="s">
        <v>3593</v>
      </c>
      <c r="AD478" s="234" t="s">
        <v>3593</v>
      </c>
      <c r="AE478" s="234" t="s">
        <v>3593</v>
      </c>
      <c r="AF478" s="234" t="s">
        <v>3593</v>
      </c>
      <c r="AG478" s="234" t="s">
        <v>3593</v>
      </c>
      <c r="AH478" s="234" t="s">
        <v>3593</v>
      </c>
      <c r="AI478" s="234" t="s">
        <v>3593</v>
      </c>
      <c r="AJ478" s="234" t="s">
        <v>3593</v>
      </c>
      <c r="AK478" s="234" t="s">
        <v>3593</v>
      </c>
      <c r="AL478" s="234" t="s">
        <v>3593</v>
      </c>
      <c r="AM478" s="234" t="s">
        <v>3593</v>
      </c>
      <c r="AN478" s="234" t="s">
        <v>3593</v>
      </c>
      <c r="AO478" s="234" t="s">
        <v>3593</v>
      </c>
      <c r="AP478" s="234" t="s">
        <v>3593</v>
      </c>
      <c r="AQ478" s="234" t="s">
        <v>3593</v>
      </c>
      <c r="AR478" s="234" t="s">
        <v>3593</v>
      </c>
      <c r="AS478" s="234" t="s">
        <v>3593</v>
      </c>
      <c r="AT478" s="234" t="s">
        <v>3593</v>
      </c>
      <c r="AU478" s="234" t="s">
        <v>3593</v>
      </c>
      <c r="AV478" s="234" t="s">
        <v>3593</v>
      </c>
      <c r="AW478" s="234" t="s">
        <v>3593</v>
      </c>
      <c r="AX478" s="234" t="s">
        <v>3593</v>
      </c>
      <c r="AY478" s="234" t="s">
        <v>3593</v>
      </c>
    </row>
    <row r="479" spans="15:51" x14ac:dyDescent="0.25">
      <c r="O479" s="200"/>
      <c r="P479" s="199" t="s">
        <v>4052</v>
      </c>
      <c r="Q479" s="199" t="s">
        <v>3677</v>
      </c>
      <c r="R479" s="199" t="s">
        <v>3677</v>
      </c>
      <c r="S479" s="199" t="s">
        <v>3598</v>
      </c>
      <c r="T479" s="199" t="s">
        <v>3600</v>
      </c>
      <c r="U479" s="234" t="s">
        <v>4053</v>
      </c>
      <c r="V479" s="234" t="s">
        <v>3593</v>
      </c>
      <c r="W479" s="234" t="s">
        <v>3593</v>
      </c>
      <c r="X479" s="234" t="s">
        <v>3593</v>
      </c>
      <c r="Y479" s="234" t="s">
        <v>3593</v>
      </c>
      <c r="Z479" s="234" t="s">
        <v>3593</v>
      </c>
      <c r="AA479" s="234" t="s">
        <v>3593</v>
      </c>
      <c r="AB479" s="234" t="s">
        <v>3593</v>
      </c>
      <c r="AC479" s="234" t="s">
        <v>3593</v>
      </c>
      <c r="AD479" s="234" t="s">
        <v>3593</v>
      </c>
      <c r="AE479" s="234" t="s">
        <v>3593</v>
      </c>
      <c r="AF479" s="234" t="s">
        <v>3593</v>
      </c>
      <c r="AG479" s="234" t="s">
        <v>3593</v>
      </c>
      <c r="AH479" s="234" t="s">
        <v>3593</v>
      </c>
      <c r="AI479" s="234" t="s">
        <v>3593</v>
      </c>
      <c r="AJ479" s="234" t="s">
        <v>3593</v>
      </c>
      <c r="AK479" s="234" t="s">
        <v>3593</v>
      </c>
      <c r="AL479" s="234" t="s">
        <v>3593</v>
      </c>
      <c r="AM479" s="234" t="s">
        <v>3593</v>
      </c>
      <c r="AN479" s="234" t="s">
        <v>3593</v>
      </c>
      <c r="AO479" s="234" t="s">
        <v>3593</v>
      </c>
      <c r="AP479" s="234" t="s">
        <v>3593</v>
      </c>
      <c r="AQ479" s="234" t="s">
        <v>3593</v>
      </c>
      <c r="AR479" s="234" t="s">
        <v>3593</v>
      </c>
      <c r="AS479" s="234" t="s">
        <v>3593</v>
      </c>
      <c r="AT479" s="234" t="s">
        <v>3593</v>
      </c>
      <c r="AU479" s="234" t="s">
        <v>3593</v>
      </c>
      <c r="AV479" s="234" t="s">
        <v>3593</v>
      </c>
      <c r="AW479" s="234" t="s">
        <v>3593</v>
      </c>
      <c r="AX479" s="234" t="s">
        <v>3593</v>
      </c>
      <c r="AY479" s="234" t="s">
        <v>3593</v>
      </c>
    </row>
    <row r="480" spans="15:51" x14ac:dyDescent="0.25">
      <c r="O480" s="200"/>
      <c r="P480" s="199" t="s">
        <v>4052</v>
      </c>
      <c r="Q480" s="199" t="s">
        <v>3678</v>
      </c>
      <c r="R480" s="199" t="s">
        <v>3678</v>
      </c>
      <c r="S480" s="199" t="s">
        <v>3680</v>
      </c>
      <c r="T480" s="234" t="s">
        <v>4053</v>
      </c>
      <c r="U480" s="234" t="s">
        <v>3593</v>
      </c>
      <c r="V480" s="234" t="s">
        <v>3593</v>
      </c>
      <c r="W480" s="234" t="s">
        <v>3593</v>
      </c>
      <c r="X480" s="234" t="s">
        <v>3593</v>
      </c>
      <c r="Y480" s="234" t="s">
        <v>3593</v>
      </c>
      <c r="Z480" s="234" t="s">
        <v>3593</v>
      </c>
      <c r="AA480" s="234" t="s">
        <v>3593</v>
      </c>
      <c r="AB480" s="234" t="s">
        <v>3593</v>
      </c>
      <c r="AC480" s="234" t="s">
        <v>3593</v>
      </c>
      <c r="AD480" s="234" t="s">
        <v>3593</v>
      </c>
      <c r="AE480" s="234" t="s">
        <v>3593</v>
      </c>
      <c r="AF480" s="234" t="s">
        <v>3593</v>
      </c>
      <c r="AG480" s="234" t="s">
        <v>3593</v>
      </c>
      <c r="AH480" s="234" t="s">
        <v>3593</v>
      </c>
      <c r="AI480" s="234" t="s">
        <v>3593</v>
      </c>
      <c r="AJ480" s="234" t="s">
        <v>3593</v>
      </c>
      <c r="AK480" s="234" t="s">
        <v>3593</v>
      </c>
      <c r="AL480" s="234" t="s">
        <v>3593</v>
      </c>
      <c r="AM480" s="234" t="s">
        <v>3593</v>
      </c>
      <c r="AN480" s="234" t="s">
        <v>3593</v>
      </c>
      <c r="AO480" s="234" t="s">
        <v>3593</v>
      </c>
      <c r="AP480" s="234" t="s">
        <v>3593</v>
      </c>
      <c r="AQ480" s="234" t="s">
        <v>3593</v>
      </c>
      <c r="AR480" s="234" t="s">
        <v>3593</v>
      </c>
      <c r="AS480" s="234" t="s">
        <v>3593</v>
      </c>
      <c r="AT480" s="234" t="s">
        <v>3593</v>
      </c>
      <c r="AU480" s="234" t="s">
        <v>3593</v>
      </c>
      <c r="AV480" s="234" t="s">
        <v>3593</v>
      </c>
      <c r="AW480" s="234" t="s">
        <v>3593</v>
      </c>
      <c r="AX480" s="234" t="s">
        <v>3593</v>
      </c>
      <c r="AY480" s="234" t="s">
        <v>3593</v>
      </c>
    </row>
    <row r="481" spans="15:51" x14ac:dyDescent="0.25">
      <c r="O481" s="200"/>
      <c r="P481" s="199" t="s">
        <v>4052</v>
      </c>
      <c r="Q481" s="199" t="s">
        <v>3681</v>
      </c>
      <c r="R481" s="199" t="s">
        <v>3681</v>
      </c>
      <c r="S481" s="199" t="s">
        <v>3682</v>
      </c>
      <c r="T481" s="234" t="s">
        <v>4053</v>
      </c>
      <c r="U481" s="234" t="s">
        <v>3593</v>
      </c>
      <c r="V481" s="234" t="s">
        <v>3593</v>
      </c>
      <c r="W481" s="234" t="s">
        <v>3593</v>
      </c>
      <c r="X481" s="234" t="s">
        <v>3593</v>
      </c>
      <c r="Y481" s="234" t="s">
        <v>3593</v>
      </c>
      <c r="Z481" s="234" t="s">
        <v>3593</v>
      </c>
      <c r="AA481" s="234" t="s">
        <v>3593</v>
      </c>
      <c r="AB481" s="234" t="s">
        <v>3593</v>
      </c>
      <c r="AC481" s="234" t="s">
        <v>3593</v>
      </c>
      <c r="AD481" s="234" t="s">
        <v>3593</v>
      </c>
      <c r="AE481" s="234" t="s">
        <v>3593</v>
      </c>
      <c r="AF481" s="234" t="s">
        <v>3593</v>
      </c>
      <c r="AG481" s="234" t="s">
        <v>3593</v>
      </c>
      <c r="AH481" s="234" t="s">
        <v>3593</v>
      </c>
      <c r="AI481" s="234" t="s">
        <v>3593</v>
      </c>
      <c r="AJ481" s="234" t="s">
        <v>3593</v>
      </c>
      <c r="AK481" s="234" t="s">
        <v>3593</v>
      </c>
      <c r="AL481" s="234" t="s">
        <v>3593</v>
      </c>
      <c r="AM481" s="234" t="s">
        <v>3593</v>
      </c>
      <c r="AN481" s="234" t="s">
        <v>3593</v>
      </c>
      <c r="AO481" s="234" t="s">
        <v>3593</v>
      </c>
      <c r="AP481" s="234" t="s">
        <v>3593</v>
      </c>
      <c r="AQ481" s="234" t="s">
        <v>3593</v>
      </c>
      <c r="AR481" s="234" t="s">
        <v>3593</v>
      </c>
      <c r="AS481" s="234" t="s">
        <v>3593</v>
      </c>
      <c r="AT481" s="234" t="s">
        <v>3593</v>
      </c>
      <c r="AU481" s="234" t="s">
        <v>3593</v>
      </c>
      <c r="AV481" s="234" t="s">
        <v>3593</v>
      </c>
      <c r="AW481" s="234" t="s">
        <v>3593</v>
      </c>
      <c r="AX481" s="234" t="s">
        <v>3593</v>
      </c>
      <c r="AY481" s="234" t="s">
        <v>3593</v>
      </c>
    </row>
    <row r="482" spans="15:51" x14ac:dyDescent="0.25">
      <c r="O482" s="200"/>
      <c r="P482" s="199" t="s">
        <v>4052</v>
      </c>
      <c r="Q482" s="199" t="s">
        <v>3684</v>
      </c>
      <c r="R482" s="199" t="s">
        <v>3684</v>
      </c>
      <c r="S482" s="199" t="s">
        <v>3686</v>
      </c>
      <c r="T482" s="234" t="s">
        <v>4053</v>
      </c>
      <c r="U482" s="234" t="s">
        <v>3593</v>
      </c>
      <c r="V482" s="234" t="s">
        <v>3593</v>
      </c>
      <c r="W482" s="234" t="s">
        <v>3593</v>
      </c>
      <c r="X482" s="234" t="s">
        <v>3593</v>
      </c>
      <c r="Y482" s="234" t="s">
        <v>3593</v>
      </c>
      <c r="Z482" s="234" t="s">
        <v>3593</v>
      </c>
      <c r="AA482" s="234" t="s">
        <v>3593</v>
      </c>
      <c r="AB482" s="234" t="s">
        <v>3593</v>
      </c>
      <c r="AC482" s="234" t="s">
        <v>3593</v>
      </c>
      <c r="AD482" s="234" t="s">
        <v>3593</v>
      </c>
      <c r="AE482" s="234" t="s">
        <v>3593</v>
      </c>
      <c r="AF482" s="234" t="s">
        <v>3593</v>
      </c>
      <c r="AG482" s="234" t="s">
        <v>3593</v>
      </c>
      <c r="AH482" s="234" t="s">
        <v>3593</v>
      </c>
      <c r="AI482" s="234" t="s">
        <v>3593</v>
      </c>
      <c r="AJ482" s="234" t="s">
        <v>3593</v>
      </c>
      <c r="AK482" s="234" t="s">
        <v>3593</v>
      </c>
      <c r="AL482" s="234" t="s">
        <v>3593</v>
      </c>
      <c r="AM482" s="234" t="s">
        <v>3593</v>
      </c>
      <c r="AN482" s="234" t="s">
        <v>3593</v>
      </c>
      <c r="AO482" s="234" t="s">
        <v>3593</v>
      </c>
      <c r="AP482" s="234" t="s">
        <v>3593</v>
      </c>
      <c r="AQ482" s="234" t="s">
        <v>3593</v>
      </c>
      <c r="AR482" s="234" t="s">
        <v>3593</v>
      </c>
      <c r="AS482" s="234" t="s">
        <v>3593</v>
      </c>
      <c r="AT482" s="234" t="s">
        <v>3593</v>
      </c>
      <c r="AU482" s="234" t="s">
        <v>3593</v>
      </c>
      <c r="AV482" s="234" t="s">
        <v>3593</v>
      </c>
      <c r="AW482" s="234" t="s">
        <v>3593</v>
      </c>
      <c r="AX482" s="234" t="s">
        <v>3593</v>
      </c>
      <c r="AY482" s="234" t="s">
        <v>3593</v>
      </c>
    </row>
    <row r="483" spans="15:51" x14ac:dyDescent="0.25">
      <c r="O483" s="200"/>
      <c r="P483" s="199" t="s">
        <v>4052</v>
      </c>
      <c r="Q483" s="199" t="s">
        <v>3659</v>
      </c>
      <c r="R483" s="199" t="s">
        <v>3659</v>
      </c>
      <c r="S483" s="199" t="s">
        <v>3658</v>
      </c>
      <c r="T483" s="234" t="s">
        <v>4053</v>
      </c>
      <c r="U483" s="234" t="s">
        <v>3593</v>
      </c>
      <c r="V483" s="234" t="s">
        <v>3593</v>
      </c>
      <c r="W483" s="234" t="s">
        <v>3593</v>
      </c>
      <c r="X483" s="234" t="s">
        <v>3593</v>
      </c>
      <c r="Y483" s="234" t="s">
        <v>3593</v>
      </c>
      <c r="Z483" s="234" t="s">
        <v>3593</v>
      </c>
      <c r="AA483" s="234" t="s">
        <v>3593</v>
      </c>
      <c r="AB483" s="234" t="s">
        <v>3593</v>
      </c>
      <c r="AC483" s="234" t="s">
        <v>3593</v>
      </c>
      <c r="AD483" s="234" t="s">
        <v>3593</v>
      </c>
      <c r="AE483" s="234" t="s">
        <v>3593</v>
      </c>
      <c r="AF483" s="234" t="s">
        <v>3593</v>
      </c>
      <c r="AG483" s="234" t="s">
        <v>3593</v>
      </c>
      <c r="AH483" s="234" t="s">
        <v>3593</v>
      </c>
      <c r="AI483" s="234" t="s">
        <v>3593</v>
      </c>
      <c r="AJ483" s="234" t="s">
        <v>3593</v>
      </c>
      <c r="AK483" s="234" t="s">
        <v>3593</v>
      </c>
      <c r="AL483" s="234" t="s">
        <v>3593</v>
      </c>
      <c r="AM483" s="234" t="s">
        <v>3593</v>
      </c>
      <c r="AN483" s="234" t="s">
        <v>3593</v>
      </c>
      <c r="AO483" s="234" t="s">
        <v>3593</v>
      </c>
      <c r="AP483" s="234" t="s">
        <v>3593</v>
      </c>
      <c r="AQ483" s="234" t="s">
        <v>3593</v>
      </c>
      <c r="AR483" s="234" t="s">
        <v>3593</v>
      </c>
      <c r="AS483" s="234" t="s">
        <v>3593</v>
      </c>
      <c r="AT483" s="234" t="s">
        <v>3593</v>
      </c>
      <c r="AU483" s="234" t="s">
        <v>3593</v>
      </c>
      <c r="AV483" s="234" t="s">
        <v>3593</v>
      </c>
      <c r="AW483" s="234" t="s">
        <v>3593</v>
      </c>
      <c r="AX483" s="234" t="s">
        <v>3593</v>
      </c>
      <c r="AY483" s="234" t="s">
        <v>3593</v>
      </c>
    </row>
    <row r="484" spans="15:51" x14ac:dyDescent="0.25">
      <c r="O484" s="200"/>
      <c r="P484" s="199" t="s">
        <v>4052</v>
      </c>
      <c r="Q484" s="199" t="s">
        <v>3687</v>
      </c>
      <c r="R484" s="199" t="s">
        <v>3687</v>
      </c>
      <c r="S484" s="199" t="s">
        <v>3689</v>
      </c>
      <c r="T484" s="234" t="s">
        <v>4053</v>
      </c>
      <c r="U484" s="234" t="s">
        <v>3593</v>
      </c>
      <c r="V484" s="234" t="s">
        <v>3593</v>
      </c>
      <c r="W484" s="234" t="s">
        <v>3593</v>
      </c>
      <c r="X484" s="234" t="s">
        <v>3593</v>
      </c>
      <c r="Y484" s="234" t="s">
        <v>3593</v>
      </c>
      <c r="Z484" s="234" t="s">
        <v>3593</v>
      </c>
      <c r="AA484" s="234" t="s">
        <v>3593</v>
      </c>
      <c r="AB484" s="234" t="s">
        <v>3593</v>
      </c>
      <c r="AC484" s="234" t="s">
        <v>3593</v>
      </c>
      <c r="AD484" s="234" t="s">
        <v>3593</v>
      </c>
      <c r="AE484" s="234" t="s">
        <v>3593</v>
      </c>
      <c r="AF484" s="234" t="s">
        <v>3593</v>
      </c>
      <c r="AG484" s="234" t="s">
        <v>3593</v>
      </c>
      <c r="AH484" s="234" t="s">
        <v>3593</v>
      </c>
      <c r="AI484" s="234" t="s">
        <v>3593</v>
      </c>
      <c r="AJ484" s="234" t="s">
        <v>3593</v>
      </c>
      <c r="AK484" s="234" t="s">
        <v>3593</v>
      </c>
      <c r="AL484" s="234" t="s">
        <v>3593</v>
      </c>
      <c r="AM484" s="234" t="s">
        <v>3593</v>
      </c>
      <c r="AN484" s="234" t="s">
        <v>3593</v>
      </c>
      <c r="AO484" s="234" t="s">
        <v>3593</v>
      </c>
      <c r="AP484" s="234" t="s">
        <v>3593</v>
      </c>
      <c r="AQ484" s="234" t="s">
        <v>3593</v>
      </c>
      <c r="AR484" s="234" t="s">
        <v>3593</v>
      </c>
      <c r="AS484" s="234" t="s">
        <v>3593</v>
      </c>
      <c r="AT484" s="234" t="s">
        <v>3593</v>
      </c>
      <c r="AU484" s="234" t="s">
        <v>3593</v>
      </c>
      <c r="AV484" s="234" t="s">
        <v>3593</v>
      </c>
      <c r="AW484" s="234" t="s">
        <v>3593</v>
      </c>
      <c r="AX484" s="234" t="s">
        <v>3593</v>
      </c>
      <c r="AY484" s="234" t="s">
        <v>3593</v>
      </c>
    </row>
    <row r="485" spans="15:51" x14ac:dyDescent="0.25">
      <c r="O485" s="200"/>
      <c r="P485" s="199" t="s">
        <v>4052</v>
      </c>
      <c r="Q485" s="199" t="s">
        <v>3690</v>
      </c>
      <c r="R485" s="199" t="s">
        <v>3690</v>
      </c>
      <c r="S485" s="199" t="s">
        <v>3645</v>
      </c>
      <c r="T485" s="199" t="s">
        <v>3647</v>
      </c>
      <c r="U485" s="234" t="s">
        <v>4053</v>
      </c>
      <c r="V485" s="234" t="s">
        <v>3593</v>
      </c>
      <c r="W485" s="234" t="s">
        <v>3593</v>
      </c>
      <c r="X485" s="234" t="s">
        <v>3593</v>
      </c>
      <c r="Y485" s="234" t="s">
        <v>3593</v>
      </c>
      <c r="Z485" s="234" t="s">
        <v>3593</v>
      </c>
      <c r="AA485" s="234" t="s">
        <v>3593</v>
      </c>
      <c r="AB485" s="234" t="s">
        <v>3593</v>
      </c>
      <c r="AC485" s="234" t="s">
        <v>3593</v>
      </c>
      <c r="AD485" s="234" t="s">
        <v>3593</v>
      </c>
      <c r="AE485" s="234" t="s">
        <v>3593</v>
      </c>
      <c r="AF485" s="234" t="s">
        <v>3593</v>
      </c>
      <c r="AG485" s="234" t="s">
        <v>3593</v>
      </c>
      <c r="AH485" s="234" t="s">
        <v>3593</v>
      </c>
      <c r="AI485" s="234" t="s">
        <v>3593</v>
      </c>
      <c r="AJ485" s="234" t="s">
        <v>3593</v>
      </c>
      <c r="AK485" s="234" t="s">
        <v>3593</v>
      </c>
      <c r="AL485" s="234" t="s">
        <v>3593</v>
      </c>
      <c r="AM485" s="234" t="s">
        <v>3593</v>
      </c>
      <c r="AN485" s="234" t="s">
        <v>3593</v>
      </c>
      <c r="AO485" s="234" t="s">
        <v>3593</v>
      </c>
      <c r="AP485" s="234" t="s">
        <v>3593</v>
      </c>
      <c r="AQ485" s="234" t="s">
        <v>3593</v>
      </c>
      <c r="AR485" s="234" t="s">
        <v>3593</v>
      </c>
      <c r="AS485" s="234" t="s">
        <v>3593</v>
      </c>
      <c r="AT485" s="234" t="s">
        <v>3593</v>
      </c>
      <c r="AU485" s="234" t="s">
        <v>3593</v>
      </c>
      <c r="AV485" s="234" t="s">
        <v>3593</v>
      </c>
      <c r="AW485" s="234" t="s">
        <v>3593</v>
      </c>
      <c r="AX485" s="234" t="s">
        <v>3593</v>
      </c>
      <c r="AY485" s="234" t="s">
        <v>3593</v>
      </c>
    </row>
    <row r="486" spans="15:51" x14ac:dyDescent="0.25">
      <c r="O486" s="200"/>
      <c r="P486" s="199" t="s">
        <v>4052</v>
      </c>
      <c r="Q486" s="199" t="s">
        <v>3691</v>
      </c>
      <c r="R486" s="199" t="s">
        <v>3691</v>
      </c>
      <c r="S486" s="199" t="s">
        <v>3692</v>
      </c>
      <c r="T486" s="234" t="s">
        <v>4053</v>
      </c>
      <c r="U486" s="234" t="s">
        <v>3593</v>
      </c>
      <c r="V486" s="234" t="s">
        <v>3593</v>
      </c>
      <c r="W486" s="234" t="s">
        <v>3593</v>
      </c>
      <c r="X486" s="234" t="s">
        <v>3593</v>
      </c>
      <c r="Y486" s="234" t="s">
        <v>3593</v>
      </c>
      <c r="Z486" s="234" t="s">
        <v>3593</v>
      </c>
      <c r="AA486" s="234" t="s">
        <v>3593</v>
      </c>
      <c r="AB486" s="234" t="s">
        <v>3593</v>
      </c>
      <c r="AC486" s="234" t="s">
        <v>3593</v>
      </c>
      <c r="AD486" s="234" t="s">
        <v>3593</v>
      </c>
      <c r="AE486" s="234" t="s">
        <v>3593</v>
      </c>
      <c r="AF486" s="234" t="s">
        <v>3593</v>
      </c>
      <c r="AG486" s="234" t="s">
        <v>3593</v>
      </c>
      <c r="AH486" s="234" t="s">
        <v>3593</v>
      </c>
      <c r="AI486" s="234" t="s">
        <v>3593</v>
      </c>
      <c r="AJ486" s="234" t="s">
        <v>3593</v>
      </c>
      <c r="AK486" s="234" t="s">
        <v>3593</v>
      </c>
      <c r="AL486" s="234" t="s">
        <v>3593</v>
      </c>
      <c r="AM486" s="234" t="s">
        <v>3593</v>
      </c>
      <c r="AN486" s="234" t="s">
        <v>3593</v>
      </c>
      <c r="AO486" s="234" t="s">
        <v>3593</v>
      </c>
      <c r="AP486" s="234" t="s">
        <v>3593</v>
      </c>
      <c r="AQ486" s="234" t="s">
        <v>3593</v>
      </c>
      <c r="AR486" s="234" t="s">
        <v>3593</v>
      </c>
      <c r="AS486" s="234" t="s">
        <v>3593</v>
      </c>
      <c r="AT486" s="234" t="s">
        <v>3593</v>
      </c>
      <c r="AU486" s="234" t="s">
        <v>3593</v>
      </c>
      <c r="AV486" s="234" t="s">
        <v>3593</v>
      </c>
      <c r="AW486" s="234" t="s">
        <v>3593</v>
      </c>
      <c r="AX486" s="234" t="s">
        <v>3593</v>
      </c>
      <c r="AY486" s="234" t="s">
        <v>3593</v>
      </c>
    </row>
    <row r="487" spans="15:51" x14ac:dyDescent="0.25">
      <c r="O487" s="200"/>
      <c r="P487" s="199" t="s">
        <v>4052</v>
      </c>
      <c r="Q487" s="199" t="s">
        <v>3694</v>
      </c>
      <c r="R487" s="199" t="s">
        <v>3694</v>
      </c>
      <c r="S487" s="199" t="s">
        <v>3638</v>
      </c>
      <c r="T487" s="234" t="s">
        <v>4053</v>
      </c>
      <c r="U487" s="234" t="s">
        <v>3593</v>
      </c>
      <c r="V487" s="234" t="s">
        <v>3593</v>
      </c>
      <c r="W487" s="234" t="s">
        <v>3593</v>
      </c>
      <c r="X487" s="234" t="s">
        <v>3593</v>
      </c>
      <c r="Y487" s="234" t="s">
        <v>3593</v>
      </c>
      <c r="Z487" s="234" t="s">
        <v>3593</v>
      </c>
      <c r="AA487" s="234" t="s">
        <v>3593</v>
      </c>
      <c r="AB487" s="234" t="s">
        <v>3593</v>
      </c>
      <c r="AC487" s="234" t="s">
        <v>3593</v>
      </c>
      <c r="AD487" s="234" t="s">
        <v>3593</v>
      </c>
      <c r="AE487" s="234" t="s">
        <v>3593</v>
      </c>
      <c r="AF487" s="234" t="s">
        <v>3593</v>
      </c>
      <c r="AG487" s="234" t="s">
        <v>3593</v>
      </c>
      <c r="AH487" s="234" t="s">
        <v>3593</v>
      </c>
      <c r="AI487" s="234" t="s">
        <v>3593</v>
      </c>
      <c r="AJ487" s="234" t="s">
        <v>3593</v>
      </c>
      <c r="AK487" s="234" t="s">
        <v>3593</v>
      </c>
      <c r="AL487" s="234" t="s">
        <v>3593</v>
      </c>
      <c r="AM487" s="234" t="s">
        <v>3593</v>
      </c>
      <c r="AN487" s="234" t="s">
        <v>3593</v>
      </c>
      <c r="AO487" s="234" t="s">
        <v>3593</v>
      </c>
      <c r="AP487" s="234" t="s">
        <v>3593</v>
      </c>
      <c r="AQ487" s="234" t="s">
        <v>3593</v>
      </c>
      <c r="AR487" s="234" t="s">
        <v>3593</v>
      </c>
      <c r="AS487" s="234" t="s">
        <v>3593</v>
      </c>
      <c r="AT487" s="234" t="s">
        <v>3593</v>
      </c>
      <c r="AU487" s="234" t="s">
        <v>3593</v>
      </c>
      <c r="AV487" s="234" t="s">
        <v>3593</v>
      </c>
      <c r="AW487" s="234" t="s">
        <v>3593</v>
      </c>
      <c r="AX487" s="234" t="s">
        <v>3593</v>
      </c>
      <c r="AY487" s="234" t="s">
        <v>3593</v>
      </c>
    </row>
    <row r="488" spans="15:51" x14ac:dyDescent="0.25">
      <c r="O488" s="200"/>
      <c r="P488" s="199" t="s">
        <v>4052</v>
      </c>
      <c r="Q488" s="199" t="s">
        <v>3695</v>
      </c>
      <c r="R488" s="199" t="s">
        <v>3695</v>
      </c>
      <c r="S488" s="199" t="s">
        <v>3645</v>
      </c>
      <c r="T488" s="199" t="s">
        <v>3647</v>
      </c>
      <c r="U488" s="234" t="s">
        <v>4053</v>
      </c>
      <c r="V488" s="234" t="s">
        <v>3593</v>
      </c>
      <c r="W488" s="234" t="s">
        <v>3593</v>
      </c>
      <c r="X488" s="234" t="s">
        <v>3593</v>
      </c>
      <c r="Y488" s="234" t="s">
        <v>3593</v>
      </c>
      <c r="Z488" s="234" t="s">
        <v>3593</v>
      </c>
      <c r="AA488" s="234" t="s">
        <v>3593</v>
      </c>
      <c r="AB488" s="234" t="s">
        <v>3593</v>
      </c>
      <c r="AC488" s="234" t="s">
        <v>3593</v>
      </c>
      <c r="AD488" s="234" t="s">
        <v>3593</v>
      </c>
      <c r="AE488" s="234" t="s">
        <v>3593</v>
      </c>
      <c r="AF488" s="234" t="s">
        <v>3593</v>
      </c>
      <c r="AG488" s="234" t="s">
        <v>3593</v>
      </c>
      <c r="AH488" s="234" t="s">
        <v>3593</v>
      </c>
      <c r="AI488" s="234" t="s">
        <v>3593</v>
      </c>
      <c r="AJ488" s="234" t="s">
        <v>3593</v>
      </c>
      <c r="AK488" s="234" t="s">
        <v>3593</v>
      </c>
      <c r="AL488" s="234" t="s">
        <v>3593</v>
      </c>
      <c r="AM488" s="234" t="s">
        <v>3593</v>
      </c>
      <c r="AN488" s="234" t="s">
        <v>3593</v>
      </c>
      <c r="AO488" s="234" t="s">
        <v>3593</v>
      </c>
      <c r="AP488" s="234" t="s">
        <v>3593</v>
      </c>
      <c r="AQ488" s="234" t="s">
        <v>3593</v>
      </c>
      <c r="AR488" s="234" t="s">
        <v>3593</v>
      </c>
      <c r="AS488" s="234" t="s">
        <v>3593</v>
      </c>
      <c r="AT488" s="234" t="s">
        <v>3593</v>
      </c>
      <c r="AU488" s="234" t="s">
        <v>3593</v>
      </c>
      <c r="AV488" s="234" t="s">
        <v>3593</v>
      </c>
      <c r="AW488" s="234" t="s">
        <v>3593</v>
      </c>
      <c r="AX488" s="234" t="s">
        <v>3593</v>
      </c>
      <c r="AY488" s="234" t="s">
        <v>3593</v>
      </c>
    </row>
    <row r="489" spans="15:51" x14ac:dyDescent="0.25">
      <c r="O489" s="200"/>
      <c r="P489" s="199" t="s">
        <v>4052</v>
      </c>
      <c r="Q489" s="199" t="s">
        <v>3696</v>
      </c>
      <c r="R489" s="199" t="s">
        <v>3696</v>
      </c>
      <c r="S489" s="199" t="s">
        <v>3697</v>
      </c>
      <c r="T489" s="234" t="s">
        <v>4053</v>
      </c>
      <c r="U489" s="234" t="s">
        <v>3593</v>
      </c>
      <c r="V489" s="234" t="s">
        <v>3593</v>
      </c>
      <c r="W489" s="234" t="s">
        <v>3593</v>
      </c>
      <c r="X489" s="234" t="s">
        <v>3593</v>
      </c>
      <c r="Y489" s="234" t="s">
        <v>3593</v>
      </c>
      <c r="Z489" s="234" t="s">
        <v>3593</v>
      </c>
      <c r="AA489" s="234" t="s">
        <v>3593</v>
      </c>
      <c r="AB489" s="234" t="s">
        <v>3593</v>
      </c>
      <c r="AC489" s="234" t="s">
        <v>3593</v>
      </c>
      <c r="AD489" s="234" t="s">
        <v>3593</v>
      </c>
      <c r="AE489" s="234" t="s">
        <v>3593</v>
      </c>
      <c r="AF489" s="234" t="s">
        <v>3593</v>
      </c>
      <c r="AG489" s="234" t="s">
        <v>3593</v>
      </c>
      <c r="AH489" s="234" t="s">
        <v>3593</v>
      </c>
      <c r="AI489" s="234" t="s">
        <v>3593</v>
      </c>
      <c r="AJ489" s="234" t="s">
        <v>3593</v>
      </c>
      <c r="AK489" s="234" t="s">
        <v>3593</v>
      </c>
      <c r="AL489" s="234" t="s">
        <v>3593</v>
      </c>
      <c r="AM489" s="234" t="s">
        <v>3593</v>
      </c>
      <c r="AN489" s="234" t="s">
        <v>3593</v>
      </c>
      <c r="AO489" s="234" t="s">
        <v>3593</v>
      </c>
      <c r="AP489" s="234" t="s">
        <v>3593</v>
      </c>
      <c r="AQ489" s="234" t="s">
        <v>3593</v>
      </c>
      <c r="AR489" s="234" t="s">
        <v>3593</v>
      </c>
      <c r="AS489" s="234" t="s">
        <v>3593</v>
      </c>
      <c r="AT489" s="234" t="s">
        <v>3593</v>
      </c>
      <c r="AU489" s="234" t="s">
        <v>3593</v>
      </c>
      <c r="AV489" s="234" t="s">
        <v>3593</v>
      </c>
      <c r="AW489" s="234" t="s">
        <v>3593</v>
      </c>
      <c r="AX489" s="234" t="s">
        <v>3593</v>
      </c>
      <c r="AY489" s="234" t="s">
        <v>3593</v>
      </c>
    </row>
    <row r="490" spans="15:51" x14ac:dyDescent="0.25">
      <c r="O490" s="200"/>
      <c r="P490" s="199" t="s">
        <v>4052</v>
      </c>
      <c r="Q490" s="199" t="s">
        <v>3621</v>
      </c>
      <c r="R490" s="199" t="s">
        <v>3621</v>
      </c>
      <c r="S490" s="199" t="s">
        <v>3629</v>
      </c>
      <c r="T490" s="234" t="s">
        <v>4053</v>
      </c>
      <c r="U490" s="234" t="s">
        <v>3593</v>
      </c>
      <c r="V490" s="234" t="s">
        <v>3593</v>
      </c>
      <c r="W490" s="234" t="s">
        <v>3593</v>
      </c>
      <c r="X490" s="234" t="s">
        <v>3593</v>
      </c>
      <c r="Y490" s="234" t="s">
        <v>3593</v>
      </c>
      <c r="Z490" s="234" t="s">
        <v>3593</v>
      </c>
      <c r="AA490" s="234" t="s">
        <v>3593</v>
      </c>
      <c r="AB490" s="234" t="s">
        <v>3593</v>
      </c>
      <c r="AC490" s="234" t="s">
        <v>3593</v>
      </c>
      <c r="AD490" s="234" t="s">
        <v>3593</v>
      </c>
      <c r="AE490" s="234" t="s">
        <v>3593</v>
      </c>
      <c r="AF490" s="234" t="s">
        <v>3593</v>
      </c>
      <c r="AG490" s="234" t="s">
        <v>3593</v>
      </c>
      <c r="AH490" s="234" t="s">
        <v>3593</v>
      </c>
      <c r="AI490" s="234" t="s">
        <v>3593</v>
      </c>
      <c r="AJ490" s="234" t="s">
        <v>3593</v>
      </c>
      <c r="AK490" s="234" t="s">
        <v>3593</v>
      </c>
      <c r="AL490" s="234" t="s">
        <v>3593</v>
      </c>
      <c r="AM490" s="234" t="s">
        <v>3593</v>
      </c>
      <c r="AN490" s="234" t="s">
        <v>3593</v>
      </c>
      <c r="AO490" s="234" t="s">
        <v>3593</v>
      </c>
      <c r="AP490" s="234" t="s">
        <v>3593</v>
      </c>
      <c r="AQ490" s="234" t="s">
        <v>3593</v>
      </c>
      <c r="AR490" s="234" t="s">
        <v>3593</v>
      </c>
      <c r="AS490" s="234" t="s">
        <v>3593</v>
      </c>
      <c r="AT490" s="234" t="s">
        <v>3593</v>
      </c>
      <c r="AU490" s="234" t="s">
        <v>3593</v>
      </c>
      <c r="AV490" s="234" t="s">
        <v>3593</v>
      </c>
      <c r="AW490" s="234" t="s">
        <v>3593</v>
      </c>
      <c r="AX490" s="234" t="s">
        <v>3593</v>
      </c>
      <c r="AY490" s="234" t="s">
        <v>3593</v>
      </c>
    </row>
    <row r="491" spans="15:51" x14ac:dyDescent="0.25">
      <c r="O491" s="200"/>
      <c r="P491" s="199" t="s">
        <v>4052</v>
      </c>
      <c r="Q491" s="199" t="s">
        <v>3698</v>
      </c>
      <c r="R491" s="199" t="s">
        <v>3698</v>
      </c>
      <c r="S491" s="199" t="s">
        <v>3692</v>
      </c>
      <c r="T491" s="234" t="s">
        <v>4053</v>
      </c>
      <c r="U491" s="234" t="s">
        <v>3593</v>
      </c>
      <c r="V491" s="234" t="s">
        <v>3593</v>
      </c>
      <c r="W491" s="234" t="s">
        <v>3593</v>
      </c>
      <c r="X491" s="234" t="s">
        <v>3593</v>
      </c>
      <c r="Y491" s="234" t="s">
        <v>3593</v>
      </c>
      <c r="Z491" s="234" t="s">
        <v>3593</v>
      </c>
      <c r="AA491" s="234" t="s">
        <v>3593</v>
      </c>
      <c r="AB491" s="234" t="s">
        <v>3593</v>
      </c>
      <c r="AC491" s="234" t="s">
        <v>3593</v>
      </c>
      <c r="AD491" s="234" t="s">
        <v>3593</v>
      </c>
      <c r="AE491" s="234" t="s">
        <v>3593</v>
      </c>
      <c r="AF491" s="234" t="s">
        <v>3593</v>
      </c>
      <c r="AG491" s="234" t="s">
        <v>3593</v>
      </c>
      <c r="AH491" s="234" t="s">
        <v>3593</v>
      </c>
      <c r="AI491" s="234" t="s">
        <v>3593</v>
      </c>
      <c r="AJ491" s="234" t="s">
        <v>3593</v>
      </c>
      <c r="AK491" s="234" t="s">
        <v>3593</v>
      </c>
      <c r="AL491" s="234" t="s">
        <v>3593</v>
      </c>
      <c r="AM491" s="234" t="s">
        <v>3593</v>
      </c>
      <c r="AN491" s="234" t="s">
        <v>3593</v>
      </c>
      <c r="AO491" s="234" t="s">
        <v>3593</v>
      </c>
      <c r="AP491" s="234" t="s">
        <v>3593</v>
      </c>
      <c r="AQ491" s="234" t="s">
        <v>3593</v>
      </c>
      <c r="AR491" s="234" t="s">
        <v>3593</v>
      </c>
      <c r="AS491" s="234" t="s">
        <v>3593</v>
      </c>
      <c r="AT491" s="234" t="s">
        <v>3593</v>
      </c>
      <c r="AU491" s="234" t="s">
        <v>3593</v>
      </c>
      <c r="AV491" s="234" t="s">
        <v>3593</v>
      </c>
      <c r="AW491" s="234" t="s">
        <v>3593</v>
      </c>
      <c r="AX491" s="234" t="s">
        <v>3593</v>
      </c>
      <c r="AY491" s="234" t="s">
        <v>3593</v>
      </c>
    </row>
    <row r="492" spans="15:51" x14ac:dyDescent="0.25">
      <c r="O492" s="200"/>
      <c r="P492" s="199" t="s">
        <v>3699</v>
      </c>
      <c r="Q492" s="199" t="s">
        <v>3700</v>
      </c>
      <c r="R492" s="234" t="s">
        <v>3593</v>
      </c>
      <c r="S492" s="234" t="s">
        <v>3593</v>
      </c>
      <c r="T492" s="234" t="s">
        <v>3593</v>
      </c>
      <c r="U492" s="234" t="s">
        <v>3593</v>
      </c>
      <c r="V492" s="234" t="s">
        <v>3593</v>
      </c>
      <c r="W492" s="234" t="s">
        <v>3593</v>
      </c>
      <c r="X492" s="234" t="s">
        <v>3593</v>
      </c>
      <c r="Y492" s="234" t="s">
        <v>3593</v>
      </c>
      <c r="Z492" s="234" t="s">
        <v>3593</v>
      </c>
      <c r="AA492" s="234" t="s">
        <v>3593</v>
      </c>
      <c r="AB492" s="234" t="s">
        <v>3593</v>
      </c>
      <c r="AC492" s="234" t="s">
        <v>3593</v>
      </c>
      <c r="AD492" s="234" t="s">
        <v>3593</v>
      </c>
      <c r="AE492" s="234" t="s">
        <v>3593</v>
      </c>
      <c r="AF492" s="234" t="s">
        <v>3593</v>
      </c>
      <c r="AG492" s="234" t="s">
        <v>3593</v>
      </c>
      <c r="AH492" s="234" t="s">
        <v>3593</v>
      </c>
      <c r="AI492" s="234" t="s">
        <v>3593</v>
      </c>
      <c r="AJ492" s="234" t="s">
        <v>3593</v>
      </c>
      <c r="AK492" s="234" t="s">
        <v>3593</v>
      </c>
      <c r="AL492" s="234" t="s">
        <v>3593</v>
      </c>
      <c r="AM492" s="234" t="s">
        <v>3593</v>
      </c>
      <c r="AN492" s="234" t="s">
        <v>3593</v>
      </c>
      <c r="AO492" s="234" t="s">
        <v>3593</v>
      </c>
      <c r="AP492" s="234" t="s">
        <v>3593</v>
      </c>
      <c r="AQ492" s="234" t="s">
        <v>3593</v>
      </c>
      <c r="AR492" s="234" t="s">
        <v>3593</v>
      </c>
      <c r="AS492" s="234" t="s">
        <v>3593</v>
      </c>
      <c r="AT492" s="234" t="s">
        <v>3593</v>
      </c>
      <c r="AU492" s="234" t="s">
        <v>3593</v>
      </c>
      <c r="AV492" s="234" t="s">
        <v>3593</v>
      </c>
      <c r="AW492" s="234" t="s">
        <v>3593</v>
      </c>
      <c r="AX492" s="234" t="s">
        <v>3593</v>
      </c>
      <c r="AY492" s="234" t="s">
        <v>3593</v>
      </c>
    </row>
    <row r="493" spans="15:51" x14ac:dyDescent="0.25">
      <c r="O493" s="200"/>
      <c r="P493" s="199" t="s">
        <v>4052</v>
      </c>
      <c r="Q493" s="199" t="s">
        <v>3702</v>
      </c>
      <c r="R493" s="199" t="s">
        <v>3702</v>
      </c>
      <c r="S493" s="199" t="s">
        <v>3638</v>
      </c>
      <c r="T493" s="234" t="s">
        <v>4053</v>
      </c>
      <c r="U493" s="234" t="s">
        <v>3593</v>
      </c>
      <c r="V493" s="234" t="s">
        <v>3593</v>
      </c>
      <c r="W493" s="234" t="s">
        <v>3593</v>
      </c>
      <c r="X493" s="234" t="s">
        <v>3593</v>
      </c>
      <c r="Y493" s="234" t="s">
        <v>3593</v>
      </c>
      <c r="Z493" s="234" t="s">
        <v>3593</v>
      </c>
      <c r="AA493" s="234" t="s">
        <v>3593</v>
      </c>
      <c r="AB493" s="234" t="s">
        <v>3593</v>
      </c>
      <c r="AC493" s="234" t="s">
        <v>3593</v>
      </c>
      <c r="AD493" s="234" t="s">
        <v>3593</v>
      </c>
      <c r="AE493" s="234" t="s">
        <v>3593</v>
      </c>
      <c r="AF493" s="234" t="s">
        <v>3593</v>
      </c>
      <c r="AG493" s="234" t="s">
        <v>3593</v>
      </c>
      <c r="AH493" s="234" t="s">
        <v>3593</v>
      </c>
      <c r="AI493" s="234" t="s">
        <v>3593</v>
      </c>
      <c r="AJ493" s="234" t="s">
        <v>3593</v>
      </c>
      <c r="AK493" s="234" t="s">
        <v>3593</v>
      </c>
      <c r="AL493" s="234" t="s">
        <v>3593</v>
      </c>
      <c r="AM493" s="234" t="s">
        <v>3593</v>
      </c>
      <c r="AN493" s="234" t="s">
        <v>3593</v>
      </c>
      <c r="AO493" s="234" t="s">
        <v>3593</v>
      </c>
      <c r="AP493" s="234" t="s">
        <v>3593</v>
      </c>
      <c r="AQ493" s="234" t="s">
        <v>3593</v>
      </c>
      <c r="AR493" s="234" t="s">
        <v>3593</v>
      </c>
      <c r="AS493" s="234" t="s">
        <v>3593</v>
      </c>
      <c r="AT493" s="234" t="s">
        <v>3593</v>
      </c>
      <c r="AU493" s="234" t="s">
        <v>3593</v>
      </c>
      <c r="AV493" s="234" t="s">
        <v>3593</v>
      </c>
      <c r="AW493" s="234" t="s">
        <v>3593</v>
      </c>
      <c r="AX493" s="234" t="s">
        <v>3593</v>
      </c>
      <c r="AY493" s="234" t="s">
        <v>3593</v>
      </c>
    </row>
    <row r="494" spans="15:51" x14ac:dyDescent="0.25">
      <c r="O494" s="200"/>
      <c r="P494" s="199" t="s">
        <v>4052</v>
      </c>
      <c r="Q494" s="199" t="s">
        <v>3703</v>
      </c>
      <c r="R494" s="199" t="s">
        <v>3703</v>
      </c>
      <c r="S494" s="199" t="s">
        <v>3704</v>
      </c>
      <c r="T494" s="199" t="s">
        <v>3706</v>
      </c>
      <c r="U494" s="234" t="s">
        <v>4053</v>
      </c>
      <c r="V494" s="234" t="s">
        <v>3593</v>
      </c>
      <c r="W494" s="234" t="s">
        <v>3593</v>
      </c>
      <c r="X494" s="234" t="s">
        <v>3593</v>
      </c>
      <c r="Y494" s="234" t="s">
        <v>3593</v>
      </c>
      <c r="Z494" s="234" t="s">
        <v>3593</v>
      </c>
      <c r="AA494" s="234" t="s">
        <v>3593</v>
      </c>
      <c r="AB494" s="234" t="s">
        <v>3593</v>
      </c>
      <c r="AC494" s="234" t="s">
        <v>3593</v>
      </c>
      <c r="AD494" s="234" t="s">
        <v>3593</v>
      </c>
      <c r="AE494" s="234" t="s">
        <v>3593</v>
      </c>
      <c r="AF494" s="234" t="s">
        <v>3593</v>
      </c>
      <c r="AG494" s="234" t="s">
        <v>3593</v>
      </c>
      <c r="AH494" s="234" t="s">
        <v>3593</v>
      </c>
      <c r="AI494" s="234" t="s">
        <v>3593</v>
      </c>
      <c r="AJ494" s="234" t="s">
        <v>3593</v>
      </c>
      <c r="AK494" s="234" t="s">
        <v>3593</v>
      </c>
      <c r="AL494" s="234" t="s">
        <v>3593</v>
      </c>
      <c r="AM494" s="234" t="s">
        <v>3593</v>
      </c>
      <c r="AN494" s="234" t="s">
        <v>3593</v>
      </c>
      <c r="AO494" s="234" t="s">
        <v>3593</v>
      </c>
      <c r="AP494" s="234" t="s">
        <v>3593</v>
      </c>
      <c r="AQ494" s="234" t="s">
        <v>3593</v>
      </c>
      <c r="AR494" s="234" t="s">
        <v>3593</v>
      </c>
      <c r="AS494" s="234" t="s">
        <v>3593</v>
      </c>
      <c r="AT494" s="234" t="s">
        <v>3593</v>
      </c>
      <c r="AU494" s="234" t="s">
        <v>3593</v>
      </c>
      <c r="AV494" s="234" t="s">
        <v>3593</v>
      </c>
      <c r="AW494" s="234" t="s">
        <v>3593</v>
      </c>
      <c r="AX494" s="234" t="s">
        <v>3593</v>
      </c>
      <c r="AY494" s="234" t="s">
        <v>3593</v>
      </c>
    </row>
    <row r="495" spans="15:51" x14ac:dyDescent="0.25">
      <c r="O495" s="200"/>
      <c r="P495" s="199" t="s">
        <v>4052</v>
      </c>
      <c r="Q495" s="199" t="s">
        <v>3707</v>
      </c>
      <c r="R495" s="199" t="s">
        <v>3707</v>
      </c>
      <c r="S495" s="199" t="s">
        <v>3708</v>
      </c>
      <c r="T495" s="234" t="s">
        <v>4053</v>
      </c>
      <c r="U495" s="234" t="s">
        <v>3593</v>
      </c>
      <c r="V495" s="234" t="s">
        <v>3593</v>
      </c>
      <c r="W495" s="234" t="s">
        <v>3593</v>
      </c>
      <c r="X495" s="234" t="s">
        <v>3593</v>
      </c>
      <c r="Y495" s="234" t="s">
        <v>3593</v>
      </c>
      <c r="Z495" s="234" t="s">
        <v>3593</v>
      </c>
      <c r="AA495" s="234" t="s">
        <v>3593</v>
      </c>
      <c r="AB495" s="234" t="s">
        <v>3593</v>
      </c>
      <c r="AC495" s="234" t="s">
        <v>3593</v>
      </c>
      <c r="AD495" s="234" t="s">
        <v>3593</v>
      </c>
      <c r="AE495" s="234" t="s">
        <v>3593</v>
      </c>
      <c r="AF495" s="234" t="s">
        <v>3593</v>
      </c>
      <c r="AG495" s="234" t="s">
        <v>3593</v>
      </c>
      <c r="AH495" s="234" t="s">
        <v>3593</v>
      </c>
      <c r="AI495" s="234" t="s">
        <v>3593</v>
      </c>
      <c r="AJ495" s="234" t="s">
        <v>3593</v>
      </c>
      <c r="AK495" s="234" t="s">
        <v>3593</v>
      </c>
      <c r="AL495" s="234" t="s">
        <v>3593</v>
      </c>
      <c r="AM495" s="234" t="s">
        <v>3593</v>
      </c>
      <c r="AN495" s="234" t="s">
        <v>3593</v>
      </c>
      <c r="AO495" s="234" t="s">
        <v>3593</v>
      </c>
      <c r="AP495" s="234" t="s">
        <v>3593</v>
      </c>
      <c r="AQ495" s="234" t="s">
        <v>3593</v>
      </c>
      <c r="AR495" s="234" t="s">
        <v>3593</v>
      </c>
      <c r="AS495" s="234" t="s">
        <v>3593</v>
      </c>
      <c r="AT495" s="234" t="s">
        <v>3593</v>
      </c>
      <c r="AU495" s="234" t="s">
        <v>3593</v>
      </c>
      <c r="AV495" s="234" t="s">
        <v>3593</v>
      </c>
      <c r="AW495" s="234" t="s">
        <v>3593</v>
      </c>
      <c r="AX495" s="234" t="s">
        <v>3593</v>
      </c>
      <c r="AY495" s="234" t="s">
        <v>3593</v>
      </c>
    </row>
    <row r="496" spans="15:51" x14ac:dyDescent="0.25">
      <c r="O496" s="200"/>
      <c r="P496" s="199" t="s">
        <v>4052</v>
      </c>
      <c r="Q496" s="199" t="s">
        <v>3710</v>
      </c>
      <c r="R496" s="199" t="s">
        <v>3710</v>
      </c>
      <c r="S496" s="199" t="s">
        <v>3609</v>
      </c>
      <c r="T496" s="199" t="s">
        <v>3611</v>
      </c>
      <c r="U496" s="234" t="s">
        <v>4053</v>
      </c>
      <c r="V496" s="234" t="s">
        <v>3593</v>
      </c>
      <c r="W496" s="234" t="s">
        <v>3593</v>
      </c>
      <c r="X496" s="234" t="s">
        <v>3593</v>
      </c>
      <c r="Y496" s="234" t="s">
        <v>3593</v>
      </c>
      <c r="Z496" s="234" t="s">
        <v>3593</v>
      </c>
      <c r="AA496" s="234" t="s">
        <v>3593</v>
      </c>
      <c r="AB496" s="234" t="s">
        <v>3593</v>
      </c>
      <c r="AC496" s="234" t="s">
        <v>3593</v>
      </c>
      <c r="AD496" s="234" t="s">
        <v>3593</v>
      </c>
      <c r="AE496" s="234" t="s">
        <v>3593</v>
      </c>
      <c r="AF496" s="234" t="s">
        <v>3593</v>
      </c>
      <c r="AG496" s="234" t="s">
        <v>3593</v>
      </c>
      <c r="AH496" s="234" t="s">
        <v>3593</v>
      </c>
      <c r="AI496" s="234" t="s">
        <v>3593</v>
      </c>
      <c r="AJ496" s="234" t="s">
        <v>3593</v>
      </c>
      <c r="AK496" s="234" t="s">
        <v>3593</v>
      </c>
      <c r="AL496" s="234" t="s">
        <v>3593</v>
      </c>
      <c r="AM496" s="234" t="s">
        <v>3593</v>
      </c>
      <c r="AN496" s="234" t="s">
        <v>3593</v>
      </c>
      <c r="AO496" s="234" t="s">
        <v>3593</v>
      </c>
      <c r="AP496" s="234" t="s">
        <v>3593</v>
      </c>
      <c r="AQ496" s="234" t="s">
        <v>3593</v>
      </c>
      <c r="AR496" s="234" t="s">
        <v>3593</v>
      </c>
      <c r="AS496" s="234" t="s">
        <v>3593</v>
      </c>
      <c r="AT496" s="234" t="s">
        <v>3593</v>
      </c>
      <c r="AU496" s="234" t="s">
        <v>3593</v>
      </c>
      <c r="AV496" s="234" t="s">
        <v>3593</v>
      </c>
      <c r="AW496" s="234" t="s">
        <v>3593</v>
      </c>
      <c r="AX496" s="234" t="s">
        <v>3593</v>
      </c>
      <c r="AY496" s="234" t="s">
        <v>3593</v>
      </c>
    </row>
    <row r="497" spans="15:51" x14ac:dyDescent="0.25">
      <c r="O497" s="200"/>
      <c r="P497" s="199" t="s">
        <v>4054</v>
      </c>
      <c r="Q497" s="199" t="s">
        <v>3633</v>
      </c>
      <c r="R497" s="199" t="s">
        <v>3630</v>
      </c>
      <c r="S497" s="199" t="s">
        <v>3711</v>
      </c>
      <c r="T497" s="199" t="s">
        <v>3712</v>
      </c>
      <c r="U497" s="199" t="s">
        <v>3713</v>
      </c>
      <c r="V497" s="199" t="s">
        <v>3714</v>
      </c>
      <c r="W497" s="234" t="s">
        <v>3593</v>
      </c>
      <c r="X497" s="234" t="s">
        <v>3593</v>
      </c>
      <c r="Y497" s="234" t="s">
        <v>3593</v>
      </c>
      <c r="Z497" s="234" t="s">
        <v>3593</v>
      </c>
      <c r="AA497" s="234" t="s">
        <v>3593</v>
      </c>
      <c r="AB497" s="234" t="s">
        <v>3593</v>
      </c>
      <c r="AC497" s="234" t="s">
        <v>3593</v>
      </c>
      <c r="AD497" s="234" t="s">
        <v>3593</v>
      </c>
      <c r="AE497" s="234" t="s">
        <v>3593</v>
      </c>
      <c r="AF497" s="234" t="s">
        <v>3593</v>
      </c>
      <c r="AG497" s="234" t="s">
        <v>3593</v>
      </c>
      <c r="AH497" s="234" t="s">
        <v>3593</v>
      </c>
      <c r="AI497" s="234" t="s">
        <v>3593</v>
      </c>
      <c r="AJ497" s="234" t="s">
        <v>3593</v>
      </c>
      <c r="AK497" s="234" t="s">
        <v>3593</v>
      </c>
      <c r="AL497" s="234" t="s">
        <v>3593</v>
      </c>
      <c r="AM497" s="234" t="s">
        <v>3593</v>
      </c>
      <c r="AN497" s="234" t="s">
        <v>3593</v>
      </c>
      <c r="AO497" s="234" t="s">
        <v>3593</v>
      </c>
      <c r="AP497" s="234" t="s">
        <v>3593</v>
      </c>
      <c r="AQ497" s="234" t="s">
        <v>3593</v>
      </c>
      <c r="AR497" s="234" t="s">
        <v>3593</v>
      </c>
      <c r="AS497" s="234" t="s">
        <v>3593</v>
      </c>
      <c r="AT497" s="234" t="s">
        <v>3593</v>
      </c>
      <c r="AU497" s="234" t="s">
        <v>3593</v>
      </c>
      <c r="AV497" s="234" t="s">
        <v>3593</v>
      </c>
      <c r="AW497" s="234" t="s">
        <v>3593</v>
      </c>
      <c r="AX497" s="234" t="s">
        <v>3593</v>
      </c>
      <c r="AY497" s="234" t="s">
        <v>3593</v>
      </c>
    </row>
    <row r="498" spans="15:51" x14ac:dyDescent="0.25">
      <c r="O498" s="200"/>
      <c r="P498" s="199" t="s">
        <v>4054</v>
      </c>
      <c r="Q498" s="199" t="s">
        <v>3631</v>
      </c>
      <c r="R498" s="199" t="s">
        <v>3630</v>
      </c>
      <c r="S498" s="199" t="s">
        <v>3711</v>
      </c>
      <c r="T498" s="199" t="s">
        <v>3713</v>
      </c>
      <c r="U498" s="199" t="s">
        <v>3714</v>
      </c>
      <c r="V498" s="234" t="s">
        <v>3593</v>
      </c>
      <c r="W498" s="234" t="s">
        <v>3593</v>
      </c>
      <c r="X498" s="234" t="s">
        <v>3593</v>
      </c>
      <c r="Y498" s="234" t="s">
        <v>3593</v>
      </c>
      <c r="Z498" s="234" t="s">
        <v>3593</v>
      </c>
      <c r="AA498" s="234" t="s">
        <v>3593</v>
      </c>
      <c r="AB498" s="234" t="s">
        <v>3593</v>
      </c>
      <c r="AC498" s="234" t="s">
        <v>3593</v>
      </c>
      <c r="AD498" s="234" t="s">
        <v>3593</v>
      </c>
      <c r="AE498" s="234" t="s">
        <v>3593</v>
      </c>
      <c r="AF498" s="234" t="s">
        <v>3593</v>
      </c>
      <c r="AG498" s="234" t="s">
        <v>3593</v>
      </c>
      <c r="AH498" s="234" t="s">
        <v>3593</v>
      </c>
      <c r="AI498" s="234" t="s">
        <v>3593</v>
      </c>
      <c r="AJ498" s="234" t="s">
        <v>3593</v>
      </c>
      <c r="AK498" s="234" t="s">
        <v>3593</v>
      </c>
      <c r="AL498" s="234" t="s">
        <v>3593</v>
      </c>
      <c r="AM498" s="234" t="s">
        <v>3593</v>
      </c>
      <c r="AN498" s="234" t="s">
        <v>3593</v>
      </c>
      <c r="AO498" s="234" t="s">
        <v>3593</v>
      </c>
      <c r="AP498" s="234" t="s">
        <v>3593</v>
      </c>
      <c r="AQ498" s="234" t="s">
        <v>3593</v>
      </c>
      <c r="AR498" s="234" t="s">
        <v>3593</v>
      </c>
      <c r="AS498" s="234" t="s">
        <v>3593</v>
      </c>
      <c r="AT498" s="234" t="s">
        <v>3593</v>
      </c>
      <c r="AU498" s="234" t="s">
        <v>3593</v>
      </c>
      <c r="AV498" s="234" t="s">
        <v>3593</v>
      </c>
      <c r="AW498" s="234" t="s">
        <v>3593</v>
      </c>
      <c r="AX498" s="234" t="s">
        <v>3593</v>
      </c>
      <c r="AY498" s="234" t="s">
        <v>3593</v>
      </c>
    </row>
    <row r="499" spans="15:51" x14ac:dyDescent="0.25">
      <c r="O499" s="200"/>
      <c r="P499" s="199" t="s">
        <v>4052</v>
      </c>
      <c r="Q499" s="199" t="s">
        <v>3715</v>
      </c>
      <c r="R499" s="199" t="s">
        <v>3715</v>
      </c>
      <c r="S499" s="199" t="s">
        <v>3716</v>
      </c>
      <c r="T499" s="199" t="s">
        <v>3675</v>
      </c>
      <c r="U499" s="234" t="s">
        <v>4053</v>
      </c>
      <c r="V499" s="234" t="s">
        <v>3593</v>
      </c>
      <c r="W499" s="234" t="s">
        <v>3593</v>
      </c>
      <c r="X499" s="234" t="s">
        <v>3593</v>
      </c>
      <c r="Y499" s="234" t="s">
        <v>3593</v>
      </c>
      <c r="Z499" s="234" t="s">
        <v>3593</v>
      </c>
      <c r="AA499" s="234" t="s">
        <v>3593</v>
      </c>
      <c r="AB499" s="234" t="s">
        <v>3593</v>
      </c>
      <c r="AC499" s="234" t="s">
        <v>3593</v>
      </c>
      <c r="AD499" s="234" t="s">
        <v>3593</v>
      </c>
      <c r="AE499" s="234" t="s">
        <v>3593</v>
      </c>
      <c r="AF499" s="234" t="s">
        <v>3593</v>
      </c>
      <c r="AG499" s="234" t="s">
        <v>3593</v>
      </c>
      <c r="AH499" s="234" t="s">
        <v>3593</v>
      </c>
      <c r="AI499" s="234" t="s">
        <v>3593</v>
      </c>
      <c r="AJ499" s="234" t="s">
        <v>3593</v>
      </c>
      <c r="AK499" s="234" t="s">
        <v>3593</v>
      </c>
      <c r="AL499" s="234" t="s">
        <v>3593</v>
      </c>
      <c r="AM499" s="234" t="s">
        <v>3593</v>
      </c>
      <c r="AN499" s="234" t="s">
        <v>3593</v>
      </c>
      <c r="AO499" s="234" t="s">
        <v>3593</v>
      </c>
      <c r="AP499" s="234" t="s">
        <v>3593</v>
      </c>
      <c r="AQ499" s="234" t="s">
        <v>3593</v>
      </c>
      <c r="AR499" s="234" t="s">
        <v>3593</v>
      </c>
      <c r="AS499" s="234" t="s">
        <v>3593</v>
      </c>
      <c r="AT499" s="234" t="s">
        <v>3593</v>
      </c>
      <c r="AU499" s="234" t="s">
        <v>3593</v>
      </c>
      <c r="AV499" s="234" t="s">
        <v>3593</v>
      </c>
      <c r="AW499" s="234" t="s">
        <v>3593</v>
      </c>
      <c r="AX499" s="234" t="s">
        <v>3593</v>
      </c>
      <c r="AY499" s="234" t="s">
        <v>3593</v>
      </c>
    </row>
    <row r="500" spans="15:51" x14ac:dyDescent="0.25">
      <c r="O500" s="200"/>
      <c r="P500" s="199" t="s">
        <v>4052</v>
      </c>
      <c r="Q500" s="199" t="s">
        <v>3721</v>
      </c>
      <c r="R500" s="199" t="s">
        <v>3721</v>
      </c>
      <c r="S500" s="199" t="s">
        <v>3680</v>
      </c>
      <c r="T500" s="234" t="s">
        <v>4053</v>
      </c>
      <c r="U500" s="234" t="s">
        <v>3593</v>
      </c>
      <c r="V500" s="234" t="s">
        <v>3593</v>
      </c>
      <c r="W500" s="234" t="s">
        <v>3593</v>
      </c>
      <c r="X500" s="234" t="s">
        <v>3593</v>
      </c>
      <c r="Y500" s="234" t="s">
        <v>3593</v>
      </c>
      <c r="Z500" s="234" t="s">
        <v>3593</v>
      </c>
      <c r="AA500" s="234" t="s">
        <v>3593</v>
      </c>
      <c r="AB500" s="234" t="s">
        <v>3593</v>
      </c>
      <c r="AC500" s="234" t="s">
        <v>3593</v>
      </c>
      <c r="AD500" s="234" t="s">
        <v>3593</v>
      </c>
      <c r="AE500" s="234" t="s">
        <v>3593</v>
      </c>
      <c r="AF500" s="234" t="s">
        <v>3593</v>
      </c>
      <c r="AG500" s="234" t="s">
        <v>3593</v>
      </c>
      <c r="AH500" s="234" t="s">
        <v>3593</v>
      </c>
      <c r="AI500" s="234" t="s">
        <v>3593</v>
      </c>
      <c r="AJ500" s="234" t="s">
        <v>3593</v>
      </c>
      <c r="AK500" s="234" t="s">
        <v>3593</v>
      </c>
      <c r="AL500" s="234" t="s">
        <v>3593</v>
      </c>
      <c r="AM500" s="234" t="s">
        <v>3593</v>
      </c>
      <c r="AN500" s="234" t="s">
        <v>3593</v>
      </c>
      <c r="AO500" s="234" t="s">
        <v>3593</v>
      </c>
      <c r="AP500" s="234" t="s">
        <v>3593</v>
      </c>
      <c r="AQ500" s="234" t="s">
        <v>3593</v>
      </c>
      <c r="AR500" s="234" t="s">
        <v>3593</v>
      </c>
      <c r="AS500" s="234" t="s">
        <v>3593</v>
      </c>
      <c r="AT500" s="234" t="s">
        <v>3593</v>
      </c>
      <c r="AU500" s="234" t="s">
        <v>3593</v>
      </c>
      <c r="AV500" s="234" t="s">
        <v>3593</v>
      </c>
      <c r="AW500" s="234" t="s">
        <v>3593</v>
      </c>
      <c r="AX500" s="234" t="s">
        <v>3593</v>
      </c>
      <c r="AY500" s="234" t="s">
        <v>3593</v>
      </c>
    </row>
    <row r="501" spans="15:51" x14ac:dyDescent="0.25">
      <c r="O501" s="200"/>
      <c r="P501" s="199" t="s">
        <v>4052</v>
      </c>
      <c r="Q501" s="199" t="s">
        <v>3722</v>
      </c>
      <c r="R501" s="199" t="s">
        <v>3722</v>
      </c>
      <c r="S501" s="199" t="s">
        <v>3689</v>
      </c>
      <c r="T501" s="234" t="s">
        <v>4053</v>
      </c>
      <c r="U501" s="234" t="s">
        <v>3593</v>
      </c>
      <c r="V501" s="234" t="s">
        <v>3593</v>
      </c>
      <c r="W501" s="234" t="s">
        <v>3593</v>
      </c>
      <c r="X501" s="234" t="s">
        <v>3593</v>
      </c>
      <c r="Y501" s="234" t="s">
        <v>3593</v>
      </c>
      <c r="Z501" s="234" t="s">
        <v>3593</v>
      </c>
      <c r="AA501" s="234" t="s">
        <v>3593</v>
      </c>
      <c r="AB501" s="234" t="s">
        <v>3593</v>
      </c>
      <c r="AC501" s="234" t="s">
        <v>3593</v>
      </c>
      <c r="AD501" s="234" t="s">
        <v>3593</v>
      </c>
      <c r="AE501" s="234" t="s">
        <v>3593</v>
      </c>
      <c r="AF501" s="234" t="s">
        <v>3593</v>
      </c>
      <c r="AG501" s="234" t="s">
        <v>3593</v>
      </c>
      <c r="AH501" s="234" t="s">
        <v>3593</v>
      </c>
      <c r="AI501" s="234" t="s">
        <v>3593</v>
      </c>
      <c r="AJ501" s="234" t="s">
        <v>3593</v>
      </c>
      <c r="AK501" s="234" t="s">
        <v>3593</v>
      </c>
      <c r="AL501" s="234" t="s">
        <v>3593</v>
      </c>
      <c r="AM501" s="234" t="s">
        <v>3593</v>
      </c>
      <c r="AN501" s="234" t="s">
        <v>3593</v>
      </c>
      <c r="AO501" s="234" t="s">
        <v>3593</v>
      </c>
      <c r="AP501" s="234" t="s">
        <v>3593</v>
      </c>
      <c r="AQ501" s="234" t="s">
        <v>3593</v>
      </c>
      <c r="AR501" s="234" t="s">
        <v>3593</v>
      </c>
      <c r="AS501" s="234" t="s">
        <v>3593</v>
      </c>
      <c r="AT501" s="234" t="s">
        <v>3593</v>
      </c>
      <c r="AU501" s="234" t="s">
        <v>3593</v>
      </c>
      <c r="AV501" s="234" t="s">
        <v>3593</v>
      </c>
      <c r="AW501" s="234" t="s">
        <v>3593</v>
      </c>
      <c r="AX501" s="234" t="s">
        <v>3593</v>
      </c>
      <c r="AY501" s="234" t="s">
        <v>3593</v>
      </c>
    </row>
    <row r="502" spans="15:51" x14ac:dyDescent="0.25">
      <c r="O502" s="200"/>
      <c r="P502" s="199" t="s">
        <v>4052</v>
      </c>
      <c r="Q502" s="199" t="s">
        <v>3723</v>
      </c>
      <c r="R502" s="199" t="s">
        <v>3723</v>
      </c>
      <c r="S502" s="199" t="s">
        <v>3724</v>
      </c>
      <c r="T502" s="199" t="s">
        <v>3726</v>
      </c>
      <c r="U502" s="234" t="s">
        <v>4053</v>
      </c>
      <c r="V502" s="234" t="s">
        <v>3593</v>
      </c>
      <c r="W502" s="234" t="s">
        <v>3593</v>
      </c>
      <c r="X502" s="234" t="s">
        <v>3593</v>
      </c>
      <c r="Y502" s="234" t="s">
        <v>3593</v>
      </c>
      <c r="Z502" s="234" t="s">
        <v>3593</v>
      </c>
      <c r="AA502" s="234" t="s">
        <v>3593</v>
      </c>
      <c r="AB502" s="234" t="s">
        <v>3593</v>
      </c>
      <c r="AC502" s="234" t="s">
        <v>3593</v>
      </c>
      <c r="AD502" s="234" t="s">
        <v>3593</v>
      </c>
      <c r="AE502" s="234" t="s">
        <v>3593</v>
      </c>
      <c r="AF502" s="234" t="s">
        <v>3593</v>
      </c>
      <c r="AG502" s="234" t="s">
        <v>3593</v>
      </c>
      <c r="AH502" s="234" t="s">
        <v>3593</v>
      </c>
      <c r="AI502" s="234" t="s">
        <v>3593</v>
      </c>
      <c r="AJ502" s="234" t="s">
        <v>3593</v>
      </c>
      <c r="AK502" s="234" t="s">
        <v>3593</v>
      </c>
      <c r="AL502" s="234" t="s">
        <v>3593</v>
      </c>
      <c r="AM502" s="234" t="s">
        <v>3593</v>
      </c>
      <c r="AN502" s="234" t="s">
        <v>3593</v>
      </c>
      <c r="AO502" s="234" t="s">
        <v>3593</v>
      </c>
      <c r="AP502" s="234" t="s">
        <v>3593</v>
      </c>
      <c r="AQ502" s="234" t="s">
        <v>3593</v>
      </c>
      <c r="AR502" s="234" t="s">
        <v>3593</v>
      </c>
      <c r="AS502" s="234" t="s">
        <v>3593</v>
      </c>
      <c r="AT502" s="234" t="s">
        <v>3593</v>
      </c>
      <c r="AU502" s="234" t="s">
        <v>3593</v>
      </c>
      <c r="AV502" s="234" t="s">
        <v>3593</v>
      </c>
      <c r="AW502" s="234" t="s">
        <v>3593</v>
      </c>
      <c r="AX502" s="234" t="s">
        <v>3593</v>
      </c>
      <c r="AY502" s="234" t="s">
        <v>3593</v>
      </c>
    </row>
    <row r="503" spans="15:51" x14ac:dyDescent="0.25">
      <c r="O503" s="200"/>
      <c r="P503" s="199" t="s">
        <v>4054</v>
      </c>
      <c r="Q503" s="199" t="s">
        <v>3726</v>
      </c>
      <c r="R503" s="199" t="s">
        <v>3723</v>
      </c>
      <c r="S503" s="199" t="s">
        <v>3727</v>
      </c>
      <c r="T503" s="199" t="s">
        <v>3728</v>
      </c>
      <c r="U503" s="199" t="s">
        <v>3729</v>
      </c>
      <c r="V503" s="199" t="s">
        <v>3730</v>
      </c>
      <c r="W503" s="199" t="s">
        <v>3731</v>
      </c>
      <c r="X503" s="234" t="s">
        <v>3593</v>
      </c>
      <c r="Y503" s="234" t="s">
        <v>3593</v>
      </c>
      <c r="Z503" s="234" t="s">
        <v>3593</v>
      </c>
      <c r="AA503" s="234" t="s">
        <v>3593</v>
      </c>
      <c r="AB503" s="234" t="s">
        <v>3593</v>
      </c>
      <c r="AC503" s="234" t="s">
        <v>3593</v>
      </c>
      <c r="AD503" s="234" t="s">
        <v>3593</v>
      </c>
      <c r="AE503" s="234" t="s">
        <v>3593</v>
      </c>
      <c r="AF503" s="234" t="s">
        <v>3593</v>
      </c>
      <c r="AG503" s="234" t="s">
        <v>3593</v>
      </c>
      <c r="AH503" s="234" t="s">
        <v>3593</v>
      </c>
      <c r="AI503" s="234" t="s">
        <v>3593</v>
      </c>
      <c r="AJ503" s="234" t="s">
        <v>3593</v>
      </c>
      <c r="AK503" s="234" t="s">
        <v>3593</v>
      </c>
      <c r="AL503" s="234" t="s">
        <v>3593</v>
      </c>
      <c r="AM503" s="234" t="s">
        <v>3593</v>
      </c>
      <c r="AN503" s="234" t="s">
        <v>3593</v>
      </c>
      <c r="AO503" s="234" t="s">
        <v>3593</v>
      </c>
      <c r="AP503" s="234" t="s">
        <v>3593</v>
      </c>
      <c r="AQ503" s="234" t="s">
        <v>3593</v>
      </c>
      <c r="AR503" s="234" t="s">
        <v>3593</v>
      </c>
      <c r="AS503" s="234" t="s">
        <v>3593</v>
      </c>
      <c r="AT503" s="234" t="s">
        <v>3593</v>
      </c>
      <c r="AU503" s="234" t="s">
        <v>3593</v>
      </c>
      <c r="AV503" s="234" t="s">
        <v>3593</v>
      </c>
      <c r="AW503" s="234" t="s">
        <v>3593</v>
      </c>
      <c r="AX503" s="234" t="s">
        <v>3593</v>
      </c>
      <c r="AY503" s="234" t="s">
        <v>3593</v>
      </c>
    </row>
    <row r="504" spans="15:51" x14ac:dyDescent="0.25">
      <c r="O504" s="200"/>
      <c r="P504" s="199" t="s">
        <v>4054</v>
      </c>
      <c r="Q504" s="199" t="s">
        <v>3724</v>
      </c>
      <c r="R504" s="199" t="s">
        <v>3723</v>
      </c>
      <c r="S504" s="199" t="s">
        <v>3727</v>
      </c>
      <c r="T504" s="199" t="s">
        <v>3728</v>
      </c>
      <c r="U504" s="199" t="s">
        <v>3729</v>
      </c>
      <c r="V504" s="199" t="s">
        <v>3731</v>
      </c>
      <c r="W504" s="234" t="s">
        <v>3593</v>
      </c>
      <c r="X504" s="234" t="s">
        <v>3593</v>
      </c>
      <c r="Y504" s="234" t="s">
        <v>3593</v>
      </c>
      <c r="Z504" s="234" t="s">
        <v>3593</v>
      </c>
      <c r="AA504" s="234" t="s">
        <v>3593</v>
      </c>
      <c r="AB504" s="234" t="s">
        <v>3593</v>
      </c>
      <c r="AC504" s="234" t="s">
        <v>3593</v>
      </c>
      <c r="AD504" s="234" t="s">
        <v>3593</v>
      </c>
      <c r="AE504" s="234" t="s">
        <v>3593</v>
      </c>
      <c r="AF504" s="234" t="s">
        <v>3593</v>
      </c>
      <c r="AG504" s="234" t="s">
        <v>3593</v>
      </c>
      <c r="AH504" s="234" t="s">
        <v>3593</v>
      </c>
      <c r="AI504" s="234" t="s">
        <v>3593</v>
      </c>
      <c r="AJ504" s="234" t="s">
        <v>3593</v>
      </c>
      <c r="AK504" s="234" t="s">
        <v>3593</v>
      </c>
      <c r="AL504" s="234" t="s">
        <v>3593</v>
      </c>
      <c r="AM504" s="234" t="s">
        <v>3593</v>
      </c>
      <c r="AN504" s="234" t="s">
        <v>3593</v>
      </c>
      <c r="AO504" s="234" t="s">
        <v>3593</v>
      </c>
      <c r="AP504" s="234" t="s">
        <v>3593</v>
      </c>
      <c r="AQ504" s="234" t="s">
        <v>3593</v>
      </c>
      <c r="AR504" s="234" t="s">
        <v>3593</v>
      </c>
      <c r="AS504" s="234" t="s">
        <v>3593</v>
      </c>
      <c r="AT504" s="234" t="s">
        <v>3593</v>
      </c>
      <c r="AU504" s="234" t="s">
        <v>3593</v>
      </c>
      <c r="AV504" s="234" t="s">
        <v>3593</v>
      </c>
      <c r="AW504" s="234" t="s">
        <v>3593</v>
      </c>
      <c r="AX504" s="234" t="s">
        <v>3593</v>
      </c>
      <c r="AY504" s="234" t="s">
        <v>3593</v>
      </c>
    </row>
    <row r="505" spans="15:51" x14ac:dyDescent="0.25">
      <c r="O505" s="200"/>
      <c r="P505" s="199" t="s">
        <v>3699</v>
      </c>
      <c r="Q505" s="199" t="s">
        <v>3725</v>
      </c>
      <c r="R505" s="234" t="s">
        <v>3593</v>
      </c>
      <c r="S505" s="234" t="s">
        <v>3593</v>
      </c>
      <c r="T505" s="234" t="s">
        <v>3593</v>
      </c>
      <c r="U505" s="234" t="s">
        <v>3593</v>
      </c>
      <c r="V505" s="234" t="s">
        <v>3593</v>
      </c>
      <c r="W505" s="234" t="s">
        <v>3593</v>
      </c>
      <c r="X505" s="234" t="s">
        <v>3593</v>
      </c>
      <c r="Y505" s="234" t="s">
        <v>3593</v>
      </c>
      <c r="Z505" s="234" t="s">
        <v>3593</v>
      </c>
      <c r="AA505" s="234" t="s">
        <v>3593</v>
      </c>
      <c r="AB505" s="234" t="s">
        <v>3593</v>
      </c>
      <c r="AC505" s="234" t="s">
        <v>3593</v>
      </c>
      <c r="AD505" s="234" t="s">
        <v>3593</v>
      </c>
      <c r="AE505" s="234" t="s">
        <v>3593</v>
      </c>
      <c r="AF505" s="234" t="s">
        <v>3593</v>
      </c>
      <c r="AG505" s="234" t="s">
        <v>3593</v>
      </c>
      <c r="AH505" s="234" t="s">
        <v>3593</v>
      </c>
      <c r="AI505" s="234" t="s">
        <v>3593</v>
      </c>
      <c r="AJ505" s="234" t="s">
        <v>3593</v>
      </c>
      <c r="AK505" s="234" t="s">
        <v>3593</v>
      </c>
      <c r="AL505" s="234" t="s">
        <v>3593</v>
      </c>
      <c r="AM505" s="234" t="s">
        <v>3593</v>
      </c>
      <c r="AN505" s="234" t="s">
        <v>3593</v>
      </c>
      <c r="AO505" s="234" t="s">
        <v>3593</v>
      </c>
      <c r="AP505" s="234" t="s">
        <v>3593</v>
      </c>
      <c r="AQ505" s="234" t="s">
        <v>3593</v>
      </c>
      <c r="AR505" s="234" t="s">
        <v>3593</v>
      </c>
      <c r="AS505" s="234" t="s">
        <v>3593</v>
      </c>
      <c r="AT505" s="234" t="s">
        <v>3593</v>
      </c>
      <c r="AU505" s="234" t="s">
        <v>3593</v>
      </c>
      <c r="AV505" s="234" t="s">
        <v>3593</v>
      </c>
      <c r="AW505" s="234" t="s">
        <v>3593</v>
      </c>
      <c r="AX505" s="234" t="s">
        <v>3593</v>
      </c>
      <c r="AY505" s="234" t="s">
        <v>3593</v>
      </c>
    </row>
    <row r="506" spans="15:51" x14ac:dyDescent="0.25">
      <c r="O506" s="200"/>
      <c r="P506" s="199" t="s">
        <v>4052</v>
      </c>
      <c r="Q506" s="199" t="s">
        <v>3732</v>
      </c>
      <c r="R506" s="199" t="s">
        <v>3732</v>
      </c>
      <c r="S506" s="199" t="s">
        <v>3638</v>
      </c>
      <c r="T506" s="234" t="s">
        <v>4053</v>
      </c>
      <c r="U506" s="234" t="s">
        <v>3593</v>
      </c>
      <c r="V506" s="234" t="s">
        <v>3593</v>
      </c>
      <c r="W506" s="234" t="s">
        <v>3593</v>
      </c>
      <c r="X506" s="234" t="s">
        <v>3593</v>
      </c>
      <c r="Y506" s="234" t="s">
        <v>3593</v>
      </c>
      <c r="Z506" s="234" t="s">
        <v>3593</v>
      </c>
      <c r="AA506" s="234" t="s">
        <v>3593</v>
      </c>
      <c r="AB506" s="234" t="s">
        <v>3593</v>
      </c>
      <c r="AC506" s="234" t="s">
        <v>3593</v>
      </c>
      <c r="AD506" s="234" t="s">
        <v>3593</v>
      </c>
      <c r="AE506" s="234" t="s">
        <v>3593</v>
      </c>
      <c r="AF506" s="234" t="s">
        <v>3593</v>
      </c>
      <c r="AG506" s="234" t="s">
        <v>3593</v>
      </c>
      <c r="AH506" s="234" t="s">
        <v>3593</v>
      </c>
      <c r="AI506" s="234" t="s">
        <v>3593</v>
      </c>
      <c r="AJ506" s="234" t="s">
        <v>3593</v>
      </c>
      <c r="AK506" s="234" t="s">
        <v>3593</v>
      </c>
      <c r="AL506" s="234" t="s">
        <v>3593</v>
      </c>
      <c r="AM506" s="234" t="s">
        <v>3593</v>
      </c>
      <c r="AN506" s="234" t="s">
        <v>3593</v>
      </c>
      <c r="AO506" s="234" t="s">
        <v>3593</v>
      </c>
      <c r="AP506" s="234" t="s">
        <v>3593</v>
      </c>
      <c r="AQ506" s="234" t="s">
        <v>3593</v>
      </c>
      <c r="AR506" s="234" t="s">
        <v>3593</v>
      </c>
      <c r="AS506" s="234" t="s">
        <v>3593</v>
      </c>
      <c r="AT506" s="234" t="s">
        <v>3593</v>
      </c>
      <c r="AU506" s="234" t="s">
        <v>3593</v>
      </c>
      <c r="AV506" s="234" t="s">
        <v>3593</v>
      </c>
      <c r="AW506" s="234" t="s">
        <v>3593</v>
      </c>
      <c r="AX506" s="234" t="s">
        <v>3593</v>
      </c>
      <c r="AY506" s="234" t="s">
        <v>3593</v>
      </c>
    </row>
    <row r="507" spans="15:51" x14ac:dyDescent="0.25">
      <c r="O507" s="200"/>
      <c r="P507" s="199" t="s">
        <v>4052</v>
      </c>
      <c r="Q507" s="199" t="s">
        <v>3733</v>
      </c>
      <c r="R507" s="199" t="s">
        <v>3733</v>
      </c>
      <c r="S507" s="199" t="s">
        <v>3734</v>
      </c>
      <c r="T507" s="199" t="s">
        <v>3736</v>
      </c>
      <c r="U507" s="234" t="s">
        <v>4053</v>
      </c>
      <c r="V507" s="234" t="s">
        <v>3593</v>
      </c>
      <c r="W507" s="234" t="s">
        <v>3593</v>
      </c>
      <c r="X507" s="234" t="s">
        <v>3593</v>
      </c>
      <c r="Y507" s="234" t="s">
        <v>3593</v>
      </c>
      <c r="Z507" s="234" t="s">
        <v>3593</v>
      </c>
      <c r="AA507" s="234" t="s">
        <v>3593</v>
      </c>
      <c r="AB507" s="234" t="s">
        <v>3593</v>
      </c>
      <c r="AC507" s="234" t="s">
        <v>3593</v>
      </c>
      <c r="AD507" s="234" t="s">
        <v>3593</v>
      </c>
      <c r="AE507" s="234" t="s">
        <v>3593</v>
      </c>
      <c r="AF507" s="234" t="s">
        <v>3593</v>
      </c>
      <c r="AG507" s="234" t="s">
        <v>3593</v>
      </c>
      <c r="AH507" s="234" t="s">
        <v>3593</v>
      </c>
      <c r="AI507" s="234" t="s">
        <v>3593</v>
      </c>
      <c r="AJ507" s="234" t="s">
        <v>3593</v>
      </c>
      <c r="AK507" s="234" t="s">
        <v>3593</v>
      </c>
      <c r="AL507" s="234" t="s">
        <v>3593</v>
      </c>
      <c r="AM507" s="234" t="s">
        <v>3593</v>
      </c>
      <c r="AN507" s="234" t="s">
        <v>3593</v>
      </c>
      <c r="AO507" s="234" t="s">
        <v>3593</v>
      </c>
      <c r="AP507" s="234" t="s">
        <v>3593</v>
      </c>
      <c r="AQ507" s="234" t="s">
        <v>3593</v>
      </c>
      <c r="AR507" s="234" t="s">
        <v>3593</v>
      </c>
      <c r="AS507" s="234" t="s">
        <v>3593</v>
      </c>
      <c r="AT507" s="234" t="s">
        <v>3593</v>
      </c>
      <c r="AU507" s="234" t="s">
        <v>3593</v>
      </c>
      <c r="AV507" s="234" t="s">
        <v>3593</v>
      </c>
      <c r="AW507" s="234" t="s">
        <v>3593</v>
      </c>
      <c r="AX507" s="234" t="s">
        <v>3593</v>
      </c>
      <c r="AY507" s="234" t="s">
        <v>3593</v>
      </c>
    </row>
    <row r="508" spans="15:51" x14ac:dyDescent="0.25">
      <c r="O508" s="200"/>
      <c r="P508" s="199" t="s">
        <v>4052</v>
      </c>
      <c r="Q508" s="199" t="s">
        <v>3737</v>
      </c>
      <c r="R508" s="199" t="s">
        <v>3737</v>
      </c>
      <c r="S508" s="199" t="s">
        <v>3615</v>
      </c>
      <c r="T508" s="199" t="s">
        <v>3617</v>
      </c>
      <c r="U508" s="234" t="s">
        <v>4053</v>
      </c>
      <c r="V508" s="234" t="s">
        <v>3593</v>
      </c>
      <c r="W508" s="234" t="s">
        <v>3593</v>
      </c>
      <c r="X508" s="234" t="s">
        <v>3593</v>
      </c>
      <c r="Y508" s="234" t="s">
        <v>3593</v>
      </c>
      <c r="Z508" s="234" t="s">
        <v>3593</v>
      </c>
      <c r="AA508" s="234" t="s">
        <v>3593</v>
      </c>
      <c r="AB508" s="234" t="s">
        <v>3593</v>
      </c>
      <c r="AC508" s="234" t="s">
        <v>3593</v>
      </c>
      <c r="AD508" s="234" t="s">
        <v>3593</v>
      </c>
      <c r="AE508" s="234" t="s">
        <v>3593</v>
      </c>
      <c r="AF508" s="234" t="s">
        <v>3593</v>
      </c>
      <c r="AG508" s="234" t="s">
        <v>3593</v>
      </c>
      <c r="AH508" s="234" t="s">
        <v>3593</v>
      </c>
      <c r="AI508" s="234" t="s">
        <v>3593</v>
      </c>
      <c r="AJ508" s="234" t="s">
        <v>3593</v>
      </c>
      <c r="AK508" s="234" t="s">
        <v>3593</v>
      </c>
      <c r="AL508" s="234" t="s">
        <v>3593</v>
      </c>
      <c r="AM508" s="234" t="s">
        <v>3593</v>
      </c>
      <c r="AN508" s="234" t="s">
        <v>3593</v>
      </c>
      <c r="AO508" s="234" t="s">
        <v>3593</v>
      </c>
      <c r="AP508" s="234" t="s">
        <v>3593</v>
      </c>
      <c r="AQ508" s="234" t="s">
        <v>3593</v>
      </c>
      <c r="AR508" s="234" t="s">
        <v>3593</v>
      </c>
      <c r="AS508" s="234" t="s">
        <v>3593</v>
      </c>
      <c r="AT508" s="234" t="s">
        <v>3593</v>
      </c>
      <c r="AU508" s="234" t="s">
        <v>3593</v>
      </c>
      <c r="AV508" s="234" t="s">
        <v>3593</v>
      </c>
      <c r="AW508" s="234" t="s">
        <v>3593</v>
      </c>
      <c r="AX508" s="234" t="s">
        <v>3593</v>
      </c>
      <c r="AY508" s="234" t="s">
        <v>3593</v>
      </c>
    </row>
    <row r="509" spans="15:51" x14ac:dyDescent="0.25">
      <c r="O509" s="200"/>
      <c r="P509" s="199" t="s">
        <v>4052</v>
      </c>
      <c r="Q509" s="199" t="s">
        <v>3738</v>
      </c>
      <c r="R509" s="199" t="s">
        <v>3738</v>
      </c>
      <c r="S509" s="199" t="s">
        <v>3595</v>
      </c>
      <c r="T509" s="234" t="s">
        <v>4053</v>
      </c>
      <c r="U509" s="234" t="s">
        <v>3593</v>
      </c>
      <c r="V509" s="234" t="s">
        <v>3593</v>
      </c>
      <c r="W509" s="234" t="s">
        <v>3593</v>
      </c>
      <c r="X509" s="234" t="s">
        <v>3593</v>
      </c>
      <c r="Y509" s="234" t="s">
        <v>3593</v>
      </c>
      <c r="Z509" s="234" t="s">
        <v>3593</v>
      </c>
      <c r="AA509" s="234" t="s">
        <v>3593</v>
      </c>
      <c r="AB509" s="234" t="s">
        <v>3593</v>
      </c>
      <c r="AC509" s="234" t="s">
        <v>3593</v>
      </c>
      <c r="AD509" s="234" t="s">
        <v>3593</v>
      </c>
      <c r="AE509" s="234" t="s">
        <v>3593</v>
      </c>
      <c r="AF509" s="234" t="s">
        <v>3593</v>
      </c>
      <c r="AG509" s="234" t="s">
        <v>3593</v>
      </c>
      <c r="AH509" s="234" t="s">
        <v>3593</v>
      </c>
      <c r="AI509" s="234" t="s">
        <v>3593</v>
      </c>
      <c r="AJ509" s="234" t="s">
        <v>3593</v>
      </c>
      <c r="AK509" s="234" t="s">
        <v>3593</v>
      </c>
      <c r="AL509" s="234" t="s">
        <v>3593</v>
      </c>
      <c r="AM509" s="234" t="s">
        <v>3593</v>
      </c>
      <c r="AN509" s="234" t="s">
        <v>3593</v>
      </c>
      <c r="AO509" s="234" t="s">
        <v>3593</v>
      </c>
      <c r="AP509" s="234" t="s">
        <v>3593</v>
      </c>
      <c r="AQ509" s="234" t="s">
        <v>3593</v>
      </c>
      <c r="AR509" s="234" t="s">
        <v>3593</v>
      </c>
      <c r="AS509" s="234" t="s">
        <v>3593</v>
      </c>
      <c r="AT509" s="234" t="s">
        <v>3593</v>
      </c>
      <c r="AU509" s="234" t="s">
        <v>3593</v>
      </c>
      <c r="AV509" s="234" t="s">
        <v>3593</v>
      </c>
      <c r="AW509" s="234" t="s">
        <v>3593</v>
      </c>
      <c r="AX509" s="234" t="s">
        <v>3593</v>
      </c>
      <c r="AY509" s="234" t="s">
        <v>3593</v>
      </c>
    </row>
    <row r="510" spans="15:51" x14ac:dyDescent="0.25">
      <c r="O510" s="200"/>
      <c r="P510" s="199" t="s">
        <v>4052</v>
      </c>
      <c r="Q510" s="199" t="s">
        <v>3739</v>
      </c>
      <c r="R510" s="199" t="s">
        <v>3739</v>
      </c>
      <c r="S510" s="199" t="s">
        <v>3645</v>
      </c>
      <c r="T510" s="199" t="s">
        <v>3647</v>
      </c>
      <c r="U510" s="234" t="s">
        <v>4053</v>
      </c>
      <c r="V510" s="234" t="s">
        <v>3593</v>
      </c>
      <c r="W510" s="234" t="s">
        <v>3593</v>
      </c>
      <c r="X510" s="234" t="s">
        <v>3593</v>
      </c>
      <c r="Y510" s="234" t="s">
        <v>3593</v>
      </c>
      <c r="Z510" s="234" t="s">
        <v>3593</v>
      </c>
      <c r="AA510" s="234" t="s">
        <v>3593</v>
      </c>
      <c r="AB510" s="234" t="s">
        <v>3593</v>
      </c>
      <c r="AC510" s="234" t="s">
        <v>3593</v>
      </c>
      <c r="AD510" s="234" t="s">
        <v>3593</v>
      </c>
      <c r="AE510" s="234" t="s">
        <v>3593</v>
      </c>
      <c r="AF510" s="234" t="s">
        <v>3593</v>
      </c>
      <c r="AG510" s="234" t="s">
        <v>3593</v>
      </c>
      <c r="AH510" s="234" t="s">
        <v>3593</v>
      </c>
      <c r="AI510" s="234" t="s">
        <v>3593</v>
      </c>
      <c r="AJ510" s="234" t="s">
        <v>3593</v>
      </c>
      <c r="AK510" s="234" t="s">
        <v>3593</v>
      </c>
      <c r="AL510" s="234" t="s">
        <v>3593</v>
      </c>
      <c r="AM510" s="234" t="s">
        <v>3593</v>
      </c>
      <c r="AN510" s="234" t="s">
        <v>3593</v>
      </c>
      <c r="AO510" s="234" t="s">
        <v>3593</v>
      </c>
      <c r="AP510" s="234" t="s">
        <v>3593</v>
      </c>
      <c r="AQ510" s="234" t="s">
        <v>3593</v>
      </c>
      <c r="AR510" s="234" t="s">
        <v>3593</v>
      </c>
      <c r="AS510" s="234" t="s">
        <v>3593</v>
      </c>
      <c r="AT510" s="234" t="s">
        <v>3593</v>
      </c>
      <c r="AU510" s="234" t="s">
        <v>3593</v>
      </c>
      <c r="AV510" s="234" t="s">
        <v>3593</v>
      </c>
      <c r="AW510" s="234" t="s">
        <v>3593</v>
      </c>
      <c r="AX510" s="234" t="s">
        <v>3593</v>
      </c>
      <c r="AY510" s="234" t="s">
        <v>3593</v>
      </c>
    </row>
    <row r="511" spans="15:51" x14ac:dyDescent="0.25">
      <c r="O511" s="200"/>
      <c r="P511" s="199" t="s">
        <v>4052</v>
      </c>
      <c r="Q511" s="199" t="s">
        <v>3656</v>
      </c>
      <c r="R511" s="199" t="s">
        <v>3656</v>
      </c>
      <c r="S511" s="199" t="s">
        <v>3655</v>
      </c>
      <c r="T511" s="234" t="s">
        <v>4053</v>
      </c>
      <c r="U511" s="234" t="s">
        <v>3593</v>
      </c>
      <c r="V511" s="234" t="s">
        <v>3593</v>
      </c>
      <c r="W511" s="234" t="s">
        <v>3593</v>
      </c>
      <c r="X511" s="234" t="s">
        <v>3593</v>
      </c>
      <c r="Y511" s="234" t="s">
        <v>3593</v>
      </c>
      <c r="Z511" s="234" t="s">
        <v>3593</v>
      </c>
      <c r="AA511" s="234" t="s">
        <v>3593</v>
      </c>
      <c r="AB511" s="234" t="s">
        <v>3593</v>
      </c>
      <c r="AC511" s="234" t="s">
        <v>3593</v>
      </c>
      <c r="AD511" s="234" t="s">
        <v>3593</v>
      </c>
      <c r="AE511" s="234" t="s">
        <v>3593</v>
      </c>
      <c r="AF511" s="234" t="s">
        <v>3593</v>
      </c>
      <c r="AG511" s="234" t="s">
        <v>3593</v>
      </c>
      <c r="AH511" s="234" t="s">
        <v>3593</v>
      </c>
      <c r="AI511" s="234" t="s">
        <v>3593</v>
      </c>
      <c r="AJ511" s="234" t="s">
        <v>3593</v>
      </c>
      <c r="AK511" s="234" t="s">
        <v>3593</v>
      </c>
      <c r="AL511" s="234" t="s">
        <v>3593</v>
      </c>
      <c r="AM511" s="234" t="s">
        <v>3593</v>
      </c>
      <c r="AN511" s="234" t="s">
        <v>3593</v>
      </c>
      <c r="AO511" s="234" t="s">
        <v>3593</v>
      </c>
      <c r="AP511" s="234" t="s">
        <v>3593</v>
      </c>
      <c r="AQ511" s="234" t="s">
        <v>3593</v>
      </c>
      <c r="AR511" s="234" t="s">
        <v>3593</v>
      </c>
      <c r="AS511" s="234" t="s">
        <v>3593</v>
      </c>
      <c r="AT511" s="234" t="s">
        <v>3593</v>
      </c>
      <c r="AU511" s="234" t="s">
        <v>3593</v>
      </c>
      <c r="AV511" s="234" t="s">
        <v>3593</v>
      </c>
      <c r="AW511" s="234" t="s">
        <v>3593</v>
      </c>
      <c r="AX511" s="234" t="s">
        <v>3593</v>
      </c>
      <c r="AY511" s="234" t="s">
        <v>3593</v>
      </c>
    </row>
    <row r="512" spans="15:51" x14ac:dyDescent="0.25">
      <c r="O512" s="200"/>
      <c r="P512" s="199" t="s">
        <v>4052</v>
      </c>
      <c r="Q512" s="199" t="s">
        <v>3740</v>
      </c>
      <c r="R512" s="199" t="s">
        <v>3740</v>
      </c>
      <c r="S512" s="199" t="s">
        <v>3670</v>
      </c>
      <c r="T512" s="199" t="s">
        <v>3672</v>
      </c>
      <c r="U512" s="234" t="s">
        <v>4053</v>
      </c>
      <c r="V512" s="234" t="s">
        <v>3593</v>
      </c>
      <c r="W512" s="234" t="s">
        <v>3593</v>
      </c>
      <c r="X512" s="234" t="s">
        <v>3593</v>
      </c>
      <c r="Y512" s="234" t="s">
        <v>3593</v>
      </c>
      <c r="Z512" s="234" t="s">
        <v>3593</v>
      </c>
      <c r="AA512" s="234" t="s">
        <v>3593</v>
      </c>
      <c r="AB512" s="234" t="s">
        <v>3593</v>
      </c>
      <c r="AC512" s="234" t="s">
        <v>3593</v>
      </c>
      <c r="AD512" s="234" t="s">
        <v>3593</v>
      </c>
      <c r="AE512" s="234" t="s">
        <v>3593</v>
      </c>
      <c r="AF512" s="234" t="s">
        <v>3593</v>
      </c>
      <c r="AG512" s="234" t="s">
        <v>3593</v>
      </c>
      <c r="AH512" s="234" t="s">
        <v>3593</v>
      </c>
      <c r="AI512" s="234" t="s">
        <v>3593</v>
      </c>
      <c r="AJ512" s="234" t="s">
        <v>3593</v>
      </c>
      <c r="AK512" s="234" t="s">
        <v>3593</v>
      </c>
      <c r="AL512" s="234" t="s">
        <v>3593</v>
      </c>
      <c r="AM512" s="234" t="s">
        <v>3593</v>
      </c>
      <c r="AN512" s="234" t="s">
        <v>3593</v>
      </c>
      <c r="AO512" s="234" t="s">
        <v>3593</v>
      </c>
      <c r="AP512" s="234" t="s">
        <v>3593</v>
      </c>
      <c r="AQ512" s="234" t="s">
        <v>3593</v>
      </c>
      <c r="AR512" s="234" t="s">
        <v>3593</v>
      </c>
      <c r="AS512" s="234" t="s">
        <v>3593</v>
      </c>
      <c r="AT512" s="234" t="s">
        <v>3593</v>
      </c>
      <c r="AU512" s="234" t="s">
        <v>3593</v>
      </c>
      <c r="AV512" s="234" t="s">
        <v>3593</v>
      </c>
      <c r="AW512" s="234" t="s">
        <v>3593</v>
      </c>
      <c r="AX512" s="234" t="s">
        <v>3593</v>
      </c>
      <c r="AY512" s="234" t="s">
        <v>3593</v>
      </c>
    </row>
    <row r="513" spans="15:51" x14ac:dyDescent="0.25">
      <c r="O513" s="200"/>
      <c r="P513" s="199" t="s">
        <v>4052</v>
      </c>
      <c r="Q513" s="199" t="s">
        <v>3741</v>
      </c>
      <c r="R513" s="199" t="s">
        <v>3741</v>
      </c>
      <c r="S513" s="199" t="s">
        <v>3645</v>
      </c>
      <c r="T513" s="199" t="s">
        <v>3647</v>
      </c>
      <c r="U513" s="234" t="s">
        <v>4053</v>
      </c>
      <c r="V513" s="234" t="s">
        <v>3593</v>
      </c>
      <c r="W513" s="234" t="s">
        <v>3593</v>
      </c>
      <c r="X513" s="234" t="s">
        <v>3593</v>
      </c>
      <c r="Y513" s="234" t="s">
        <v>3593</v>
      </c>
      <c r="Z513" s="234" t="s">
        <v>3593</v>
      </c>
      <c r="AA513" s="234" t="s">
        <v>3593</v>
      </c>
      <c r="AB513" s="234" t="s">
        <v>3593</v>
      </c>
      <c r="AC513" s="234" t="s">
        <v>3593</v>
      </c>
      <c r="AD513" s="234" t="s">
        <v>3593</v>
      </c>
      <c r="AE513" s="234" t="s">
        <v>3593</v>
      </c>
      <c r="AF513" s="234" t="s">
        <v>3593</v>
      </c>
      <c r="AG513" s="234" t="s">
        <v>3593</v>
      </c>
      <c r="AH513" s="234" t="s">
        <v>3593</v>
      </c>
      <c r="AI513" s="234" t="s">
        <v>3593</v>
      </c>
      <c r="AJ513" s="234" t="s">
        <v>3593</v>
      </c>
      <c r="AK513" s="234" t="s">
        <v>3593</v>
      </c>
      <c r="AL513" s="234" t="s">
        <v>3593</v>
      </c>
      <c r="AM513" s="234" t="s">
        <v>3593</v>
      </c>
      <c r="AN513" s="234" t="s">
        <v>3593</v>
      </c>
      <c r="AO513" s="234" t="s">
        <v>3593</v>
      </c>
      <c r="AP513" s="234" t="s">
        <v>3593</v>
      </c>
      <c r="AQ513" s="234" t="s">
        <v>3593</v>
      </c>
      <c r="AR513" s="234" t="s">
        <v>3593</v>
      </c>
      <c r="AS513" s="234" t="s">
        <v>3593</v>
      </c>
      <c r="AT513" s="234" t="s">
        <v>3593</v>
      </c>
      <c r="AU513" s="234" t="s">
        <v>3593</v>
      </c>
      <c r="AV513" s="234" t="s">
        <v>3593</v>
      </c>
      <c r="AW513" s="234" t="s">
        <v>3593</v>
      </c>
      <c r="AX513" s="234" t="s">
        <v>3593</v>
      </c>
      <c r="AY513" s="234" t="s">
        <v>3593</v>
      </c>
    </row>
    <row r="514" spans="15:51" x14ac:dyDescent="0.25">
      <c r="O514" s="200"/>
      <c r="P514" s="199" t="s">
        <v>4052</v>
      </c>
      <c r="Q514" s="199" t="s">
        <v>3742</v>
      </c>
      <c r="R514" s="199" t="s">
        <v>3742</v>
      </c>
      <c r="S514" s="199" t="s">
        <v>3743</v>
      </c>
      <c r="T514" s="234" t="s">
        <v>4053</v>
      </c>
      <c r="U514" s="234" t="s">
        <v>3593</v>
      </c>
      <c r="V514" s="234" t="s">
        <v>3593</v>
      </c>
      <c r="W514" s="234" t="s">
        <v>3593</v>
      </c>
      <c r="X514" s="234" t="s">
        <v>3593</v>
      </c>
      <c r="Y514" s="234" t="s">
        <v>3593</v>
      </c>
      <c r="Z514" s="234" t="s">
        <v>3593</v>
      </c>
      <c r="AA514" s="234" t="s">
        <v>3593</v>
      </c>
      <c r="AB514" s="234" t="s">
        <v>3593</v>
      </c>
      <c r="AC514" s="234" t="s">
        <v>3593</v>
      </c>
      <c r="AD514" s="234" t="s">
        <v>3593</v>
      </c>
      <c r="AE514" s="234" t="s">
        <v>3593</v>
      </c>
      <c r="AF514" s="234" t="s">
        <v>3593</v>
      </c>
      <c r="AG514" s="234" t="s">
        <v>3593</v>
      </c>
      <c r="AH514" s="234" t="s">
        <v>3593</v>
      </c>
      <c r="AI514" s="234" t="s">
        <v>3593</v>
      </c>
      <c r="AJ514" s="234" t="s">
        <v>3593</v>
      </c>
      <c r="AK514" s="234" t="s">
        <v>3593</v>
      </c>
      <c r="AL514" s="234" t="s">
        <v>3593</v>
      </c>
      <c r="AM514" s="234" t="s">
        <v>3593</v>
      </c>
      <c r="AN514" s="234" t="s">
        <v>3593</v>
      </c>
      <c r="AO514" s="234" t="s">
        <v>3593</v>
      </c>
      <c r="AP514" s="234" t="s">
        <v>3593</v>
      </c>
      <c r="AQ514" s="234" t="s">
        <v>3593</v>
      </c>
      <c r="AR514" s="234" t="s">
        <v>3593</v>
      </c>
      <c r="AS514" s="234" t="s">
        <v>3593</v>
      </c>
      <c r="AT514" s="234" t="s">
        <v>3593</v>
      </c>
      <c r="AU514" s="234" t="s">
        <v>3593</v>
      </c>
      <c r="AV514" s="234" t="s">
        <v>3593</v>
      </c>
      <c r="AW514" s="234" t="s">
        <v>3593</v>
      </c>
      <c r="AX514" s="234" t="s">
        <v>3593</v>
      </c>
      <c r="AY514" s="234" t="s">
        <v>3593</v>
      </c>
    </row>
    <row r="515" spans="15:51" x14ac:dyDescent="0.25">
      <c r="O515" s="200"/>
      <c r="P515" s="199" t="s">
        <v>4052</v>
      </c>
      <c r="Q515" s="199" t="s">
        <v>3745</v>
      </c>
      <c r="R515" s="199" t="s">
        <v>3745</v>
      </c>
      <c r="S515" s="199" t="s">
        <v>3746</v>
      </c>
      <c r="T515" s="234" t="s">
        <v>4053</v>
      </c>
      <c r="U515" s="234" t="s">
        <v>3593</v>
      </c>
      <c r="V515" s="234" t="s">
        <v>3593</v>
      </c>
      <c r="W515" s="234" t="s">
        <v>3593</v>
      </c>
      <c r="X515" s="234" t="s">
        <v>3593</v>
      </c>
      <c r="Y515" s="234" t="s">
        <v>3593</v>
      </c>
      <c r="Z515" s="234" t="s">
        <v>3593</v>
      </c>
      <c r="AA515" s="234" t="s">
        <v>3593</v>
      </c>
      <c r="AB515" s="234" t="s">
        <v>3593</v>
      </c>
      <c r="AC515" s="234" t="s">
        <v>3593</v>
      </c>
      <c r="AD515" s="234" t="s">
        <v>3593</v>
      </c>
      <c r="AE515" s="234" t="s">
        <v>3593</v>
      </c>
      <c r="AF515" s="234" t="s">
        <v>3593</v>
      </c>
      <c r="AG515" s="234" t="s">
        <v>3593</v>
      </c>
      <c r="AH515" s="234" t="s">
        <v>3593</v>
      </c>
      <c r="AI515" s="234" t="s">
        <v>3593</v>
      </c>
      <c r="AJ515" s="234" t="s">
        <v>3593</v>
      </c>
      <c r="AK515" s="234" t="s">
        <v>3593</v>
      </c>
      <c r="AL515" s="234" t="s">
        <v>3593</v>
      </c>
      <c r="AM515" s="234" t="s">
        <v>3593</v>
      </c>
      <c r="AN515" s="234" t="s">
        <v>3593</v>
      </c>
      <c r="AO515" s="234" t="s">
        <v>3593</v>
      </c>
      <c r="AP515" s="234" t="s">
        <v>3593</v>
      </c>
      <c r="AQ515" s="234" t="s">
        <v>3593</v>
      </c>
      <c r="AR515" s="234" t="s">
        <v>3593</v>
      </c>
      <c r="AS515" s="234" t="s">
        <v>3593</v>
      </c>
      <c r="AT515" s="234" t="s">
        <v>3593</v>
      </c>
      <c r="AU515" s="234" t="s">
        <v>3593</v>
      </c>
      <c r="AV515" s="234" t="s">
        <v>3593</v>
      </c>
      <c r="AW515" s="234" t="s">
        <v>3593</v>
      </c>
      <c r="AX515" s="234" t="s">
        <v>3593</v>
      </c>
      <c r="AY515" s="234" t="s">
        <v>3593</v>
      </c>
    </row>
    <row r="516" spans="15:51" x14ac:dyDescent="0.25">
      <c r="O516" s="200"/>
      <c r="P516" s="199" t="s">
        <v>4054</v>
      </c>
      <c r="Q516" s="199" t="s">
        <v>3747</v>
      </c>
      <c r="R516" s="199" t="s">
        <v>3748</v>
      </c>
      <c r="S516" s="199" t="s">
        <v>3749</v>
      </c>
      <c r="T516" s="199" t="s">
        <v>3750</v>
      </c>
      <c r="U516" s="199" t="s">
        <v>3751</v>
      </c>
      <c r="V516" s="234" t="s">
        <v>3593</v>
      </c>
      <c r="W516" s="234" t="s">
        <v>3593</v>
      </c>
      <c r="X516" s="234" t="s">
        <v>3593</v>
      </c>
      <c r="Y516" s="234" t="s">
        <v>3593</v>
      </c>
      <c r="Z516" s="234" t="s">
        <v>3593</v>
      </c>
      <c r="AA516" s="234" t="s">
        <v>3593</v>
      </c>
      <c r="AB516" s="234" t="s">
        <v>3593</v>
      </c>
      <c r="AC516" s="234" t="s">
        <v>3593</v>
      </c>
      <c r="AD516" s="234" t="s">
        <v>3593</v>
      </c>
      <c r="AE516" s="234" t="s">
        <v>3593</v>
      </c>
      <c r="AF516" s="234" t="s">
        <v>3593</v>
      </c>
      <c r="AG516" s="234" t="s">
        <v>3593</v>
      </c>
      <c r="AH516" s="234" t="s">
        <v>3593</v>
      </c>
      <c r="AI516" s="234" t="s">
        <v>3593</v>
      </c>
      <c r="AJ516" s="234" t="s">
        <v>3593</v>
      </c>
      <c r="AK516" s="234" t="s">
        <v>3593</v>
      </c>
      <c r="AL516" s="234" t="s">
        <v>3593</v>
      </c>
      <c r="AM516" s="234" t="s">
        <v>3593</v>
      </c>
      <c r="AN516" s="234" t="s">
        <v>3593</v>
      </c>
      <c r="AO516" s="234" t="s">
        <v>3593</v>
      </c>
      <c r="AP516" s="234" t="s">
        <v>3593</v>
      </c>
      <c r="AQ516" s="234" t="s">
        <v>3593</v>
      </c>
      <c r="AR516" s="234" t="s">
        <v>3593</v>
      </c>
      <c r="AS516" s="234" t="s">
        <v>3593</v>
      </c>
      <c r="AT516" s="234" t="s">
        <v>3593</v>
      </c>
      <c r="AU516" s="234" t="s">
        <v>3593</v>
      </c>
      <c r="AV516" s="234" t="s">
        <v>3593</v>
      </c>
      <c r="AW516" s="234" t="s">
        <v>3593</v>
      </c>
      <c r="AX516" s="234" t="s">
        <v>3593</v>
      </c>
      <c r="AY516" s="234" t="s">
        <v>3593</v>
      </c>
    </row>
    <row r="517" spans="15:51" x14ac:dyDescent="0.25">
      <c r="O517" s="200"/>
      <c r="P517" s="199" t="s">
        <v>4052</v>
      </c>
      <c r="Q517" s="199" t="s">
        <v>3748</v>
      </c>
      <c r="R517" s="199" t="s">
        <v>3748</v>
      </c>
      <c r="S517" s="199" t="s">
        <v>3747</v>
      </c>
      <c r="T517" s="234" t="s">
        <v>4053</v>
      </c>
      <c r="U517" s="234" t="s">
        <v>3593</v>
      </c>
      <c r="V517" s="234" t="s">
        <v>3593</v>
      </c>
      <c r="W517" s="234" t="s">
        <v>3593</v>
      </c>
      <c r="X517" s="234" t="s">
        <v>3593</v>
      </c>
      <c r="Y517" s="234" t="s">
        <v>3593</v>
      </c>
      <c r="Z517" s="234" t="s">
        <v>3593</v>
      </c>
      <c r="AA517" s="234" t="s">
        <v>3593</v>
      </c>
      <c r="AB517" s="234" t="s">
        <v>3593</v>
      </c>
      <c r="AC517" s="234" t="s">
        <v>3593</v>
      </c>
      <c r="AD517" s="234" t="s">
        <v>3593</v>
      </c>
      <c r="AE517" s="234" t="s">
        <v>3593</v>
      </c>
      <c r="AF517" s="234" t="s">
        <v>3593</v>
      </c>
      <c r="AG517" s="234" t="s">
        <v>3593</v>
      </c>
      <c r="AH517" s="234" t="s">
        <v>3593</v>
      </c>
      <c r="AI517" s="234" t="s">
        <v>3593</v>
      </c>
      <c r="AJ517" s="234" t="s">
        <v>3593</v>
      </c>
      <c r="AK517" s="234" t="s">
        <v>3593</v>
      </c>
      <c r="AL517" s="234" t="s">
        <v>3593</v>
      </c>
      <c r="AM517" s="234" t="s">
        <v>3593</v>
      </c>
      <c r="AN517" s="234" t="s">
        <v>3593</v>
      </c>
      <c r="AO517" s="234" t="s">
        <v>3593</v>
      </c>
      <c r="AP517" s="234" t="s">
        <v>3593</v>
      </c>
      <c r="AQ517" s="234" t="s">
        <v>3593</v>
      </c>
      <c r="AR517" s="234" t="s">
        <v>3593</v>
      </c>
      <c r="AS517" s="234" t="s">
        <v>3593</v>
      </c>
      <c r="AT517" s="234" t="s">
        <v>3593</v>
      </c>
      <c r="AU517" s="234" t="s">
        <v>3593</v>
      </c>
      <c r="AV517" s="234" t="s">
        <v>3593</v>
      </c>
      <c r="AW517" s="234" t="s">
        <v>3593</v>
      </c>
      <c r="AX517" s="234" t="s">
        <v>3593</v>
      </c>
      <c r="AY517" s="234" t="s">
        <v>3593</v>
      </c>
    </row>
    <row r="518" spans="15:51" x14ac:dyDescent="0.25">
      <c r="O518" s="200"/>
      <c r="P518" s="199" t="s">
        <v>3699</v>
      </c>
      <c r="Q518" s="199" t="s">
        <v>3752</v>
      </c>
      <c r="R518" s="234" t="s">
        <v>3593</v>
      </c>
      <c r="S518" s="234" t="s">
        <v>3593</v>
      </c>
      <c r="T518" s="234" t="s">
        <v>3593</v>
      </c>
      <c r="U518" s="234" t="s">
        <v>3593</v>
      </c>
      <c r="V518" s="234" t="s">
        <v>3593</v>
      </c>
      <c r="W518" s="234" t="s">
        <v>3593</v>
      </c>
      <c r="X518" s="234" t="s">
        <v>3593</v>
      </c>
      <c r="Y518" s="234" t="s">
        <v>3593</v>
      </c>
      <c r="Z518" s="234" t="s">
        <v>3593</v>
      </c>
      <c r="AA518" s="234" t="s">
        <v>3593</v>
      </c>
      <c r="AB518" s="234" t="s">
        <v>3593</v>
      </c>
      <c r="AC518" s="234" t="s">
        <v>3593</v>
      </c>
      <c r="AD518" s="234" t="s">
        <v>3593</v>
      </c>
      <c r="AE518" s="234" t="s">
        <v>3593</v>
      </c>
      <c r="AF518" s="234" t="s">
        <v>3593</v>
      </c>
      <c r="AG518" s="234" t="s">
        <v>3593</v>
      </c>
      <c r="AH518" s="234" t="s">
        <v>3593</v>
      </c>
      <c r="AI518" s="234" t="s">
        <v>3593</v>
      </c>
      <c r="AJ518" s="234" t="s">
        <v>3593</v>
      </c>
      <c r="AK518" s="234" t="s">
        <v>3593</v>
      </c>
      <c r="AL518" s="234" t="s">
        <v>3593</v>
      </c>
      <c r="AM518" s="234" t="s">
        <v>3593</v>
      </c>
      <c r="AN518" s="234" t="s">
        <v>3593</v>
      </c>
      <c r="AO518" s="234" t="s">
        <v>3593</v>
      </c>
      <c r="AP518" s="234" t="s">
        <v>3593</v>
      </c>
      <c r="AQ518" s="234" t="s">
        <v>3593</v>
      </c>
      <c r="AR518" s="234" t="s">
        <v>3593</v>
      </c>
      <c r="AS518" s="234" t="s">
        <v>3593</v>
      </c>
      <c r="AT518" s="234" t="s">
        <v>3593</v>
      </c>
      <c r="AU518" s="234" t="s">
        <v>3593</v>
      </c>
      <c r="AV518" s="234" t="s">
        <v>3593</v>
      </c>
      <c r="AW518" s="234" t="s">
        <v>3593</v>
      </c>
      <c r="AX518" s="234" t="s">
        <v>3593</v>
      </c>
      <c r="AY518" s="234" t="s">
        <v>3593</v>
      </c>
    </row>
    <row r="519" spans="15:51" x14ac:dyDescent="0.25">
      <c r="O519" s="200"/>
      <c r="P519" s="199" t="s">
        <v>4052</v>
      </c>
      <c r="Q519" s="199" t="s">
        <v>3749</v>
      </c>
      <c r="R519" s="199" t="s">
        <v>3749</v>
      </c>
      <c r="S519" s="199" t="s">
        <v>3747</v>
      </c>
      <c r="T519" s="234" t="s">
        <v>4053</v>
      </c>
      <c r="U519" s="234" t="s">
        <v>3593</v>
      </c>
      <c r="V519" s="234" t="s">
        <v>3593</v>
      </c>
      <c r="W519" s="234" t="s">
        <v>3593</v>
      </c>
      <c r="X519" s="234" t="s">
        <v>3593</v>
      </c>
      <c r="Y519" s="234" t="s">
        <v>3593</v>
      </c>
      <c r="Z519" s="234" t="s">
        <v>3593</v>
      </c>
      <c r="AA519" s="234" t="s">
        <v>3593</v>
      </c>
      <c r="AB519" s="234" t="s">
        <v>3593</v>
      </c>
      <c r="AC519" s="234" t="s">
        <v>3593</v>
      </c>
      <c r="AD519" s="234" t="s">
        <v>3593</v>
      </c>
      <c r="AE519" s="234" t="s">
        <v>3593</v>
      </c>
      <c r="AF519" s="234" t="s">
        <v>3593</v>
      </c>
      <c r="AG519" s="234" t="s">
        <v>3593</v>
      </c>
      <c r="AH519" s="234" t="s">
        <v>3593</v>
      </c>
      <c r="AI519" s="234" t="s">
        <v>3593</v>
      </c>
      <c r="AJ519" s="234" t="s">
        <v>3593</v>
      </c>
      <c r="AK519" s="234" t="s">
        <v>3593</v>
      </c>
      <c r="AL519" s="234" t="s">
        <v>3593</v>
      </c>
      <c r="AM519" s="234" t="s">
        <v>3593</v>
      </c>
      <c r="AN519" s="234" t="s">
        <v>3593</v>
      </c>
      <c r="AO519" s="234" t="s">
        <v>3593</v>
      </c>
      <c r="AP519" s="234" t="s">
        <v>3593</v>
      </c>
      <c r="AQ519" s="234" t="s">
        <v>3593</v>
      </c>
      <c r="AR519" s="234" t="s">
        <v>3593</v>
      </c>
      <c r="AS519" s="234" t="s">
        <v>3593</v>
      </c>
      <c r="AT519" s="234" t="s">
        <v>3593</v>
      </c>
      <c r="AU519" s="234" t="s">
        <v>3593</v>
      </c>
      <c r="AV519" s="234" t="s">
        <v>3593</v>
      </c>
      <c r="AW519" s="234" t="s">
        <v>3593</v>
      </c>
      <c r="AX519" s="234" t="s">
        <v>3593</v>
      </c>
      <c r="AY519" s="234" t="s">
        <v>3593</v>
      </c>
    </row>
    <row r="520" spans="15:51" x14ac:dyDescent="0.25">
      <c r="O520" s="200"/>
      <c r="P520" s="199" t="s">
        <v>4052</v>
      </c>
      <c r="Q520" s="199" t="s">
        <v>3753</v>
      </c>
      <c r="R520" s="199" t="s">
        <v>3753</v>
      </c>
      <c r="S520" s="199" t="s">
        <v>3598</v>
      </c>
      <c r="T520" s="199" t="s">
        <v>3600</v>
      </c>
      <c r="U520" s="234" t="s">
        <v>4053</v>
      </c>
      <c r="V520" s="234" t="s">
        <v>3593</v>
      </c>
      <c r="W520" s="234" t="s">
        <v>3593</v>
      </c>
      <c r="X520" s="234" t="s">
        <v>3593</v>
      </c>
      <c r="Y520" s="234" t="s">
        <v>3593</v>
      </c>
      <c r="Z520" s="234" t="s">
        <v>3593</v>
      </c>
      <c r="AA520" s="234" t="s">
        <v>3593</v>
      </c>
      <c r="AB520" s="234" t="s">
        <v>3593</v>
      </c>
      <c r="AC520" s="234" t="s">
        <v>3593</v>
      </c>
      <c r="AD520" s="234" t="s">
        <v>3593</v>
      </c>
      <c r="AE520" s="234" t="s">
        <v>3593</v>
      </c>
      <c r="AF520" s="234" t="s">
        <v>3593</v>
      </c>
      <c r="AG520" s="234" t="s">
        <v>3593</v>
      </c>
      <c r="AH520" s="234" t="s">
        <v>3593</v>
      </c>
      <c r="AI520" s="234" t="s">
        <v>3593</v>
      </c>
      <c r="AJ520" s="234" t="s">
        <v>3593</v>
      </c>
      <c r="AK520" s="234" t="s">
        <v>3593</v>
      </c>
      <c r="AL520" s="234" t="s">
        <v>3593</v>
      </c>
      <c r="AM520" s="234" t="s">
        <v>3593</v>
      </c>
      <c r="AN520" s="234" t="s">
        <v>3593</v>
      </c>
      <c r="AO520" s="234" t="s">
        <v>3593</v>
      </c>
      <c r="AP520" s="234" t="s">
        <v>3593</v>
      </c>
      <c r="AQ520" s="234" t="s">
        <v>3593</v>
      </c>
      <c r="AR520" s="234" t="s">
        <v>3593</v>
      </c>
      <c r="AS520" s="234" t="s">
        <v>3593</v>
      </c>
      <c r="AT520" s="234" t="s">
        <v>3593</v>
      </c>
      <c r="AU520" s="234" t="s">
        <v>3593</v>
      </c>
      <c r="AV520" s="234" t="s">
        <v>3593</v>
      </c>
      <c r="AW520" s="234" t="s">
        <v>3593</v>
      </c>
      <c r="AX520" s="234" t="s">
        <v>3593</v>
      </c>
      <c r="AY520" s="234" t="s">
        <v>3593</v>
      </c>
    </row>
    <row r="521" spans="15:51" x14ac:dyDescent="0.25">
      <c r="O521" s="200"/>
      <c r="P521" s="199" t="s">
        <v>4052</v>
      </c>
      <c r="Q521" s="199" t="s">
        <v>3754</v>
      </c>
      <c r="R521" s="199" t="s">
        <v>3754</v>
      </c>
      <c r="S521" s="199" t="s">
        <v>3591</v>
      </c>
      <c r="T521" s="234" t="s">
        <v>4053</v>
      </c>
      <c r="U521" s="234" t="s">
        <v>3593</v>
      </c>
      <c r="V521" s="234" t="s">
        <v>3593</v>
      </c>
      <c r="W521" s="234" t="s">
        <v>3593</v>
      </c>
      <c r="X521" s="234" t="s">
        <v>3593</v>
      </c>
      <c r="Y521" s="234" t="s">
        <v>3593</v>
      </c>
      <c r="Z521" s="234" t="s">
        <v>3593</v>
      </c>
      <c r="AA521" s="234" t="s">
        <v>3593</v>
      </c>
      <c r="AB521" s="234" t="s">
        <v>3593</v>
      </c>
      <c r="AC521" s="234" t="s">
        <v>3593</v>
      </c>
      <c r="AD521" s="234" t="s">
        <v>3593</v>
      </c>
      <c r="AE521" s="234" t="s">
        <v>3593</v>
      </c>
      <c r="AF521" s="234" t="s">
        <v>3593</v>
      </c>
      <c r="AG521" s="234" t="s">
        <v>3593</v>
      </c>
      <c r="AH521" s="234" t="s">
        <v>3593</v>
      </c>
      <c r="AI521" s="234" t="s">
        <v>3593</v>
      </c>
      <c r="AJ521" s="234" t="s">
        <v>3593</v>
      </c>
      <c r="AK521" s="234" t="s">
        <v>3593</v>
      </c>
      <c r="AL521" s="234" t="s">
        <v>3593</v>
      </c>
      <c r="AM521" s="234" t="s">
        <v>3593</v>
      </c>
      <c r="AN521" s="234" t="s">
        <v>3593</v>
      </c>
      <c r="AO521" s="234" t="s">
        <v>3593</v>
      </c>
      <c r="AP521" s="234" t="s">
        <v>3593</v>
      </c>
      <c r="AQ521" s="234" t="s">
        <v>3593</v>
      </c>
      <c r="AR521" s="234" t="s">
        <v>3593</v>
      </c>
      <c r="AS521" s="234" t="s">
        <v>3593</v>
      </c>
      <c r="AT521" s="234" t="s">
        <v>3593</v>
      </c>
      <c r="AU521" s="234" t="s">
        <v>3593</v>
      </c>
      <c r="AV521" s="234" t="s">
        <v>3593</v>
      </c>
      <c r="AW521" s="234" t="s">
        <v>3593</v>
      </c>
      <c r="AX521" s="234" t="s">
        <v>3593</v>
      </c>
      <c r="AY521" s="234" t="s">
        <v>3593</v>
      </c>
    </row>
    <row r="522" spans="15:51" x14ac:dyDescent="0.25">
      <c r="O522" s="200"/>
      <c r="P522" s="199" t="s">
        <v>4052</v>
      </c>
      <c r="Q522" s="199" t="s">
        <v>3711</v>
      </c>
      <c r="R522" s="199" t="s">
        <v>3711</v>
      </c>
      <c r="S522" s="199" t="s">
        <v>3631</v>
      </c>
      <c r="T522" s="199" t="s">
        <v>3633</v>
      </c>
      <c r="U522" s="234" t="s">
        <v>4053</v>
      </c>
      <c r="V522" s="234" t="s">
        <v>3593</v>
      </c>
      <c r="W522" s="234" t="s">
        <v>3593</v>
      </c>
      <c r="X522" s="234" t="s">
        <v>3593</v>
      </c>
      <c r="Y522" s="234" t="s">
        <v>3593</v>
      </c>
      <c r="Z522" s="234" t="s">
        <v>3593</v>
      </c>
      <c r="AA522" s="234" t="s">
        <v>3593</v>
      </c>
      <c r="AB522" s="234" t="s">
        <v>3593</v>
      </c>
      <c r="AC522" s="234" t="s">
        <v>3593</v>
      </c>
      <c r="AD522" s="234" t="s">
        <v>3593</v>
      </c>
      <c r="AE522" s="234" t="s">
        <v>3593</v>
      </c>
      <c r="AF522" s="234" t="s">
        <v>3593</v>
      </c>
      <c r="AG522" s="234" t="s">
        <v>3593</v>
      </c>
      <c r="AH522" s="234" t="s">
        <v>3593</v>
      </c>
      <c r="AI522" s="234" t="s">
        <v>3593</v>
      </c>
      <c r="AJ522" s="234" t="s">
        <v>3593</v>
      </c>
      <c r="AK522" s="234" t="s">
        <v>3593</v>
      </c>
      <c r="AL522" s="234" t="s">
        <v>3593</v>
      </c>
      <c r="AM522" s="234" t="s">
        <v>3593</v>
      </c>
      <c r="AN522" s="234" t="s">
        <v>3593</v>
      </c>
      <c r="AO522" s="234" t="s">
        <v>3593</v>
      </c>
      <c r="AP522" s="234" t="s">
        <v>3593</v>
      </c>
      <c r="AQ522" s="234" t="s">
        <v>3593</v>
      </c>
      <c r="AR522" s="234" t="s">
        <v>3593</v>
      </c>
      <c r="AS522" s="234" t="s">
        <v>3593</v>
      </c>
      <c r="AT522" s="234" t="s">
        <v>3593</v>
      </c>
      <c r="AU522" s="234" t="s">
        <v>3593</v>
      </c>
      <c r="AV522" s="234" t="s">
        <v>3593</v>
      </c>
      <c r="AW522" s="234" t="s">
        <v>3593</v>
      </c>
      <c r="AX522" s="234" t="s">
        <v>3593</v>
      </c>
      <c r="AY522" s="234" t="s">
        <v>3593</v>
      </c>
    </row>
    <row r="523" spans="15:51" x14ac:dyDescent="0.25">
      <c r="O523" s="200"/>
      <c r="P523" s="199" t="s">
        <v>4052</v>
      </c>
      <c r="Q523" s="199" t="s">
        <v>3755</v>
      </c>
      <c r="R523" s="199" t="s">
        <v>3755</v>
      </c>
      <c r="S523" s="199" t="s">
        <v>3716</v>
      </c>
      <c r="T523" s="199" t="s">
        <v>3675</v>
      </c>
      <c r="U523" s="234" t="s">
        <v>4053</v>
      </c>
      <c r="V523" s="234" t="s">
        <v>3593</v>
      </c>
      <c r="W523" s="234" t="s">
        <v>3593</v>
      </c>
      <c r="X523" s="234" t="s">
        <v>3593</v>
      </c>
      <c r="Y523" s="234" t="s">
        <v>3593</v>
      </c>
      <c r="Z523" s="234" t="s">
        <v>3593</v>
      </c>
      <c r="AA523" s="234" t="s">
        <v>3593</v>
      </c>
      <c r="AB523" s="234" t="s">
        <v>3593</v>
      </c>
      <c r="AC523" s="234" t="s">
        <v>3593</v>
      </c>
      <c r="AD523" s="234" t="s">
        <v>3593</v>
      </c>
      <c r="AE523" s="234" t="s">
        <v>3593</v>
      </c>
      <c r="AF523" s="234" t="s">
        <v>3593</v>
      </c>
      <c r="AG523" s="234" t="s">
        <v>3593</v>
      </c>
      <c r="AH523" s="234" t="s">
        <v>3593</v>
      </c>
      <c r="AI523" s="234" t="s">
        <v>3593</v>
      </c>
      <c r="AJ523" s="234" t="s">
        <v>3593</v>
      </c>
      <c r="AK523" s="234" t="s">
        <v>3593</v>
      </c>
      <c r="AL523" s="234" t="s">
        <v>3593</v>
      </c>
      <c r="AM523" s="234" t="s">
        <v>3593</v>
      </c>
      <c r="AN523" s="234" t="s">
        <v>3593</v>
      </c>
      <c r="AO523" s="234" t="s">
        <v>3593</v>
      </c>
      <c r="AP523" s="234" t="s">
        <v>3593</v>
      </c>
      <c r="AQ523" s="234" t="s">
        <v>3593</v>
      </c>
      <c r="AR523" s="234" t="s">
        <v>3593</v>
      </c>
      <c r="AS523" s="234" t="s">
        <v>3593</v>
      </c>
      <c r="AT523" s="234" t="s">
        <v>3593</v>
      </c>
      <c r="AU523" s="234" t="s">
        <v>3593</v>
      </c>
      <c r="AV523" s="234" t="s">
        <v>3593</v>
      </c>
      <c r="AW523" s="234" t="s">
        <v>3593</v>
      </c>
      <c r="AX523" s="234" t="s">
        <v>3593</v>
      </c>
      <c r="AY523" s="234" t="s">
        <v>3593</v>
      </c>
    </row>
    <row r="524" spans="15:51" x14ac:dyDescent="0.25">
      <c r="O524" s="200"/>
      <c r="P524" s="199" t="s">
        <v>4052</v>
      </c>
      <c r="Q524" s="199" t="s">
        <v>3756</v>
      </c>
      <c r="R524" s="199" t="s">
        <v>3756</v>
      </c>
      <c r="S524" s="199" t="s">
        <v>3757</v>
      </c>
      <c r="T524" s="199" t="s">
        <v>3686</v>
      </c>
      <c r="U524" s="234" t="s">
        <v>4053</v>
      </c>
      <c r="V524" s="234" t="s">
        <v>3593</v>
      </c>
      <c r="W524" s="234" t="s">
        <v>3593</v>
      </c>
      <c r="X524" s="234" t="s">
        <v>3593</v>
      </c>
      <c r="Y524" s="234" t="s">
        <v>3593</v>
      </c>
      <c r="Z524" s="234" t="s">
        <v>3593</v>
      </c>
      <c r="AA524" s="234" t="s">
        <v>3593</v>
      </c>
      <c r="AB524" s="234" t="s">
        <v>3593</v>
      </c>
      <c r="AC524" s="234" t="s">
        <v>3593</v>
      </c>
      <c r="AD524" s="234" t="s">
        <v>3593</v>
      </c>
      <c r="AE524" s="234" t="s">
        <v>3593</v>
      </c>
      <c r="AF524" s="234" t="s">
        <v>3593</v>
      </c>
      <c r="AG524" s="234" t="s">
        <v>3593</v>
      </c>
      <c r="AH524" s="234" t="s">
        <v>3593</v>
      </c>
      <c r="AI524" s="234" t="s">
        <v>3593</v>
      </c>
      <c r="AJ524" s="234" t="s">
        <v>3593</v>
      </c>
      <c r="AK524" s="234" t="s">
        <v>3593</v>
      </c>
      <c r="AL524" s="234" t="s">
        <v>3593</v>
      </c>
      <c r="AM524" s="234" t="s">
        <v>3593</v>
      </c>
      <c r="AN524" s="234" t="s">
        <v>3593</v>
      </c>
      <c r="AO524" s="234" t="s">
        <v>3593</v>
      </c>
      <c r="AP524" s="234" t="s">
        <v>3593</v>
      </c>
      <c r="AQ524" s="234" t="s">
        <v>3593</v>
      </c>
      <c r="AR524" s="234" t="s">
        <v>3593</v>
      </c>
      <c r="AS524" s="234" t="s">
        <v>3593</v>
      </c>
      <c r="AT524" s="234" t="s">
        <v>3593</v>
      </c>
      <c r="AU524" s="234" t="s">
        <v>3593</v>
      </c>
      <c r="AV524" s="234" t="s">
        <v>3593</v>
      </c>
      <c r="AW524" s="234" t="s">
        <v>3593</v>
      </c>
      <c r="AX524" s="234" t="s">
        <v>3593</v>
      </c>
      <c r="AY524" s="234" t="s">
        <v>3593</v>
      </c>
    </row>
    <row r="525" spans="15:51" x14ac:dyDescent="0.25">
      <c r="O525" s="200"/>
      <c r="P525" s="199" t="s">
        <v>4052</v>
      </c>
      <c r="Q525" s="199" t="s">
        <v>3758</v>
      </c>
      <c r="R525" s="199" t="s">
        <v>3758</v>
      </c>
      <c r="S525" s="199" t="s">
        <v>3760</v>
      </c>
      <c r="T525" s="234" t="s">
        <v>4053</v>
      </c>
      <c r="U525" s="234" t="s">
        <v>3593</v>
      </c>
      <c r="V525" s="234" t="s">
        <v>3593</v>
      </c>
      <c r="W525" s="234" t="s">
        <v>3593</v>
      </c>
      <c r="X525" s="234" t="s">
        <v>3593</v>
      </c>
      <c r="Y525" s="234" t="s">
        <v>3593</v>
      </c>
      <c r="Z525" s="234" t="s">
        <v>3593</v>
      </c>
      <c r="AA525" s="234" t="s">
        <v>3593</v>
      </c>
      <c r="AB525" s="234" t="s">
        <v>3593</v>
      </c>
      <c r="AC525" s="234" t="s">
        <v>3593</v>
      </c>
      <c r="AD525" s="234" t="s">
        <v>3593</v>
      </c>
      <c r="AE525" s="234" t="s">
        <v>3593</v>
      </c>
      <c r="AF525" s="234" t="s">
        <v>3593</v>
      </c>
      <c r="AG525" s="234" t="s">
        <v>3593</v>
      </c>
      <c r="AH525" s="234" t="s">
        <v>3593</v>
      </c>
      <c r="AI525" s="234" t="s">
        <v>3593</v>
      </c>
      <c r="AJ525" s="234" t="s">
        <v>3593</v>
      </c>
      <c r="AK525" s="234" t="s">
        <v>3593</v>
      </c>
      <c r="AL525" s="234" t="s">
        <v>3593</v>
      </c>
      <c r="AM525" s="234" t="s">
        <v>3593</v>
      </c>
      <c r="AN525" s="234" t="s">
        <v>3593</v>
      </c>
      <c r="AO525" s="234" t="s">
        <v>3593</v>
      </c>
      <c r="AP525" s="234" t="s">
        <v>3593</v>
      </c>
      <c r="AQ525" s="234" t="s">
        <v>3593</v>
      </c>
      <c r="AR525" s="234" t="s">
        <v>3593</v>
      </c>
      <c r="AS525" s="234" t="s">
        <v>3593</v>
      </c>
      <c r="AT525" s="234" t="s">
        <v>3593</v>
      </c>
      <c r="AU525" s="234" t="s">
        <v>3593</v>
      </c>
      <c r="AV525" s="234" t="s">
        <v>3593</v>
      </c>
      <c r="AW525" s="234" t="s">
        <v>3593</v>
      </c>
      <c r="AX525" s="234" t="s">
        <v>3593</v>
      </c>
      <c r="AY525" s="234" t="s">
        <v>3593</v>
      </c>
    </row>
    <row r="526" spans="15:51" x14ac:dyDescent="0.25">
      <c r="O526" s="200"/>
      <c r="P526" s="199" t="s">
        <v>4054</v>
      </c>
      <c r="Q526" s="199" t="s">
        <v>3761</v>
      </c>
      <c r="R526" s="199" t="s">
        <v>3762</v>
      </c>
      <c r="S526" s="199" t="s">
        <v>3763</v>
      </c>
      <c r="T526" s="199" t="s">
        <v>3764</v>
      </c>
      <c r="U526" s="199" t="s">
        <v>3765</v>
      </c>
      <c r="V526" s="234" t="s">
        <v>3593</v>
      </c>
      <c r="W526" s="234" t="s">
        <v>3593</v>
      </c>
      <c r="X526" s="234" t="s">
        <v>3593</v>
      </c>
      <c r="Y526" s="234" t="s">
        <v>3593</v>
      </c>
      <c r="Z526" s="234" t="s">
        <v>3593</v>
      </c>
      <c r="AA526" s="234" t="s">
        <v>3593</v>
      </c>
      <c r="AB526" s="234" t="s">
        <v>3593</v>
      </c>
      <c r="AC526" s="234" t="s">
        <v>3593</v>
      </c>
      <c r="AD526" s="234" t="s">
        <v>3593</v>
      </c>
      <c r="AE526" s="234" t="s">
        <v>3593</v>
      </c>
      <c r="AF526" s="234" t="s">
        <v>3593</v>
      </c>
      <c r="AG526" s="234" t="s">
        <v>3593</v>
      </c>
      <c r="AH526" s="234" t="s">
        <v>3593</v>
      </c>
      <c r="AI526" s="234" t="s">
        <v>3593</v>
      </c>
      <c r="AJ526" s="234" t="s">
        <v>3593</v>
      </c>
      <c r="AK526" s="234" t="s">
        <v>3593</v>
      </c>
      <c r="AL526" s="234" t="s">
        <v>3593</v>
      </c>
      <c r="AM526" s="234" t="s">
        <v>3593</v>
      </c>
      <c r="AN526" s="234" t="s">
        <v>3593</v>
      </c>
      <c r="AO526" s="234" t="s">
        <v>3593</v>
      </c>
      <c r="AP526" s="234" t="s">
        <v>3593</v>
      </c>
      <c r="AQ526" s="234" t="s">
        <v>3593</v>
      </c>
      <c r="AR526" s="234" t="s">
        <v>3593</v>
      </c>
      <c r="AS526" s="234" t="s">
        <v>3593</v>
      </c>
      <c r="AT526" s="234" t="s">
        <v>3593</v>
      </c>
      <c r="AU526" s="234" t="s">
        <v>3593</v>
      </c>
      <c r="AV526" s="234" t="s">
        <v>3593</v>
      </c>
      <c r="AW526" s="234" t="s">
        <v>3593</v>
      </c>
      <c r="AX526" s="234" t="s">
        <v>3593</v>
      </c>
      <c r="AY526" s="234" t="s">
        <v>3593</v>
      </c>
    </row>
    <row r="527" spans="15:51" x14ac:dyDescent="0.25">
      <c r="O527" s="200"/>
      <c r="P527" s="199" t="s">
        <v>3699</v>
      </c>
      <c r="Q527" s="199" t="s">
        <v>3766</v>
      </c>
      <c r="R527" s="234" t="s">
        <v>3593</v>
      </c>
      <c r="S527" s="234" t="s">
        <v>3593</v>
      </c>
      <c r="T527" s="234" t="s">
        <v>3593</v>
      </c>
      <c r="U527" s="234" t="s">
        <v>3593</v>
      </c>
      <c r="V527" s="234" t="s">
        <v>3593</v>
      </c>
      <c r="W527" s="234" t="s">
        <v>3593</v>
      </c>
      <c r="X527" s="234" t="s">
        <v>3593</v>
      </c>
      <c r="Y527" s="234" t="s">
        <v>3593</v>
      </c>
      <c r="Z527" s="234" t="s">
        <v>3593</v>
      </c>
      <c r="AA527" s="234" t="s">
        <v>3593</v>
      </c>
      <c r="AB527" s="234" t="s">
        <v>3593</v>
      </c>
      <c r="AC527" s="234" t="s">
        <v>3593</v>
      </c>
      <c r="AD527" s="234" t="s">
        <v>3593</v>
      </c>
      <c r="AE527" s="234" t="s">
        <v>3593</v>
      </c>
      <c r="AF527" s="234" t="s">
        <v>3593</v>
      </c>
      <c r="AG527" s="234" t="s">
        <v>3593</v>
      </c>
      <c r="AH527" s="234" t="s">
        <v>3593</v>
      </c>
      <c r="AI527" s="234" t="s">
        <v>3593</v>
      </c>
      <c r="AJ527" s="234" t="s">
        <v>3593</v>
      </c>
      <c r="AK527" s="234" t="s">
        <v>3593</v>
      </c>
      <c r="AL527" s="234" t="s">
        <v>3593</v>
      </c>
      <c r="AM527" s="234" t="s">
        <v>3593</v>
      </c>
      <c r="AN527" s="234" t="s">
        <v>3593</v>
      </c>
      <c r="AO527" s="234" t="s">
        <v>3593</v>
      </c>
      <c r="AP527" s="234" t="s">
        <v>3593</v>
      </c>
      <c r="AQ527" s="234" t="s">
        <v>3593</v>
      </c>
      <c r="AR527" s="234" t="s">
        <v>3593</v>
      </c>
      <c r="AS527" s="234" t="s">
        <v>3593</v>
      </c>
      <c r="AT527" s="234" t="s">
        <v>3593</v>
      </c>
      <c r="AU527" s="234" t="s">
        <v>3593</v>
      </c>
      <c r="AV527" s="234" t="s">
        <v>3593</v>
      </c>
      <c r="AW527" s="234" t="s">
        <v>3593</v>
      </c>
      <c r="AX527" s="234" t="s">
        <v>3593</v>
      </c>
      <c r="AY527" s="234" t="s">
        <v>3593</v>
      </c>
    </row>
    <row r="528" spans="15:51" x14ac:dyDescent="0.25">
      <c r="O528" s="200"/>
      <c r="P528" s="199" t="s">
        <v>4052</v>
      </c>
      <c r="Q528" s="199" t="s">
        <v>3767</v>
      </c>
      <c r="R528" s="199" t="s">
        <v>3767</v>
      </c>
      <c r="S528" s="199" t="s">
        <v>3645</v>
      </c>
      <c r="T528" s="199" t="s">
        <v>3647</v>
      </c>
      <c r="U528" s="234" t="s">
        <v>4053</v>
      </c>
      <c r="V528" s="234" t="s">
        <v>3593</v>
      </c>
      <c r="W528" s="234" t="s">
        <v>3593</v>
      </c>
      <c r="X528" s="234" t="s">
        <v>3593</v>
      </c>
      <c r="Y528" s="234" t="s">
        <v>3593</v>
      </c>
      <c r="Z528" s="234" t="s">
        <v>3593</v>
      </c>
      <c r="AA528" s="234" t="s">
        <v>3593</v>
      </c>
      <c r="AB528" s="234" t="s">
        <v>3593</v>
      </c>
      <c r="AC528" s="234" t="s">
        <v>3593</v>
      </c>
      <c r="AD528" s="234" t="s">
        <v>3593</v>
      </c>
      <c r="AE528" s="234" t="s">
        <v>3593</v>
      </c>
      <c r="AF528" s="234" t="s">
        <v>3593</v>
      </c>
      <c r="AG528" s="234" t="s">
        <v>3593</v>
      </c>
      <c r="AH528" s="234" t="s">
        <v>3593</v>
      </c>
      <c r="AI528" s="234" t="s">
        <v>3593</v>
      </c>
      <c r="AJ528" s="234" t="s">
        <v>3593</v>
      </c>
      <c r="AK528" s="234" t="s">
        <v>3593</v>
      </c>
      <c r="AL528" s="234" t="s">
        <v>3593</v>
      </c>
      <c r="AM528" s="234" t="s">
        <v>3593</v>
      </c>
      <c r="AN528" s="234" t="s">
        <v>3593</v>
      </c>
      <c r="AO528" s="234" t="s">
        <v>3593</v>
      </c>
      <c r="AP528" s="234" t="s">
        <v>3593</v>
      </c>
      <c r="AQ528" s="234" t="s">
        <v>3593</v>
      </c>
      <c r="AR528" s="234" t="s">
        <v>3593</v>
      </c>
      <c r="AS528" s="234" t="s">
        <v>3593</v>
      </c>
      <c r="AT528" s="234" t="s">
        <v>3593</v>
      </c>
      <c r="AU528" s="234" t="s">
        <v>3593</v>
      </c>
      <c r="AV528" s="234" t="s">
        <v>3593</v>
      </c>
      <c r="AW528" s="234" t="s">
        <v>3593</v>
      </c>
      <c r="AX528" s="234" t="s">
        <v>3593</v>
      </c>
      <c r="AY528" s="234" t="s">
        <v>3593</v>
      </c>
    </row>
    <row r="529" spans="15:51" x14ac:dyDescent="0.25">
      <c r="O529" s="200"/>
      <c r="P529" s="199" t="s">
        <v>4052</v>
      </c>
      <c r="Q529" s="199" t="s">
        <v>3768</v>
      </c>
      <c r="R529" s="199" t="s">
        <v>3768</v>
      </c>
      <c r="S529" s="199" t="s">
        <v>3638</v>
      </c>
      <c r="T529" s="234" t="s">
        <v>4053</v>
      </c>
      <c r="U529" s="234" t="s">
        <v>3593</v>
      </c>
      <c r="V529" s="234" t="s">
        <v>3593</v>
      </c>
      <c r="W529" s="234" t="s">
        <v>3593</v>
      </c>
      <c r="X529" s="234" t="s">
        <v>3593</v>
      </c>
      <c r="Y529" s="234" t="s">
        <v>3593</v>
      </c>
      <c r="Z529" s="234" t="s">
        <v>3593</v>
      </c>
      <c r="AA529" s="234" t="s">
        <v>3593</v>
      </c>
      <c r="AB529" s="234" t="s">
        <v>3593</v>
      </c>
      <c r="AC529" s="234" t="s">
        <v>3593</v>
      </c>
      <c r="AD529" s="234" t="s">
        <v>3593</v>
      </c>
      <c r="AE529" s="234" t="s">
        <v>3593</v>
      </c>
      <c r="AF529" s="234" t="s">
        <v>3593</v>
      </c>
      <c r="AG529" s="234" t="s">
        <v>3593</v>
      </c>
      <c r="AH529" s="234" t="s">
        <v>3593</v>
      </c>
      <c r="AI529" s="234" t="s">
        <v>3593</v>
      </c>
      <c r="AJ529" s="234" t="s">
        <v>3593</v>
      </c>
      <c r="AK529" s="234" t="s">
        <v>3593</v>
      </c>
      <c r="AL529" s="234" t="s">
        <v>3593</v>
      </c>
      <c r="AM529" s="234" t="s">
        <v>3593</v>
      </c>
      <c r="AN529" s="234" t="s">
        <v>3593</v>
      </c>
      <c r="AO529" s="234" t="s">
        <v>3593</v>
      </c>
      <c r="AP529" s="234" t="s">
        <v>3593</v>
      </c>
      <c r="AQ529" s="234" t="s">
        <v>3593</v>
      </c>
      <c r="AR529" s="234" t="s">
        <v>3593</v>
      </c>
      <c r="AS529" s="234" t="s">
        <v>3593</v>
      </c>
      <c r="AT529" s="234" t="s">
        <v>3593</v>
      </c>
      <c r="AU529" s="234" t="s">
        <v>3593</v>
      </c>
      <c r="AV529" s="234" t="s">
        <v>3593</v>
      </c>
      <c r="AW529" s="234" t="s">
        <v>3593</v>
      </c>
      <c r="AX529" s="234" t="s">
        <v>3593</v>
      </c>
      <c r="AY529" s="234" t="s">
        <v>3593</v>
      </c>
    </row>
    <row r="530" spans="15:51" x14ac:dyDescent="0.25">
      <c r="O530" s="200"/>
      <c r="P530" s="199" t="s">
        <v>4052</v>
      </c>
      <c r="Q530" s="199" t="s">
        <v>3769</v>
      </c>
      <c r="R530" s="199" t="s">
        <v>3769</v>
      </c>
      <c r="S530" s="199" t="s">
        <v>3595</v>
      </c>
      <c r="T530" s="234" t="s">
        <v>4053</v>
      </c>
      <c r="U530" s="234" t="s">
        <v>3593</v>
      </c>
      <c r="V530" s="234" t="s">
        <v>3593</v>
      </c>
      <c r="W530" s="234" t="s">
        <v>3593</v>
      </c>
      <c r="X530" s="234" t="s">
        <v>3593</v>
      </c>
      <c r="Y530" s="234" t="s">
        <v>3593</v>
      </c>
      <c r="Z530" s="234" t="s">
        <v>3593</v>
      </c>
      <c r="AA530" s="234" t="s">
        <v>3593</v>
      </c>
      <c r="AB530" s="234" t="s">
        <v>3593</v>
      </c>
      <c r="AC530" s="234" t="s">
        <v>3593</v>
      </c>
      <c r="AD530" s="234" t="s">
        <v>3593</v>
      </c>
      <c r="AE530" s="234" t="s">
        <v>3593</v>
      </c>
      <c r="AF530" s="234" t="s">
        <v>3593</v>
      </c>
      <c r="AG530" s="234" t="s">
        <v>3593</v>
      </c>
      <c r="AH530" s="234" t="s">
        <v>3593</v>
      </c>
      <c r="AI530" s="234" t="s">
        <v>3593</v>
      </c>
      <c r="AJ530" s="234" t="s">
        <v>3593</v>
      </c>
      <c r="AK530" s="234" t="s">
        <v>3593</v>
      </c>
      <c r="AL530" s="234" t="s">
        <v>3593</v>
      </c>
      <c r="AM530" s="234" t="s">
        <v>3593</v>
      </c>
      <c r="AN530" s="234" t="s">
        <v>3593</v>
      </c>
      <c r="AO530" s="234" t="s">
        <v>3593</v>
      </c>
      <c r="AP530" s="234" t="s">
        <v>3593</v>
      </c>
      <c r="AQ530" s="234" t="s">
        <v>3593</v>
      </c>
      <c r="AR530" s="234" t="s">
        <v>3593</v>
      </c>
      <c r="AS530" s="234" t="s">
        <v>3593</v>
      </c>
      <c r="AT530" s="234" t="s">
        <v>3593</v>
      </c>
      <c r="AU530" s="234" t="s">
        <v>3593</v>
      </c>
      <c r="AV530" s="234" t="s">
        <v>3593</v>
      </c>
      <c r="AW530" s="234" t="s">
        <v>3593</v>
      </c>
      <c r="AX530" s="234" t="s">
        <v>3593</v>
      </c>
      <c r="AY530" s="234" t="s">
        <v>3593</v>
      </c>
    </row>
    <row r="531" spans="15:51" x14ac:dyDescent="0.25">
      <c r="O531" s="200"/>
      <c r="P531" s="199" t="s">
        <v>4052</v>
      </c>
      <c r="Q531" s="199" t="s">
        <v>3770</v>
      </c>
      <c r="R531" s="199" t="s">
        <v>3770</v>
      </c>
      <c r="S531" s="199" t="s">
        <v>3771</v>
      </c>
      <c r="T531" s="234" t="s">
        <v>4053</v>
      </c>
      <c r="U531" s="234" t="s">
        <v>3593</v>
      </c>
      <c r="V531" s="234" t="s">
        <v>3593</v>
      </c>
      <c r="W531" s="234" t="s">
        <v>3593</v>
      </c>
      <c r="X531" s="234" t="s">
        <v>3593</v>
      </c>
      <c r="Y531" s="234" t="s">
        <v>3593</v>
      </c>
      <c r="Z531" s="234" t="s">
        <v>3593</v>
      </c>
      <c r="AA531" s="234" t="s">
        <v>3593</v>
      </c>
      <c r="AB531" s="234" t="s">
        <v>3593</v>
      </c>
      <c r="AC531" s="234" t="s">
        <v>3593</v>
      </c>
      <c r="AD531" s="234" t="s">
        <v>3593</v>
      </c>
      <c r="AE531" s="234" t="s">
        <v>3593</v>
      </c>
      <c r="AF531" s="234" t="s">
        <v>3593</v>
      </c>
      <c r="AG531" s="234" t="s">
        <v>3593</v>
      </c>
      <c r="AH531" s="234" t="s">
        <v>3593</v>
      </c>
      <c r="AI531" s="234" t="s">
        <v>3593</v>
      </c>
      <c r="AJ531" s="234" t="s">
        <v>3593</v>
      </c>
      <c r="AK531" s="234" t="s">
        <v>3593</v>
      </c>
      <c r="AL531" s="234" t="s">
        <v>3593</v>
      </c>
      <c r="AM531" s="234" t="s">
        <v>3593</v>
      </c>
      <c r="AN531" s="234" t="s">
        <v>3593</v>
      </c>
      <c r="AO531" s="234" t="s">
        <v>3593</v>
      </c>
      <c r="AP531" s="234" t="s">
        <v>3593</v>
      </c>
      <c r="AQ531" s="234" t="s">
        <v>3593</v>
      </c>
      <c r="AR531" s="234" t="s">
        <v>3593</v>
      </c>
      <c r="AS531" s="234" t="s">
        <v>3593</v>
      </c>
      <c r="AT531" s="234" t="s">
        <v>3593</v>
      </c>
      <c r="AU531" s="234" t="s">
        <v>3593</v>
      </c>
      <c r="AV531" s="234" t="s">
        <v>3593</v>
      </c>
      <c r="AW531" s="234" t="s">
        <v>3593</v>
      </c>
      <c r="AX531" s="234" t="s">
        <v>3593</v>
      </c>
      <c r="AY531" s="234" t="s">
        <v>3593</v>
      </c>
    </row>
    <row r="532" spans="15:51" x14ac:dyDescent="0.25">
      <c r="O532" s="200"/>
      <c r="P532" s="199" t="s">
        <v>4052</v>
      </c>
      <c r="Q532" s="199" t="s">
        <v>3773</v>
      </c>
      <c r="R532" s="199" t="s">
        <v>3773</v>
      </c>
      <c r="S532" s="234" t="s">
        <v>4053</v>
      </c>
      <c r="T532" s="234" t="s">
        <v>3593</v>
      </c>
      <c r="U532" s="234" t="s">
        <v>3593</v>
      </c>
      <c r="V532" s="234" t="s">
        <v>3593</v>
      </c>
      <c r="W532" s="234" t="s">
        <v>3593</v>
      </c>
      <c r="X532" s="234" t="s">
        <v>3593</v>
      </c>
      <c r="Y532" s="234" t="s">
        <v>3593</v>
      </c>
      <c r="Z532" s="234" t="s">
        <v>3593</v>
      </c>
      <c r="AA532" s="234" t="s">
        <v>3593</v>
      </c>
      <c r="AB532" s="234" t="s">
        <v>3593</v>
      </c>
      <c r="AC532" s="234" t="s">
        <v>3593</v>
      </c>
      <c r="AD532" s="234" t="s">
        <v>3593</v>
      </c>
      <c r="AE532" s="234" t="s">
        <v>3593</v>
      </c>
      <c r="AF532" s="234" t="s">
        <v>3593</v>
      </c>
      <c r="AG532" s="234" t="s">
        <v>3593</v>
      </c>
      <c r="AH532" s="234" t="s">
        <v>3593</v>
      </c>
      <c r="AI532" s="234" t="s">
        <v>3593</v>
      </c>
      <c r="AJ532" s="234" t="s">
        <v>3593</v>
      </c>
      <c r="AK532" s="234" t="s">
        <v>3593</v>
      </c>
      <c r="AL532" s="234" t="s">
        <v>3593</v>
      </c>
      <c r="AM532" s="234" t="s">
        <v>3593</v>
      </c>
      <c r="AN532" s="234" t="s">
        <v>3593</v>
      </c>
      <c r="AO532" s="234" t="s">
        <v>3593</v>
      </c>
      <c r="AP532" s="234" t="s">
        <v>3593</v>
      </c>
      <c r="AQ532" s="234" t="s">
        <v>3593</v>
      </c>
      <c r="AR532" s="234" t="s">
        <v>3593</v>
      </c>
      <c r="AS532" s="234" t="s">
        <v>3593</v>
      </c>
      <c r="AT532" s="234" t="s">
        <v>3593</v>
      </c>
      <c r="AU532" s="234" t="s">
        <v>3593</v>
      </c>
      <c r="AV532" s="234" t="s">
        <v>3593</v>
      </c>
      <c r="AW532" s="234" t="s">
        <v>3593</v>
      </c>
      <c r="AX532" s="234" t="s">
        <v>3593</v>
      </c>
      <c r="AY532" s="234" t="s">
        <v>3593</v>
      </c>
    </row>
    <row r="533" spans="15:51" x14ac:dyDescent="0.25">
      <c r="O533" s="200"/>
      <c r="P533" s="199" t="s">
        <v>4052</v>
      </c>
      <c r="Q533" s="199" t="s">
        <v>3775</v>
      </c>
      <c r="R533" s="199" t="s">
        <v>3775</v>
      </c>
      <c r="S533" s="199" t="s">
        <v>3743</v>
      </c>
      <c r="T533" s="234" t="s">
        <v>4053</v>
      </c>
      <c r="U533" s="234" t="s">
        <v>3593</v>
      </c>
      <c r="V533" s="234" t="s">
        <v>3593</v>
      </c>
      <c r="W533" s="234" t="s">
        <v>3593</v>
      </c>
      <c r="X533" s="234" t="s">
        <v>3593</v>
      </c>
      <c r="Y533" s="234" t="s">
        <v>3593</v>
      </c>
      <c r="Z533" s="234" t="s">
        <v>3593</v>
      </c>
      <c r="AA533" s="234" t="s">
        <v>3593</v>
      </c>
      <c r="AB533" s="234" t="s">
        <v>3593</v>
      </c>
      <c r="AC533" s="234" t="s">
        <v>3593</v>
      </c>
      <c r="AD533" s="234" t="s">
        <v>3593</v>
      </c>
      <c r="AE533" s="234" t="s">
        <v>3593</v>
      </c>
      <c r="AF533" s="234" t="s">
        <v>3593</v>
      </c>
      <c r="AG533" s="234" t="s">
        <v>3593</v>
      </c>
      <c r="AH533" s="234" t="s">
        <v>3593</v>
      </c>
      <c r="AI533" s="234" t="s">
        <v>3593</v>
      </c>
      <c r="AJ533" s="234" t="s">
        <v>3593</v>
      </c>
      <c r="AK533" s="234" t="s">
        <v>3593</v>
      </c>
      <c r="AL533" s="234" t="s">
        <v>3593</v>
      </c>
      <c r="AM533" s="234" t="s">
        <v>3593</v>
      </c>
      <c r="AN533" s="234" t="s">
        <v>3593</v>
      </c>
      <c r="AO533" s="234" t="s">
        <v>3593</v>
      </c>
      <c r="AP533" s="234" t="s">
        <v>3593</v>
      </c>
      <c r="AQ533" s="234" t="s">
        <v>3593</v>
      </c>
      <c r="AR533" s="234" t="s">
        <v>3593</v>
      </c>
      <c r="AS533" s="234" t="s">
        <v>3593</v>
      </c>
      <c r="AT533" s="234" t="s">
        <v>3593</v>
      </c>
      <c r="AU533" s="234" t="s">
        <v>3593</v>
      </c>
      <c r="AV533" s="234" t="s">
        <v>3593</v>
      </c>
      <c r="AW533" s="234" t="s">
        <v>3593</v>
      </c>
      <c r="AX533" s="234" t="s">
        <v>3593</v>
      </c>
      <c r="AY533" s="234" t="s">
        <v>3593</v>
      </c>
    </row>
    <row r="534" spans="15:51" x14ac:dyDescent="0.25">
      <c r="O534" s="200"/>
      <c r="P534" s="199" t="s">
        <v>4052</v>
      </c>
      <c r="Q534" s="199" t="s">
        <v>3776</v>
      </c>
      <c r="R534" s="199" t="s">
        <v>3776</v>
      </c>
      <c r="S534" s="199" t="s">
        <v>3778</v>
      </c>
      <c r="T534" s="234" t="s">
        <v>4053</v>
      </c>
      <c r="U534" s="234" t="s">
        <v>3593</v>
      </c>
      <c r="V534" s="234" t="s">
        <v>3593</v>
      </c>
      <c r="W534" s="234" t="s">
        <v>3593</v>
      </c>
      <c r="X534" s="234" t="s">
        <v>3593</v>
      </c>
      <c r="Y534" s="234" t="s">
        <v>3593</v>
      </c>
      <c r="Z534" s="234" t="s">
        <v>3593</v>
      </c>
      <c r="AA534" s="234" t="s">
        <v>3593</v>
      </c>
      <c r="AB534" s="234" t="s">
        <v>3593</v>
      </c>
      <c r="AC534" s="234" t="s">
        <v>3593</v>
      </c>
      <c r="AD534" s="234" t="s">
        <v>3593</v>
      </c>
      <c r="AE534" s="234" t="s">
        <v>3593</v>
      </c>
      <c r="AF534" s="234" t="s">
        <v>3593</v>
      </c>
      <c r="AG534" s="234" t="s">
        <v>3593</v>
      </c>
      <c r="AH534" s="234" t="s">
        <v>3593</v>
      </c>
      <c r="AI534" s="234" t="s">
        <v>3593</v>
      </c>
      <c r="AJ534" s="234" t="s">
        <v>3593</v>
      </c>
      <c r="AK534" s="234" t="s">
        <v>3593</v>
      </c>
      <c r="AL534" s="234" t="s">
        <v>3593</v>
      </c>
      <c r="AM534" s="234" t="s">
        <v>3593</v>
      </c>
      <c r="AN534" s="234" t="s">
        <v>3593</v>
      </c>
      <c r="AO534" s="234" t="s">
        <v>3593</v>
      </c>
      <c r="AP534" s="234" t="s">
        <v>3593</v>
      </c>
      <c r="AQ534" s="234" t="s">
        <v>3593</v>
      </c>
      <c r="AR534" s="234" t="s">
        <v>3593</v>
      </c>
      <c r="AS534" s="234" t="s">
        <v>3593</v>
      </c>
      <c r="AT534" s="234" t="s">
        <v>3593</v>
      </c>
      <c r="AU534" s="234" t="s">
        <v>3593</v>
      </c>
      <c r="AV534" s="234" t="s">
        <v>3593</v>
      </c>
      <c r="AW534" s="234" t="s">
        <v>3593</v>
      </c>
      <c r="AX534" s="234" t="s">
        <v>3593</v>
      </c>
      <c r="AY534" s="234" t="s">
        <v>3593</v>
      </c>
    </row>
    <row r="535" spans="15:51" x14ac:dyDescent="0.25">
      <c r="O535" s="200"/>
      <c r="P535" s="199" t="s">
        <v>4052</v>
      </c>
      <c r="Q535" s="199" t="s">
        <v>3779</v>
      </c>
      <c r="R535" s="199" t="s">
        <v>3779</v>
      </c>
      <c r="S535" s="199" t="s">
        <v>3668</v>
      </c>
      <c r="T535" s="234" t="s">
        <v>4053</v>
      </c>
      <c r="U535" s="234" t="s">
        <v>3593</v>
      </c>
      <c r="V535" s="234" t="s">
        <v>3593</v>
      </c>
      <c r="W535" s="234" t="s">
        <v>3593</v>
      </c>
      <c r="X535" s="234" t="s">
        <v>3593</v>
      </c>
      <c r="Y535" s="234" t="s">
        <v>3593</v>
      </c>
      <c r="Z535" s="234" t="s">
        <v>3593</v>
      </c>
      <c r="AA535" s="234" t="s">
        <v>3593</v>
      </c>
      <c r="AB535" s="234" t="s">
        <v>3593</v>
      </c>
      <c r="AC535" s="234" t="s">
        <v>3593</v>
      </c>
      <c r="AD535" s="234" t="s">
        <v>3593</v>
      </c>
      <c r="AE535" s="234" t="s">
        <v>3593</v>
      </c>
      <c r="AF535" s="234" t="s">
        <v>3593</v>
      </c>
      <c r="AG535" s="234" t="s">
        <v>3593</v>
      </c>
      <c r="AH535" s="234" t="s">
        <v>3593</v>
      </c>
      <c r="AI535" s="234" t="s">
        <v>3593</v>
      </c>
      <c r="AJ535" s="234" t="s">
        <v>3593</v>
      </c>
      <c r="AK535" s="234" t="s">
        <v>3593</v>
      </c>
      <c r="AL535" s="234" t="s">
        <v>3593</v>
      </c>
      <c r="AM535" s="234" t="s">
        <v>3593</v>
      </c>
      <c r="AN535" s="234" t="s">
        <v>3593</v>
      </c>
      <c r="AO535" s="234" t="s">
        <v>3593</v>
      </c>
      <c r="AP535" s="234" t="s">
        <v>3593</v>
      </c>
      <c r="AQ535" s="234" t="s">
        <v>3593</v>
      </c>
      <c r="AR535" s="234" t="s">
        <v>3593</v>
      </c>
      <c r="AS535" s="234" t="s">
        <v>3593</v>
      </c>
      <c r="AT535" s="234" t="s">
        <v>3593</v>
      </c>
      <c r="AU535" s="234" t="s">
        <v>3593</v>
      </c>
      <c r="AV535" s="234" t="s">
        <v>3593</v>
      </c>
      <c r="AW535" s="234" t="s">
        <v>3593</v>
      </c>
      <c r="AX535" s="234" t="s">
        <v>3593</v>
      </c>
      <c r="AY535" s="234" t="s">
        <v>3593</v>
      </c>
    </row>
    <row r="536" spans="15:51" x14ac:dyDescent="0.25">
      <c r="O536" s="200"/>
      <c r="P536" s="199" t="s">
        <v>4052</v>
      </c>
      <c r="Q536" s="199" t="s">
        <v>3780</v>
      </c>
      <c r="R536" s="199" t="s">
        <v>3780</v>
      </c>
      <c r="S536" s="199" t="s">
        <v>3781</v>
      </c>
      <c r="T536" s="199" t="s">
        <v>3760</v>
      </c>
      <c r="U536" s="234" t="s">
        <v>4053</v>
      </c>
      <c r="V536" s="234" t="s">
        <v>3593</v>
      </c>
      <c r="W536" s="234" t="s">
        <v>3593</v>
      </c>
      <c r="X536" s="234" t="s">
        <v>3593</v>
      </c>
      <c r="Y536" s="234" t="s">
        <v>3593</v>
      </c>
      <c r="Z536" s="234" t="s">
        <v>3593</v>
      </c>
      <c r="AA536" s="234" t="s">
        <v>3593</v>
      </c>
      <c r="AB536" s="234" t="s">
        <v>3593</v>
      </c>
      <c r="AC536" s="234" t="s">
        <v>3593</v>
      </c>
      <c r="AD536" s="234" t="s">
        <v>3593</v>
      </c>
      <c r="AE536" s="234" t="s">
        <v>3593</v>
      </c>
      <c r="AF536" s="234" t="s">
        <v>3593</v>
      </c>
      <c r="AG536" s="234" t="s">
        <v>3593</v>
      </c>
      <c r="AH536" s="234" t="s">
        <v>3593</v>
      </c>
      <c r="AI536" s="234" t="s">
        <v>3593</v>
      </c>
      <c r="AJ536" s="234" t="s">
        <v>3593</v>
      </c>
      <c r="AK536" s="234" t="s">
        <v>3593</v>
      </c>
      <c r="AL536" s="234" t="s">
        <v>3593</v>
      </c>
      <c r="AM536" s="234" t="s">
        <v>3593</v>
      </c>
      <c r="AN536" s="234" t="s">
        <v>3593</v>
      </c>
      <c r="AO536" s="234" t="s">
        <v>3593</v>
      </c>
      <c r="AP536" s="234" t="s">
        <v>3593</v>
      </c>
      <c r="AQ536" s="234" t="s">
        <v>3593</v>
      </c>
      <c r="AR536" s="234" t="s">
        <v>3593</v>
      </c>
      <c r="AS536" s="234" t="s">
        <v>3593</v>
      </c>
      <c r="AT536" s="234" t="s">
        <v>3593</v>
      </c>
      <c r="AU536" s="234" t="s">
        <v>3593</v>
      </c>
      <c r="AV536" s="234" t="s">
        <v>3593</v>
      </c>
      <c r="AW536" s="234" t="s">
        <v>3593</v>
      </c>
      <c r="AX536" s="234" t="s">
        <v>3593</v>
      </c>
      <c r="AY536" s="234" t="s">
        <v>3593</v>
      </c>
    </row>
    <row r="537" spans="15:51" x14ac:dyDescent="0.25">
      <c r="O537" s="200"/>
      <c r="P537" s="199" t="s">
        <v>4052</v>
      </c>
      <c r="Q537" s="199" t="s">
        <v>3782</v>
      </c>
      <c r="R537" s="199" t="s">
        <v>3782</v>
      </c>
      <c r="S537" s="199" t="s">
        <v>3591</v>
      </c>
      <c r="T537" s="234" t="s">
        <v>4053</v>
      </c>
      <c r="U537" s="234" t="s">
        <v>3593</v>
      </c>
      <c r="V537" s="234" t="s">
        <v>3593</v>
      </c>
      <c r="W537" s="234" t="s">
        <v>3593</v>
      </c>
      <c r="X537" s="234" t="s">
        <v>3593</v>
      </c>
      <c r="Y537" s="234" t="s">
        <v>3593</v>
      </c>
      <c r="Z537" s="234" t="s">
        <v>3593</v>
      </c>
      <c r="AA537" s="234" t="s">
        <v>3593</v>
      </c>
      <c r="AB537" s="234" t="s">
        <v>3593</v>
      </c>
      <c r="AC537" s="234" t="s">
        <v>3593</v>
      </c>
      <c r="AD537" s="234" t="s">
        <v>3593</v>
      </c>
      <c r="AE537" s="234" t="s">
        <v>3593</v>
      </c>
      <c r="AF537" s="234" t="s">
        <v>3593</v>
      </c>
      <c r="AG537" s="234" t="s">
        <v>3593</v>
      </c>
      <c r="AH537" s="234" t="s">
        <v>3593</v>
      </c>
      <c r="AI537" s="234" t="s">
        <v>3593</v>
      </c>
      <c r="AJ537" s="234" t="s">
        <v>3593</v>
      </c>
      <c r="AK537" s="234" t="s">
        <v>3593</v>
      </c>
      <c r="AL537" s="234" t="s">
        <v>3593</v>
      </c>
      <c r="AM537" s="234" t="s">
        <v>3593</v>
      </c>
      <c r="AN537" s="234" t="s">
        <v>3593</v>
      </c>
      <c r="AO537" s="234" t="s">
        <v>3593</v>
      </c>
      <c r="AP537" s="234" t="s">
        <v>3593</v>
      </c>
      <c r="AQ537" s="234" t="s">
        <v>3593</v>
      </c>
      <c r="AR537" s="234" t="s">
        <v>3593</v>
      </c>
      <c r="AS537" s="234" t="s">
        <v>3593</v>
      </c>
      <c r="AT537" s="234" t="s">
        <v>3593</v>
      </c>
      <c r="AU537" s="234" t="s">
        <v>3593</v>
      </c>
      <c r="AV537" s="234" t="s">
        <v>3593</v>
      </c>
      <c r="AW537" s="234" t="s">
        <v>3593</v>
      </c>
      <c r="AX537" s="234" t="s">
        <v>3593</v>
      </c>
      <c r="AY537" s="234" t="s">
        <v>3593</v>
      </c>
    </row>
    <row r="538" spans="15:51" x14ac:dyDescent="0.25">
      <c r="O538" s="200"/>
      <c r="P538" s="199" t="s">
        <v>4052</v>
      </c>
      <c r="Q538" s="199" t="s">
        <v>3783</v>
      </c>
      <c r="R538" s="199" t="s">
        <v>3783</v>
      </c>
      <c r="S538" s="199" t="s">
        <v>3638</v>
      </c>
      <c r="T538" s="234" t="s">
        <v>4053</v>
      </c>
      <c r="U538" s="234" t="s">
        <v>3593</v>
      </c>
      <c r="V538" s="234" t="s">
        <v>3593</v>
      </c>
      <c r="W538" s="234" t="s">
        <v>3593</v>
      </c>
      <c r="X538" s="234" t="s">
        <v>3593</v>
      </c>
      <c r="Y538" s="234" t="s">
        <v>3593</v>
      </c>
      <c r="Z538" s="234" t="s">
        <v>3593</v>
      </c>
      <c r="AA538" s="234" t="s">
        <v>3593</v>
      </c>
      <c r="AB538" s="234" t="s">
        <v>3593</v>
      </c>
      <c r="AC538" s="234" t="s">
        <v>3593</v>
      </c>
      <c r="AD538" s="234" t="s">
        <v>3593</v>
      </c>
      <c r="AE538" s="234" t="s">
        <v>3593</v>
      </c>
      <c r="AF538" s="234" t="s">
        <v>3593</v>
      </c>
      <c r="AG538" s="234" t="s">
        <v>3593</v>
      </c>
      <c r="AH538" s="234" t="s">
        <v>3593</v>
      </c>
      <c r="AI538" s="234" t="s">
        <v>3593</v>
      </c>
      <c r="AJ538" s="234" t="s">
        <v>3593</v>
      </c>
      <c r="AK538" s="234" t="s">
        <v>3593</v>
      </c>
      <c r="AL538" s="234" t="s">
        <v>3593</v>
      </c>
      <c r="AM538" s="234" t="s">
        <v>3593</v>
      </c>
      <c r="AN538" s="234" t="s">
        <v>3593</v>
      </c>
      <c r="AO538" s="234" t="s">
        <v>3593</v>
      </c>
      <c r="AP538" s="234" t="s">
        <v>3593</v>
      </c>
      <c r="AQ538" s="234" t="s">
        <v>3593</v>
      </c>
      <c r="AR538" s="234" t="s">
        <v>3593</v>
      </c>
      <c r="AS538" s="234" t="s">
        <v>3593</v>
      </c>
      <c r="AT538" s="234" t="s">
        <v>3593</v>
      </c>
      <c r="AU538" s="234" t="s">
        <v>3593</v>
      </c>
      <c r="AV538" s="234" t="s">
        <v>3593</v>
      </c>
      <c r="AW538" s="234" t="s">
        <v>3593</v>
      </c>
      <c r="AX538" s="234" t="s">
        <v>3593</v>
      </c>
      <c r="AY538" s="234" t="s">
        <v>3593</v>
      </c>
    </row>
    <row r="539" spans="15:51" x14ac:dyDescent="0.25">
      <c r="O539" s="200"/>
      <c r="P539" s="199" t="s">
        <v>4054</v>
      </c>
      <c r="Q539" s="199" t="s">
        <v>3595</v>
      </c>
      <c r="R539" s="199" t="s">
        <v>3594</v>
      </c>
      <c r="S539" s="199" t="s">
        <v>3643</v>
      </c>
      <c r="T539" s="199" t="s">
        <v>3738</v>
      </c>
      <c r="U539" s="199" t="s">
        <v>3769</v>
      </c>
      <c r="V539" s="199" t="s">
        <v>3785</v>
      </c>
      <c r="W539" s="199" t="s">
        <v>3786</v>
      </c>
      <c r="X539" s="234" t="s">
        <v>3593</v>
      </c>
      <c r="Y539" s="234" t="s">
        <v>3593</v>
      </c>
      <c r="Z539" s="234" t="s">
        <v>3593</v>
      </c>
      <c r="AA539" s="234" t="s">
        <v>3593</v>
      </c>
      <c r="AB539" s="234" t="s">
        <v>3593</v>
      </c>
      <c r="AC539" s="234" t="s">
        <v>3593</v>
      </c>
      <c r="AD539" s="234" t="s">
        <v>3593</v>
      </c>
      <c r="AE539" s="234" t="s">
        <v>3593</v>
      </c>
      <c r="AF539" s="234" t="s">
        <v>3593</v>
      </c>
      <c r="AG539" s="234" t="s">
        <v>3593</v>
      </c>
      <c r="AH539" s="234" t="s">
        <v>3593</v>
      </c>
      <c r="AI539" s="234" t="s">
        <v>3593</v>
      </c>
      <c r="AJ539" s="234" t="s">
        <v>3593</v>
      </c>
      <c r="AK539" s="234" t="s">
        <v>3593</v>
      </c>
      <c r="AL539" s="234" t="s">
        <v>3593</v>
      </c>
      <c r="AM539" s="234" t="s">
        <v>3593</v>
      </c>
      <c r="AN539" s="234" t="s">
        <v>3593</v>
      </c>
      <c r="AO539" s="234" t="s">
        <v>3593</v>
      </c>
      <c r="AP539" s="234" t="s">
        <v>3593</v>
      </c>
      <c r="AQ539" s="234" t="s">
        <v>3593</v>
      </c>
      <c r="AR539" s="234" t="s">
        <v>3593</v>
      </c>
      <c r="AS539" s="234" t="s">
        <v>3593</v>
      </c>
      <c r="AT539" s="234" t="s">
        <v>3593</v>
      </c>
      <c r="AU539" s="234" t="s">
        <v>3593</v>
      </c>
      <c r="AV539" s="234" t="s">
        <v>3593</v>
      </c>
      <c r="AW539" s="234" t="s">
        <v>3593</v>
      </c>
      <c r="AX539" s="234" t="s">
        <v>3593</v>
      </c>
      <c r="AY539" s="234" t="s">
        <v>3593</v>
      </c>
    </row>
    <row r="540" spans="15:51" x14ac:dyDescent="0.25">
      <c r="O540" s="200"/>
      <c r="P540" s="199" t="s">
        <v>3699</v>
      </c>
      <c r="Q540" s="199" t="s">
        <v>3596</v>
      </c>
      <c r="R540" s="234" t="s">
        <v>3593</v>
      </c>
      <c r="S540" s="234" t="s">
        <v>3593</v>
      </c>
      <c r="T540" s="234" t="s">
        <v>3593</v>
      </c>
      <c r="U540" s="234" t="s">
        <v>3593</v>
      </c>
      <c r="V540" s="234" t="s">
        <v>3593</v>
      </c>
      <c r="W540" s="234" t="s">
        <v>3593</v>
      </c>
      <c r="X540" s="234" t="s">
        <v>3593</v>
      </c>
      <c r="Y540" s="234" t="s">
        <v>3593</v>
      </c>
      <c r="Z540" s="234" t="s">
        <v>3593</v>
      </c>
      <c r="AA540" s="234" t="s">
        <v>3593</v>
      </c>
      <c r="AB540" s="234" t="s">
        <v>3593</v>
      </c>
      <c r="AC540" s="234" t="s">
        <v>3593</v>
      </c>
      <c r="AD540" s="234" t="s">
        <v>3593</v>
      </c>
      <c r="AE540" s="234" t="s">
        <v>3593</v>
      </c>
      <c r="AF540" s="234" t="s">
        <v>3593</v>
      </c>
      <c r="AG540" s="234" t="s">
        <v>3593</v>
      </c>
      <c r="AH540" s="234" t="s">
        <v>3593</v>
      </c>
      <c r="AI540" s="234" t="s">
        <v>3593</v>
      </c>
      <c r="AJ540" s="234" t="s">
        <v>3593</v>
      </c>
      <c r="AK540" s="234" t="s">
        <v>3593</v>
      </c>
      <c r="AL540" s="234" t="s">
        <v>3593</v>
      </c>
      <c r="AM540" s="234" t="s">
        <v>3593</v>
      </c>
      <c r="AN540" s="234" t="s">
        <v>3593</v>
      </c>
      <c r="AO540" s="234" t="s">
        <v>3593</v>
      </c>
      <c r="AP540" s="234" t="s">
        <v>3593</v>
      </c>
      <c r="AQ540" s="234" t="s">
        <v>3593</v>
      </c>
      <c r="AR540" s="234" t="s">
        <v>3593</v>
      </c>
      <c r="AS540" s="234" t="s">
        <v>3593</v>
      </c>
      <c r="AT540" s="234" t="s">
        <v>3593</v>
      </c>
      <c r="AU540" s="234" t="s">
        <v>3593</v>
      </c>
      <c r="AV540" s="234" t="s">
        <v>3593</v>
      </c>
      <c r="AW540" s="234" t="s">
        <v>3593</v>
      </c>
      <c r="AX540" s="234" t="s">
        <v>3593</v>
      </c>
      <c r="AY540" s="234" t="s">
        <v>3593</v>
      </c>
    </row>
    <row r="541" spans="15:51" x14ac:dyDescent="0.25">
      <c r="O541" s="200"/>
      <c r="P541" s="199" t="s">
        <v>4052</v>
      </c>
      <c r="Q541" s="199" t="s">
        <v>3788</v>
      </c>
      <c r="R541" s="199" t="s">
        <v>3788</v>
      </c>
      <c r="S541" s="199" t="s">
        <v>3708</v>
      </c>
      <c r="T541" s="234" t="s">
        <v>4053</v>
      </c>
      <c r="U541" s="234" t="s">
        <v>3593</v>
      </c>
      <c r="V541" s="234" t="s">
        <v>3593</v>
      </c>
      <c r="W541" s="234" t="s">
        <v>3593</v>
      </c>
      <c r="X541" s="234" t="s">
        <v>3593</v>
      </c>
      <c r="Y541" s="234" t="s">
        <v>3593</v>
      </c>
      <c r="Z541" s="234" t="s">
        <v>3593</v>
      </c>
      <c r="AA541" s="234" t="s">
        <v>3593</v>
      </c>
      <c r="AB541" s="234" t="s">
        <v>3593</v>
      </c>
      <c r="AC541" s="234" t="s">
        <v>3593</v>
      </c>
      <c r="AD541" s="234" t="s">
        <v>3593</v>
      </c>
      <c r="AE541" s="234" t="s">
        <v>3593</v>
      </c>
      <c r="AF541" s="234" t="s">
        <v>3593</v>
      </c>
      <c r="AG541" s="234" t="s">
        <v>3593</v>
      </c>
      <c r="AH541" s="234" t="s">
        <v>3593</v>
      </c>
      <c r="AI541" s="234" t="s">
        <v>3593</v>
      </c>
      <c r="AJ541" s="234" t="s">
        <v>3593</v>
      </c>
      <c r="AK541" s="234" t="s">
        <v>3593</v>
      </c>
      <c r="AL541" s="234" t="s">
        <v>3593</v>
      </c>
      <c r="AM541" s="234" t="s">
        <v>3593</v>
      </c>
      <c r="AN541" s="234" t="s">
        <v>3593</v>
      </c>
      <c r="AO541" s="234" t="s">
        <v>3593</v>
      </c>
      <c r="AP541" s="234" t="s">
        <v>3593</v>
      </c>
      <c r="AQ541" s="234" t="s">
        <v>3593</v>
      </c>
      <c r="AR541" s="234" t="s">
        <v>3593</v>
      </c>
      <c r="AS541" s="234" t="s">
        <v>3593</v>
      </c>
      <c r="AT541" s="234" t="s">
        <v>3593</v>
      </c>
      <c r="AU541" s="234" t="s">
        <v>3593</v>
      </c>
      <c r="AV541" s="234" t="s">
        <v>3593</v>
      </c>
      <c r="AW541" s="234" t="s">
        <v>3593</v>
      </c>
      <c r="AX541" s="234" t="s">
        <v>3593</v>
      </c>
      <c r="AY541" s="234" t="s">
        <v>3593</v>
      </c>
    </row>
    <row r="542" spans="15:51" x14ac:dyDescent="0.25">
      <c r="O542" s="200"/>
      <c r="P542" s="199" t="s">
        <v>4052</v>
      </c>
      <c r="Q542" s="199" t="s">
        <v>3789</v>
      </c>
      <c r="R542" s="199" t="s">
        <v>3789</v>
      </c>
      <c r="S542" s="199" t="s">
        <v>3778</v>
      </c>
      <c r="T542" s="234" t="s">
        <v>4053</v>
      </c>
      <c r="U542" s="234" t="s">
        <v>3593</v>
      </c>
      <c r="V542" s="234" t="s">
        <v>3593</v>
      </c>
      <c r="W542" s="234" t="s">
        <v>3593</v>
      </c>
      <c r="X542" s="234" t="s">
        <v>3593</v>
      </c>
      <c r="Y542" s="234" t="s">
        <v>3593</v>
      </c>
      <c r="Z542" s="234" t="s">
        <v>3593</v>
      </c>
      <c r="AA542" s="234" t="s">
        <v>3593</v>
      </c>
      <c r="AB542" s="234" t="s">
        <v>3593</v>
      </c>
      <c r="AC542" s="234" t="s">
        <v>3593</v>
      </c>
      <c r="AD542" s="234" t="s">
        <v>3593</v>
      </c>
      <c r="AE542" s="234" t="s">
        <v>3593</v>
      </c>
      <c r="AF542" s="234" t="s">
        <v>3593</v>
      </c>
      <c r="AG542" s="234" t="s">
        <v>3593</v>
      </c>
      <c r="AH542" s="234" t="s">
        <v>3593</v>
      </c>
      <c r="AI542" s="234" t="s">
        <v>3593</v>
      </c>
      <c r="AJ542" s="234" t="s">
        <v>3593</v>
      </c>
      <c r="AK542" s="234" t="s">
        <v>3593</v>
      </c>
      <c r="AL542" s="234" t="s">
        <v>3593</v>
      </c>
      <c r="AM542" s="234" t="s">
        <v>3593</v>
      </c>
      <c r="AN542" s="234" t="s">
        <v>3593</v>
      </c>
      <c r="AO542" s="234" t="s">
        <v>3593</v>
      </c>
      <c r="AP542" s="234" t="s">
        <v>3593</v>
      </c>
      <c r="AQ542" s="234" t="s">
        <v>3593</v>
      </c>
      <c r="AR542" s="234" t="s">
        <v>3593</v>
      </c>
      <c r="AS542" s="234" t="s">
        <v>3593</v>
      </c>
      <c r="AT542" s="234" t="s">
        <v>3593</v>
      </c>
      <c r="AU542" s="234" t="s">
        <v>3593</v>
      </c>
      <c r="AV542" s="234" t="s">
        <v>3593</v>
      </c>
      <c r="AW542" s="234" t="s">
        <v>3593</v>
      </c>
      <c r="AX542" s="234" t="s">
        <v>3593</v>
      </c>
      <c r="AY542" s="234" t="s">
        <v>3593</v>
      </c>
    </row>
    <row r="543" spans="15:51" x14ac:dyDescent="0.25">
      <c r="O543" s="200"/>
      <c r="P543" s="199" t="s">
        <v>4052</v>
      </c>
      <c r="Q543" s="199" t="s">
        <v>3790</v>
      </c>
      <c r="R543" s="199" t="s">
        <v>3790</v>
      </c>
      <c r="S543" s="199" t="s">
        <v>3615</v>
      </c>
      <c r="T543" s="199" t="s">
        <v>3617</v>
      </c>
      <c r="U543" s="234" t="s">
        <v>4053</v>
      </c>
      <c r="V543" s="234" t="s">
        <v>3593</v>
      </c>
      <c r="W543" s="234" t="s">
        <v>3593</v>
      </c>
      <c r="X543" s="234" t="s">
        <v>3593</v>
      </c>
      <c r="Y543" s="234" t="s">
        <v>3593</v>
      </c>
      <c r="Z543" s="234" t="s">
        <v>3593</v>
      </c>
      <c r="AA543" s="234" t="s">
        <v>3593</v>
      </c>
      <c r="AB543" s="234" t="s">
        <v>3593</v>
      </c>
      <c r="AC543" s="234" t="s">
        <v>3593</v>
      </c>
      <c r="AD543" s="234" t="s">
        <v>3593</v>
      </c>
      <c r="AE543" s="234" t="s">
        <v>3593</v>
      </c>
      <c r="AF543" s="234" t="s">
        <v>3593</v>
      </c>
      <c r="AG543" s="234" t="s">
        <v>3593</v>
      </c>
      <c r="AH543" s="234" t="s">
        <v>3593</v>
      </c>
      <c r="AI543" s="234" t="s">
        <v>3593</v>
      </c>
      <c r="AJ543" s="234" t="s">
        <v>3593</v>
      </c>
      <c r="AK543" s="234" t="s">
        <v>3593</v>
      </c>
      <c r="AL543" s="234" t="s">
        <v>3593</v>
      </c>
      <c r="AM543" s="234" t="s">
        <v>3593</v>
      </c>
      <c r="AN543" s="234" t="s">
        <v>3593</v>
      </c>
      <c r="AO543" s="234" t="s">
        <v>3593</v>
      </c>
      <c r="AP543" s="234" t="s">
        <v>3593</v>
      </c>
      <c r="AQ543" s="234" t="s">
        <v>3593</v>
      </c>
      <c r="AR543" s="234" t="s">
        <v>3593</v>
      </c>
      <c r="AS543" s="234" t="s">
        <v>3593</v>
      </c>
      <c r="AT543" s="234" t="s">
        <v>3593</v>
      </c>
      <c r="AU543" s="234" t="s">
        <v>3593</v>
      </c>
      <c r="AV543" s="234" t="s">
        <v>3593</v>
      </c>
      <c r="AW543" s="234" t="s">
        <v>3593</v>
      </c>
      <c r="AX543" s="234" t="s">
        <v>3593</v>
      </c>
      <c r="AY543" s="234" t="s">
        <v>3593</v>
      </c>
    </row>
    <row r="544" spans="15:51" x14ac:dyDescent="0.25">
      <c r="O544" s="200"/>
      <c r="P544" s="199" t="s">
        <v>3699</v>
      </c>
      <c r="Q544" s="199" t="s">
        <v>3791</v>
      </c>
      <c r="R544" s="234" t="s">
        <v>3593</v>
      </c>
      <c r="S544" s="234" t="s">
        <v>3593</v>
      </c>
      <c r="T544" s="234" t="s">
        <v>3593</v>
      </c>
      <c r="U544" s="234" t="s">
        <v>3593</v>
      </c>
      <c r="V544" s="234" t="s">
        <v>3593</v>
      </c>
      <c r="W544" s="234" t="s">
        <v>3593</v>
      </c>
      <c r="X544" s="234" t="s">
        <v>3593</v>
      </c>
      <c r="Y544" s="234" t="s">
        <v>3593</v>
      </c>
      <c r="Z544" s="234" t="s">
        <v>3593</v>
      </c>
      <c r="AA544" s="234" t="s">
        <v>3593</v>
      </c>
      <c r="AB544" s="234" t="s">
        <v>3593</v>
      </c>
      <c r="AC544" s="234" t="s">
        <v>3593</v>
      </c>
      <c r="AD544" s="234" t="s">
        <v>3593</v>
      </c>
      <c r="AE544" s="234" t="s">
        <v>3593</v>
      </c>
      <c r="AF544" s="234" t="s">
        <v>3593</v>
      </c>
      <c r="AG544" s="234" t="s">
        <v>3593</v>
      </c>
      <c r="AH544" s="234" t="s">
        <v>3593</v>
      </c>
      <c r="AI544" s="234" t="s">
        <v>3593</v>
      </c>
      <c r="AJ544" s="234" t="s">
        <v>3593</v>
      </c>
      <c r="AK544" s="234" t="s">
        <v>3593</v>
      </c>
      <c r="AL544" s="234" t="s">
        <v>3593</v>
      </c>
      <c r="AM544" s="234" t="s">
        <v>3593</v>
      </c>
      <c r="AN544" s="234" t="s">
        <v>3593</v>
      </c>
      <c r="AO544" s="234" t="s">
        <v>3593</v>
      </c>
      <c r="AP544" s="234" t="s">
        <v>3593</v>
      </c>
      <c r="AQ544" s="234" t="s">
        <v>3593</v>
      </c>
      <c r="AR544" s="234" t="s">
        <v>3593</v>
      </c>
      <c r="AS544" s="234" t="s">
        <v>3593</v>
      </c>
      <c r="AT544" s="234" t="s">
        <v>3593</v>
      </c>
      <c r="AU544" s="234" t="s">
        <v>3593</v>
      </c>
      <c r="AV544" s="234" t="s">
        <v>3593</v>
      </c>
      <c r="AW544" s="234" t="s">
        <v>3593</v>
      </c>
      <c r="AX544" s="234" t="s">
        <v>3593</v>
      </c>
      <c r="AY544" s="234" t="s">
        <v>3593</v>
      </c>
    </row>
    <row r="545" spans="15:51" x14ac:dyDescent="0.25">
      <c r="O545" s="200"/>
      <c r="P545" s="199" t="s">
        <v>4052</v>
      </c>
      <c r="Q545" s="199" t="s">
        <v>3792</v>
      </c>
      <c r="R545" s="199" t="s">
        <v>3792</v>
      </c>
      <c r="S545" s="199" t="s">
        <v>3771</v>
      </c>
      <c r="T545" s="234" t="s">
        <v>4053</v>
      </c>
      <c r="U545" s="234" t="s">
        <v>3593</v>
      </c>
      <c r="V545" s="234" t="s">
        <v>3593</v>
      </c>
      <c r="W545" s="234" t="s">
        <v>3593</v>
      </c>
      <c r="X545" s="234" t="s">
        <v>3593</v>
      </c>
      <c r="Y545" s="234" t="s">
        <v>3593</v>
      </c>
      <c r="Z545" s="234" t="s">
        <v>3593</v>
      </c>
      <c r="AA545" s="234" t="s">
        <v>3593</v>
      </c>
      <c r="AB545" s="234" t="s">
        <v>3593</v>
      </c>
      <c r="AC545" s="234" t="s">
        <v>3593</v>
      </c>
      <c r="AD545" s="234" t="s">
        <v>3593</v>
      </c>
      <c r="AE545" s="234" t="s">
        <v>3593</v>
      </c>
      <c r="AF545" s="234" t="s">
        <v>3593</v>
      </c>
      <c r="AG545" s="234" t="s">
        <v>3593</v>
      </c>
      <c r="AH545" s="234" t="s">
        <v>3593</v>
      </c>
      <c r="AI545" s="234" t="s">
        <v>3593</v>
      </c>
      <c r="AJ545" s="234" t="s">
        <v>3593</v>
      </c>
      <c r="AK545" s="234" t="s">
        <v>3593</v>
      </c>
      <c r="AL545" s="234" t="s">
        <v>3593</v>
      </c>
      <c r="AM545" s="234" t="s">
        <v>3593</v>
      </c>
      <c r="AN545" s="234" t="s">
        <v>3593</v>
      </c>
      <c r="AO545" s="234" t="s">
        <v>3593</v>
      </c>
      <c r="AP545" s="234" t="s">
        <v>3593</v>
      </c>
      <c r="AQ545" s="234" t="s">
        <v>3593</v>
      </c>
      <c r="AR545" s="234" t="s">
        <v>3593</v>
      </c>
      <c r="AS545" s="234" t="s">
        <v>3593</v>
      </c>
      <c r="AT545" s="234" t="s">
        <v>3593</v>
      </c>
      <c r="AU545" s="234" t="s">
        <v>3593</v>
      </c>
      <c r="AV545" s="234" t="s">
        <v>3593</v>
      </c>
      <c r="AW545" s="234" t="s">
        <v>3593</v>
      </c>
      <c r="AX545" s="234" t="s">
        <v>3593</v>
      </c>
      <c r="AY545" s="234" t="s">
        <v>3593</v>
      </c>
    </row>
    <row r="546" spans="15:51" x14ac:dyDescent="0.25">
      <c r="O546" s="200"/>
      <c r="P546" s="199" t="s">
        <v>4052</v>
      </c>
      <c r="Q546" s="199" t="s">
        <v>3793</v>
      </c>
      <c r="R546" s="199" t="s">
        <v>3793</v>
      </c>
      <c r="S546" s="199" t="s">
        <v>3600</v>
      </c>
      <c r="T546" s="234" t="s">
        <v>4053</v>
      </c>
      <c r="U546" s="234" t="s">
        <v>3593</v>
      </c>
      <c r="V546" s="234" t="s">
        <v>3593</v>
      </c>
      <c r="W546" s="234" t="s">
        <v>3593</v>
      </c>
      <c r="X546" s="234" t="s">
        <v>3593</v>
      </c>
      <c r="Y546" s="234" t="s">
        <v>3593</v>
      </c>
      <c r="Z546" s="234" t="s">
        <v>3593</v>
      </c>
      <c r="AA546" s="234" t="s">
        <v>3593</v>
      </c>
      <c r="AB546" s="234" t="s">
        <v>3593</v>
      </c>
      <c r="AC546" s="234" t="s">
        <v>3593</v>
      </c>
      <c r="AD546" s="234" t="s">
        <v>3593</v>
      </c>
      <c r="AE546" s="234" t="s">
        <v>3593</v>
      </c>
      <c r="AF546" s="234" t="s">
        <v>3593</v>
      </c>
      <c r="AG546" s="234" t="s">
        <v>3593</v>
      </c>
      <c r="AH546" s="234" t="s">
        <v>3593</v>
      </c>
      <c r="AI546" s="234" t="s">
        <v>3593</v>
      </c>
      <c r="AJ546" s="234" t="s">
        <v>3593</v>
      </c>
      <c r="AK546" s="234" t="s">
        <v>3593</v>
      </c>
      <c r="AL546" s="234" t="s">
        <v>3593</v>
      </c>
      <c r="AM546" s="234" t="s">
        <v>3593</v>
      </c>
      <c r="AN546" s="234" t="s">
        <v>3593</v>
      </c>
      <c r="AO546" s="234" t="s">
        <v>3593</v>
      </c>
      <c r="AP546" s="234" t="s">
        <v>3593</v>
      </c>
      <c r="AQ546" s="234" t="s">
        <v>3593</v>
      </c>
      <c r="AR546" s="234" t="s">
        <v>3593</v>
      </c>
      <c r="AS546" s="234" t="s">
        <v>3593</v>
      </c>
      <c r="AT546" s="234" t="s">
        <v>3593</v>
      </c>
      <c r="AU546" s="234" t="s">
        <v>3593</v>
      </c>
      <c r="AV546" s="234" t="s">
        <v>3593</v>
      </c>
      <c r="AW546" s="234" t="s">
        <v>3593</v>
      </c>
      <c r="AX546" s="234" t="s">
        <v>3593</v>
      </c>
      <c r="AY546" s="234" t="s">
        <v>3593</v>
      </c>
    </row>
    <row r="547" spans="15:51" x14ac:dyDescent="0.25">
      <c r="O547" s="200"/>
      <c r="P547" s="199" t="s">
        <v>4054</v>
      </c>
      <c r="Q547" s="199" t="s">
        <v>3600</v>
      </c>
      <c r="R547" s="199" t="s">
        <v>3597</v>
      </c>
      <c r="S547" s="199" t="s">
        <v>3677</v>
      </c>
      <c r="T547" s="199" t="s">
        <v>3753</v>
      </c>
      <c r="U547" s="199" t="s">
        <v>3793</v>
      </c>
      <c r="V547" s="199" t="s">
        <v>3794</v>
      </c>
      <c r="W547" s="199" t="s">
        <v>3795</v>
      </c>
      <c r="X547" s="199" t="s">
        <v>3796</v>
      </c>
      <c r="Y547" s="199" t="s">
        <v>3797</v>
      </c>
      <c r="Z547" s="199" t="s">
        <v>3798</v>
      </c>
      <c r="AA547" s="234" t="s">
        <v>3593</v>
      </c>
      <c r="AB547" s="234" t="s">
        <v>3593</v>
      </c>
      <c r="AC547" s="234" t="s">
        <v>3593</v>
      </c>
      <c r="AD547" s="234" t="s">
        <v>3593</v>
      </c>
      <c r="AE547" s="234" t="s">
        <v>3593</v>
      </c>
      <c r="AF547" s="234" t="s">
        <v>3593</v>
      </c>
      <c r="AG547" s="234" t="s">
        <v>3593</v>
      </c>
      <c r="AH547" s="234" t="s">
        <v>3593</v>
      </c>
      <c r="AI547" s="234" t="s">
        <v>3593</v>
      </c>
      <c r="AJ547" s="234" t="s">
        <v>3593</v>
      </c>
      <c r="AK547" s="234" t="s">
        <v>3593</v>
      </c>
      <c r="AL547" s="234" t="s">
        <v>3593</v>
      </c>
      <c r="AM547" s="234" t="s">
        <v>3593</v>
      </c>
      <c r="AN547" s="234" t="s">
        <v>3593</v>
      </c>
      <c r="AO547" s="234" t="s">
        <v>3593</v>
      </c>
      <c r="AP547" s="234" t="s">
        <v>3593</v>
      </c>
      <c r="AQ547" s="234" t="s">
        <v>3593</v>
      </c>
      <c r="AR547" s="234" t="s">
        <v>3593</v>
      </c>
      <c r="AS547" s="234" t="s">
        <v>3593</v>
      </c>
      <c r="AT547" s="234" t="s">
        <v>3593</v>
      </c>
      <c r="AU547" s="234" t="s">
        <v>3593</v>
      </c>
      <c r="AV547" s="234" t="s">
        <v>3593</v>
      </c>
      <c r="AW547" s="234" t="s">
        <v>3593</v>
      </c>
      <c r="AX547" s="234" t="s">
        <v>3593</v>
      </c>
      <c r="AY547" s="234" t="s">
        <v>3593</v>
      </c>
    </row>
    <row r="548" spans="15:51" x14ac:dyDescent="0.25">
      <c r="O548" s="200"/>
      <c r="P548" s="199" t="s">
        <v>4054</v>
      </c>
      <c r="Q548" s="199" t="s">
        <v>3598</v>
      </c>
      <c r="R548" s="199" t="s">
        <v>3597</v>
      </c>
      <c r="S548" s="199" t="s">
        <v>3677</v>
      </c>
      <c r="T548" s="199" t="s">
        <v>3753</v>
      </c>
      <c r="U548" s="199" t="s">
        <v>3794</v>
      </c>
      <c r="V548" s="199" t="s">
        <v>3795</v>
      </c>
      <c r="W548" s="199" t="s">
        <v>3796</v>
      </c>
      <c r="X548" s="199" t="s">
        <v>3797</v>
      </c>
      <c r="Y548" s="199" t="s">
        <v>3798</v>
      </c>
      <c r="Z548" s="234" t="s">
        <v>3593</v>
      </c>
      <c r="AA548" s="234" t="s">
        <v>3593</v>
      </c>
      <c r="AB548" s="234" t="s">
        <v>3593</v>
      </c>
      <c r="AC548" s="234" t="s">
        <v>3593</v>
      </c>
      <c r="AD548" s="234" t="s">
        <v>3593</v>
      </c>
      <c r="AE548" s="234" t="s">
        <v>3593</v>
      </c>
      <c r="AF548" s="234" t="s">
        <v>3593</v>
      </c>
      <c r="AG548" s="234" t="s">
        <v>3593</v>
      </c>
      <c r="AH548" s="234" t="s">
        <v>3593</v>
      </c>
      <c r="AI548" s="234" t="s">
        <v>3593</v>
      </c>
      <c r="AJ548" s="234" t="s">
        <v>3593</v>
      </c>
      <c r="AK548" s="234" t="s">
        <v>3593</v>
      </c>
      <c r="AL548" s="234" t="s">
        <v>3593</v>
      </c>
      <c r="AM548" s="234" t="s">
        <v>3593</v>
      </c>
      <c r="AN548" s="234" t="s">
        <v>3593</v>
      </c>
      <c r="AO548" s="234" t="s">
        <v>3593</v>
      </c>
      <c r="AP548" s="234" t="s">
        <v>3593</v>
      </c>
      <c r="AQ548" s="234" t="s">
        <v>3593</v>
      </c>
      <c r="AR548" s="234" t="s">
        <v>3593</v>
      </c>
      <c r="AS548" s="234" t="s">
        <v>3593</v>
      </c>
      <c r="AT548" s="234" t="s">
        <v>3593</v>
      </c>
      <c r="AU548" s="234" t="s">
        <v>3593</v>
      </c>
      <c r="AV548" s="234" t="s">
        <v>3593</v>
      </c>
      <c r="AW548" s="234" t="s">
        <v>3593</v>
      </c>
      <c r="AX548" s="234" t="s">
        <v>3593</v>
      </c>
      <c r="AY548" s="234" t="s">
        <v>3593</v>
      </c>
    </row>
    <row r="549" spans="15:51" x14ac:dyDescent="0.25">
      <c r="O549" s="200"/>
      <c r="P549" s="199" t="s">
        <v>4052</v>
      </c>
      <c r="Q549" s="199" t="s">
        <v>3794</v>
      </c>
      <c r="R549" s="199" t="s">
        <v>3794</v>
      </c>
      <c r="S549" s="199" t="s">
        <v>3598</v>
      </c>
      <c r="T549" s="199" t="s">
        <v>3600</v>
      </c>
      <c r="U549" s="234" t="s">
        <v>4053</v>
      </c>
      <c r="V549" s="234" t="s">
        <v>3593</v>
      </c>
      <c r="W549" s="234" t="s">
        <v>3593</v>
      </c>
      <c r="X549" s="234" t="s">
        <v>3593</v>
      </c>
      <c r="Y549" s="234" t="s">
        <v>3593</v>
      </c>
      <c r="Z549" s="234" t="s">
        <v>3593</v>
      </c>
      <c r="AA549" s="234" t="s">
        <v>3593</v>
      </c>
      <c r="AB549" s="234" t="s">
        <v>3593</v>
      </c>
      <c r="AC549" s="234" t="s">
        <v>3593</v>
      </c>
      <c r="AD549" s="234" t="s">
        <v>3593</v>
      </c>
      <c r="AE549" s="234" t="s">
        <v>3593</v>
      </c>
      <c r="AF549" s="234" t="s">
        <v>3593</v>
      </c>
      <c r="AG549" s="234" t="s">
        <v>3593</v>
      </c>
      <c r="AH549" s="234" t="s">
        <v>3593</v>
      </c>
      <c r="AI549" s="234" t="s">
        <v>3593</v>
      </c>
      <c r="AJ549" s="234" t="s">
        <v>3593</v>
      </c>
      <c r="AK549" s="234" t="s">
        <v>3593</v>
      </c>
      <c r="AL549" s="234" t="s">
        <v>3593</v>
      </c>
      <c r="AM549" s="234" t="s">
        <v>3593</v>
      </c>
      <c r="AN549" s="234" t="s">
        <v>3593</v>
      </c>
      <c r="AO549" s="234" t="s">
        <v>3593</v>
      </c>
      <c r="AP549" s="234" t="s">
        <v>3593</v>
      </c>
      <c r="AQ549" s="234" t="s">
        <v>3593</v>
      </c>
      <c r="AR549" s="234" t="s">
        <v>3593</v>
      </c>
      <c r="AS549" s="234" t="s">
        <v>3593</v>
      </c>
      <c r="AT549" s="234" t="s">
        <v>3593</v>
      </c>
      <c r="AU549" s="234" t="s">
        <v>3593</v>
      </c>
      <c r="AV549" s="234" t="s">
        <v>3593</v>
      </c>
      <c r="AW549" s="234" t="s">
        <v>3593</v>
      </c>
      <c r="AX549" s="234" t="s">
        <v>3593</v>
      </c>
      <c r="AY549" s="234" t="s">
        <v>3593</v>
      </c>
    </row>
    <row r="550" spans="15:51" x14ac:dyDescent="0.25">
      <c r="O550" s="200"/>
      <c r="P550" s="199" t="s">
        <v>3699</v>
      </c>
      <c r="Q550" s="199" t="s">
        <v>3599</v>
      </c>
      <c r="R550" s="234" t="s">
        <v>3593</v>
      </c>
      <c r="S550" s="234" t="s">
        <v>3593</v>
      </c>
      <c r="T550" s="234" t="s">
        <v>3593</v>
      </c>
      <c r="U550" s="234" t="s">
        <v>3593</v>
      </c>
      <c r="V550" s="234" t="s">
        <v>3593</v>
      </c>
      <c r="W550" s="234" t="s">
        <v>3593</v>
      </c>
      <c r="X550" s="234" t="s">
        <v>3593</v>
      </c>
      <c r="Y550" s="234" t="s">
        <v>3593</v>
      </c>
      <c r="Z550" s="234" t="s">
        <v>3593</v>
      </c>
      <c r="AA550" s="234" t="s">
        <v>3593</v>
      </c>
      <c r="AB550" s="234" t="s">
        <v>3593</v>
      </c>
      <c r="AC550" s="234" t="s">
        <v>3593</v>
      </c>
      <c r="AD550" s="234" t="s">
        <v>3593</v>
      </c>
      <c r="AE550" s="234" t="s">
        <v>3593</v>
      </c>
      <c r="AF550" s="234" t="s">
        <v>3593</v>
      </c>
      <c r="AG550" s="234" t="s">
        <v>3593</v>
      </c>
      <c r="AH550" s="234" t="s">
        <v>3593</v>
      </c>
      <c r="AI550" s="234" t="s">
        <v>3593</v>
      </c>
      <c r="AJ550" s="234" t="s">
        <v>3593</v>
      </c>
      <c r="AK550" s="234" t="s">
        <v>3593</v>
      </c>
      <c r="AL550" s="234" t="s">
        <v>3593</v>
      </c>
      <c r="AM550" s="234" t="s">
        <v>3593</v>
      </c>
      <c r="AN550" s="234" t="s">
        <v>3593</v>
      </c>
      <c r="AO550" s="234" t="s">
        <v>3593</v>
      </c>
      <c r="AP550" s="234" t="s">
        <v>3593</v>
      </c>
      <c r="AQ550" s="234" t="s">
        <v>3593</v>
      </c>
      <c r="AR550" s="234" t="s">
        <v>3593</v>
      </c>
      <c r="AS550" s="234" t="s">
        <v>3593</v>
      </c>
      <c r="AT550" s="234" t="s">
        <v>3593</v>
      </c>
      <c r="AU550" s="234" t="s">
        <v>3593</v>
      </c>
      <c r="AV550" s="234" t="s">
        <v>3593</v>
      </c>
      <c r="AW550" s="234" t="s">
        <v>3593</v>
      </c>
      <c r="AX550" s="234" t="s">
        <v>3593</v>
      </c>
      <c r="AY550" s="234" t="s">
        <v>3593</v>
      </c>
    </row>
    <row r="551" spans="15:51" x14ac:dyDescent="0.25">
      <c r="O551" s="200"/>
      <c r="P551" s="199" t="s">
        <v>3699</v>
      </c>
      <c r="Q551" s="199" t="s">
        <v>3774</v>
      </c>
      <c r="R551" s="234" t="s">
        <v>3593</v>
      </c>
      <c r="S551" s="234" t="s">
        <v>3593</v>
      </c>
      <c r="T551" s="234" t="s">
        <v>3593</v>
      </c>
      <c r="U551" s="234" t="s">
        <v>3593</v>
      </c>
      <c r="V551" s="234" t="s">
        <v>3593</v>
      </c>
      <c r="W551" s="234" t="s">
        <v>3593</v>
      </c>
      <c r="X551" s="234" t="s">
        <v>3593</v>
      </c>
      <c r="Y551" s="234" t="s">
        <v>3593</v>
      </c>
      <c r="Z551" s="234" t="s">
        <v>3593</v>
      </c>
      <c r="AA551" s="234" t="s">
        <v>3593</v>
      </c>
      <c r="AB551" s="234" t="s">
        <v>3593</v>
      </c>
      <c r="AC551" s="234" t="s">
        <v>3593</v>
      </c>
      <c r="AD551" s="234" t="s">
        <v>3593</v>
      </c>
      <c r="AE551" s="234" t="s">
        <v>3593</v>
      </c>
      <c r="AF551" s="234" t="s">
        <v>3593</v>
      </c>
      <c r="AG551" s="234" t="s">
        <v>3593</v>
      </c>
      <c r="AH551" s="234" t="s">
        <v>3593</v>
      </c>
      <c r="AI551" s="234" t="s">
        <v>3593</v>
      </c>
      <c r="AJ551" s="234" t="s">
        <v>3593</v>
      </c>
      <c r="AK551" s="234" t="s">
        <v>3593</v>
      </c>
      <c r="AL551" s="234" t="s">
        <v>3593</v>
      </c>
      <c r="AM551" s="234" t="s">
        <v>3593</v>
      </c>
      <c r="AN551" s="234" t="s">
        <v>3593</v>
      </c>
      <c r="AO551" s="234" t="s">
        <v>3593</v>
      </c>
      <c r="AP551" s="234" t="s">
        <v>3593</v>
      </c>
      <c r="AQ551" s="234" t="s">
        <v>3593</v>
      </c>
      <c r="AR551" s="234" t="s">
        <v>3593</v>
      </c>
      <c r="AS551" s="234" t="s">
        <v>3593</v>
      </c>
      <c r="AT551" s="234" t="s">
        <v>3593</v>
      </c>
      <c r="AU551" s="234" t="s">
        <v>3593</v>
      </c>
      <c r="AV551" s="234" t="s">
        <v>3593</v>
      </c>
      <c r="AW551" s="234" t="s">
        <v>3593</v>
      </c>
      <c r="AX551" s="234" t="s">
        <v>3593</v>
      </c>
      <c r="AY551" s="234" t="s">
        <v>3593</v>
      </c>
    </row>
    <row r="552" spans="15:51" x14ac:dyDescent="0.25">
      <c r="O552" s="200"/>
      <c r="P552" s="199" t="s">
        <v>4054</v>
      </c>
      <c r="Q552" s="199" t="s">
        <v>3810</v>
      </c>
      <c r="R552" s="199" t="s">
        <v>3799</v>
      </c>
      <c r="S552" s="199" t="s">
        <v>3800</v>
      </c>
      <c r="T552" s="199" t="s">
        <v>3624</v>
      </c>
      <c r="U552" s="199" t="s">
        <v>3801</v>
      </c>
      <c r="V552" s="199" t="s">
        <v>3802</v>
      </c>
      <c r="W552" s="199" t="s">
        <v>3808</v>
      </c>
      <c r="X552" s="199" t="s">
        <v>3625</v>
      </c>
      <c r="Y552" s="199" t="s">
        <v>3803</v>
      </c>
      <c r="Z552" s="199" t="s">
        <v>3626</v>
      </c>
      <c r="AA552" s="199" t="s">
        <v>3627</v>
      </c>
      <c r="AB552" s="199" t="s">
        <v>3804</v>
      </c>
      <c r="AC552" s="199" t="s">
        <v>3809</v>
      </c>
      <c r="AD552" s="199" t="s">
        <v>3805</v>
      </c>
      <c r="AE552" s="199" t="s">
        <v>3806</v>
      </c>
      <c r="AF552" s="199" t="s">
        <v>3628</v>
      </c>
      <c r="AG552" s="234" t="s">
        <v>3593</v>
      </c>
      <c r="AH552" s="234" t="s">
        <v>3593</v>
      </c>
      <c r="AI552" s="234" t="s">
        <v>3593</v>
      </c>
      <c r="AJ552" s="234" t="s">
        <v>3593</v>
      </c>
      <c r="AK552" s="234" t="s">
        <v>3593</v>
      </c>
      <c r="AL552" s="234" t="s">
        <v>3593</v>
      </c>
      <c r="AM552" s="234" t="s">
        <v>3593</v>
      </c>
      <c r="AN552" s="234" t="s">
        <v>3593</v>
      </c>
      <c r="AO552" s="234" t="s">
        <v>3593</v>
      </c>
      <c r="AP552" s="234" t="s">
        <v>3593</v>
      </c>
      <c r="AQ552" s="234" t="s">
        <v>3593</v>
      </c>
      <c r="AR552" s="234" t="s">
        <v>3593</v>
      </c>
      <c r="AS552" s="234" t="s">
        <v>3593</v>
      </c>
      <c r="AT552" s="234" t="s">
        <v>3593</v>
      </c>
      <c r="AU552" s="234" t="s">
        <v>3593</v>
      </c>
      <c r="AV552" s="234" t="s">
        <v>3593</v>
      </c>
      <c r="AW552" s="234" t="s">
        <v>3593</v>
      </c>
      <c r="AX552" s="234" t="s">
        <v>3593</v>
      </c>
      <c r="AY552" s="234" t="s">
        <v>3593</v>
      </c>
    </row>
    <row r="553" spans="15:51" x14ac:dyDescent="0.25">
      <c r="O553" s="200"/>
      <c r="P553" s="199" t="s">
        <v>4054</v>
      </c>
      <c r="Q553" s="199" t="s">
        <v>3811</v>
      </c>
      <c r="R553" s="199" t="s">
        <v>3799</v>
      </c>
      <c r="S553" s="199" t="s">
        <v>3800</v>
      </c>
      <c r="T553" s="199" t="s">
        <v>3801</v>
      </c>
      <c r="U553" s="199" t="s">
        <v>3802</v>
      </c>
      <c r="V553" s="199" t="s">
        <v>3803</v>
      </c>
      <c r="W553" s="199" t="s">
        <v>3804</v>
      </c>
      <c r="X553" s="199" t="s">
        <v>3805</v>
      </c>
      <c r="Y553" s="199" t="s">
        <v>3806</v>
      </c>
      <c r="Z553" s="234" t="s">
        <v>3593</v>
      </c>
      <c r="AA553" s="234" t="s">
        <v>3593</v>
      </c>
      <c r="AB553" s="234" t="s">
        <v>3593</v>
      </c>
      <c r="AC553" s="234" t="s">
        <v>3593</v>
      </c>
      <c r="AD553" s="234" t="s">
        <v>3593</v>
      </c>
      <c r="AE553" s="234" t="s">
        <v>3593</v>
      </c>
      <c r="AF553" s="234" t="s">
        <v>3593</v>
      </c>
      <c r="AG553" s="234" t="s">
        <v>3593</v>
      </c>
      <c r="AH553" s="234" t="s">
        <v>3593</v>
      </c>
      <c r="AI553" s="234" t="s">
        <v>3593</v>
      </c>
      <c r="AJ553" s="234" t="s">
        <v>3593</v>
      </c>
      <c r="AK553" s="234" t="s">
        <v>3593</v>
      </c>
      <c r="AL553" s="234" t="s">
        <v>3593</v>
      </c>
      <c r="AM553" s="234" t="s">
        <v>3593</v>
      </c>
      <c r="AN553" s="234" t="s">
        <v>3593</v>
      </c>
      <c r="AO553" s="234" t="s">
        <v>3593</v>
      </c>
      <c r="AP553" s="234" t="s">
        <v>3593</v>
      </c>
      <c r="AQ553" s="234" t="s">
        <v>3593</v>
      </c>
      <c r="AR553" s="234" t="s">
        <v>3593</v>
      </c>
      <c r="AS553" s="234" t="s">
        <v>3593</v>
      </c>
      <c r="AT553" s="234" t="s">
        <v>3593</v>
      </c>
      <c r="AU553" s="234" t="s">
        <v>3593</v>
      </c>
      <c r="AV553" s="234" t="s">
        <v>3593</v>
      </c>
      <c r="AW553" s="234" t="s">
        <v>3593</v>
      </c>
      <c r="AX553" s="234" t="s">
        <v>3593</v>
      </c>
      <c r="AY553" s="234" t="s">
        <v>3593</v>
      </c>
    </row>
    <row r="554" spans="15:51" x14ac:dyDescent="0.25">
      <c r="O554" s="200"/>
      <c r="P554" s="199" t="s">
        <v>4052</v>
      </c>
      <c r="Q554" s="199" t="s">
        <v>3812</v>
      </c>
      <c r="R554" s="199" t="s">
        <v>3812</v>
      </c>
      <c r="S554" s="199" t="s">
        <v>3642</v>
      </c>
      <c r="T554" s="234" t="s">
        <v>4053</v>
      </c>
      <c r="U554" s="234" t="s">
        <v>3593</v>
      </c>
      <c r="V554" s="234" t="s">
        <v>3593</v>
      </c>
      <c r="W554" s="234" t="s">
        <v>3593</v>
      </c>
      <c r="X554" s="234" t="s">
        <v>3593</v>
      </c>
      <c r="Y554" s="234" t="s">
        <v>3593</v>
      </c>
      <c r="Z554" s="234" t="s">
        <v>3593</v>
      </c>
      <c r="AA554" s="234" t="s">
        <v>3593</v>
      </c>
      <c r="AB554" s="234" t="s">
        <v>3593</v>
      </c>
      <c r="AC554" s="234" t="s">
        <v>3593</v>
      </c>
      <c r="AD554" s="234" t="s">
        <v>3593</v>
      </c>
      <c r="AE554" s="234" t="s">
        <v>3593</v>
      </c>
      <c r="AF554" s="234" t="s">
        <v>3593</v>
      </c>
      <c r="AG554" s="234" t="s">
        <v>3593</v>
      </c>
      <c r="AH554" s="234" t="s">
        <v>3593</v>
      </c>
      <c r="AI554" s="234" t="s">
        <v>3593</v>
      </c>
      <c r="AJ554" s="234" t="s">
        <v>3593</v>
      </c>
      <c r="AK554" s="234" t="s">
        <v>3593</v>
      </c>
      <c r="AL554" s="234" t="s">
        <v>3593</v>
      </c>
      <c r="AM554" s="234" t="s">
        <v>3593</v>
      </c>
      <c r="AN554" s="234" t="s">
        <v>3593</v>
      </c>
      <c r="AO554" s="234" t="s">
        <v>3593</v>
      </c>
      <c r="AP554" s="234" t="s">
        <v>3593</v>
      </c>
      <c r="AQ554" s="234" t="s">
        <v>3593</v>
      </c>
      <c r="AR554" s="234" t="s">
        <v>3593</v>
      </c>
      <c r="AS554" s="234" t="s">
        <v>3593</v>
      </c>
      <c r="AT554" s="234" t="s">
        <v>3593</v>
      </c>
      <c r="AU554" s="234" t="s">
        <v>3593</v>
      </c>
      <c r="AV554" s="234" t="s">
        <v>3593</v>
      </c>
      <c r="AW554" s="234" t="s">
        <v>3593</v>
      </c>
      <c r="AX554" s="234" t="s">
        <v>3593</v>
      </c>
      <c r="AY554" s="234" t="s">
        <v>3593</v>
      </c>
    </row>
    <row r="555" spans="15:51" x14ac:dyDescent="0.25">
      <c r="O555" s="200"/>
      <c r="P555" s="199" t="s">
        <v>4054</v>
      </c>
      <c r="Q555" s="199" t="s">
        <v>3686</v>
      </c>
      <c r="R555" s="199" t="s">
        <v>3684</v>
      </c>
      <c r="S555" s="199" t="s">
        <v>3756</v>
      </c>
      <c r="T555" s="199" t="s">
        <v>3813</v>
      </c>
      <c r="U555" s="199" t="s">
        <v>3814</v>
      </c>
      <c r="V555" s="199" t="s">
        <v>3815</v>
      </c>
      <c r="W555" s="199" t="s">
        <v>3816</v>
      </c>
      <c r="X555" s="199" t="s">
        <v>3817</v>
      </c>
      <c r="Y555" s="199" t="s">
        <v>3818</v>
      </c>
      <c r="Z555" s="234" t="s">
        <v>3593</v>
      </c>
      <c r="AA555" s="234" t="s">
        <v>3593</v>
      </c>
      <c r="AB555" s="234" t="s">
        <v>3593</v>
      </c>
      <c r="AC555" s="234" t="s">
        <v>3593</v>
      </c>
      <c r="AD555" s="234" t="s">
        <v>3593</v>
      </c>
      <c r="AE555" s="234" t="s">
        <v>3593</v>
      </c>
      <c r="AF555" s="234" t="s">
        <v>3593</v>
      </c>
      <c r="AG555" s="234" t="s">
        <v>3593</v>
      </c>
      <c r="AH555" s="234" t="s">
        <v>3593</v>
      </c>
      <c r="AI555" s="234" t="s">
        <v>3593</v>
      </c>
      <c r="AJ555" s="234" t="s">
        <v>3593</v>
      </c>
      <c r="AK555" s="234" t="s">
        <v>3593</v>
      </c>
      <c r="AL555" s="234" t="s">
        <v>3593</v>
      </c>
      <c r="AM555" s="234" t="s">
        <v>3593</v>
      </c>
      <c r="AN555" s="234" t="s">
        <v>3593</v>
      </c>
      <c r="AO555" s="234" t="s">
        <v>3593</v>
      </c>
      <c r="AP555" s="234" t="s">
        <v>3593</v>
      </c>
      <c r="AQ555" s="234" t="s">
        <v>3593</v>
      </c>
      <c r="AR555" s="234" t="s">
        <v>3593</v>
      </c>
      <c r="AS555" s="234" t="s">
        <v>3593</v>
      </c>
      <c r="AT555" s="234" t="s">
        <v>3593</v>
      </c>
      <c r="AU555" s="234" t="s">
        <v>3593</v>
      </c>
      <c r="AV555" s="234" t="s">
        <v>3593</v>
      </c>
      <c r="AW555" s="234" t="s">
        <v>3593</v>
      </c>
      <c r="AX555" s="234" t="s">
        <v>3593</v>
      </c>
      <c r="AY555" s="234" t="s">
        <v>3593</v>
      </c>
    </row>
    <row r="556" spans="15:51" x14ac:dyDescent="0.25">
      <c r="O556" s="200"/>
      <c r="P556" s="199" t="s">
        <v>4054</v>
      </c>
      <c r="Q556" s="199" t="s">
        <v>3757</v>
      </c>
      <c r="R556" s="199" t="s">
        <v>3756</v>
      </c>
      <c r="S556" s="199" t="s">
        <v>3813</v>
      </c>
      <c r="T556" s="199" t="s">
        <v>3814</v>
      </c>
      <c r="U556" s="199" t="s">
        <v>3816</v>
      </c>
      <c r="V556" s="199" t="s">
        <v>3817</v>
      </c>
      <c r="W556" s="199" t="s">
        <v>3818</v>
      </c>
      <c r="X556" s="234" t="s">
        <v>3593</v>
      </c>
      <c r="Y556" s="234" t="s">
        <v>3593</v>
      </c>
      <c r="Z556" s="234" t="s">
        <v>3593</v>
      </c>
      <c r="AA556" s="234" t="s">
        <v>3593</v>
      </c>
      <c r="AB556" s="234" t="s">
        <v>3593</v>
      </c>
      <c r="AC556" s="234" t="s">
        <v>3593</v>
      </c>
      <c r="AD556" s="234" t="s">
        <v>3593</v>
      </c>
      <c r="AE556" s="234" t="s">
        <v>3593</v>
      </c>
      <c r="AF556" s="234" t="s">
        <v>3593</v>
      </c>
      <c r="AG556" s="234" t="s">
        <v>3593</v>
      </c>
      <c r="AH556" s="234" t="s">
        <v>3593</v>
      </c>
      <c r="AI556" s="234" t="s">
        <v>3593</v>
      </c>
      <c r="AJ556" s="234" t="s">
        <v>3593</v>
      </c>
      <c r="AK556" s="234" t="s">
        <v>3593</v>
      </c>
      <c r="AL556" s="234" t="s">
        <v>3593</v>
      </c>
      <c r="AM556" s="234" t="s">
        <v>3593</v>
      </c>
      <c r="AN556" s="234" t="s">
        <v>3593</v>
      </c>
      <c r="AO556" s="234" t="s">
        <v>3593</v>
      </c>
      <c r="AP556" s="234" t="s">
        <v>3593</v>
      </c>
      <c r="AQ556" s="234" t="s">
        <v>3593</v>
      </c>
      <c r="AR556" s="234" t="s">
        <v>3593</v>
      </c>
      <c r="AS556" s="234" t="s">
        <v>3593</v>
      </c>
      <c r="AT556" s="234" t="s">
        <v>3593</v>
      </c>
      <c r="AU556" s="234" t="s">
        <v>3593</v>
      </c>
      <c r="AV556" s="234" t="s">
        <v>3593</v>
      </c>
      <c r="AW556" s="234" t="s">
        <v>3593</v>
      </c>
      <c r="AX556" s="234" t="s">
        <v>3593</v>
      </c>
      <c r="AY556" s="234" t="s">
        <v>3593</v>
      </c>
    </row>
    <row r="557" spans="15:51" x14ac:dyDescent="0.25">
      <c r="O557" s="200"/>
      <c r="P557" s="199" t="s">
        <v>3699</v>
      </c>
      <c r="Q557" s="199" t="s">
        <v>3685</v>
      </c>
      <c r="R557" s="234" t="s">
        <v>3593</v>
      </c>
      <c r="S557" s="234" t="s">
        <v>3593</v>
      </c>
      <c r="T557" s="234" t="s">
        <v>3593</v>
      </c>
      <c r="U557" s="234" t="s">
        <v>3593</v>
      </c>
      <c r="V557" s="234" t="s">
        <v>3593</v>
      </c>
      <c r="W557" s="234" t="s">
        <v>3593</v>
      </c>
      <c r="X557" s="234" t="s">
        <v>3593</v>
      </c>
      <c r="Y557" s="234" t="s">
        <v>3593</v>
      </c>
      <c r="Z557" s="234" t="s">
        <v>3593</v>
      </c>
      <c r="AA557" s="234" t="s">
        <v>3593</v>
      </c>
      <c r="AB557" s="234" t="s">
        <v>3593</v>
      </c>
      <c r="AC557" s="234" t="s">
        <v>3593</v>
      </c>
      <c r="AD557" s="234" t="s">
        <v>3593</v>
      </c>
      <c r="AE557" s="234" t="s">
        <v>3593</v>
      </c>
      <c r="AF557" s="234" t="s">
        <v>3593</v>
      </c>
      <c r="AG557" s="234" t="s">
        <v>3593</v>
      </c>
      <c r="AH557" s="234" t="s">
        <v>3593</v>
      </c>
      <c r="AI557" s="234" t="s">
        <v>3593</v>
      </c>
      <c r="AJ557" s="234" t="s">
        <v>3593</v>
      </c>
      <c r="AK557" s="234" t="s">
        <v>3593</v>
      </c>
      <c r="AL557" s="234" t="s">
        <v>3593</v>
      </c>
      <c r="AM557" s="234" t="s">
        <v>3593</v>
      </c>
      <c r="AN557" s="234" t="s">
        <v>3593</v>
      </c>
      <c r="AO557" s="234" t="s">
        <v>3593</v>
      </c>
      <c r="AP557" s="234" t="s">
        <v>3593</v>
      </c>
      <c r="AQ557" s="234" t="s">
        <v>3593</v>
      </c>
      <c r="AR557" s="234" t="s">
        <v>3593</v>
      </c>
      <c r="AS557" s="234" t="s">
        <v>3593</v>
      </c>
      <c r="AT557" s="234" t="s">
        <v>3593</v>
      </c>
      <c r="AU557" s="234" t="s">
        <v>3593</v>
      </c>
      <c r="AV557" s="234" t="s">
        <v>3593</v>
      </c>
      <c r="AW557" s="234" t="s">
        <v>3593</v>
      </c>
      <c r="AX557" s="234" t="s">
        <v>3593</v>
      </c>
      <c r="AY557" s="234" t="s">
        <v>3593</v>
      </c>
    </row>
    <row r="558" spans="15:51" x14ac:dyDescent="0.25">
      <c r="O558" s="200"/>
      <c r="P558" s="199" t="s">
        <v>4052</v>
      </c>
      <c r="Q558" s="199" t="s">
        <v>3819</v>
      </c>
      <c r="R558" s="199" t="s">
        <v>3819</v>
      </c>
      <c r="S558" s="199" t="s">
        <v>3615</v>
      </c>
      <c r="T558" s="199" t="s">
        <v>3617</v>
      </c>
      <c r="U558" s="234" t="s">
        <v>4053</v>
      </c>
      <c r="V558" s="234" t="s">
        <v>3593</v>
      </c>
      <c r="W558" s="234" t="s">
        <v>3593</v>
      </c>
      <c r="X558" s="234" t="s">
        <v>3593</v>
      </c>
      <c r="Y558" s="234" t="s">
        <v>3593</v>
      </c>
      <c r="Z558" s="234" t="s">
        <v>3593</v>
      </c>
      <c r="AA558" s="234" t="s">
        <v>3593</v>
      </c>
      <c r="AB558" s="234" t="s">
        <v>3593</v>
      </c>
      <c r="AC558" s="234" t="s">
        <v>3593</v>
      </c>
      <c r="AD558" s="234" t="s">
        <v>3593</v>
      </c>
      <c r="AE558" s="234" t="s">
        <v>3593</v>
      </c>
      <c r="AF558" s="234" t="s">
        <v>3593</v>
      </c>
      <c r="AG558" s="234" t="s">
        <v>3593</v>
      </c>
      <c r="AH558" s="234" t="s">
        <v>3593</v>
      </c>
      <c r="AI558" s="234" t="s">
        <v>3593</v>
      </c>
      <c r="AJ558" s="234" t="s">
        <v>3593</v>
      </c>
      <c r="AK558" s="234" t="s">
        <v>3593</v>
      </c>
      <c r="AL558" s="234" t="s">
        <v>3593</v>
      </c>
      <c r="AM558" s="234" t="s">
        <v>3593</v>
      </c>
      <c r="AN558" s="234" t="s">
        <v>3593</v>
      </c>
      <c r="AO558" s="234" t="s">
        <v>3593</v>
      </c>
      <c r="AP558" s="234" t="s">
        <v>3593</v>
      </c>
      <c r="AQ558" s="234" t="s">
        <v>3593</v>
      </c>
      <c r="AR558" s="234" t="s">
        <v>3593</v>
      </c>
      <c r="AS558" s="234" t="s">
        <v>3593</v>
      </c>
      <c r="AT558" s="234" t="s">
        <v>3593</v>
      </c>
      <c r="AU558" s="234" t="s">
        <v>3593</v>
      </c>
      <c r="AV558" s="234" t="s">
        <v>3593</v>
      </c>
      <c r="AW558" s="234" t="s">
        <v>3593</v>
      </c>
      <c r="AX558" s="234" t="s">
        <v>3593</v>
      </c>
      <c r="AY558" s="234" t="s">
        <v>3593</v>
      </c>
    </row>
    <row r="559" spans="15:51" x14ac:dyDescent="0.25">
      <c r="O559" s="200"/>
      <c r="P559" s="199" t="s">
        <v>4052</v>
      </c>
      <c r="Q559" s="199" t="s">
        <v>3820</v>
      </c>
      <c r="R559" s="199" t="s">
        <v>3820</v>
      </c>
      <c r="S559" s="199" t="s">
        <v>3668</v>
      </c>
      <c r="T559" s="234" t="s">
        <v>4053</v>
      </c>
      <c r="U559" s="234" t="s">
        <v>3593</v>
      </c>
      <c r="V559" s="234" t="s">
        <v>3593</v>
      </c>
      <c r="W559" s="234" t="s">
        <v>3593</v>
      </c>
      <c r="X559" s="234" t="s">
        <v>3593</v>
      </c>
      <c r="Y559" s="234" t="s">
        <v>3593</v>
      </c>
      <c r="Z559" s="234" t="s">
        <v>3593</v>
      </c>
      <c r="AA559" s="234" t="s">
        <v>3593</v>
      </c>
      <c r="AB559" s="234" t="s">
        <v>3593</v>
      </c>
      <c r="AC559" s="234" t="s">
        <v>3593</v>
      </c>
      <c r="AD559" s="234" t="s">
        <v>3593</v>
      </c>
      <c r="AE559" s="234" t="s">
        <v>3593</v>
      </c>
      <c r="AF559" s="234" t="s">
        <v>3593</v>
      </c>
      <c r="AG559" s="234" t="s">
        <v>3593</v>
      </c>
      <c r="AH559" s="234" t="s">
        <v>3593</v>
      </c>
      <c r="AI559" s="234" t="s">
        <v>3593</v>
      </c>
      <c r="AJ559" s="234" t="s">
        <v>3593</v>
      </c>
      <c r="AK559" s="234" t="s">
        <v>3593</v>
      </c>
      <c r="AL559" s="234" t="s">
        <v>3593</v>
      </c>
      <c r="AM559" s="234" t="s">
        <v>3593</v>
      </c>
      <c r="AN559" s="234" t="s">
        <v>3593</v>
      </c>
      <c r="AO559" s="234" t="s">
        <v>3593</v>
      </c>
      <c r="AP559" s="234" t="s">
        <v>3593</v>
      </c>
      <c r="AQ559" s="234" t="s">
        <v>3593</v>
      </c>
      <c r="AR559" s="234" t="s">
        <v>3593</v>
      </c>
      <c r="AS559" s="234" t="s">
        <v>3593</v>
      </c>
      <c r="AT559" s="234" t="s">
        <v>3593</v>
      </c>
      <c r="AU559" s="234" t="s">
        <v>3593</v>
      </c>
      <c r="AV559" s="234" t="s">
        <v>3593</v>
      </c>
      <c r="AW559" s="234" t="s">
        <v>3593</v>
      </c>
      <c r="AX559" s="234" t="s">
        <v>3593</v>
      </c>
      <c r="AY559" s="234" t="s">
        <v>3593</v>
      </c>
    </row>
    <row r="560" spans="15:51" x14ac:dyDescent="0.25">
      <c r="O560" s="200"/>
      <c r="P560" s="199" t="s">
        <v>4054</v>
      </c>
      <c r="Q560" s="199" t="s">
        <v>3778</v>
      </c>
      <c r="R560" s="199" t="s">
        <v>3776</v>
      </c>
      <c r="S560" s="199" t="s">
        <v>3789</v>
      </c>
      <c r="T560" s="234" t="s">
        <v>3593</v>
      </c>
      <c r="U560" s="234" t="s">
        <v>3593</v>
      </c>
      <c r="V560" s="234" t="s">
        <v>3593</v>
      </c>
      <c r="W560" s="234" t="s">
        <v>3593</v>
      </c>
      <c r="X560" s="234" t="s">
        <v>3593</v>
      </c>
      <c r="Y560" s="234" t="s">
        <v>3593</v>
      </c>
      <c r="Z560" s="234" t="s">
        <v>3593</v>
      </c>
      <c r="AA560" s="234" t="s">
        <v>3593</v>
      </c>
      <c r="AB560" s="234" t="s">
        <v>3593</v>
      </c>
      <c r="AC560" s="234" t="s">
        <v>3593</v>
      </c>
      <c r="AD560" s="234" t="s">
        <v>3593</v>
      </c>
      <c r="AE560" s="234" t="s">
        <v>3593</v>
      </c>
      <c r="AF560" s="234" t="s">
        <v>3593</v>
      </c>
      <c r="AG560" s="234" t="s">
        <v>3593</v>
      </c>
      <c r="AH560" s="234" t="s">
        <v>3593</v>
      </c>
      <c r="AI560" s="234" t="s">
        <v>3593</v>
      </c>
      <c r="AJ560" s="234" t="s">
        <v>3593</v>
      </c>
      <c r="AK560" s="234" t="s">
        <v>3593</v>
      </c>
      <c r="AL560" s="234" t="s">
        <v>3593</v>
      </c>
      <c r="AM560" s="234" t="s">
        <v>3593</v>
      </c>
      <c r="AN560" s="234" t="s">
        <v>3593</v>
      </c>
      <c r="AO560" s="234" t="s">
        <v>3593</v>
      </c>
      <c r="AP560" s="234" t="s">
        <v>3593</v>
      </c>
      <c r="AQ560" s="234" t="s">
        <v>3593</v>
      </c>
      <c r="AR560" s="234" t="s">
        <v>3593</v>
      </c>
      <c r="AS560" s="234" t="s">
        <v>3593</v>
      </c>
      <c r="AT560" s="234" t="s">
        <v>3593</v>
      </c>
      <c r="AU560" s="234" t="s">
        <v>3593</v>
      </c>
      <c r="AV560" s="234" t="s">
        <v>3593</v>
      </c>
      <c r="AW560" s="234" t="s">
        <v>3593</v>
      </c>
      <c r="AX560" s="234" t="s">
        <v>3593</v>
      </c>
      <c r="AY560" s="234" t="s">
        <v>3593</v>
      </c>
    </row>
    <row r="561" spans="15:51" x14ac:dyDescent="0.25">
      <c r="O561" s="200"/>
      <c r="P561" s="199" t="s">
        <v>3699</v>
      </c>
      <c r="Q561" s="199" t="s">
        <v>3777</v>
      </c>
      <c r="R561" s="234" t="s">
        <v>3593</v>
      </c>
      <c r="S561" s="234" t="s">
        <v>3593</v>
      </c>
      <c r="T561" s="234" t="s">
        <v>3593</v>
      </c>
      <c r="U561" s="234" t="s">
        <v>3593</v>
      </c>
      <c r="V561" s="234" t="s">
        <v>3593</v>
      </c>
      <c r="W561" s="234" t="s">
        <v>3593</v>
      </c>
      <c r="X561" s="234" t="s">
        <v>3593</v>
      </c>
      <c r="Y561" s="234" t="s">
        <v>3593</v>
      </c>
      <c r="Z561" s="234" t="s">
        <v>3593</v>
      </c>
      <c r="AA561" s="234" t="s">
        <v>3593</v>
      </c>
      <c r="AB561" s="234" t="s">
        <v>3593</v>
      </c>
      <c r="AC561" s="234" t="s">
        <v>3593</v>
      </c>
      <c r="AD561" s="234" t="s">
        <v>3593</v>
      </c>
      <c r="AE561" s="234" t="s">
        <v>3593</v>
      </c>
      <c r="AF561" s="234" t="s">
        <v>3593</v>
      </c>
      <c r="AG561" s="234" t="s">
        <v>3593</v>
      </c>
      <c r="AH561" s="234" t="s">
        <v>3593</v>
      </c>
      <c r="AI561" s="234" t="s">
        <v>3593</v>
      </c>
      <c r="AJ561" s="234" t="s">
        <v>3593</v>
      </c>
      <c r="AK561" s="234" t="s">
        <v>3593</v>
      </c>
      <c r="AL561" s="234" t="s">
        <v>3593</v>
      </c>
      <c r="AM561" s="234" t="s">
        <v>3593</v>
      </c>
      <c r="AN561" s="234" t="s">
        <v>3593</v>
      </c>
      <c r="AO561" s="234" t="s">
        <v>3593</v>
      </c>
      <c r="AP561" s="234" t="s">
        <v>3593</v>
      </c>
      <c r="AQ561" s="234" t="s">
        <v>3593</v>
      </c>
      <c r="AR561" s="234" t="s">
        <v>3593</v>
      </c>
      <c r="AS561" s="234" t="s">
        <v>3593</v>
      </c>
      <c r="AT561" s="234" t="s">
        <v>3593</v>
      </c>
      <c r="AU561" s="234" t="s">
        <v>3593</v>
      </c>
      <c r="AV561" s="234" t="s">
        <v>3593</v>
      </c>
      <c r="AW561" s="234" t="s">
        <v>3593</v>
      </c>
      <c r="AX561" s="234" t="s">
        <v>3593</v>
      </c>
      <c r="AY561" s="234" t="s">
        <v>3593</v>
      </c>
    </row>
    <row r="562" spans="15:51" x14ac:dyDescent="0.25">
      <c r="O562" s="200"/>
      <c r="P562" s="199" t="s">
        <v>4052</v>
      </c>
      <c r="Q562" s="199" t="s">
        <v>3821</v>
      </c>
      <c r="R562" s="199" t="s">
        <v>3821</v>
      </c>
      <c r="S562" s="199" t="s">
        <v>3638</v>
      </c>
      <c r="T562" s="234" t="s">
        <v>4053</v>
      </c>
      <c r="U562" s="234" t="s">
        <v>3593</v>
      </c>
      <c r="V562" s="234" t="s">
        <v>3593</v>
      </c>
      <c r="W562" s="234" t="s">
        <v>3593</v>
      </c>
      <c r="X562" s="234" t="s">
        <v>3593</v>
      </c>
      <c r="Y562" s="234" t="s">
        <v>3593</v>
      </c>
      <c r="Z562" s="234" t="s">
        <v>3593</v>
      </c>
      <c r="AA562" s="234" t="s">
        <v>3593</v>
      </c>
      <c r="AB562" s="234" t="s">
        <v>3593</v>
      </c>
      <c r="AC562" s="234" t="s">
        <v>3593</v>
      </c>
      <c r="AD562" s="234" t="s">
        <v>3593</v>
      </c>
      <c r="AE562" s="234" t="s">
        <v>3593</v>
      </c>
      <c r="AF562" s="234" t="s">
        <v>3593</v>
      </c>
      <c r="AG562" s="234" t="s">
        <v>3593</v>
      </c>
      <c r="AH562" s="234" t="s">
        <v>3593</v>
      </c>
      <c r="AI562" s="234" t="s">
        <v>3593</v>
      </c>
      <c r="AJ562" s="234" t="s">
        <v>3593</v>
      </c>
      <c r="AK562" s="234" t="s">
        <v>3593</v>
      </c>
      <c r="AL562" s="234" t="s">
        <v>3593</v>
      </c>
      <c r="AM562" s="234" t="s">
        <v>3593</v>
      </c>
      <c r="AN562" s="234" t="s">
        <v>3593</v>
      </c>
      <c r="AO562" s="234" t="s">
        <v>3593</v>
      </c>
      <c r="AP562" s="234" t="s">
        <v>3593</v>
      </c>
      <c r="AQ562" s="234" t="s">
        <v>3593</v>
      </c>
      <c r="AR562" s="234" t="s">
        <v>3593</v>
      </c>
      <c r="AS562" s="234" t="s">
        <v>3593</v>
      </c>
      <c r="AT562" s="234" t="s">
        <v>3593</v>
      </c>
      <c r="AU562" s="234" t="s">
        <v>3593</v>
      </c>
      <c r="AV562" s="234" t="s">
        <v>3593</v>
      </c>
      <c r="AW562" s="234" t="s">
        <v>3593</v>
      </c>
      <c r="AX562" s="234" t="s">
        <v>3593</v>
      </c>
      <c r="AY562" s="234" t="s">
        <v>3593</v>
      </c>
    </row>
    <row r="563" spans="15:51" x14ac:dyDescent="0.25">
      <c r="O563" s="200"/>
      <c r="P563" s="199" t="s">
        <v>4052</v>
      </c>
      <c r="Q563" s="199" t="s">
        <v>3727</v>
      </c>
      <c r="R563" s="199" t="s">
        <v>3727</v>
      </c>
      <c r="S563" s="199" t="s">
        <v>3724</v>
      </c>
      <c r="T563" s="199" t="s">
        <v>3726</v>
      </c>
      <c r="U563" s="234" t="s">
        <v>4053</v>
      </c>
      <c r="V563" s="234" t="s">
        <v>3593</v>
      </c>
      <c r="W563" s="234" t="s">
        <v>3593</v>
      </c>
      <c r="X563" s="234" t="s">
        <v>3593</v>
      </c>
      <c r="Y563" s="234" t="s">
        <v>3593</v>
      </c>
      <c r="Z563" s="234" t="s">
        <v>3593</v>
      </c>
      <c r="AA563" s="234" t="s">
        <v>3593</v>
      </c>
      <c r="AB563" s="234" t="s">
        <v>3593</v>
      </c>
      <c r="AC563" s="234" t="s">
        <v>3593</v>
      </c>
      <c r="AD563" s="234" t="s">
        <v>3593</v>
      </c>
      <c r="AE563" s="234" t="s">
        <v>3593</v>
      </c>
      <c r="AF563" s="234" t="s">
        <v>3593</v>
      </c>
      <c r="AG563" s="234" t="s">
        <v>3593</v>
      </c>
      <c r="AH563" s="234" t="s">
        <v>3593</v>
      </c>
      <c r="AI563" s="234" t="s">
        <v>3593</v>
      </c>
      <c r="AJ563" s="234" t="s">
        <v>3593</v>
      </c>
      <c r="AK563" s="234" t="s">
        <v>3593</v>
      </c>
      <c r="AL563" s="234" t="s">
        <v>3593</v>
      </c>
      <c r="AM563" s="234" t="s">
        <v>3593</v>
      </c>
      <c r="AN563" s="234" t="s">
        <v>3593</v>
      </c>
      <c r="AO563" s="234" t="s">
        <v>3593</v>
      </c>
      <c r="AP563" s="234" t="s">
        <v>3593</v>
      </c>
      <c r="AQ563" s="234" t="s">
        <v>3593</v>
      </c>
      <c r="AR563" s="234" t="s">
        <v>3593</v>
      </c>
      <c r="AS563" s="234" t="s">
        <v>3593</v>
      </c>
      <c r="AT563" s="234" t="s">
        <v>3593</v>
      </c>
      <c r="AU563" s="234" t="s">
        <v>3593</v>
      </c>
      <c r="AV563" s="234" t="s">
        <v>3593</v>
      </c>
      <c r="AW563" s="234" t="s">
        <v>3593</v>
      </c>
      <c r="AX563" s="234" t="s">
        <v>3593</v>
      </c>
      <c r="AY563" s="234" t="s">
        <v>3593</v>
      </c>
    </row>
    <row r="564" spans="15:51" x14ac:dyDescent="0.25">
      <c r="O564" s="200"/>
      <c r="P564" s="199" t="s">
        <v>4052</v>
      </c>
      <c r="Q564" s="199" t="s">
        <v>3799</v>
      </c>
      <c r="R564" s="199" t="s">
        <v>3799</v>
      </c>
      <c r="S564" s="199" t="s">
        <v>3811</v>
      </c>
      <c r="T564" s="199" t="s">
        <v>3810</v>
      </c>
      <c r="U564" s="234" t="s">
        <v>4053</v>
      </c>
      <c r="V564" s="234" t="s">
        <v>3593</v>
      </c>
      <c r="W564" s="234" t="s">
        <v>3593</v>
      </c>
      <c r="X564" s="234" t="s">
        <v>3593</v>
      </c>
      <c r="Y564" s="234" t="s">
        <v>3593</v>
      </c>
      <c r="Z564" s="234" t="s">
        <v>3593</v>
      </c>
      <c r="AA564" s="234" t="s">
        <v>3593</v>
      </c>
      <c r="AB564" s="234" t="s">
        <v>3593</v>
      </c>
      <c r="AC564" s="234" t="s">
        <v>3593</v>
      </c>
      <c r="AD564" s="234" t="s">
        <v>3593</v>
      </c>
      <c r="AE564" s="234" t="s">
        <v>3593</v>
      </c>
      <c r="AF564" s="234" t="s">
        <v>3593</v>
      </c>
      <c r="AG564" s="234" t="s">
        <v>3593</v>
      </c>
      <c r="AH564" s="234" t="s">
        <v>3593</v>
      </c>
      <c r="AI564" s="234" t="s">
        <v>3593</v>
      </c>
      <c r="AJ564" s="234" t="s">
        <v>3593</v>
      </c>
      <c r="AK564" s="234" t="s">
        <v>3593</v>
      </c>
      <c r="AL564" s="234" t="s">
        <v>3593</v>
      </c>
      <c r="AM564" s="234" t="s">
        <v>3593</v>
      </c>
      <c r="AN564" s="234" t="s">
        <v>3593</v>
      </c>
      <c r="AO564" s="234" t="s">
        <v>3593</v>
      </c>
      <c r="AP564" s="234" t="s">
        <v>3593</v>
      </c>
      <c r="AQ564" s="234" t="s">
        <v>3593</v>
      </c>
      <c r="AR564" s="234" t="s">
        <v>3593</v>
      </c>
      <c r="AS564" s="234" t="s">
        <v>3593</v>
      </c>
      <c r="AT564" s="234" t="s">
        <v>3593</v>
      </c>
      <c r="AU564" s="234" t="s">
        <v>3593</v>
      </c>
      <c r="AV564" s="234" t="s">
        <v>3593</v>
      </c>
      <c r="AW564" s="234" t="s">
        <v>3593</v>
      </c>
      <c r="AX564" s="234" t="s">
        <v>3593</v>
      </c>
      <c r="AY564" s="234" t="s">
        <v>3593</v>
      </c>
    </row>
    <row r="565" spans="15:51" x14ac:dyDescent="0.25">
      <c r="O565" s="200"/>
      <c r="P565" s="199" t="s">
        <v>4052</v>
      </c>
      <c r="Q565" s="199" t="s">
        <v>3813</v>
      </c>
      <c r="R565" s="199" t="s">
        <v>3813</v>
      </c>
      <c r="S565" s="199" t="s">
        <v>3757</v>
      </c>
      <c r="T565" s="199" t="s">
        <v>3686</v>
      </c>
      <c r="U565" s="234" t="s">
        <v>4053</v>
      </c>
      <c r="V565" s="234" t="s">
        <v>3593</v>
      </c>
      <c r="W565" s="234" t="s">
        <v>3593</v>
      </c>
      <c r="X565" s="234" t="s">
        <v>3593</v>
      </c>
      <c r="Y565" s="234" t="s">
        <v>3593</v>
      </c>
      <c r="Z565" s="234" t="s">
        <v>3593</v>
      </c>
      <c r="AA565" s="234" t="s">
        <v>3593</v>
      </c>
      <c r="AB565" s="234" t="s">
        <v>3593</v>
      </c>
      <c r="AC565" s="234" t="s">
        <v>3593</v>
      </c>
      <c r="AD565" s="234" t="s">
        <v>3593</v>
      </c>
      <c r="AE565" s="234" t="s">
        <v>3593</v>
      </c>
      <c r="AF565" s="234" t="s">
        <v>3593</v>
      </c>
      <c r="AG565" s="234" t="s">
        <v>3593</v>
      </c>
      <c r="AH565" s="234" t="s">
        <v>3593</v>
      </c>
      <c r="AI565" s="234" t="s">
        <v>3593</v>
      </c>
      <c r="AJ565" s="234" t="s">
        <v>3593</v>
      </c>
      <c r="AK565" s="234" t="s">
        <v>3593</v>
      </c>
      <c r="AL565" s="234" t="s">
        <v>3593</v>
      </c>
      <c r="AM565" s="234" t="s">
        <v>3593</v>
      </c>
      <c r="AN565" s="234" t="s">
        <v>3593</v>
      </c>
      <c r="AO565" s="234" t="s">
        <v>3593</v>
      </c>
      <c r="AP565" s="234" t="s">
        <v>3593</v>
      </c>
      <c r="AQ565" s="234" t="s">
        <v>3593</v>
      </c>
      <c r="AR565" s="234" t="s">
        <v>3593</v>
      </c>
      <c r="AS565" s="234" t="s">
        <v>3593</v>
      </c>
      <c r="AT565" s="234" t="s">
        <v>3593</v>
      </c>
      <c r="AU565" s="234" t="s">
        <v>3593</v>
      </c>
      <c r="AV565" s="234" t="s">
        <v>3593</v>
      </c>
      <c r="AW565" s="234" t="s">
        <v>3593</v>
      </c>
      <c r="AX565" s="234" t="s">
        <v>3593</v>
      </c>
      <c r="AY565" s="234" t="s">
        <v>3593</v>
      </c>
    </row>
    <row r="566" spans="15:51" x14ac:dyDescent="0.25">
      <c r="O566" s="200"/>
      <c r="P566" s="199" t="s">
        <v>4052</v>
      </c>
      <c r="Q566" s="199" t="s">
        <v>3822</v>
      </c>
      <c r="R566" s="199" t="s">
        <v>3822</v>
      </c>
      <c r="S566" s="199" t="s">
        <v>3649</v>
      </c>
      <c r="T566" s="199" t="s">
        <v>3651</v>
      </c>
      <c r="U566" s="234" t="s">
        <v>4053</v>
      </c>
      <c r="V566" s="234" t="s">
        <v>3593</v>
      </c>
      <c r="W566" s="234" t="s">
        <v>3593</v>
      </c>
      <c r="X566" s="234" t="s">
        <v>3593</v>
      </c>
      <c r="Y566" s="234" t="s">
        <v>3593</v>
      </c>
      <c r="Z566" s="234" t="s">
        <v>3593</v>
      </c>
      <c r="AA566" s="234" t="s">
        <v>3593</v>
      </c>
      <c r="AB566" s="234" t="s">
        <v>3593</v>
      </c>
      <c r="AC566" s="234" t="s">
        <v>3593</v>
      </c>
      <c r="AD566" s="234" t="s">
        <v>3593</v>
      </c>
      <c r="AE566" s="234" t="s">
        <v>3593</v>
      </c>
      <c r="AF566" s="234" t="s">
        <v>3593</v>
      </c>
      <c r="AG566" s="234" t="s">
        <v>3593</v>
      </c>
      <c r="AH566" s="234" t="s">
        <v>3593</v>
      </c>
      <c r="AI566" s="234" t="s">
        <v>3593</v>
      </c>
      <c r="AJ566" s="234" t="s">
        <v>3593</v>
      </c>
      <c r="AK566" s="234" t="s">
        <v>3593</v>
      </c>
      <c r="AL566" s="234" t="s">
        <v>3593</v>
      </c>
      <c r="AM566" s="234" t="s">
        <v>3593</v>
      </c>
      <c r="AN566" s="234" t="s">
        <v>3593</v>
      </c>
      <c r="AO566" s="234" t="s">
        <v>3593</v>
      </c>
      <c r="AP566" s="234" t="s">
        <v>3593</v>
      </c>
      <c r="AQ566" s="234" t="s">
        <v>3593</v>
      </c>
      <c r="AR566" s="234" t="s">
        <v>3593</v>
      </c>
      <c r="AS566" s="234" t="s">
        <v>3593</v>
      </c>
      <c r="AT566" s="234" t="s">
        <v>3593</v>
      </c>
      <c r="AU566" s="234" t="s">
        <v>3593</v>
      </c>
      <c r="AV566" s="234" t="s">
        <v>3593</v>
      </c>
      <c r="AW566" s="234" t="s">
        <v>3593</v>
      </c>
      <c r="AX566" s="234" t="s">
        <v>3593</v>
      </c>
      <c r="AY566" s="234" t="s">
        <v>3593</v>
      </c>
    </row>
    <row r="567" spans="15:51" x14ac:dyDescent="0.25">
      <c r="O567" s="200"/>
      <c r="P567" s="199" t="s">
        <v>4052</v>
      </c>
      <c r="Q567" s="199" t="s">
        <v>3823</v>
      </c>
      <c r="R567" s="199" t="s">
        <v>3823</v>
      </c>
      <c r="S567" s="199" t="s">
        <v>3708</v>
      </c>
      <c r="T567" s="234" t="s">
        <v>4053</v>
      </c>
      <c r="U567" s="234" t="s">
        <v>3593</v>
      </c>
      <c r="V567" s="234" t="s">
        <v>3593</v>
      </c>
      <c r="W567" s="234" t="s">
        <v>3593</v>
      </c>
      <c r="X567" s="234" t="s">
        <v>3593</v>
      </c>
      <c r="Y567" s="234" t="s">
        <v>3593</v>
      </c>
      <c r="Z567" s="234" t="s">
        <v>3593</v>
      </c>
      <c r="AA567" s="234" t="s">
        <v>3593</v>
      </c>
      <c r="AB567" s="234" t="s">
        <v>3593</v>
      </c>
      <c r="AC567" s="234" t="s">
        <v>3593</v>
      </c>
      <c r="AD567" s="234" t="s">
        <v>3593</v>
      </c>
      <c r="AE567" s="234" t="s">
        <v>3593</v>
      </c>
      <c r="AF567" s="234" t="s">
        <v>3593</v>
      </c>
      <c r="AG567" s="234" t="s">
        <v>3593</v>
      </c>
      <c r="AH567" s="234" t="s">
        <v>3593</v>
      </c>
      <c r="AI567" s="234" t="s">
        <v>3593</v>
      </c>
      <c r="AJ567" s="234" t="s">
        <v>3593</v>
      </c>
      <c r="AK567" s="234" t="s">
        <v>3593</v>
      </c>
      <c r="AL567" s="234" t="s">
        <v>3593</v>
      </c>
      <c r="AM567" s="234" t="s">
        <v>3593</v>
      </c>
      <c r="AN567" s="234" t="s">
        <v>3593</v>
      </c>
      <c r="AO567" s="234" t="s">
        <v>3593</v>
      </c>
      <c r="AP567" s="234" t="s">
        <v>3593</v>
      </c>
      <c r="AQ567" s="234" t="s">
        <v>3593</v>
      </c>
      <c r="AR567" s="234" t="s">
        <v>3593</v>
      </c>
      <c r="AS567" s="234" t="s">
        <v>3593</v>
      </c>
      <c r="AT567" s="234" t="s">
        <v>3593</v>
      </c>
      <c r="AU567" s="234" t="s">
        <v>3593</v>
      </c>
      <c r="AV567" s="234" t="s">
        <v>3593</v>
      </c>
      <c r="AW567" s="234" t="s">
        <v>3593</v>
      </c>
      <c r="AX567" s="234" t="s">
        <v>3593</v>
      </c>
      <c r="AY567" s="234" t="s">
        <v>3593</v>
      </c>
    </row>
    <row r="568" spans="15:51" x14ac:dyDescent="0.25">
      <c r="O568" s="200"/>
      <c r="P568" s="199" t="s">
        <v>4052</v>
      </c>
      <c r="Q568" s="199" t="s">
        <v>3824</v>
      </c>
      <c r="R568" s="199" t="s">
        <v>3824</v>
      </c>
      <c r="S568" s="199" t="s">
        <v>3682</v>
      </c>
      <c r="T568" s="234" t="s">
        <v>4053</v>
      </c>
      <c r="U568" s="234" t="s">
        <v>3593</v>
      </c>
      <c r="V568" s="234" t="s">
        <v>3593</v>
      </c>
      <c r="W568" s="234" t="s">
        <v>3593</v>
      </c>
      <c r="X568" s="234" t="s">
        <v>3593</v>
      </c>
      <c r="Y568" s="234" t="s">
        <v>3593</v>
      </c>
      <c r="Z568" s="234" t="s">
        <v>3593</v>
      </c>
      <c r="AA568" s="234" t="s">
        <v>3593</v>
      </c>
      <c r="AB568" s="234" t="s">
        <v>3593</v>
      </c>
      <c r="AC568" s="234" t="s">
        <v>3593</v>
      </c>
      <c r="AD568" s="234" t="s">
        <v>3593</v>
      </c>
      <c r="AE568" s="234" t="s">
        <v>3593</v>
      </c>
      <c r="AF568" s="234" t="s">
        <v>3593</v>
      </c>
      <c r="AG568" s="234" t="s">
        <v>3593</v>
      </c>
      <c r="AH568" s="234" t="s">
        <v>3593</v>
      </c>
      <c r="AI568" s="234" t="s">
        <v>3593</v>
      </c>
      <c r="AJ568" s="234" t="s">
        <v>3593</v>
      </c>
      <c r="AK568" s="234" t="s">
        <v>3593</v>
      </c>
      <c r="AL568" s="234" t="s">
        <v>3593</v>
      </c>
      <c r="AM568" s="234" t="s">
        <v>3593</v>
      </c>
      <c r="AN568" s="234" t="s">
        <v>3593</v>
      </c>
      <c r="AO568" s="234" t="s">
        <v>3593</v>
      </c>
      <c r="AP568" s="234" t="s">
        <v>3593</v>
      </c>
      <c r="AQ568" s="234" t="s">
        <v>3593</v>
      </c>
      <c r="AR568" s="234" t="s">
        <v>3593</v>
      </c>
      <c r="AS568" s="234" t="s">
        <v>3593</v>
      </c>
      <c r="AT568" s="234" t="s">
        <v>3593</v>
      </c>
      <c r="AU568" s="234" t="s">
        <v>3593</v>
      </c>
      <c r="AV568" s="234" t="s">
        <v>3593</v>
      </c>
      <c r="AW568" s="234" t="s">
        <v>3593</v>
      </c>
      <c r="AX568" s="234" t="s">
        <v>3593</v>
      </c>
      <c r="AY568" s="234" t="s">
        <v>3593</v>
      </c>
    </row>
    <row r="569" spans="15:51" x14ac:dyDescent="0.25">
      <c r="O569" s="200"/>
      <c r="P569" s="199" t="s">
        <v>3699</v>
      </c>
      <c r="Q569" s="199" t="s">
        <v>3825</v>
      </c>
      <c r="R569" s="234" t="s">
        <v>3593</v>
      </c>
      <c r="S569" s="234" t="s">
        <v>3593</v>
      </c>
      <c r="T569" s="234" t="s">
        <v>3593</v>
      </c>
      <c r="U569" s="234" t="s">
        <v>3593</v>
      </c>
      <c r="V569" s="234" t="s">
        <v>3593</v>
      </c>
      <c r="W569" s="234" t="s">
        <v>3593</v>
      </c>
      <c r="X569" s="234" t="s">
        <v>3593</v>
      </c>
      <c r="Y569" s="234" t="s">
        <v>3593</v>
      </c>
      <c r="Z569" s="234" t="s">
        <v>3593</v>
      </c>
      <c r="AA569" s="234" t="s">
        <v>3593</v>
      </c>
      <c r="AB569" s="234" t="s">
        <v>3593</v>
      </c>
      <c r="AC569" s="234" t="s">
        <v>3593</v>
      </c>
      <c r="AD569" s="234" t="s">
        <v>3593</v>
      </c>
      <c r="AE569" s="234" t="s">
        <v>3593</v>
      </c>
      <c r="AF569" s="234" t="s">
        <v>3593</v>
      </c>
      <c r="AG569" s="234" t="s">
        <v>3593</v>
      </c>
      <c r="AH569" s="234" t="s">
        <v>3593</v>
      </c>
      <c r="AI569" s="234" t="s">
        <v>3593</v>
      </c>
      <c r="AJ569" s="234" t="s">
        <v>3593</v>
      </c>
      <c r="AK569" s="234" t="s">
        <v>3593</v>
      </c>
      <c r="AL569" s="234" t="s">
        <v>3593</v>
      </c>
      <c r="AM569" s="234" t="s">
        <v>3593</v>
      </c>
      <c r="AN569" s="234" t="s">
        <v>3593</v>
      </c>
      <c r="AO569" s="234" t="s">
        <v>3593</v>
      </c>
      <c r="AP569" s="234" t="s">
        <v>3593</v>
      </c>
      <c r="AQ569" s="234" t="s">
        <v>3593</v>
      </c>
      <c r="AR569" s="234" t="s">
        <v>3593</v>
      </c>
      <c r="AS569" s="234" t="s">
        <v>3593</v>
      </c>
      <c r="AT569" s="234" t="s">
        <v>3593</v>
      </c>
      <c r="AU569" s="234" t="s">
        <v>3593</v>
      </c>
      <c r="AV569" s="234" t="s">
        <v>3593</v>
      </c>
      <c r="AW569" s="234" t="s">
        <v>3593</v>
      </c>
      <c r="AX569" s="234" t="s">
        <v>3593</v>
      </c>
      <c r="AY569" s="234" t="s">
        <v>3593</v>
      </c>
    </row>
    <row r="570" spans="15:51" x14ac:dyDescent="0.25">
      <c r="O570" s="200"/>
      <c r="P570" s="199" t="s">
        <v>4052</v>
      </c>
      <c r="Q570" s="199" t="s">
        <v>3826</v>
      </c>
      <c r="R570" s="199" t="s">
        <v>3826</v>
      </c>
      <c r="S570" s="199" t="s">
        <v>3771</v>
      </c>
      <c r="T570" s="234" t="s">
        <v>4053</v>
      </c>
      <c r="U570" s="234" t="s">
        <v>3593</v>
      </c>
      <c r="V570" s="234" t="s">
        <v>3593</v>
      </c>
      <c r="W570" s="234" t="s">
        <v>3593</v>
      </c>
      <c r="X570" s="234" t="s">
        <v>3593</v>
      </c>
      <c r="Y570" s="234" t="s">
        <v>3593</v>
      </c>
      <c r="Z570" s="234" t="s">
        <v>3593</v>
      </c>
      <c r="AA570" s="234" t="s">
        <v>3593</v>
      </c>
      <c r="AB570" s="234" t="s">
        <v>3593</v>
      </c>
      <c r="AC570" s="234" t="s">
        <v>3593</v>
      </c>
      <c r="AD570" s="234" t="s">
        <v>3593</v>
      </c>
      <c r="AE570" s="234" t="s">
        <v>3593</v>
      </c>
      <c r="AF570" s="234" t="s">
        <v>3593</v>
      </c>
      <c r="AG570" s="234" t="s">
        <v>3593</v>
      </c>
      <c r="AH570" s="234" t="s">
        <v>3593</v>
      </c>
      <c r="AI570" s="234" t="s">
        <v>3593</v>
      </c>
      <c r="AJ570" s="234" t="s">
        <v>3593</v>
      </c>
      <c r="AK570" s="234" t="s">
        <v>3593</v>
      </c>
      <c r="AL570" s="234" t="s">
        <v>3593</v>
      </c>
      <c r="AM570" s="234" t="s">
        <v>3593</v>
      </c>
      <c r="AN570" s="234" t="s">
        <v>3593</v>
      </c>
      <c r="AO570" s="234" t="s">
        <v>3593</v>
      </c>
      <c r="AP570" s="234" t="s">
        <v>3593</v>
      </c>
      <c r="AQ570" s="234" t="s">
        <v>3593</v>
      </c>
      <c r="AR570" s="234" t="s">
        <v>3593</v>
      </c>
      <c r="AS570" s="234" t="s">
        <v>3593</v>
      </c>
      <c r="AT570" s="234" t="s">
        <v>3593</v>
      </c>
      <c r="AU570" s="234" t="s">
        <v>3593</v>
      </c>
      <c r="AV570" s="234" t="s">
        <v>3593</v>
      </c>
      <c r="AW570" s="234" t="s">
        <v>3593</v>
      </c>
      <c r="AX570" s="234" t="s">
        <v>3593</v>
      </c>
      <c r="AY570" s="234" t="s">
        <v>3593</v>
      </c>
    </row>
    <row r="571" spans="15:51" x14ac:dyDescent="0.25">
      <c r="O571" s="200"/>
      <c r="P571" s="199" t="s">
        <v>4052</v>
      </c>
      <c r="Q571" s="199" t="s">
        <v>3827</v>
      </c>
      <c r="R571" s="199" t="s">
        <v>3827</v>
      </c>
      <c r="S571" s="199" t="s">
        <v>3829</v>
      </c>
      <c r="T571" s="234" t="s">
        <v>4053</v>
      </c>
      <c r="U571" s="234" t="s">
        <v>3593</v>
      </c>
      <c r="V571" s="234" t="s">
        <v>3593</v>
      </c>
      <c r="W571" s="234" t="s">
        <v>3593</v>
      </c>
      <c r="X571" s="234" t="s">
        <v>3593</v>
      </c>
      <c r="Y571" s="234" t="s">
        <v>3593</v>
      </c>
      <c r="Z571" s="234" t="s">
        <v>3593</v>
      </c>
      <c r="AA571" s="234" t="s">
        <v>3593</v>
      </c>
      <c r="AB571" s="234" t="s">
        <v>3593</v>
      </c>
      <c r="AC571" s="234" t="s">
        <v>3593</v>
      </c>
      <c r="AD571" s="234" t="s">
        <v>3593</v>
      </c>
      <c r="AE571" s="234" t="s">
        <v>3593</v>
      </c>
      <c r="AF571" s="234" t="s">
        <v>3593</v>
      </c>
      <c r="AG571" s="234" t="s">
        <v>3593</v>
      </c>
      <c r="AH571" s="234" t="s">
        <v>3593</v>
      </c>
      <c r="AI571" s="234" t="s">
        <v>3593</v>
      </c>
      <c r="AJ571" s="234" t="s">
        <v>3593</v>
      </c>
      <c r="AK571" s="234" t="s">
        <v>3593</v>
      </c>
      <c r="AL571" s="234" t="s">
        <v>3593</v>
      </c>
      <c r="AM571" s="234" t="s">
        <v>3593</v>
      </c>
      <c r="AN571" s="234" t="s">
        <v>3593</v>
      </c>
      <c r="AO571" s="234" t="s">
        <v>3593</v>
      </c>
      <c r="AP571" s="234" t="s">
        <v>3593</v>
      </c>
      <c r="AQ571" s="234" t="s">
        <v>3593</v>
      </c>
      <c r="AR571" s="234" t="s">
        <v>3593</v>
      </c>
      <c r="AS571" s="234" t="s">
        <v>3593</v>
      </c>
      <c r="AT571" s="234" t="s">
        <v>3593</v>
      </c>
      <c r="AU571" s="234" t="s">
        <v>3593</v>
      </c>
      <c r="AV571" s="234" t="s">
        <v>3593</v>
      </c>
      <c r="AW571" s="234" t="s">
        <v>3593</v>
      </c>
      <c r="AX571" s="234" t="s">
        <v>3593</v>
      </c>
      <c r="AY571" s="234" t="s">
        <v>3593</v>
      </c>
    </row>
    <row r="572" spans="15:51" x14ac:dyDescent="0.25">
      <c r="O572" s="200"/>
      <c r="P572" s="199" t="s">
        <v>4052</v>
      </c>
      <c r="Q572" s="199" t="s">
        <v>3830</v>
      </c>
      <c r="R572" s="199" t="s">
        <v>3830</v>
      </c>
      <c r="S572" s="199" t="s">
        <v>3734</v>
      </c>
      <c r="T572" s="199" t="s">
        <v>3736</v>
      </c>
      <c r="U572" s="234" t="s">
        <v>4053</v>
      </c>
      <c r="V572" s="234" t="s">
        <v>3593</v>
      </c>
      <c r="W572" s="234" t="s">
        <v>3593</v>
      </c>
      <c r="X572" s="234" t="s">
        <v>3593</v>
      </c>
      <c r="Y572" s="234" t="s">
        <v>3593</v>
      </c>
      <c r="Z572" s="234" t="s">
        <v>3593</v>
      </c>
      <c r="AA572" s="234" t="s">
        <v>3593</v>
      </c>
      <c r="AB572" s="234" t="s">
        <v>3593</v>
      </c>
      <c r="AC572" s="234" t="s">
        <v>3593</v>
      </c>
      <c r="AD572" s="234" t="s">
        <v>3593</v>
      </c>
      <c r="AE572" s="234" t="s">
        <v>3593</v>
      </c>
      <c r="AF572" s="234" t="s">
        <v>3593</v>
      </c>
      <c r="AG572" s="234" t="s">
        <v>3593</v>
      </c>
      <c r="AH572" s="234" t="s">
        <v>3593</v>
      </c>
      <c r="AI572" s="234" t="s">
        <v>3593</v>
      </c>
      <c r="AJ572" s="234" t="s">
        <v>3593</v>
      </c>
      <c r="AK572" s="234" t="s">
        <v>3593</v>
      </c>
      <c r="AL572" s="234" t="s">
        <v>3593</v>
      </c>
      <c r="AM572" s="234" t="s">
        <v>3593</v>
      </c>
      <c r="AN572" s="234" t="s">
        <v>3593</v>
      </c>
      <c r="AO572" s="234" t="s">
        <v>3593</v>
      </c>
      <c r="AP572" s="234" t="s">
        <v>3593</v>
      </c>
      <c r="AQ572" s="234" t="s">
        <v>3593</v>
      </c>
      <c r="AR572" s="234" t="s">
        <v>3593</v>
      </c>
      <c r="AS572" s="234" t="s">
        <v>3593</v>
      </c>
      <c r="AT572" s="234" t="s">
        <v>3593</v>
      </c>
      <c r="AU572" s="234" t="s">
        <v>3593</v>
      </c>
      <c r="AV572" s="234" t="s">
        <v>3593</v>
      </c>
      <c r="AW572" s="234" t="s">
        <v>3593</v>
      </c>
      <c r="AX572" s="234" t="s">
        <v>3593</v>
      </c>
      <c r="AY572" s="234" t="s">
        <v>3593</v>
      </c>
    </row>
    <row r="573" spans="15:51" x14ac:dyDescent="0.25">
      <c r="O573" s="200"/>
      <c r="P573" s="199" t="s">
        <v>4054</v>
      </c>
      <c r="Q573" s="199" t="s">
        <v>3697</v>
      </c>
      <c r="R573" s="199" t="s">
        <v>3696</v>
      </c>
      <c r="S573" s="199" t="s">
        <v>3831</v>
      </c>
      <c r="T573" s="199" t="s">
        <v>3832</v>
      </c>
      <c r="U573" s="199" t="s">
        <v>3833</v>
      </c>
      <c r="V573" s="199" t="s">
        <v>3834</v>
      </c>
      <c r="W573" s="199" t="s">
        <v>3835</v>
      </c>
      <c r="X573" s="234" t="s">
        <v>3593</v>
      </c>
      <c r="Y573" s="234" t="s">
        <v>3593</v>
      </c>
      <c r="Z573" s="234" t="s">
        <v>3593</v>
      </c>
      <c r="AA573" s="234" t="s">
        <v>3593</v>
      </c>
      <c r="AB573" s="234" t="s">
        <v>3593</v>
      </c>
      <c r="AC573" s="234" t="s">
        <v>3593</v>
      </c>
      <c r="AD573" s="234" t="s">
        <v>3593</v>
      </c>
      <c r="AE573" s="234" t="s">
        <v>3593</v>
      </c>
      <c r="AF573" s="234" t="s">
        <v>3593</v>
      </c>
      <c r="AG573" s="234" t="s">
        <v>3593</v>
      </c>
      <c r="AH573" s="234" t="s">
        <v>3593</v>
      </c>
      <c r="AI573" s="234" t="s">
        <v>3593</v>
      </c>
      <c r="AJ573" s="234" t="s">
        <v>3593</v>
      </c>
      <c r="AK573" s="234" t="s">
        <v>3593</v>
      </c>
      <c r="AL573" s="234" t="s">
        <v>3593</v>
      </c>
      <c r="AM573" s="234" t="s">
        <v>3593</v>
      </c>
      <c r="AN573" s="234" t="s">
        <v>3593</v>
      </c>
      <c r="AO573" s="234" t="s">
        <v>3593</v>
      </c>
      <c r="AP573" s="234" t="s">
        <v>3593</v>
      </c>
      <c r="AQ573" s="234" t="s">
        <v>3593</v>
      </c>
      <c r="AR573" s="234" t="s">
        <v>3593</v>
      </c>
      <c r="AS573" s="234" t="s">
        <v>3593</v>
      </c>
      <c r="AT573" s="234" t="s">
        <v>3593</v>
      </c>
      <c r="AU573" s="234" t="s">
        <v>3593</v>
      </c>
      <c r="AV573" s="234" t="s">
        <v>3593</v>
      </c>
      <c r="AW573" s="234" t="s">
        <v>3593</v>
      </c>
      <c r="AX573" s="234" t="s">
        <v>3593</v>
      </c>
      <c r="AY573" s="234" t="s">
        <v>3593</v>
      </c>
    </row>
    <row r="574" spans="15:51" x14ac:dyDescent="0.25">
      <c r="O574" s="200"/>
      <c r="P574" s="199" t="s">
        <v>4054</v>
      </c>
      <c r="Q574" s="199" t="s">
        <v>3836</v>
      </c>
      <c r="R574" s="199" t="s">
        <v>3831</v>
      </c>
      <c r="S574" s="199" t="s">
        <v>3832</v>
      </c>
      <c r="T574" s="199" t="s">
        <v>3833</v>
      </c>
      <c r="U574" s="199" t="s">
        <v>3834</v>
      </c>
      <c r="V574" s="199" t="s">
        <v>3835</v>
      </c>
      <c r="W574" s="234" t="s">
        <v>3593</v>
      </c>
      <c r="X574" s="234" t="s">
        <v>3593</v>
      </c>
      <c r="Y574" s="234" t="s">
        <v>3593</v>
      </c>
      <c r="Z574" s="234" t="s">
        <v>3593</v>
      </c>
      <c r="AA574" s="234" t="s">
        <v>3593</v>
      </c>
      <c r="AB574" s="234" t="s">
        <v>3593</v>
      </c>
      <c r="AC574" s="234" t="s">
        <v>3593</v>
      </c>
      <c r="AD574" s="234" t="s">
        <v>3593</v>
      </c>
      <c r="AE574" s="234" t="s">
        <v>3593</v>
      </c>
      <c r="AF574" s="234" t="s">
        <v>3593</v>
      </c>
      <c r="AG574" s="234" t="s">
        <v>3593</v>
      </c>
      <c r="AH574" s="234" t="s">
        <v>3593</v>
      </c>
      <c r="AI574" s="234" t="s">
        <v>3593</v>
      </c>
      <c r="AJ574" s="234" t="s">
        <v>3593</v>
      </c>
      <c r="AK574" s="234" t="s">
        <v>3593</v>
      </c>
      <c r="AL574" s="234" t="s">
        <v>3593</v>
      </c>
      <c r="AM574" s="234" t="s">
        <v>3593</v>
      </c>
      <c r="AN574" s="234" t="s">
        <v>3593</v>
      </c>
      <c r="AO574" s="234" t="s">
        <v>3593</v>
      </c>
      <c r="AP574" s="234" t="s">
        <v>3593</v>
      </c>
      <c r="AQ574" s="234" t="s">
        <v>3593</v>
      </c>
      <c r="AR574" s="234" t="s">
        <v>3593</v>
      </c>
      <c r="AS574" s="234" t="s">
        <v>3593</v>
      </c>
      <c r="AT574" s="234" t="s">
        <v>3593</v>
      </c>
      <c r="AU574" s="234" t="s">
        <v>3593</v>
      </c>
      <c r="AV574" s="234" t="s">
        <v>3593</v>
      </c>
      <c r="AW574" s="234" t="s">
        <v>3593</v>
      </c>
      <c r="AX574" s="234" t="s">
        <v>3593</v>
      </c>
      <c r="AY574" s="234" t="s">
        <v>3593</v>
      </c>
    </row>
    <row r="575" spans="15:51" x14ac:dyDescent="0.25">
      <c r="O575" s="200"/>
      <c r="P575" s="199" t="s">
        <v>4052</v>
      </c>
      <c r="Q575" s="199" t="s">
        <v>3831</v>
      </c>
      <c r="R575" s="199" t="s">
        <v>3831</v>
      </c>
      <c r="S575" s="199" t="s">
        <v>3836</v>
      </c>
      <c r="T575" s="199" t="s">
        <v>3697</v>
      </c>
      <c r="U575" s="234" t="s">
        <v>4053</v>
      </c>
      <c r="V575" s="234" t="s">
        <v>3593</v>
      </c>
      <c r="W575" s="234" t="s">
        <v>3593</v>
      </c>
      <c r="X575" s="234" t="s">
        <v>3593</v>
      </c>
      <c r="Y575" s="234" t="s">
        <v>3593</v>
      </c>
      <c r="Z575" s="234" t="s">
        <v>3593</v>
      </c>
      <c r="AA575" s="234" t="s">
        <v>3593</v>
      </c>
      <c r="AB575" s="234" t="s">
        <v>3593</v>
      </c>
      <c r="AC575" s="234" t="s">
        <v>3593</v>
      </c>
      <c r="AD575" s="234" t="s">
        <v>3593</v>
      </c>
      <c r="AE575" s="234" t="s">
        <v>3593</v>
      </c>
      <c r="AF575" s="234" t="s">
        <v>3593</v>
      </c>
      <c r="AG575" s="234" t="s">
        <v>3593</v>
      </c>
      <c r="AH575" s="234" t="s">
        <v>3593</v>
      </c>
      <c r="AI575" s="234" t="s">
        <v>3593</v>
      </c>
      <c r="AJ575" s="234" t="s">
        <v>3593</v>
      </c>
      <c r="AK575" s="234" t="s">
        <v>3593</v>
      </c>
      <c r="AL575" s="234" t="s">
        <v>3593</v>
      </c>
      <c r="AM575" s="234" t="s">
        <v>3593</v>
      </c>
      <c r="AN575" s="234" t="s">
        <v>3593</v>
      </c>
      <c r="AO575" s="234" t="s">
        <v>3593</v>
      </c>
      <c r="AP575" s="234" t="s">
        <v>3593</v>
      </c>
      <c r="AQ575" s="234" t="s">
        <v>3593</v>
      </c>
      <c r="AR575" s="234" t="s">
        <v>3593</v>
      </c>
      <c r="AS575" s="234" t="s">
        <v>3593</v>
      </c>
      <c r="AT575" s="234" t="s">
        <v>3593</v>
      </c>
      <c r="AU575" s="234" t="s">
        <v>3593</v>
      </c>
      <c r="AV575" s="234" t="s">
        <v>3593</v>
      </c>
      <c r="AW575" s="234" t="s">
        <v>3593</v>
      </c>
      <c r="AX575" s="234" t="s">
        <v>3593</v>
      </c>
      <c r="AY575" s="234" t="s">
        <v>3593</v>
      </c>
    </row>
    <row r="576" spans="15:51" x14ac:dyDescent="0.25">
      <c r="O576" s="200"/>
      <c r="P576" s="199" t="s">
        <v>4052</v>
      </c>
      <c r="Q576" s="199" t="s">
        <v>3837</v>
      </c>
      <c r="R576" s="199" t="s">
        <v>3837</v>
      </c>
      <c r="S576" s="199" t="s">
        <v>3649</v>
      </c>
      <c r="T576" s="199" t="s">
        <v>3651</v>
      </c>
      <c r="U576" s="234" t="s">
        <v>4053</v>
      </c>
      <c r="V576" s="234" t="s">
        <v>3593</v>
      </c>
      <c r="W576" s="234" t="s">
        <v>3593</v>
      </c>
      <c r="X576" s="234" t="s">
        <v>3593</v>
      </c>
      <c r="Y576" s="234" t="s">
        <v>3593</v>
      </c>
      <c r="Z576" s="234" t="s">
        <v>3593</v>
      </c>
      <c r="AA576" s="234" t="s">
        <v>3593</v>
      </c>
      <c r="AB576" s="234" t="s">
        <v>3593</v>
      </c>
      <c r="AC576" s="234" t="s">
        <v>3593</v>
      </c>
      <c r="AD576" s="234" t="s">
        <v>3593</v>
      </c>
      <c r="AE576" s="234" t="s">
        <v>3593</v>
      </c>
      <c r="AF576" s="234" t="s">
        <v>3593</v>
      </c>
      <c r="AG576" s="234" t="s">
        <v>3593</v>
      </c>
      <c r="AH576" s="234" t="s">
        <v>3593</v>
      </c>
      <c r="AI576" s="234" t="s">
        <v>3593</v>
      </c>
      <c r="AJ576" s="234" t="s">
        <v>3593</v>
      </c>
      <c r="AK576" s="234" t="s">
        <v>3593</v>
      </c>
      <c r="AL576" s="234" t="s">
        <v>3593</v>
      </c>
      <c r="AM576" s="234" t="s">
        <v>3593</v>
      </c>
      <c r="AN576" s="234" t="s">
        <v>3593</v>
      </c>
      <c r="AO576" s="234" t="s">
        <v>3593</v>
      </c>
      <c r="AP576" s="234" t="s">
        <v>3593</v>
      </c>
      <c r="AQ576" s="234" t="s">
        <v>3593</v>
      </c>
      <c r="AR576" s="234" t="s">
        <v>3593</v>
      </c>
      <c r="AS576" s="234" t="s">
        <v>3593</v>
      </c>
      <c r="AT576" s="234" t="s">
        <v>3593</v>
      </c>
      <c r="AU576" s="234" t="s">
        <v>3593</v>
      </c>
      <c r="AV576" s="234" t="s">
        <v>3593</v>
      </c>
      <c r="AW576" s="234" t="s">
        <v>3593</v>
      </c>
      <c r="AX576" s="234" t="s">
        <v>3593</v>
      </c>
      <c r="AY576" s="234" t="s">
        <v>3593</v>
      </c>
    </row>
    <row r="577" spans="15:51" x14ac:dyDescent="0.25">
      <c r="O577" s="200"/>
      <c r="P577" s="199" t="s">
        <v>4052</v>
      </c>
      <c r="Q577" s="199" t="s">
        <v>3785</v>
      </c>
      <c r="R577" s="199" t="s">
        <v>3785</v>
      </c>
      <c r="S577" s="199" t="s">
        <v>3595</v>
      </c>
      <c r="T577" s="234" t="s">
        <v>4053</v>
      </c>
      <c r="U577" s="234" t="s">
        <v>3593</v>
      </c>
      <c r="V577" s="234" t="s">
        <v>3593</v>
      </c>
      <c r="W577" s="234" t="s">
        <v>3593</v>
      </c>
      <c r="X577" s="234" t="s">
        <v>3593</v>
      </c>
      <c r="Y577" s="234" t="s">
        <v>3593</v>
      </c>
      <c r="Z577" s="234" t="s">
        <v>3593</v>
      </c>
      <c r="AA577" s="234" t="s">
        <v>3593</v>
      </c>
      <c r="AB577" s="234" t="s">
        <v>3593</v>
      </c>
      <c r="AC577" s="234" t="s">
        <v>3593</v>
      </c>
      <c r="AD577" s="234" t="s">
        <v>3593</v>
      </c>
      <c r="AE577" s="234" t="s">
        <v>3593</v>
      </c>
      <c r="AF577" s="234" t="s">
        <v>3593</v>
      </c>
      <c r="AG577" s="234" t="s">
        <v>3593</v>
      </c>
      <c r="AH577" s="234" t="s">
        <v>3593</v>
      </c>
      <c r="AI577" s="234" t="s">
        <v>3593</v>
      </c>
      <c r="AJ577" s="234" t="s">
        <v>3593</v>
      </c>
      <c r="AK577" s="234" t="s">
        <v>3593</v>
      </c>
      <c r="AL577" s="234" t="s">
        <v>3593</v>
      </c>
      <c r="AM577" s="234" t="s">
        <v>3593</v>
      </c>
      <c r="AN577" s="234" t="s">
        <v>3593</v>
      </c>
      <c r="AO577" s="234" t="s">
        <v>3593</v>
      </c>
      <c r="AP577" s="234" t="s">
        <v>3593</v>
      </c>
      <c r="AQ577" s="234" t="s">
        <v>3593</v>
      </c>
      <c r="AR577" s="234" t="s">
        <v>3593</v>
      </c>
      <c r="AS577" s="234" t="s">
        <v>3593</v>
      </c>
      <c r="AT577" s="234" t="s">
        <v>3593</v>
      </c>
      <c r="AU577" s="234" t="s">
        <v>3593</v>
      </c>
      <c r="AV577" s="234" t="s">
        <v>3593</v>
      </c>
      <c r="AW577" s="234" t="s">
        <v>3593</v>
      </c>
      <c r="AX577" s="234" t="s">
        <v>3593</v>
      </c>
      <c r="AY577" s="234" t="s">
        <v>3593</v>
      </c>
    </row>
    <row r="578" spans="15:51" x14ac:dyDescent="0.25">
      <c r="O578" s="200"/>
      <c r="P578" s="199" t="s">
        <v>4052</v>
      </c>
      <c r="Q578" s="199" t="s">
        <v>3838</v>
      </c>
      <c r="R578" s="199" t="s">
        <v>3838</v>
      </c>
      <c r="S578" s="199" t="s">
        <v>3839</v>
      </c>
      <c r="T578" s="234" t="s">
        <v>4053</v>
      </c>
      <c r="U578" s="234" t="s">
        <v>3593</v>
      </c>
      <c r="V578" s="234" t="s">
        <v>3593</v>
      </c>
      <c r="W578" s="234" t="s">
        <v>3593</v>
      </c>
      <c r="X578" s="234" t="s">
        <v>3593</v>
      </c>
      <c r="Y578" s="234" t="s">
        <v>3593</v>
      </c>
      <c r="Z578" s="234" t="s">
        <v>3593</v>
      </c>
      <c r="AA578" s="234" t="s">
        <v>3593</v>
      </c>
      <c r="AB578" s="234" t="s">
        <v>3593</v>
      </c>
      <c r="AC578" s="234" t="s">
        <v>3593</v>
      </c>
      <c r="AD578" s="234" t="s">
        <v>3593</v>
      </c>
      <c r="AE578" s="234" t="s">
        <v>3593</v>
      </c>
      <c r="AF578" s="234" t="s">
        <v>3593</v>
      </c>
      <c r="AG578" s="234" t="s">
        <v>3593</v>
      </c>
      <c r="AH578" s="234" t="s">
        <v>3593</v>
      </c>
      <c r="AI578" s="234" t="s">
        <v>3593</v>
      </c>
      <c r="AJ578" s="234" t="s">
        <v>3593</v>
      </c>
      <c r="AK578" s="234" t="s">
        <v>3593</v>
      </c>
      <c r="AL578" s="234" t="s">
        <v>3593</v>
      </c>
      <c r="AM578" s="234" t="s">
        <v>3593</v>
      </c>
      <c r="AN578" s="234" t="s">
        <v>3593</v>
      </c>
      <c r="AO578" s="234" t="s">
        <v>3593</v>
      </c>
      <c r="AP578" s="234" t="s">
        <v>3593</v>
      </c>
      <c r="AQ578" s="234" t="s">
        <v>3593</v>
      </c>
      <c r="AR578" s="234" t="s">
        <v>3593</v>
      </c>
      <c r="AS578" s="234" t="s">
        <v>3593</v>
      </c>
      <c r="AT578" s="234" t="s">
        <v>3593</v>
      </c>
      <c r="AU578" s="234" t="s">
        <v>3593</v>
      </c>
      <c r="AV578" s="234" t="s">
        <v>3593</v>
      </c>
      <c r="AW578" s="234" t="s">
        <v>3593</v>
      </c>
      <c r="AX578" s="234" t="s">
        <v>3593</v>
      </c>
      <c r="AY578" s="234" t="s">
        <v>3593</v>
      </c>
    </row>
    <row r="579" spans="15:51" x14ac:dyDescent="0.25">
      <c r="O579" s="200"/>
      <c r="P579" s="199" t="s">
        <v>4052</v>
      </c>
      <c r="Q579" s="199" t="s">
        <v>3841</v>
      </c>
      <c r="R579" s="199" t="s">
        <v>3841</v>
      </c>
      <c r="S579" s="199" t="s">
        <v>3638</v>
      </c>
      <c r="T579" s="234" t="s">
        <v>4053</v>
      </c>
      <c r="U579" s="234" t="s">
        <v>3593</v>
      </c>
      <c r="V579" s="234" t="s">
        <v>3593</v>
      </c>
      <c r="W579" s="234" t="s">
        <v>3593</v>
      </c>
      <c r="X579" s="234" t="s">
        <v>3593</v>
      </c>
      <c r="Y579" s="234" t="s">
        <v>3593</v>
      </c>
      <c r="Z579" s="234" t="s">
        <v>3593</v>
      </c>
      <c r="AA579" s="234" t="s">
        <v>3593</v>
      </c>
      <c r="AB579" s="234" t="s">
        <v>3593</v>
      </c>
      <c r="AC579" s="234" t="s">
        <v>3593</v>
      </c>
      <c r="AD579" s="234" t="s">
        <v>3593</v>
      </c>
      <c r="AE579" s="234" t="s">
        <v>3593</v>
      </c>
      <c r="AF579" s="234" t="s">
        <v>3593</v>
      </c>
      <c r="AG579" s="234" t="s">
        <v>3593</v>
      </c>
      <c r="AH579" s="234" t="s">
        <v>3593</v>
      </c>
      <c r="AI579" s="234" t="s">
        <v>3593</v>
      </c>
      <c r="AJ579" s="234" t="s">
        <v>3593</v>
      </c>
      <c r="AK579" s="234" t="s">
        <v>3593</v>
      </c>
      <c r="AL579" s="234" t="s">
        <v>3593</v>
      </c>
      <c r="AM579" s="234" t="s">
        <v>3593</v>
      </c>
      <c r="AN579" s="234" t="s">
        <v>3593</v>
      </c>
      <c r="AO579" s="234" t="s">
        <v>3593</v>
      </c>
      <c r="AP579" s="234" t="s">
        <v>3593</v>
      </c>
      <c r="AQ579" s="234" t="s">
        <v>3593</v>
      </c>
      <c r="AR579" s="234" t="s">
        <v>3593</v>
      </c>
      <c r="AS579" s="234" t="s">
        <v>3593</v>
      </c>
      <c r="AT579" s="234" t="s">
        <v>3593</v>
      </c>
      <c r="AU579" s="234" t="s">
        <v>3593</v>
      </c>
      <c r="AV579" s="234" t="s">
        <v>3593</v>
      </c>
      <c r="AW579" s="234" t="s">
        <v>3593</v>
      </c>
      <c r="AX579" s="234" t="s">
        <v>3593</v>
      </c>
      <c r="AY579" s="234" t="s">
        <v>3593</v>
      </c>
    </row>
    <row r="580" spans="15:51" x14ac:dyDescent="0.25">
      <c r="O580" s="200"/>
      <c r="P580" s="199" t="s">
        <v>4052</v>
      </c>
      <c r="Q580" s="199" t="s">
        <v>3842</v>
      </c>
      <c r="R580" s="199" t="s">
        <v>3842</v>
      </c>
      <c r="S580" s="199" t="s">
        <v>3645</v>
      </c>
      <c r="T580" s="199" t="s">
        <v>3647</v>
      </c>
      <c r="U580" s="234" t="s">
        <v>4053</v>
      </c>
      <c r="V580" s="234" t="s">
        <v>3593</v>
      </c>
      <c r="W580" s="234" t="s">
        <v>3593</v>
      </c>
      <c r="X580" s="234" t="s">
        <v>3593</v>
      </c>
      <c r="Y580" s="234" t="s">
        <v>3593</v>
      </c>
      <c r="Z580" s="234" t="s">
        <v>3593</v>
      </c>
      <c r="AA580" s="234" t="s">
        <v>3593</v>
      </c>
      <c r="AB580" s="234" t="s">
        <v>3593</v>
      </c>
      <c r="AC580" s="234" t="s">
        <v>3593</v>
      </c>
      <c r="AD580" s="234" t="s">
        <v>3593</v>
      </c>
      <c r="AE580" s="234" t="s">
        <v>3593</v>
      </c>
      <c r="AF580" s="234" t="s">
        <v>3593</v>
      </c>
      <c r="AG580" s="234" t="s">
        <v>3593</v>
      </c>
      <c r="AH580" s="234" t="s">
        <v>3593</v>
      </c>
      <c r="AI580" s="234" t="s">
        <v>3593</v>
      </c>
      <c r="AJ580" s="234" t="s">
        <v>3593</v>
      </c>
      <c r="AK580" s="234" t="s">
        <v>3593</v>
      </c>
      <c r="AL580" s="234" t="s">
        <v>3593</v>
      </c>
      <c r="AM580" s="234" t="s">
        <v>3593</v>
      </c>
      <c r="AN580" s="234" t="s">
        <v>3593</v>
      </c>
      <c r="AO580" s="234" t="s">
        <v>3593</v>
      </c>
      <c r="AP580" s="234" t="s">
        <v>3593</v>
      </c>
      <c r="AQ580" s="234" t="s">
        <v>3593</v>
      </c>
      <c r="AR580" s="234" t="s">
        <v>3593</v>
      </c>
      <c r="AS580" s="234" t="s">
        <v>3593</v>
      </c>
      <c r="AT580" s="234" t="s">
        <v>3593</v>
      </c>
      <c r="AU580" s="234" t="s">
        <v>3593</v>
      </c>
      <c r="AV580" s="234" t="s">
        <v>3593</v>
      </c>
      <c r="AW580" s="234" t="s">
        <v>3593</v>
      </c>
      <c r="AX580" s="234" t="s">
        <v>3593</v>
      </c>
      <c r="AY580" s="234" t="s">
        <v>3593</v>
      </c>
    </row>
    <row r="581" spans="15:51" x14ac:dyDescent="0.25">
      <c r="O581" s="200"/>
      <c r="P581" s="199" t="s">
        <v>4052</v>
      </c>
      <c r="Q581" s="199" t="s">
        <v>3843</v>
      </c>
      <c r="R581" s="199" t="s">
        <v>3843</v>
      </c>
      <c r="S581" s="199" t="s">
        <v>3839</v>
      </c>
      <c r="T581" s="234" t="s">
        <v>4053</v>
      </c>
      <c r="U581" s="234" t="s">
        <v>3593</v>
      </c>
      <c r="V581" s="234" t="s">
        <v>3593</v>
      </c>
      <c r="W581" s="234" t="s">
        <v>3593</v>
      </c>
      <c r="X581" s="234" t="s">
        <v>3593</v>
      </c>
      <c r="Y581" s="234" t="s">
        <v>3593</v>
      </c>
      <c r="Z581" s="234" t="s">
        <v>3593</v>
      </c>
      <c r="AA581" s="234" t="s">
        <v>3593</v>
      </c>
      <c r="AB581" s="234" t="s">
        <v>3593</v>
      </c>
      <c r="AC581" s="234" t="s">
        <v>3593</v>
      </c>
      <c r="AD581" s="234" t="s">
        <v>3593</v>
      </c>
      <c r="AE581" s="234" t="s">
        <v>3593</v>
      </c>
      <c r="AF581" s="234" t="s">
        <v>3593</v>
      </c>
      <c r="AG581" s="234" t="s">
        <v>3593</v>
      </c>
      <c r="AH581" s="234" t="s">
        <v>3593</v>
      </c>
      <c r="AI581" s="234" t="s">
        <v>3593</v>
      </c>
      <c r="AJ581" s="234" t="s">
        <v>3593</v>
      </c>
      <c r="AK581" s="234" t="s">
        <v>3593</v>
      </c>
      <c r="AL581" s="234" t="s">
        <v>3593</v>
      </c>
      <c r="AM581" s="234" t="s">
        <v>3593</v>
      </c>
      <c r="AN581" s="234" t="s">
        <v>3593</v>
      </c>
      <c r="AO581" s="234" t="s">
        <v>3593</v>
      </c>
      <c r="AP581" s="234" t="s">
        <v>3593</v>
      </c>
      <c r="AQ581" s="234" t="s">
        <v>3593</v>
      </c>
      <c r="AR581" s="234" t="s">
        <v>3593</v>
      </c>
      <c r="AS581" s="234" t="s">
        <v>3593</v>
      </c>
      <c r="AT581" s="234" t="s">
        <v>3593</v>
      </c>
      <c r="AU581" s="234" t="s">
        <v>3593</v>
      </c>
      <c r="AV581" s="234" t="s">
        <v>3593</v>
      </c>
      <c r="AW581" s="234" t="s">
        <v>3593</v>
      </c>
      <c r="AX581" s="234" t="s">
        <v>3593</v>
      </c>
      <c r="AY581" s="234" t="s">
        <v>3593</v>
      </c>
    </row>
    <row r="582" spans="15:51" x14ac:dyDescent="0.25">
      <c r="O582" s="200"/>
      <c r="P582" s="199" t="s">
        <v>4052</v>
      </c>
      <c r="Q582" s="199" t="s">
        <v>3795</v>
      </c>
      <c r="R582" s="199" t="s">
        <v>3795</v>
      </c>
      <c r="S582" s="199" t="s">
        <v>3598</v>
      </c>
      <c r="T582" s="199" t="s">
        <v>3600</v>
      </c>
      <c r="U582" s="234" t="s">
        <v>4053</v>
      </c>
      <c r="V582" s="234" t="s">
        <v>3593</v>
      </c>
      <c r="W582" s="234" t="s">
        <v>3593</v>
      </c>
      <c r="X582" s="234" t="s">
        <v>3593</v>
      </c>
      <c r="Y582" s="234" t="s">
        <v>3593</v>
      </c>
      <c r="Z582" s="234" t="s">
        <v>3593</v>
      </c>
      <c r="AA582" s="234" t="s">
        <v>3593</v>
      </c>
      <c r="AB582" s="234" t="s">
        <v>3593</v>
      </c>
      <c r="AC582" s="234" t="s">
        <v>3593</v>
      </c>
      <c r="AD582" s="234" t="s">
        <v>3593</v>
      </c>
      <c r="AE582" s="234" t="s">
        <v>3593</v>
      </c>
      <c r="AF582" s="234" t="s">
        <v>3593</v>
      </c>
      <c r="AG582" s="234" t="s">
        <v>3593</v>
      </c>
      <c r="AH582" s="234" t="s">
        <v>3593</v>
      </c>
      <c r="AI582" s="234" t="s">
        <v>3593</v>
      </c>
      <c r="AJ582" s="234" t="s">
        <v>3593</v>
      </c>
      <c r="AK582" s="234" t="s">
        <v>3593</v>
      </c>
      <c r="AL582" s="234" t="s">
        <v>3593</v>
      </c>
      <c r="AM582" s="234" t="s">
        <v>3593</v>
      </c>
      <c r="AN582" s="234" t="s">
        <v>3593</v>
      </c>
      <c r="AO582" s="234" t="s">
        <v>3593</v>
      </c>
      <c r="AP582" s="234" t="s">
        <v>3593</v>
      </c>
      <c r="AQ582" s="234" t="s">
        <v>3593</v>
      </c>
      <c r="AR582" s="234" t="s">
        <v>3593</v>
      </c>
      <c r="AS582" s="234" t="s">
        <v>3593</v>
      </c>
      <c r="AT582" s="234" t="s">
        <v>3593</v>
      </c>
      <c r="AU582" s="234" t="s">
        <v>3593</v>
      </c>
      <c r="AV582" s="234" t="s">
        <v>3593</v>
      </c>
      <c r="AW582" s="234" t="s">
        <v>3593</v>
      </c>
      <c r="AX582" s="234" t="s">
        <v>3593</v>
      </c>
      <c r="AY582" s="234" t="s">
        <v>3593</v>
      </c>
    </row>
    <row r="583" spans="15:51" x14ac:dyDescent="0.25">
      <c r="O583" s="200"/>
      <c r="P583" s="199" t="s">
        <v>4054</v>
      </c>
      <c r="Q583" s="199" t="s">
        <v>3647</v>
      </c>
      <c r="R583" s="199" t="s">
        <v>3644</v>
      </c>
      <c r="S583" s="199" t="s">
        <v>3690</v>
      </c>
      <c r="T583" s="199" t="s">
        <v>3695</v>
      </c>
      <c r="U583" s="199" t="s">
        <v>3739</v>
      </c>
      <c r="V583" s="199" t="s">
        <v>3741</v>
      </c>
      <c r="W583" s="199" t="s">
        <v>3767</v>
      </c>
      <c r="X583" s="199" t="s">
        <v>3842</v>
      </c>
      <c r="Y583" s="199" t="s">
        <v>3844</v>
      </c>
      <c r="Z583" s="199" t="s">
        <v>3845</v>
      </c>
      <c r="AA583" s="199" t="s">
        <v>3846</v>
      </c>
      <c r="AB583" s="199" t="s">
        <v>3847</v>
      </c>
      <c r="AC583" s="199" t="s">
        <v>3848</v>
      </c>
      <c r="AD583" s="199" t="s">
        <v>3849</v>
      </c>
      <c r="AE583" s="199" t="s">
        <v>3850</v>
      </c>
      <c r="AF583" s="234" t="s">
        <v>3593</v>
      </c>
      <c r="AG583" s="234" t="s">
        <v>3593</v>
      </c>
      <c r="AH583" s="234" t="s">
        <v>3593</v>
      </c>
      <c r="AI583" s="234" t="s">
        <v>3593</v>
      </c>
      <c r="AJ583" s="234" t="s">
        <v>3593</v>
      </c>
      <c r="AK583" s="234" t="s">
        <v>3593</v>
      </c>
      <c r="AL583" s="234" t="s">
        <v>3593</v>
      </c>
      <c r="AM583" s="234" t="s">
        <v>3593</v>
      </c>
      <c r="AN583" s="234" t="s">
        <v>3593</v>
      </c>
      <c r="AO583" s="234" t="s">
        <v>3593</v>
      </c>
      <c r="AP583" s="234" t="s">
        <v>3593</v>
      </c>
      <c r="AQ583" s="234" t="s">
        <v>3593</v>
      </c>
      <c r="AR583" s="234" t="s">
        <v>3593</v>
      </c>
      <c r="AS583" s="234" t="s">
        <v>3593</v>
      </c>
      <c r="AT583" s="234" t="s">
        <v>3593</v>
      </c>
      <c r="AU583" s="234" t="s">
        <v>3593</v>
      </c>
      <c r="AV583" s="234" t="s">
        <v>3593</v>
      </c>
      <c r="AW583" s="234" t="s">
        <v>3593</v>
      </c>
      <c r="AX583" s="234" t="s">
        <v>3593</v>
      </c>
      <c r="AY583" s="234" t="s">
        <v>3593</v>
      </c>
    </row>
    <row r="584" spans="15:51" x14ac:dyDescent="0.25">
      <c r="O584" s="200"/>
      <c r="P584" s="199" t="s">
        <v>4054</v>
      </c>
      <c r="Q584" s="199" t="s">
        <v>3645</v>
      </c>
      <c r="R584" s="199" t="s">
        <v>3644</v>
      </c>
      <c r="S584" s="199" t="s">
        <v>3690</v>
      </c>
      <c r="T584" s="199" t="s">
        <v>3695</v>
      </c>
      <c r="U584" s="199" t="s">
        <v>3739</v>
      </c>
      <c r="V584" s="199" t="s">
        <v>3741</v>
      </c>
      <c r="W584" s="199" t="s">
        <v>3767</v>
      </c>
      <c r="X584" s="199" t="s">
        <v>3842</v>
      </c>
      <c r="Y584" s="199" t="s">
        <v>3844</v>
      </c>
      <c r="Z584" s="199" t="s">
        <v>3845</v>
      </c>
      <c r="AA584" s="199" t="s">
        <v>3846</v>
      </c>
      <c r="AB584" s="199" t="s">
        <v>3848</v>
      </c>
      <c r="AC584" s="199" t="s">
        <v>3850</v>
      </c>
      <c r="AD584" s="234" t="s">
        <v>3593</v>
      </c>
      <c r="AE584" s="234" t="s">
        <v>3593</v>
      </c>
      <c r="AF584" s="234" t="s">
        <v>3593</v>
      </c>
      <c r="AG584" s="234" t="s">
        <v>3593</v>
      </c>
      <c r="AH584" s="234" t="s">
        <v>3593</v>
      </c>
      <c r="AI584" s="234" t="s">
        <v>3593</v>
      </c>
      <c r="AJ584" s="234" t="s">
        <v>3593</v>
      </c>
      <c r="AK584" s="234" t="s">
        <v>3593</v>
      </c>
      <c r="AL584" s="234" t="s">
        <v>3593</v>
      </c>
      <c r="AM584" s="234" t="s">
        <v>3593</v>
      </c>
      <c r="AN584" s="234" t="s">
        <v>3593</v>
      </c>
      <c r="AO584" s="234" t="s">
        <v>3593</v>
      </c>
      <c r="AP584" s="234" t="s">
        <v>3593</v>
      </c>
      <c r="AQ584" s="234" t="s">
        <v>3593</v>
      </c>
      <c r="AR584" s="234" t="s">
        <v>3593</v>
      </c>
      <c r="AS584" s="234" t="s">
        <v>3593</v>
      </c>
      <c r="AT584" s="234" t="s">
        <v>3593</v>
      </c>
      <c r="AU584" s="234" t="s">
        <v>3593</v>
      </c>
      <c r="AV584" s="234" t="s">
        <v>3593</v>
      </c>
      <c r="AW584" s="234" t="s">
        <v>3593</v>
      </c>
      <c r="AX584" s="234" t="s">
        <v>3593</v>
      </c>
      <c r="AY584" s="234" t="s">
        <v>3593</v>
      </c>
    </row>
    <row r="585" spans="15:51" x14ac:dyDescent="0.25">
      <c r="O585" s="200"/>
      <c r="P585" s="199" t="s">
        <v>3699</v>
      </c>
      <c r="Q585" s="199" t="s">
        <v>3646</v>
      </c>
      <c r="R585" s="234" t="s">
        <v>3593</v>
      </c>
      <c r="S585" s="234" t="s">
        <v>3593</v>
      </c>
      <c r="T585" s="234" t="s">
        <v>3593</v>
      </c>
      <c r="U585" s="234" t="s">
        <v>3593</v>
      </c>
      <c r="V585" s="234" t="s">
        <v>3593</v>
      </c>
      <c r="W585" s="234" t="s">
        <v>3593</v>
      </c>
      <c r="X585" s="234" t="s">
        <v>3593</v>
      </c>
      <c r="Y585" s="234" t="s">
        <v>3593</v>
      </c>
      <c r="Z585" s="234" t="s">
        <v>3593</v>
      </c>
      <c r="AA585" s="234" t="s">
        <v>3593</v>
      </c>
      <c r="AB585" s="234" t="s">
        <v>3593</v>
      </c>
      <c r="AC585" s="234" t="s">
        <v>3593</v>
      </c>
      <c r="AD585" s="234" t="s">
        <v>3593</v>
      </c>
      <c r="AE585" s="234" t="s">
        <v>3593</v>
      </c>
      <c r="AF585" s="234" t="s">
        <v>3593</v>
      </c>
      <c r="AG585" s="234" t="s">
        <v>3593</v>
      </c>
      <c r="AH585" s="234" t="s">
        <v>3593</v>
      </c>
      <c r="AI585" s="234" t="s">
        <v>3593</v>
      </c>
      <c r="AJ585" s="234" t="s">
        <v>3593</v>
      </c>
      <c r="AK585" s="234" t="s">
        <v>3593</v>
      </c>
      <c r="AL585" s="234" t="s">
        <v>3593</v>
      </c>
      <c r="AM585" s="234" t="s">
        <v>3593</v>
      </c>
      <c r="AN585" s="234" t="s">
        <v>3593</v>
      </c>
      <c r="AO585" s="234" t="s">
        <v>3593</v>
      </c>
      <c r="AP585" s="234" t="s">
        <v>3593</v>
      </c>
      <c r="AQ585" s="234" t="s">
        <v>3593</v>
      </c>
      <c r="AR585" s="234" t="s">
        <v>3593</v>
      </c>
      <c r="AS585" s="234" t="s">
        <v>3593</v>
      </c>
      <c r="AT585" s="234" t="s">
        <v>3593</v>
      </c>
      <c r="AU585" s="234" t="s">
        <v>3593</v>
      </c>
      <c r="AV585" s="234" t="s">
        <v>3593</v>
      </c>
      <c r="AW585" s="234" t="s">
        <v>3593</v>
      </c>
      <c r="AX585" s="234" t="s">
        <v>3593</v>
      </c>
      <c r="AY585" s="234" t="s">
        <v>3593</v>
      </c>
    </row>
    <row r="586" spans="15:51" x14ac:dyDescent="0.25">
      <c r="O586" s="200"/>
      <c r="P586" s="199" t="s">
        <v>4052</v>
      </c>
      <c r="Q586" s="199" t="s">
        <v>3800</v>
      </c>
      <c r="R586" s="199" t="s">
        <v>3800</v>
      </c>
      <c r="S586" s="199" t="s">
        <v>3811</v>
      </c>
      <c r="T586" s="199" t="s">
        <v>3810</v>
      </c>
      <c r="U586" s="234" t="s">
        <v>4053</v>
      </c>
      <c r="V586" s="234" t="s">
        <v>3593</v>
      </c>
      <c r="W586" s="234" t="s">
        <v>3593</v>
      </c>
      <c r="X586" s="234" t="s">
        <v>3593</v>
      </c>
      <c r="Y586" s="234" t="s">
        <v>3593</v>
      </c>
      <c r="Z586" s="234" t="s">
        <v>3593</v>
      </c>
      <c r="AA586" s="234" t="s">
        <v>3593</v>
      </c>
      <c r="AB586" s="234" t="s">
        <v>3593</v>
      </c>
      <c r="AC586" s="234" t="s">
        <v>3593</v>
      </c>
      <c r="AD586" s="234" t="s">
        <v>3593</v>
      </c>
      <c r="AE586" s="234" t="s">
        <v>3593</v>
      </c>
      <c r="AF586" s="234" t="s">
        <v>3593</v>
      </c>
      <c r="AG586" s="234" t="s">
        <v>3593</v>
      </c>
      <c r="AH586" s="234" t="s">
        <v>3593</v>
      </c>
      <c r="AI586" s="234" t="s">
        <v>3593</v>
      </c>
      <c r="AJ586" s="234" t="s">
        <v>3593</v>
      </c>
      <c r="AK586" s="234" t="s">
        <v>3593</v>
      </c>
      <c r="AL586" s="234" t="s">
        <v>3593</v>
      </c>
      <c r="AM586" s="234" t="s">
        <v>3593</v>
      </c>
      <c r="AN586" s="234" t="s">
        <v>3593</v>
      </c>
      <c r="AO586" s="234" t="s">
        <v>3593</v>
      </c>
      <c r="AP586" s="234" t="s">
        <v>3593</v>
      </c>
      <c r="AQ586" s="234" t="s">
        <v>3593</v>
      </c>
      <c r="AR586" s="234" t="s">
        <v>3593</v>
      </c>
      <c r="AS586" s="234" t="s">
        <v>3593</v>
      </c>
      <c r="AT586" s="234" t="s">
        <v>3593</v>
      </c>
      <c r="AU586" s="234" t="s">
        <v>3593</v>
      </c>
      <c r="AV586" s="234" t="s">
        <v>3593</v>
      </c>
      <c r="AW586" s="234" t="s">
        <v>3593</v>
      </c>
      <c r="AX586" s="234" t="s">
        <v>3593</v>
      </c>
      <c r="AY586" s="234" t="s">
        <v>3593</v>
      </c>
    </row>
    <row r="587" spans="15:51" x14ac:dyDescent="0.25">
      <c r="O587" s="200"/>
      <c r="P587" s="199" t="s">
        <v>3699</v>
      </c>
      <c r="Q587" s="199" t="s">
        <v>3851</v>
      </c>
      <c r="R587" s="234" t="s">
        <v>3593</v>
      </c>
      <c r="S587" s="234" t="s">
        <v>3593</v>
      </c>
      <c r="T587" s="234" t="s">
        <v>3593</v>
      </c>
      <c r="U587" s="234" t="s">
        <v>3593</v>
      </c>
      <c r="V587" s="234" t="s">
        <v>3593</v>
      </c>
      <c r="W587" s="234" t="s">
        <v>3593</v>
      </c>
      <c r="X587" s="234" t="s">
        <v>3593</v>
      </c>
      <c r="Y587" s="234" t="s">
        <v>3593</v>
      </c>
      <c r="Z587" s="234" t="s">
        <v>3593</v>
      </c>
      <c r="AA587" s="234" t="s">
        <v>3593</v>
      </c>
      <c r="AB587" s="234" t="s">
        <v>3593</v>
      </c>
      <c r="AC587" s="234" t="s">
        <v>3593</v>
      </c>
      <c r="AD587" s="234" t="s">
        <v>3593</v>
      </c>
      <c r="AE587" s="234" t="s">
        <v>3593</v>
      </c>
      <c r="AF587" s="234" t="s">
        <v>3593</v>
      </c>
      <c r="AG587" s="234" t="s">
        <v>3593</v>
      </c>
      <c r="AH587" s="234" t="s">
        <v>3593</v>
      </c>
      <c r="AI587" s="234" t="s">
        <v>3593</v>
      </c>
      <c r="AJ587" s="234" t="s">
        <v>3593</v>
      </c>
      <c r="AK587" s="234" t="s">
        <v>3593</v>
      </c>
      <c r="AL587" s="234" t="s">
        <v>3593</v>
      </c>
      <c r="AM587" s="234" t="s">
        <v>3593</v>
      </c>
      <c r="AN587" s="234" t="s">
        <v>3593</v>
      </c>
      <c r="AO587" s="234" t="s">
        <v>3593</v>
      </c>
      <c r="AP587" s="234" t="s">
        <v>3593</v>
      </c>
      <c r="AQ587" s="234" t="s">
        <v>3593</v>
      </c>
      <c r="AR587" s="234" t="s">
        <v>3593</v>
      </c>
      <c r="AS587" s="234" t="s">
        <v>3593</v>
      </c>
      <c r="AT587" s="234" t="s">
        <v>3593</v>
      </c>
      <c r="AU587" s="234" t="s">
        <v>3593</v>
      </c>
      <c r="AV587" s="234" t="s">
        <v>3593</v>
      </c>
      <c r="AW587" s="234" t="s">
        <v>3593</v>
      </c>
      <c r="AX587" s="234" t="s">
        <v>3593</v>
      </c>
      <c r="AY587" s="234" t="s">
        <v>3593</v>
      </c>
    </row>
    <row r="588" spans="15:51" x14ac:dyDescent="0.25">
      <c r="O588" s="200"/>
      <c r="P588" s="199" t="s">
        <v>4052</v>
      </c>
      <c r="Q588" s="199" t="s">
        <v>3852</v>
      </c>
      <c r="R588" s="199" t="s">
        <v>3852</v>
      </c>
      <c r="S588" s="199" t="s">
        <v>3649</v>
      </c>
      <c r="T588" s="199" t="s">
        <v>3651</v>
      </c>
      <c r="U588" s="234" t="s">
        <v>4053</v>
      </c>
      <c r="V588" s="234" t="s">
        <v>3593</v>
      </c>
      <c r="W588" s="234" t="s">
        <v>3593</v>
      </c>
      <c r="X588" s="234" t="s">
        <v>3593</v>
      </c>
      <c r="Y588" s="234" t="s">
        <v>3593</v>
      </c>
      <c r="Z588" s="234" t="s">
        <v>3593</v>
      </c>
      <c r="AA588" s="234" t="s">
        <v>3593</v>
      </c>
      <c r="AB588" s="234" t="s">
        <v>3593</v>
      </c>
      <c r="AC588" s="234" t="s">
        <v>3593</v>
      </c>
      <c r="AD588" s="234" t="s">
        <v>3593</v>
      </c>
      <c r="AE588" s="234" t="s">
        <v>3593</v>
      </c>
      <c r="AF588" s="234" t="s">
        <v>3593</v>
      </c>
      <c r="AG588" s="234" t="s">
        <v>3593</v>
      </c>
      <c r="AH588" s="234" t="s">
        <v>3593</v>
      </c>
      <c r="AI588" s="234" t="s">
        <v>3593</v>
      </c>
      <c r="AJ588" s="234" t="s">
        <v>3593</v>
      </c>
      <c r="AK588" s="234" t="s">
        <v>3593</v>
      </c>
      <c r="AL588" s="234" t="s">
        <v>3593</v>
      </c>
      <c r="AM588" s="234" t="s">
        <v>3593</v>
      </c>
      <c r="AN588" s="234" t="s">
        <v>3593</v>
      </c>
      <c r="AO588" s="234" t="s">
        <v>3593</v>
      </c>
      <c r="AP588" s="234" t="s">
        <v>3593</v>
      </c>
      <c r="AQ588" s="234" t="s">
        <v>3593</v>
      </c>
      <c r="AR588" s="234" t="s">
        <v>3593</v>
      </c>
      <c r="AS588" s="234" t="s">
        <v>3593</v>
      </c>
      <c r="AT588" s="234" t="s">
        <v>3593</v>
      </c>
      <c r="AU588" s="234" t="s">
        <v>3593</v>
      </c>
      <c r="AV588" s="234" t="s">
        <v>3593</v>
      </c>
      <c r="AW588" s="234" t="s">
        <v>3593</v>
      </c>
      <c r="AX588" s="234" t="s">
        <v>3593</v>
      </c>
      <c r="AY588" s="234" t="s">
        <v>3593</v>
      </c>
    </row>
    <row r="589" spans="15:51" x14ac:dyDescent="0.25">
      <c r="O589" s="200"/>
      <c r="P589" s="199" t="s">
        <v>4052</v>
      </c>
      <c r="Q589" s="199" t="s">
        <v>3728</v>
      </c>
      <c r="R589" s="199" t="s">
        <v>3728</v>
      </c>
      <c r="S589" s="199" t="s">
        <v>3724</v>
      </c>
      <c r="T589" s="199" t="s">
        <v>3726</v>
      </c>
      <c r="U589" s="234" t="s">
        <v>4053</v>
      </c>
      <c r="V589" s="234" t="s">
        <v>3593</v>
      </c>
      <c r="W589" s="234" t="s">
        <v>3593</v>
      </c>
      <c r="X589" s="234" t="s">
        <v>3593</v>
      </c>
      <c r="Y589" s="234" t="s">
        <v>3593</v>
      </c>
      <c r="Z589" s="234" t="s">
        <v>3593</v>
      </c>
      <c r="AA589" s="234" t="s">
        <v>3593</v>
      </c>
      <c r="AB589" s="234" t="s">
        <v>3593</v>
      </c>
      <c r="AC589" s="234" t="s">
        <v>3593</v>
      </c>
      <c r="AD589" s="234" t="s">
        <v>3593</v>
      </c>
      <c r="AE589" s="234" t="s">
        <v>3593</v>
      </c>
      <c r="AF589" s="234" t="s">
        <v>3593</v>
      </c>
      <c r="AG589" s="234" t="s">
        <v>3593</v>
      </c>
      <c r="AH589" s="234" t="s">
        <v>3593</v>
      </c>
      <c r="AI589" s="234" t="s">
        <v>3593</v>
      </c>
      <c r="AJ589" s="234" t="s">
        <v>3593</v>
      </c>
      <c r="AK589" s="234" t="s">
        <v>3593</v>
      </c>
      <c r="AL589" s="234" t="s">
        <v>3593</v>
      </c>
      <c r="AM589" s="234" t="s">
        <v>3593</v>
      </c>
      <c r="AN589" s="234" t="s">
        <v>3593</v>
      </c>
      <c r="AO589" s="234" t="s">
        <v>3593</v>
      </c>
      <c r="AP589" s="234" t="s">
        <v>3593</v>
      </c>
      <c r="AQ589" s="234" t="s">
        <v>3593</v>
      </c>
      <c r="AR589" s="234" t="s">
        <v>3593</v>
      </c>
      <c r="AS589" s="234" t="s">
        <v>3593</v>
      </c>
      <c r="AT589" s="234" t="s">
        <v>3593</v>
      </c>
      <c r="AU589" s="234" t="s">
        <v>3593</v>
      </c>
      <c r="AV589" s="234" t="s">
        <v>3593</v>
      </c>
      <c r="AW589" s="234" t="s">
        <v>3593</v>
      </c>
      <c r="AX589" s="234" t="s">
        <v>3593</v>
      </c>
      <c r="AY589" s="234" t="s">
        <v>3593</v>
      </c>
    </row>
    <row r="590" spans="15:51" x14ac:dyDescent="0.25">
      <c r="O590" s="200"/>
      <c r="P590" s="199" t="s">
        <v>4052</v>
      </c>
      <c r="Q590" s="199" t="s">
        <v>3853</v>
      </c>
      <c r="R590" s="199" t="s">
        <v>3853</v>
      </c>
      <c r="S590" s="199" t="s">
        <v>3635</v>
      </c>
      <c r="T590" s="234" t="s">
        <v>4053</v>
      </c>
      <c r="U590" s="234" t="s">
        <v>3593</v>
      </c>
      <c r="V590" s="234" t="s">
        <v>3593</v>
      </c>
      <c r="W590" s="234" t="s">
        <v>3593</v>
      </c>
      <c r="X590" s="234" t="s">
        <v>3593</v>
      </c>
      <c r="Y590" s="234" t="s">
        <v>3593</v>
      </c>
      <c r="Z590" s="234" t="s">
        <v>3593</v>
      </c>
      <c r="AA590" s="234" t="s">
        <v>3593</v>
      </c>
      <c r="AB590" s="234" t="s">
        <v>3593</v>
      </c>
      <c r="AC590" s="234" t="s">
        <v>3593</v>
      </c>
      <c r="AD590" s="234" t="s">
        <v>3593</v>
      </c>
      <c r="AE590" s="234" t="s">
        <v>3593</v>
      </c>
      <c r="AF590" s="234" t="s">
        <v>3593</v>
      </c>
      <c r="AG590" s="234" t="s">
        <v>3593</v>
      </c>
      <c r="AH590" s="234" t="s">
        <v>3593</v>
      </c>
      <c r="AI590" s="234" t="s">
        <v>3593</v>
      </c>
      <c r="AJ590" s="234" t="s">
        <v>3593</v>
      </c>
      <c r="AK590" s="234" t="s">
        <v>3593</v>
      </c>
      <c r="AL590" s="234" t="s">
        <v>3593</v>
      </c>
      <c r="AM590" s="234" t="s">
        <v>3593</v>
      </c>
      <c r="AN590" s="234" t="s">
        <v>3593</v>
      </c>
      <c r="AO590" s="234" t="s">
        <v>3593</v>
      </c>
      <c r="AP590" s="234" t="s">
        <v>3593</v>
      </c>
      <c r="AQ590" s="234" t="s">
        <v>3593</v>
      </c>
      <c r="AR590" s="234" t="s">
        <v>3593</v>
      </c>
      <c r="AS590" s="234" t="s">
        <v>3593</v>
      </c>
      <c r="AT590" s="234" t="s">
        <v>3593</v>
      </c>
      <c r="AU590" s="234" t="s">
        <v>3593</v>
      </c>
      <c r="AV590" s="234" t="s">
        <v>3593</v>
      </c>
      <c r="AW590" s="234" t="s">
        <v>3593</v>
      </c>
      <c r="AX590" s="234" t="s">
        <v>3593</v>
      </c>
      <c r="AY590" s="234" t="s">
        <v>3593</v>
      </c>
    </row>
    <row r="591" spans="15:51" x14ac:dyDescent="0.25">
      <c r="O591" s="200"/>
      <c r="P591" s="199" t="s">
        <v>4052</v>
      </c>
      <c r="Q591" s="199" t="s">
        <v>3854</v>
      </c>
      <c r="R591" s="199" t="s">
        <v>3854</v>
      </c>
      <c r="S591" s="199" t="s">
        <v>3743</v>
      </c>
      <c r="T591" s="234" t="s">
        <v>4053</v>
      </c>
      <c r="U591" s="234" t="s">
        <v>3593</v>
      </c>
      <c r="V591" s="234" t="s">
        <v>3593</v>
      </c>
      <c r="W591" s="234" t="s">
        <v>3593</v>
      </c>
      <c r="X591" s="234" t="s">
        <v>3593</v>
      </c>
      <c r="Y591" s="234" t="s">
        <v>3593</v>
      </c>
      <c r="Z591" s="234" t="s">
        <v>3593</v>
      </c>
      <c r="AA591" s="234" t="s">
        <v>3593</v>
      </c>
      <c r="AB591" s="234" t="s">
        <v>3593</v>
      </c>
      <c r="AC591" s="234" t="s">
        <v>3593</v>
      </c>
      <c r="AD591" s="234" t="s">
        <v>3593</v>
      </c>
      <c r="AE591" s="234" t="s">
        <v>3593</v>
      </c>
      <c r="AF591" s="234" t="s">
        <v>3593</v>
      </c>
      <c r="AG591" s="234" t="s">
        <v>3593</v>
      </c>
      <c r="AH591" s="234" t="s">
        <v>3593</v>
      </c>
      <c r="AI591" s="234" t="s">
        <v>3593</v>
      </c>
      <c r="AJ591" s="234" t="s">
        <v>3593</v>
      </c>
      <c r="AK591" s="234" t="s">
        <v>3593</v>
      </c>
      <c r="AL591" s="234" t="s">
        <v>3593</v>
      </c>
      <c r="AM591" s="234" t="s">
        <v>3593</v>
      </c>
      <c r="AN591" s="234" t="s">
        <v>3593</v>
      </c>
      <c r="AO591" s="234" t="s">
        <v>3593</v>
      </c>
      <c r="AP591" s="234" t="s">
        <v>3593</v>
      </c>
      <c r="AQ591" s="234" t="s">
        <v>3593</v>
      </c>
      <c r="AR591" s="234" t="s">
        <v>3593</v>
      </c>
      <c r="AS591" s="234" t="s">
        <v>3593</v>
      </c>
      <c r="AT591" s="234" t="s">
        <v>3593</v>
      </c>
      <c r="AU591" s="234" t="s">
        <v>3593</v>
      </c>
      <c r="AV591" s="234" t="s">
        <v>3593</v>
      </c>
      <c r="AW591" s="234" t="s">
        <v>3593</v>
      </c>
      <c r="AX591" s="234" t="s">
        <v>3593</v>
      </c>
      <c r="AY591" s="234" t="s">
        <v>3593</v>
      </c>
    </row>
    <row r="592" spans="15:51" x14ac:dyDescent="0.25">
      <c r="O592" s="200"/>
      <c r="P592" s="199" t="s">
        <v>4052</v>
      </c>
      <c r="Q592" s="199" t="s">
        <v>3855</v>
      </c>
      <c r="R592" s="199" t="s">
        <v>3855</v>
      </c>
      <c r="S592" s="199" t="s">
        <v>3716</v>
      </c>
      <c r="T592" s="199" t="s">
        <v>3675</v>
      </c>
      <c r="U592" s="234" t="s">
        <v>4053</v>
      </c>
      <c r="V592" s="234" t="s">
        <v>3593</v>
      </c>
      <c r="W592" s="234" t="s">
        <v>3593</v>
      </c>
      <c r="X592" s="234" t="s">
        <v>3593</v>
      </c>
      <c r="Y592" s="234" t="s">
        <v>3593</v>
      </c>
      <c r="Z592" s="234" t="s">
        <v>3593</v>
      </c>
      <c r="AA592" s="234" t="s">
        <v>3593</v>
      </c>
      <c r="AB592" s="234" t="s">
        <v>3593</v>
      </c>
      <c r="AC592" s="234" t="s">
        <v>3593</v>
      </c>
      <c r="AD592" s="234" t="s">
        <v>3593</v>
      </c>
      <c r="AE592" s="234" t="s">
        <v>3593</v>
      </c>
      <c r="AF592" s="234" t="s">
        <v>3593</v>
      </c>
      <c r="AG592" s="234" t="s">
        <v>3593</v>
      </c>
      <c r="AH592" s="234" t="s">
        <v>3593</v>
      </c>
      <c r="AI592" s="234" t="s">
        <v>3593</v>
      </c>
      <c r="AJ592" s="234" t="s">
        <v>3593</v>
      </c>
      <c r="AK592" s="234" t="s">
        <v>3593</v>
      </c>
      <c r="AL592" s="234" t="s">
        <v>3593</v>
      </c>
      <c r="AM592" s="234" t="s">
        <v>3593</v>
      </c>
      <c r="AN592" s="234" t="s">
        <v>3593</v>
      </c>
      <c r="AO592" s="234" t="s">
        <v>3593</v>
      </c>
      <c r="AP592" s="234" t="s">
        <v>3593</v>
      </c>
      <c r="AQ592" s="234" t="s">
        <v>3593</v>
      </c>
      <c r="AR592" s="234" t="s">
        <v>3593</v>
      </c>
      <c r="AS592" s="234" t="s">
        <v>3593</v>
      </c>
      <c r="AT592" s="234" t="s">
        <v>3593</v>
      </c>
      <c r="AU592" s="234" t="s">
        <v>3593</v>
      </c>
      <c r="AV592" s="234" t="s">
        <v>3593</v>
      </c>
      <c r="AW592" s="234" t="s">
        <v>3593</v>
      </c>
      <c r="AX592" s="234" t="s">
        <v>3593</v>
      </c>
      <c r="AY592" s="234" t="s">
        <v>3593</v>
      </c>
    </row>
    <row r="593" spans="15:51" x14ac:dyDescent="0.25">
      <c r="O593" s="200"/>
      <c r="P593" s="199" t="s">
        <v>4052</v>
      </c>
      <c r="Q593" s="199" t="s">
        <v>3856</v>
      </c>
      <c r="R593" s="199" t="s">
        <v>3856</v>
      </c>
      <c r="S593" s="199" t="s">
        <v>3858</v>
      </c>
      <c r="T593" s="234" t="s">
        <v>4053</v>
      </c>
      <c r="U593" s="234" t="s">
        <v>3593</v>
      </c>
      <c r="V593" s="234" t="s">
        <v>3593</v>
      </c>
      <c r="W593" s="234" t="s">
        <v>3593</v>
      </c>
      <c r="X593" s="234" t="s">
        <v>3593</v>
      </c>
      <c r="Y593" s="234" t="s">
        <v>3593</v>
      </c>
      <c r="Z593" s="234" t="s">
        <v>3593</v>
      </c>
      <c r="AA593" s="234" t="s">
        <v>3593</v>
      </c>
      <c r="AB593" s="234" t="s">
        <v>3593</v>
      </c>
      <c r="AC593" s="234" t="s">
        <v>3593</v>
      </c>
      <c r="AD593" s="234" t="s">
        <v>3593</v>
      </c>
      <c r="AE593" s="234" t="s">
        <v>3593</v>
      </c>
      <c r="AF593" s="234" t="s">
        <v>3593</v>
      </c>
      <c r="AG593" s="234" t="s">
        <v>3593</v>
      </c>
      <c r="AH593" s="234" t="s">
        <v>3593</v>
      </c>
      <c r="AI593" s="234" t="s">
        <v>3593</v>
      </c>
      <c r="AJ593" s="234" t="s">
        <v>3593</v>
      </c>
      <c r="AK593" s="234" t="s">
        <v>3593</v>
      </c>
      <c r="AL593" s="234" t="s">
        <v>3593</v>
      </c>
      <c r="AM593" s="234" t="s">
        <v>3593</v>
      </c>
      <c r="AN593" s="234" t="s">
        <v>3593</v>
      </c>
      <c r="AO593" s="234" t="s">
        <v>3593</v>
      </c>
      <c r="AP593" s="234" t="s">
        <v>3593</v>
      </c>
      <c r="AQ593" s="234" t="s">
        <v>3593</v>
      </c>
      <c r="AR593" s="234" t="s">
        <v>3593</v>
      </c>
      <c r="AS593" s="234" t="s">
        <v>3593</v>
      </c>
      <c r="AT593" s="234" t="s">
        <v>3593</v>
      </c>
      <c r="AU593" s="234" t="s">
        <v>3593</v>
      </c>
      <c r="AV593" s="234" t="s">
        <v>3593</v>
      </c>
      <c r="AW593" s="234" t="s">
        <v>3593</v>
      </c>
      <c r="AX593" s="234" t="s">
        <v>3593</v>
      </c>
      <c r="AY593" s="234" t="s">
        <v>3593</v>
      </c>
    </row>
    <row r="594" spans="15:51" x14ac:dyDescent="0.25">
      <c r="O594" s="200"/>
      <c r="P594" s="199" t="s">
        <v>4052</v>
      </c>
      <c r="Q594" s="199" t="s">
        <v>3859</v>
      </c>
      <c r="R594" s="199" t="s">
        <v>3859</v>
      </c>
      <c r="S594" s="199" t="s">
        <v>3609</v>
      </c>
      <c r="T594" s="199" t="s">
        <v>3611</v>
      </c>
      <c r="U594" s="234" t="s">
        <v>4053</v>
      </c>
      <c r="V594" s="234" t="s">
        <v>3593</v>
      </c>
      <c r="W594" s="234" t="s">
        <v>3593</v>
      </c>
      <c r="X594" s="234" t="s">
        <v>3593</v>
      </c>
      <c r="Y594" s="234" t="s">
        <v>3593</v>
      </c>
      <c r="Z594" s="234" t="s">
        <v>3593</v>
      </c>
      <c r="AA594" s="234" t="s">
        <v>3593</v>
      </c>
      <c r="AB594" s="234" t="s">
        <v>3593</v>
      </c>
      <c r="AC594" s="234" t="s">
        <v>3593</v>
      </c>
      <c r="AD594" s="234" t="s">
        <v>3593</v>
      </c>
      <c r="AE594" s="234" t="s">
        <v>3593</v>
      </c>
      <c r="AF594" s="234" t="s">
        <v>3593</v>
      </c>
      <c r="AG594" s="234" t="s">
        <v>3593</v>
      </c>
      <c r="AH594" s="234" t="s">
        <v>3593</v>
      </c>
      <c r="AI594" s="234" t="s">
        <v>3593</v>
      </c>
      <c r="AJ594" s="234" t="s">
        <v>3593</v>
      </c>
      <c r="AK594" s="234" t="s">
        <v>3593</v>
      </c>
      <c r="AL594" s="234" t="s">
        <v>3593</v>
      </c>
      <c r="AM594" s="234" t="s">
        <v>3593</v>
      </c>
      <c r="AN594" s="234" t="s">
        <v>3593</v>
      </c>
      <c r="AO594" s="234" t="s">
        <v>3593</v>
      </c>
      <c r="AP594" s="234" t="s">
        <v>3593</v>
      </c>
      <c r="AQ594" s="234" t="s">
        <v>3593</v>
      </c>
      <c r="AR594" s="234" t="s">
        <v>3593</v>
      </c>
      <c r="AS594" s="234" t="s">
        <v>3593</v>
      </c>
      <c r="AT594" s="234" t="s">
        <v>3593</v>
      </c>
      <c r="AU594" s="234" t="s">
        <v>3593</v>
      </c>
      <c r="AV594" s="234" t="s">
        <v>3593</v>
      </c>
      <c r="AW594" s="234" t="s">
        <v>3593</v>
      </c>
      <c r="AX594" s="234" t="s">
        <v>3593</v>
      </c>
      <c r="AY594" s="234" t="s">
        <v>3593</v>
      </c>
    </row>
    <row r="595" spans="15:51" x14ac:dyDescent="0.25">
      <c r="O595" s="200"/>
      <c r="P595" s="199" t="s">
        <v>4052</v>
      </c>
      <c r="Q595" s="199" t="s">
        <v>3860</v>
      </c>
      <c r="R595" s="199" t="s">
        <v>3860</v>
      </c>
      <c r="S595" s="199" t="s">
        <v>3743</v>
      </c>
      <c r="T595" s="234" t="s">
        <v>4053</v>
      </c>
      <c r="U595" s="234" t="s">
        <v>3593</v>
      </c>
      <c r="V595" s="234" t="s">
        <v>3593</v>
      </c>
      <c r="W595" s="234" t="s">
        <v>3593</v>
      </c>
      <c r="X595" s="234" t="s">
        <v>3593</v>
      </c>
      <c r="Y595" s="234" t="s">
        <v>3593</v>
      </c>
      <c r="Z595" s="234" t="s">
        <v>3593</v>
      </c>
      <c r="AA595" s="234" t="s">
        <v>3593</v>
      </c>
      <c r="AB595" s="234" t="s">
        <v>3593</v>
      </c>
      <c r="AC595" s="234" t="s">
        <v>3593</v>
      </c>
      <c r="AD595" s="234" t="s">
        <v>3593</v>
      </c>
      <c r="AE595" s="234" t="s">
        <v>3593</v>
      </c>
      <c r="AF595" s="234" t="s">
        <v>3593</v>
      </c>
      <c r="AG595" s="234" t="s">
        <v>3593</v>
      </c>
      <c r="AH595" s="234" t="s">
        <v>3593</v>
      </c>
      <c r="AI595" s="234" t="s">
        <v>3593</v>
      </c>
      <c r="AJ595" s="234" t="s">
        <v>3593</v>
      </c>
      <c r="AK595" s="234" t="s">
        <v>3593</v>
      </c>
      <c r="AL595" s="234" t="s">
        <v>3593</v>
      </c>
      <c r="AM595" s="234" t="s">
        <v>3593</v>
      </c>
      <c r="AN595" s="234" t="s">
        <v>3593</v>
      </c>
      <c r="AO595" s="234" t="s">
        <v>3593</v>
      </c>
      <c r="AP595" s="234" t="s">
        <v>3593</v>
      </c>
      <c r="AQ595" s="234" t="s">
        <v>3593</v>
      </c>
      <c r="AR595" s="234" t="s">
        <v>3593</v>
      </c>
      <c r="AS595" s="234" t="s">
        <v>3593</v>
      </c>
      <c r="AT595" s="234" t="s">
        <v>3593</v>
      </c>
      <c r="AU595" s="234" t="s">
        <v>3593</v>
      </c>
      <c r="AV595" s="234" t="s">
        <v>3593</v>
      </c>
      <c r="AW595" s="234" t="s">
        <v>3593</v>
      </c>
      <c r="AX595" s="234" t="s">
        <v>3593</v>
      </c>
      <c r="AY595" s="234" t="s">
        <v>3593</v>
      </c>
    </row>
    <row r="596" spans="15:51" x14ac:dyDescent="0.25">
      <c r="O596" s="200"/>
      <c r="P596" s="199" t="s">
        <v>4054</v>
      </c>
      <c r="Q596" s="199" t="s">
        <v>3743</v>
      </c>
      <c r="R596" s="199" t="s">
        <v>3742</v>
      </c>
      <c r="S596" s="199" t="s">
        <v>3775</v>
      </c>
      <c r="T596" s="199" t="s">
        <v>3854</v>
      </c>
      <c r="U596" s="199" t="s">
        <v>3860</v>
      </c>
      <c r="V596" s="199" t="s">
        <v>3861</v>
      </c>
      <c r="W596" s="199" t="s">
        <v>3862</v>
      </c>
      <c r="X596" s="234" t="s">
        <v>3593</v>
      </c>
      <c r="Y596" s="234" t="s">
        <v>3593</v>
      </c>
      <c r="Z596" s="234" t="s">
        <v>3593</v>
      </c>
      <c r="AA596" s="234" t="s">
        <v>3593</v>
      </c>
      <c r="AB596" s="234" t="s">
        <v>3593</v>
      </c>
      <c r="AC596" s="234" t="s">
        <v>3593</v>
      </c>
      <c r="AD596" s="234" t="s">
        <v>3593</v>
      </c>
      <c r="AE596" s="234" t="s">
        <v>3593</v>
      </c>
      <c r="AF596" s="234" t="s">
        <v>3593</v>
      </c>
      <c r="AG596" s="234" t="s">
        <v>3593</v>
      </c>
      <c r="AH596" s="234" t="s">
        <v>3593</v>
      </c>
      <c r="AI596" s="234" t="s">
        <v>3593</v>
      </c>
      <c r="AJ596" s="234" t="s">
        <v>3593</v>
      </c>
      <c r="AK596" s="234" t="s">
        <v>3593</v>
      </c>
      <c r="AL596" s="234" t="s">
        <v>3593</v>
      </c>
      <c r="AM596" s="234" t="s">
        <v>3593</v>
      </c>
      <c r="AN596" s="234" t="s">
        <v>3593</v>
      </c>
      <c r="AO596" s="234" t="s">
        <v>3593</v>
      </c>
      <c r="AP596" s="234" t="s">
        <v>3593</v>
      </c>
      <c r="AQ596" s="234" t="s">
        <v>3593</v>
      </c>
      <c r="AR596" s="234" t="s">
        <v>3593</v>
      </c>
      <c r="AS596" s="234" t="s">
        <v>3593</v>
      </c>
      <c r="AT596" s="234" t="s">
        <v>3593</v>
      </c>
      <c r="AU596" s="234" t="s">
        <v>3593</v>
      </c>
      <c r="AV596" s="234" t="s">
        <v>3593</v>
      </c>
      <c r="AW596" s="234" t="s">
        <v>3593</v>
      </c>
      <c r="AX596" s="234" t="s">
        <v>3593</v>
      </c>
      <c r="AY596" s="234" t="s">
        <v>3593</v>
      </c>
    </row>
    <row r="597" spans="15:51" x14ac:dyDescent="0.25">
      <c r="O597" s="200"/>
      <c r="P597" s="199" t="s">
        <v>3699</v>
      </c>
      <c r="Q597" s="199" t="s">
        <v>3744</v>
      </c>
      <c r="R597" s="234" t="s">
        <v>3593</v>
      </c>
      <c r="S597" s="234" t="s">
        <v>3593</v>
      </c>
      <c r="T597" s="234" t="s">
        <v>3593</v>
      </c>
      <c r="U597" s="234" t="s">
        <v>3593</v>
      </c>
      <c r="V597" s="234" t="s">
        <v>3593</v>
      </c>
      <c r="W597" s="234" t="s">
        <v>3593</v>
      </c>
      <c r="X597" s="234" t="s">
        <v>3593</v>
      </c>
      <c r="Y597" s="234" t="s">
        <v>3593</v>
      </c>
      <c r="Z597" s="234" t="s">
        <v>3593</v>
      </c>
      <c r="AA597" s="234" t="s">
        <v>3593</v>
      </c>
      <c r="AB597" s="234" t="s">
        <v>3593</v>
      </c>
      <c r="AC597" s="234" t="s">
        <v>3593</v>
      </c>
      <c r="AD597" s="234" t="s">
        <v>3593</v>
      </c>
      <c r="AE597" s="234" t="s">
        <v>3593</v>
      </c>
      <c r="AF597" s="234" t="s">
        <v>3593</v>
      </c>
      <c r="AG597" s="234" t="s">
        <v>3593</v>
      </c>
      <c r="AH597" s="234" t="s">
        <v>3593</v>
      </c>
      <c r="AI597" s="234" t="s">
        <v>3593</v>
      </c>
      <c r="AJ597" s="234" t="s">
        <v>3593</v>
      </c>
      <c r="AK597" s="234" t="s">
        <v>3593</v>
      </c>
      <c r="AL597" s="234" t="s">
        <v>3593</v>
      </c>
      <c r="AM597" s="234" t="s">
        <v>3593</v>
      </c>
      <c r="AN597" s="234" t="s">
        <v>3593</v>
      </c>
      <c r="AO597" s="234" t="s">
        <v>3593</v>
      </c>
      <c r="AP597" s="234" t="s">
        <v>3593</v>
      </c>
      <c r="AQ597" s="234" t="s">
        <v>3593</v>
      </c>
      <c r="AR597" s="234" t="s">
        <v>3593</v>
      </c>
      <c r="AS597" s="234" t="s">
        <v>3593</v>
      </c>
      <c r="AT597" s="234" t="s">
        <v>3593</v>
      </c>
      <c r="AU597" s="234" t="s">
        <v>3593</v>
      </c>
      <c r="AV597" s="234" t="s">
        <v>3593</v>
      </c>
      <c r="AW597" s="234" t="s">
        <v>3593</v>
      </c>
      <c r="AX597" s="234" t="s">
        <v>3593</v>
      </c>
      <c r="AY597" s="234" t="s">
        <v>3593</v>
      </c>
    </row>
    <row r="598" spans="15:51" x14ac:dyDescent="0.25">
      <c r="O598" s="200"/>
      <c r="P598" s="199" t="s">
        <v>4052</v>
      </c>
      <c r="Q598" s="199" t="s">
        <v>3863</v>
      </c>
      <c r="R598" s="199" t="s">
        <v>3863</v>
      </c>
      <c r="S598" s="199" t="s">
        <v>3649</v>
      </c>
      <c r="T598" s="199" t="s">
        <v>3651</v>
      </c>
      <c r="U598" s="234" t="s">
        <v>4053</v>
      </c>
      <c r="V598" s="234" t="s">
        <v>3593</v>
      </c>
      <c r="W598" s="234" t="s">
        <v>3593</v>
      </c>
      <c r="X598" s="234" t="s">
        <v>3593</v>
      </c>
      <c r="Y598" s="234" t="s">
        <v>3593</v>
      </c>
      <c r="Z598" s="234" t="s">
        <v>3593</v>
      </c>
      <c r="AA598" s="234" t="s">
        <v>3593</v>
      </c>
      <c r="AB598" s="234" t="s">
        <v>3593</v>
      </c>
      <c r="AC598" s="234" t="s">
        <v>3593</v>
      </c>
      <c r="AD598" s="234" t="s">
        <v>3593</v>
      </c>
      <c r="AE598" s="234" t="s">
        <v>3593</v>
      </c>
      <c r="AF598" s="234" t="s">
        <v>3593</v>
      </c>
      <c r="AG598" s="234" t="s">
        <v>3593</v>
      </c>
      <c r="AH598" s="234" t="s">
        <v>3593</v>
      </c>
      <c r="AI598" s="234" t="s">
        <v>3593</v>
      </c>
      <c r="AJ598" s="234" t="s">
        <v>3593</v>
      </c>
      <c r="AK598" s="234" t="s">
        <v>3593</v>
      </c>
      <c r="AL598" s="234" t="s">
        <v>3593</v>
      </c>
      <c r="AM598" s="234" t="s">
        <v>3593</v>
      </c>
      <c r="AN598" s="234" t="s">
        <v>3593</v>
      </c>
      <c r="AO598" s="234" t="s">
        <v>3593</v>
      </c>
      <c r="AP598" s="234" t="s">
        <v>3593</v>
      </c>
      <c r="AQ598" s="234" t="s">
        <v>3593</v>
      </c>
      <c r="AR598" s="234" t="s">
        <v>3593</v>
      </c>
      <c r="AS598" s="234" t="s">
        <v>3593</v>
      </c>
      <c r="AT598" s="234" t="s">
        <v>3593</v>
      </c>
      <c r="AU598" s="234" t="s">
        <v>3593</v>
      </c>
      <c r="AV598" s="234" t="s">
        <v>3593</v>
      </c>
      <c r="AW598" s="234" t="s">
        <v>3593</v>
      </c>
      <c r="AX598" s="234" t="s">
        <v>3593</v>
      </c>
      <c r="AY598" s="234" t="s">
        <v>3593</v>
      </c>
    </row>
    <row r="599" spans="15:51" x14ac:dyDescent="0.25">
      <c r="O599" s="200"/>
      <c r="P599" s="199" t="s">
        <v>4052</v>
      </c>
      <c r="Q599" s="199" t="s">
        <v>3864</v>
      </c>
      <c r="R599" s="199" t="s">
        <v>3864</v>
      </c>
      <c r="S599" s="199" t="s">
        <v>3615</v>
      </c>
      <c r="T599" s="199" t="s">
        <v>3617</v>
      </c>
      <c r="U599" s="234" t="s">
        <v>4053</v>
      </c>
      <c r="V599" s="234" t="s">
        <v>3593</v>
      </c>
      <c r="W599" s="234" t="s">
        <v>3593</v>
      </c>
      <c r="X599" s="234" t="s">
        <v>3593</v>
      </c>
      <c r="Y599" s="234" t="s">
        <v>3593</v>
      </c>
      <c r="Z599" s="234" t="s">
        <v>3593</v>
      </c>
      <c r="AA599" s="234" t="s">
        <v>3593</v>
      </c>
      <c r="AB599" s="234" t="s">
        <v>3593</v>
      </c>
      <c r="AC599" s="234" t="s">
        <v>3593</v>
      </c>
      <c r="AD599" s="234" t="s">
        <v>3593</v>
      </c>
      <c r="AE599" s="234" t="s">
        <v>3593</v>
      </c>
      <c r="AF599" s="234" t="s">
        <v>3593</v>
      </c>
      <c r="AG599" s="234" t="s">
        <v>3593</v>
      </c>
      <c r="AH599" s="234" t="s">
        <v>3593</v>
      </c>
      <c r="AI599" s="234" t="s">
        <v>3593</v>
      </c>
      <c r="AJ599" s="234" t="s">
        <v>3593</v>
      </c>
      <c r="AK599" s="234" t="s">
        <v>3593</v>
      </c>
      <c r="AL599" s="234" t="s">
        <v>3593</v>
      </c>
      <c r="AM599" s="234" t="s">
        <v>3593</v>
      </c>
      <c r="AN599" s="234" t="s">
        <v>3593</v>
      </c>
      <c r="AO599" s="234" t="s">
        <v>3593</v>
      </c>
      <c r="AP599" s="234" t="s">
        <v>3593</v>
      </c>
      <c r="AQ599" s="234" t="s">
        <v>3593</v>
      </c>
      <c r="AR599" s="234" t="s">
        <v>3593</v>
      </c>
      <c r="AS599" s="234" t="s">
        <v>3593</v>
      </c>
      <c r="AT599" s="234" t="s">
        <v>3593</v>
      </c>
      <c r="AU599" s="234" t="s">
        <v>3593</v>
      </c>
      <c r="AV599" s="234" t="s">
        <v>3593</v>
      </c>
      <c r="AW599" s="234" t="s">
        <v>3593</v>
      </c>
      <c r="AX599" s="234" t="s">
        <v>3593</v>
      </c>
      <c r="AY599" s="234" t="s">
        <v>3593</v>
      </c>
    </row>
    <row r="600" spans="15:51" x14ac:dyDescent="0.25">
      <c r="O600" s="200"/>
      <c r="P600" s="199" t="s">
        <v>4052</v>
      </c>
      <c r="Q600" s="199" t="s">
        <v>3865</v>
      </c>
      <c r="R600" s="199" t="s">
        <v>3865</v>
      </c>
      <c r="S600" s="199" t="s">
        <v>3692</v>
      </c>
      <c r="T600" s="234" t="s">
        <v>4053</v>
      </c>
      <c r="U600" s="234" t="s">
        <v>3593</v>
      </c>
      <c r="V600" s="234" t="s">
        <v>3593</v>
      </c>
      <c r="W600" s="234" t="s">
        <v>3593</v>
      </c>
      <c r="X600" s="234" t="s">
        <v>3593</v>
      </c>
      <c r="Y600" s="234" t="s">
        <v>3593</v>
      </c>
      <c r="Z600" s="234" t="s">
        <v>3593</v>
      </c>
      <c r="AA600" s="234" t="s">
        <v>3593</v>
      </c>
      <c r="AB600" s="234" t="s">
        <v>3593</v>
      </c>
      <c r="AC600" s="234" t="s">
        <v>3593</v>
      </c>
      <c r="AD600" s="234" t="s">
        <v>3593</v>
      </c>
      <c r="AE600" s="234" t="s">
        <v>3593</v>
      </c>
      <c r="AF600" s="234" t="s">
        <v>3593</v>
      </c>
      <c r="AG600" s="234" t="s">
        <v>3593</v>
      </c>
      <c r="AH600" s="234" t="s">
        <v>3593</v>
      </c>
      <c r="AI600" s="234" t="s">
        <v>3593</v>
      </c>
      <c r="AJ600" s="234" t="s">
        <v>3593</v>
      </c>
      <c r="AK600" s="234" t="s">
        <v>3593</v>
      </c>
      <c r="AL600" s="234" t="s">
        <v>3593</v>
      </c>
      <c r="AM600" s="234" t="s">
        <v>3593</v>
      </c>
      <c r="AN600" s="234" t="s">
        <v>3593</v>
      </c>
      <c r="AO600" s="234" t="s">
        <v>3593</v>
      </c>
      <c r="AP600" s="234" t="s">
        <v>3593</v>
      </c>
      <c r="AQ600" s="234" t="s">
        <v>3593</v>
      </c>
      <c r="AR600" s="234" t="s">
        <v>3593</v>
      </c>
      <c r="AS600" s="234" t="s">
        <v>3593</v>
      </c>
      <c r="AT600" s="234" t="s">
        <v>3593</v>
      </c>
      <c r="AU600" s="234" t="s">
        <v>3593</v>
      </c>
      <c r="AV600" s="234" t="s">
        <v>3593</v>
      </c>
      <c r="AW600" s="234" t="s">
        <v>3593</v>
      </c>
      <c r="AX600" s="234" t="s">
        <v>3593</v>
      </c>
      <c r="AY600" s="234" t="s">
        <v>3593</v>
      </c>
    </row>
    <row r="601" spans="15:51" x14ac:dyDescent="0.25">
      <c r="O601" s="200"/>
      <c r="P601" s="199" t="s">
        <v>4054</v>
      </c>
      <c r="Q601" s="199" t="s">
        <v>3638</v>
      </c>
      <c r="R601" s="199" t="s">
        <v>3637</v>
      </c>
      <c r="S601" s="199" t="s">
        <v>3639</v>
      </c>
      <c r="T601" s="199" t="s">
        <v>3665</v>
      </c>
      <c r="U601" s="199" t="s">
        <v>3694</v>
      </c>
      <c r="V601" s="199" t="s">
        <v>3702</v>
      </c>
      <c r="W601" s="199" t="s">
        <v>3732</v>
      </c>
      <c r="X601" s="199" t="s">
        <v>3768</v>
      </c>
      <c r="Y601" s="199" t="s">
        <v>3783</v>
      </c>
      <c r="Z601" s="199" t="s">
        <v>3821</v>
      </c>
      <c r="AA601" s="199" t="s">
        <v>3841</v>
      </c>
      <c r="AB601" s="199" t="s">
        <v>3866</v>
      </c>
      <c r="AC601" s="199" t="s">
        <v>3867</v>
      </c>
      <c r="AD601" s="199" t="s">
        <v>3868</v>
      </c>
      <c r="AE601" s="199" t="s">
        <v>3869</v>
      </c>
      <c r="AF601" s="199" t="s">
        <v>3870</v>
      </c>
      <c r="AG601" s="199" t="s">
        <v>3871</v>
      </c>
      <c r="AH601" s="199" t="s">
        <v>3872</v>
      </c>
      <c r="AI601" s="199" t="s">
        <v>3873</v>
      </c>
      <c r="AJ601" s="199" t="s">
        <v>3874</v>
      </c>
      <c r="AK601" s="199" t="s">
        <v>3875</v>
      </c>
      <c r="AL601" s="199" t="s">
        <v>3876</v>
      </c>
      <c r="AM601" s="199" t="s">
        <v>3877</v>
      </c>
      <c r="AN601" s="199" t="s">
        <v>3878</v>
      </c>
      <c r="AO601" s="199" t="s">
        <v>3879</v>
      </c>
      <c r="AP601" s="199" t="s">
        <v>3880</v>
      </c>
      <c r="AQ601" s="199" t="s">
        <v>3881</v>
      </c>
      <c r="AR601" s="199" t="s">
        <v>3882</v>
      </c>
      <c r="AS601" s="199" t="s">
        <v>3883</v>
      </c>
      <c r="AT601" s="199" t="s">
        <v>3884</v>
      </c>
      <c r="AU601" s="199" t="s">
        <v>3885</v>
      </c>
      <c r="AV601" s="199" t="s">
        <v>3886</v>
      </c>
      <c r="AW601" s="199" t="s">
        <v>3887</v>
      </c>
      <c r="AX601" s="199" t="s">
        <v>3888</v>
      </c>
      <c r="AY601" s="234" t="s">
        <v>3593</v>
      </c>
    </row>
    <row r="602" spans="15:51" x14ac:dyDescent="0.25">
      <c r="O602" s="200"/>
      <c r="P602" s="199" t="s">
        <v>3699</v>
      </c>
      <c r="Q602" s="199" t="s">
        <v>3889</v>
      </c>
      <c r="R602" s="234" t="s">
        <v>3593</v>
      </c>
      <c r="S602" s="234" t="s">
        <v>3593</v>
      </c>
      <c r="T602" s="234" t="s">
        <v>3593</v>
      </c>
      <c r="U602" s="234" t="s">
        <v>3593</v>
      </c>
      <c r="V602" s="234" t="s">
        <v>3593</v>
      </c>
      <c r="W602" s="234" t="s">
        <v>3593</v>
      </c>
      <c r="X602" s="234" t="s">
        <v>3593</v>
      </c>
      <c r="Y602" s="234" t="s">
        <v>3593</v>
      </c>
      <c r="Z602" s="234" t="s">
        <v>3593</v>
      </c>
      <c r="AA602" s="234" t="s">
        <v>3593</v>
      </c>
      <c r="AB602" s="234" t="s">
        <v>3593</v>
      </c>
      <c r="AC602" s="234" t="s">
        <v>3593</v>
      </c>
      <c r="AD602" s="234" t="s">
        <v>3593</v>
      </c>
      <c r="AE602" s="234" t="s">
        <v>3593</v>
      </c>
      <c r="AF602" s="234" t="s">
        <v>3593</v>
      </c>
      <c r="AG602" s="234" t="s">
        <v>3593</v>
      </c>
      <c r="AH602" s="234" t="s">
        <v>3593</v>
      </c>
      <c r="AI602" s="234" t="s">
        <v>3593</v>
      </c>
      <c r="AJ602" s="234" t="s">
        <v>3593</v>
      </c>
      <c r="AK602" s="234" t="s">
        <v>3593</v>
      </c>
      <c r="AL602" s="234" t="s">
        <v>3593</v>
      </c>
      <c r="AM602" s="234" t="s">
        <v>3593</v>
      </c>
      <c r="AN602" s="234" t="s">
        <v>3593</v>
      </c>
      <c r="AO602" s="234" t="s">
        <v>3593</v>
      </c>
      <c r="AP602" s="234" t="s">
        <v>3593</v>
      </c>
      <c r="AQ602" s="234" t="s">
        <v>3593</v>
      </c>
      <c r="AR602" s="234" t="s">
        <v>3593</v>
      </c>
      <c r="AS602" s="234" t="s">
        <v>3593</v>
      </c>
      <c r="AT602" s="234" t="s">
        <v>3593</v>
      </c>
      <c r="AU602" s="234" t="s">
        <v>3593</v>
      </c>
      <c r="AV602" s="234" t="s">
        <v>3593</v>
      </c>
      <c r="AW602" s="234" t="s">
        <v>3593</v>
      </c>
      <c r="AX602" s="234" t="s">
        <v>3593</v>
      </c>
      <c r="AY602" s="234" t="s">
        <v>3593</v>
      </c>
    </row>
    <row r="603" spans="15:51" x14ac:dyDescent="0.25">
      <c r="O603" s="200"/>
      <c r="P603" s="199" t="s">
        <v>4054</v>
      </c>
      <c r="Q603" s="199" t="s">
        <v>3680</v>
      </c>
      <c r="R603" s="199" t="s">
        <v>3678</v>
      </c>
      <c r="S603" s="199" t="s">
        <v>3721</v>
      </c>
      <c r="T603" s="199" t="s">
        <v>3890</v>
      </c>
      <c r="U603" s="199" t="s">
        <v>3891</v>
      </c>
      <c r="V603" s="199" t="s">
        <v>3892</v>
      </c>
      <c r="W603" s="199" t="s">
        <v>3893</v>
      </c>
      <c r="X603" s="199" t="s">
        <v>3894</v>
      </c>
      <c r="Y603" s="199" t="s">
        <v>3895</v>
      </c>
      <c r="Z603" s="199" t="s">
        <v>3896</v>
      </c>
      <c r="AA603" s="199" t="s">
        <v>3897</v>
      </c>
      <c r="AB603" s="234" t="s">
        <v>3593</v>
      </c>
      <c r="AC603" s="234" t="s">
        <v>3593</v>
      </c>
      <c r="AD603" s="234" t="s">
        <v>3593</v>
      </c>
      <c r="AE603" s="234" t="s">
        <v>3593</v>
      </c>
      <c r="AF603" s="234" t="s">
        <v>3593</v>
      </c>
      <c r="AG603" s="234" t="s">
        <v>3593</v>
      </c>
      <c r="AH603" s="234" t="s">
        <v>3593</v>
      </c>
      <c r="AI603" s="234" t="s">
        <v>3593</v>
      </c>
      <c r="AJ603" s="234" t="s">
        <v>3593</v>
      </c>
      <c r="AK603" s="234" t="s">
        <v>3593</v>
      </c>
      <c r="AL603" s="234" t="s">
        <v>3593</v>
      </c>
      <c r="AM603" s="234" t="s">
        <v>3593</v>
      </c>
      <c r="AN603" s="234" t="s">
        <v>3593</v>
      </c>
      <c r="AO603" s="234" t="s">
        <v>3593</v>
      </c>
      <c r="AP603" s="234" t="s">
        <v>3593</v>
      </c>
      <c r="AQ603" s="234" t="s">
        <v>3593</v>
      </c>
      <c r="AR603" s="234" t="s">
        <v>3593</v>
      </c>
      <c r="AS603" s="234" t="s">
        <v>3593</v>
      </c>
      <c r="AT603" s="234" t="s">
        <v>3593</v>
      </c>
      <c r="AU603" s="234" t="s">
        <v>3593</v>
      </c>
      <c r="AV603" s="234" t="s">
        <v>3593</v>
      </c>
      <c r="AW603" s="234" t="s">
        <v>3593</v>
      </c>
      <c r="AX603" s="234" t="s">
        <v>3593</v>
      </c>
      <c r="AY603" s="234" t="s">
        <v>3593</v>
      </c>
    </row>
    <row r="604" spans="15:51" x14ac:dyDescent="0.25">
      <c r="O604" s="200"/>
      <c r="P604" s="199" t="s">
        <v>3699</v>
      </c>
      <c r="Q604" s="199" t="s">
        <v>3679</v>
      </c>
      <c r="R604" s="234" t="s">
        <v>3593</v>
      </c>
      <c r="S604" s="234" t="s">
        <v>3593</v>
      </c>
      <c r="T604" s="234" t="s">
        <v>3593</v>
      </c>
      <c r="U604" s="234" t="s">
        <v>3593</v>
      </c>
      <c r="V604" s="234" t="s">
        <v>3593</v>
      </c>
      <c r="W604" s="234" t="s">
        <v>3593</v>
      </c>
      <c r="X604" s="234" t="s">
        <v>3593</v>
      </c>
      <c r="Y604" s="234" t="s">
        <v>3593</v>
      </c>
      <c r="Z604" s="234" t="s">
        <v>3593</v>
      </c>
      <c r="AA604" s="234" t="s">
        <v>3593</v>
      </c>
      <c r="AB604" s="234" t="s">
        <v>3593</v>
      </c>
      <c r="AC604" s="234" t="s">
        <v>3593</v>
      </c>
      <c r="AD604" s="234" t="s">
        <v>3593</v>
      </c>
      <c r="AE604" s="234" t="s">
        <v>3593</v>
      </c>
      <c r="AF604" s="234" t="s">
        <v>3593</v>
      </c>
      <c r="AG604" s="234" t="s">
        <v>3593</v>
      </c>
      <c r="AH604" s="234" t="s">
        <v>3593</v>
      </c>
      <c r="AI604" s="234" t="s">
        <v>3593</v>
      </c>
      <c r="AJ604" s="234" t="s">
        <v>3593</v>
      </c>
      <c r="AK604" s="234" t="s">
        <v>3593</v>
      </c>
      <c r="AL604" s="234" t="s">
        <v>3593</v>
      </c>
      <c r="AM604" s="234" t="s">
        <v>3593</v>
      </c>
      <c r="AN604" s="234" t="s">
        <v>3593</v>
      </c>
      <c r="AO604" s="234" t="s">
        <v>3593</v>
      </c>
      <c r="AP604" s="234" t="s">
        <v>3593</v>
      </c>
      <c r="AQ604" s="234" t="s">
        <v>3593</v>
      </c>
      <c r="AR604" s="234" t="s">
        <v>3593</v>
      </c>
      <c r="AS604" s="234" t="s">
        <v>3593</v>
      </c>
      <c r="AT604" s="234" t="s">
        <v>3593</v>
      </c>
      <c r="AU604" s="234" t="s">
        <v>3593</v>
      </c>
      <c r="AV604" s="234" t="s">
        <v>3593</v>
      </c>
      <c r="AW604" s="234" t="s">
        <v>3593</v>
      </c>
      <c r="AX604" s="234" t="s">
        <v>3593</v>
      </c>
      <c r="AY604" s="234" t="s">
        <v>3593</v>
      </c>
    </row>
    <row r="605" spans="15:51" x14ac:dyDescent="0.25">
      <c r="O605" s="200"/>
      <c r="P605" s="199" t="s">
        <v>3699</v>
      </c>
      <c r="Q605" s="199" t="s">
        <v>3898</v>
      </c>
      <c r="R605" s="234" t="s">
        <v>3593</v>
      </c>
      <c r="S605" s="234" t="s">
        <v>3593</v>
      </c>
      <c r="T605" s="234" t="s">
        <v>3593</v>
      </c>
      <c r="U605" s="234" t="s">
        <v>3593</v>
      </c>
      <c r="V605" s="234" t="s">
        <v>3593</v>
      </c>
      <c r="W605" s="234" t="s">
        <v>3593</v>
      </c>
      <c r="X605" s="234" t="s">
        <v>3593</v>
      </c>
      <c r="Y605" s="234" t="s">
        <v>3593</v>
      </c>
      <c r="Z605" s="234" t="s">
        <v>3593</v>
      </c>
      <c r="AA605" s="234" t="s">
        <v>3593</v>
      </c>
      <c r="AB605" s="234" t="s">
        <v>3593</v>
      </c>
      <c r="AC605" s="234" t="s">
        <v>3593</v>
      </c>
      <c r="AD605" s="234" t="s">
        <v>3593</v>
      </c>
      <c r="AE605" s="234" t="s">
        <v>3593</v>
      </c>
      <c r="AF605" s="234" t="s">
        <v>3593</v>
      </c>
      <c r="AG605" s="234" t="s">
        <v>3593</v>
      </c>
      <c r="AH605" s="234" t="s">
        <v>3593</v>
      </c>
      <c r="AI605" s="234" t="s">
        <v>3593</v>
      </c>
      <c r="AJ605" s="234" t="s">
        <v>3593</v>
      </c>
      <c r="AK605" s="234" t="s">
        <v>3593</v>
      </c>
      <c r="AL605" s="234" t="s">
        <v>3593</v>
      </c>
      <c r="AM605" s="234" t="s">
        <v>3593</v>
      </c>
      <c r="AN605" s="234" t="s">
        <v>3593</v>
      </c>
      <c r="AO605" s="234" t="s">
        <v>3593</v>
      </c>
      <c r="AP605" s="234" t="s">
        <v>3593</v>
      </c>
      <c r="AQ605" s="234" t="s">
        <v>3593</v>
      </c>
      <c r="AR605" s="234" t="s">
        <v>3593</v>
      </c>
      <c r="AS605" s="234" t="s">
        <v>3593</v>
      </c>
      <c r="AT605" s="234" t="s">
        <v>3593</v>
      </c>
      <c r="AU605" s="234" t="s">
        <v>3593</v>
      </c>
      <c r="AV605" s="234" t="s">
        <v>3593</v>
      </c>
      <c r="AW605" s="234" t="s">
        <v>3593</v>
      </c>
      <c r="AX605" s="234" t="s">
        <v>3593</v>
      </c>
      <c r="AY605" s="234" t="s">
        <v>3593</v>
      </c>
    </row>
    <row r="606" spans="15:51" x14ac:dyDescent="0.25">
      <c r="O606" s="200"/>
      <c r="P606" s="199" t="s">
        <v>4052</v>
      </c>
      <c r="Q606" s="199" t="s">
        <v>3866</v>
      </c>
      <c r="R606" s="199" t="s">
        <v>3866</v>
      </c>
      <c r="S606" s="199" t="s">
        <v>3638</v>
      </c>
      <c r="T606" s="234" t="s">
        <v>4053</v>
      </c>
      <c r="U606" s="234" t="s">
        <v>3593</v>
      </c>
      <c r="V606" s="234" t="s">
        <v>3593</v>
      </c>
      <c r="W606" s="234" t="s">
        <v>3593</v>
      </c>
      <c r="X606" s="234" t="s">
        <v>3593</v>
      </c>
      <c r="Y606" s="234" t="s">
        <v>3593</v>
      </c>
      <c r="Z606" s="234" t="s">
        <v>3593</v>
      </c>
      <c r="AA606" s="234" t="s">
        <v>3593</v>
      </c>
      <c r="AB606" s="234" t="s">
        <v>3593</v>
      </c>
      <c r="AC606" s="234" t="s">
        <v>3593</v>
      </c>
      <c r="AD606" s="234" t="s">
        <v>3593</v>
      </c>
      <c r="AE606" s="234" t="s">
        <v>3593</v>
      </c>
      <c r="AF606" s="234" t="s">
        <v>3593</v>
      </c>
      <c r="AG606" s="234" t="s">
        <v>3593</v>
      </c>
      <c r="AH606" s="234" t="s">
        <v>3593</v>
      </c>
      <c r="AI606" s="234" t="s">
        <v>3593</v>
      </c>
      <c r="AJ606" s="234" t="s">
        <v>3593</v>
      </c>
      <c r="AK606" s="234" t="s">
        <v>3593</v>
      </c>
      <c r="AL606" s="234" t="s">
        <v>3593</v>
      </c>
      <c r="AM606" s="234" t="s">
        <v>3593</v>
      </c>
      <c r="AN606" s="234" t="s">
        <v>3593</v>
      </c>
      <c r="AO606" s="234" t="s">
        <v>3593</v>
      </c>
      <c r="AP606" s="234" t="s">
        <v>3593</v>
      </c>
      <c r="AQ606" s="234" t="s">
        <v>3593</v>
      </c>
      <c r="AR606" s="234" t="s">
        <v>3593</v>
      </c>
      <c r="AS606" s="234" t="s">
        <v>3593</v>
      </c>
      <c r="AT606" s="234" t="s">
        <v>3593</v>
      </c>
      <c r="AU606" s="234" t="s">
        <v>3593</v>
      </c>
      <c r="AV606" s="234" t="s">
        <v>3593</v>
      </c>
      <c r="AW606" s="234" t="s">
        <v>3593</v>
      </c>
      <c r="AX606" s="234" t="s">
        <v>3593</v>
      </c>
      <c r="AY606" s="234" t="s">
        <v>3593</v>
      </c>
    </row>
    <row r="607" spans="15:51" x14ac:dyDescent="0.25">
      <c r="O607" s="200"/>
      <c r="P607" s="199" t="s">
        <v>4052</v>
      </c>
      <c r="Q607" s="199" t="s">
        <v>3899</v>
      </c>
      <c r="R607" s="199" t="s">
        <v>3899</v>
      </c>
      <c r="S607" s="199" t="s">
        <v>3839</v>
      </c>
      <c r="T607" s="234" t="s">
        <v>4053</v>
      </c>
      <c r="U607" s="234" t="s">
        <v>3593</v>
      </c>
      <c r="V607" s="234" t="s">
        <v>3593</v>
      </c>
      <c r="W607" s="234" t="s">
        <v>3593</v>
      </c>
      <c r="X607" s="234" t="s">
        <v>3593</v>
      </c>
      <c r="Y607" s="234" t="s">
        <v>3593</v>
      </c>
      <c r="Z607" s="234" t="s">
        <v>3593</v>
      </c>
      <c r="AA607" s="234" t="s">
        <v>3593</v>
      </c>
      <c r="AB607" s="234" t="s">
        <v>3593</v>
      </c>
      <c r="AC607" s="234" t="s">
        <v>3593</v>
      </c>
      <c r="AD607" s="234" t="s">
        <v>3593</v>
      </c>
      <c r="AE607" s="234" t="s">
        <v>3593</v>
      </c>
      <c r="AF607" s="234" t="s">
        <v>3593</v>
      </c>
      <c r="AG607" s="234" t="s">
        <v>3593</v>
      </c>
      <c r="AH607" s="234" t="s">
        <v>3593</v>
      </c>
      <c r="AI607" s="234" t="s">
        <v>3593</v>
      </c>
      <c r="AJ607" s="234" t="s">
        <v>3593</v>
      </c>
      <c r="AK607" s="234" t="s">
        <v>3593</v>
      </c>
      <c r="AL607" s="234" t="s">
        <v>3593</v>
      </c>
      <c r="AM607" s="234" t="s">
        <v>3593</v>
      </c>
      <c r="AN607" s="234" t="s">
        <v>3593</v>
      </c>
      <c r="AO607" s="234" t="s">
        <v>3593</v>
      </c>
      <c r="AP607" s="234" t="s">
        <v>3593</v>
      </c>
      <c r="AQ607" s="234" t="s">
        <v>3593</v>
      </c>
      <c r="AR607" s="234" t="s">
        <v>3593</v>
      </c>
      <c r="AS607" s="234" t="s">
        <v>3593</v>
      </c>
      <c r="AT607" s="234" t="s">
        <v>3593</v>
      </c>
      <c r="AU607" s="234" t="s">
        <v>3593</v>
      </c>
      <c r="AV607" s="234" t="s">
        <v>3593</v>
      </c>
      <c r="AW607" s="234" t="s">
        <v>3593</v>
      </c>
      <c r="AX607" s="234" t="s">
        <v>3593</v>
      </c>
      <c r="AY607" s="234" t="s">
        <v>3593</v>
      </c>
    </row>
    <row r="608" spans="15:51" x14ac:dyDescent="0.25">
      <c r="O608" s="200"/>
      <c r="P608" s="199" t="s">
        <v>4052</v>
      </c>
      <c r="Q608" s="199" t="s">
        <v>3867</v>
      </c>
      <c r="R608" s="199" t="s">
        <v>3867</v>
      </c>
      <c r="S608" s="199" t="s">
        <v>3638</v>
      </c>
      <c r="T608" s="234" t="s">
        <v>4053</v>
      </c>
      <c r="U608" s="234" t="s">
        <v>3593</v>
      </c>
      <c r="V608" s="234" t="s">
        <v>3593</v>
      </c>
      <c r="W608" s="234" t="s">
        <v>3593</v>
      </c>
      <c r="X608" s="234" t="s">
        <v>3593</v>
      </c>
      <c r="Y608" s="234" t="s">
        <v>3593</v>
      </c>
      <c r="Z608" s="234" t="s">
        <v>3593</v>
      </c>
      <c r="AA608" s="234" t="s">
        <v>3593</v>
      </c>
      <c r="AB608" s="234" t="s">
        <v>3593</v>
      </c>
      <c r="AC608" s="234" t="s">
        <v>3593</v>
      </c>
      <c r="AD608" s="234" t="s">
        <v>3593</v>
      </c>
      <c r="AE608" s="234" t="s">
        <v>3593</v>
      </c>
      <c r="AF608" s="234" t="s">
        <v>3593</v>
      </c>
      <c r="AG608" s="234" t="s">
        <v>3593</v>
      </c>
      <c r="AH608" s="234" t="s">
        <v>3593</v>
      </c>
      <c r="AI608" s="234" t="s">
        <v>3593</v>
      </c>
      <c r="AJ608" s="234" t="s">
        <v>3593</v>
      </c>
      <c r="AK608" s="234" t="s">
        <v>3593</v>
      </c>
      <c r="AL608" s="234" t="s">
        <v>3593</v>
      </c>
      <c r="AM608" s="234" t="s">
        <v>3593</v>
      </c>
      <c r="AN608" s="234" t="s">
        <v>3593</v>
      </c>
      <c r="AO608" s="234" t="s">
        <v>3593</v>
      </c>
      <c r="AP608" s="234" t="s">
        <v>3593</v>
      </c>
      <c r="AQ608" s="234" t="s">
        <v>3593</v>
      </c>
      <c r="AR608" s="234" t="s">
        <v>3593</v>
      </c>
      <c r="AS608" s="234" t="s">
        <v>3593</v>
      </c>
      <c r="AT608" s="234" t="s">
        <v>3593</v>
      </c>
      <c r="AU608" s="234" t="s">
        <v>3593</v>
      </c>
      <c r="AV608" s="234" t="s">
        <v>3593</v>
      </c>
      <c r="AW608" s="234" t="s">
        <v>3593</v>
      </c>
      <c r="AX608" s="234" t="s">
        <v>3593</v>
      </c>
      <c r="AY608" s="234" t="s">
        <v>3593</v>
      </c>
    </row>
    <row r="609" spans="15:51" x14ac:dyDescent="0.25">
      <c r="O609" s="200"/>
      <c r="P609" s="199" t="s">
        <v>4052</v>
      </c>
      <c r="Q609" s="199" t="s">
        <v>3750</v>
      </c>
      <c r="R609" s="199" t="s">
        <v>3750</v>
      </c>
      <c r="S609" s="199" t="s">
        <v>3747</v>
      </c>
      <c r="T609" s="234" t="s">
        <v>4053</v>
      </c>
      <c r="U609" s="234" t="s">
        <v>3593</v>
      </c>
      <c r="V609" s="234" t="s">
        <v>3593</v>
      </c>
      <c r="W609" s="234" t="s">
        <v>3593</v>
      </c>
      <c r="X609" s="234" t="s">
        <v>3593</v>
      </c>
      <c r="Y609" s="234" t="s">
        <v>3593</v>
      </c>
      <c r="Z609" s="234" t="s">
        <v>3593</v>
      </c>
      <c r="AA609" s="234" t="s">
        <v>3593</v>
      </c>
      <c r="AB609" s="234" t="s">
        <v>3593</v>
      </c>
      <c r="AC609" s="234" t="s">
        <v>3593</v>
      </c>
      <c r="AD609" s="234" t="s">
        <v>3593</v>
      </c>
      <c r="AE609" s="234" t="s">
        <v>3593</v>
      </c>
      <c r="AF609" s="234" t="s">
        <v>3593</v>
      </c>
      <c r="AG609" s="234" t="s">
        <v>3593</v>
      </c>
      <c r="AH609" s="234" t="s">
        <v>3593</v>
      </c>
      <c r="AI609" s="234" t="s">
        <v>3593</v>
      </c>
      <c r="AJ609" s="234" t="s">
        <v>3593</v>
      </c>
      <c r="AK609" s="234" t="s">
        <v>3593</v>
      </c>
      <c r="AL609" s="234" t="s">
        <v>3593</v>
      </c>
      <c r="AM609" s="234" t="s">
        <v>3593</v>
      </c>
      <c r="AN609" s="234" t="s">
        <v>3593</v>
      </c>
      <c r="AO609" s="234" t="s">
        <v>3593</v>
      </c>
      <c r="AP609" s="234" t="s">
        <v>3593</v>
      </c>
      <c r="AQ609" s="234" t="s">
        <v>3593</v>
      </c>
      <c r="AR609" s="234" t="s">
        <v>3593</v>
      </c>
      <c r="AS609" s="234" t="s">
        <v>3593</v>
      </c>
      <c r="AT609" s="234" t="s">
        <v>3593</v>
      </c>
      <c r="AU609" s="234" t="s">
        <v>3593</v>
      </c>
      <c r="AV609" s="234" t="s">
        <v>3593</v>
      </c>
      <c r="AW609" s="234" t="s">
        <v>3593</v>
      </c>
      <c r="AX609" s="234" t="s">
        <v>3593</v>
      </c>
      <c r="AY609" s="234" t="s">
        <v>3593</v>
      </c>
    </row>
    <row r="610" spans="15:51" x14ac:dyDescent="0.25">
      <c r="O610" s="200"/>
      <c r="P610" s="199" t="s">
        <v>4052</v>
      </c>
      <c r="Q610" s="199" t="s">
        <v>3900</v>
      </c>
      <c r="R610" s="199" t="s">
        <v>3900</v>
      </c>
      <c r="S610" s="199" t="s">
        <v>3781</v>
      </c>
      <c r="T610" s="199" t="s">
        <v>3760</v>
      </c>
      <c r="U610" s="234" t="s">
        <v>4053</v>
      </c>
      <c r="V610" s="234" t="s">
        <v>3593</v>
      </c>
      <c r="W610" s="234" t="s">
        <v>3593</v>
      </c>
      <c r="X610" s="234" t="s">
        <v>3593</v>
      </c>
      <c r="Y610" s="234" t="s">
        <v>3593</v>
      </c>
      <c r="Z610" s="234" t="s">
        <v>3593</v>
      </c>
      <c r="AA610" s="234" t="s">
        <v>3593</v>
      </c>
      <c r="AB610" s="234" t="s">
        <v>3593</v>
      </c>
      <c r="AC610" s="234" t="s">
        <v>3593</v>
      </c>
      <c r="AD610" s="234" t="s">
        <v>3593</v>
      </c>
      <c r="AE610" s="234" t="s">
        <v>3593</v>
      </c>
      <c r="AF610" s="234" t="s">
        <v>3593</v>
      </c>
      <c r="AG610" s="234" t="s">
        <v>3593</v>
      </c>
      <c r="AH610" s="234" t="s">
        <v>3593</v>
      </c>
      <c r="AI610" s="234" t="s">
        <v>3593</v>
      </c>
      <c r="AJ610" s="234" t="s">
        <v>3593</v>
      </c>
      <c r="AK610" s="234" t="s">
        <v>3593</v>
      </c>
      <c r="AL610" s="234" t="s">
        <v>3593</v>
      </c>
      <c r="AM610" s="234" t="s">
        <v>3593</v>
      </c>
      <c r="AN610" s="234" t="s">
        <v>3593</v>
      </c>
      <c r="AO610" s="234" t="s">
        <v>3593</v>
      </c>
      <c r="AP610" s="234" t="s">
        <v>3593</v>
      </c>
      <c r="AQ610" s="234" t="s">
        <v>3593</v>
      </c>
      <c r="AR610" s="234" t="s">
        <v>3593</v>
      </c>
      <c r="AS610" s="234" t="s">
        <v>3593</v>
      </c>
      <c r="AT610" s="234" t="s">
        <v>3593</v>
      </c>
      <c r="AU610" s="234" t="s">
        <v>3593</v>
      </c>
      <c r="AV610" s="234" t="s">
        <v>3593</v>
      </c>
      <c r="AW610" s="234" t="s">
        <v>3593</v>
      </c>
      <c r="AX610" s="234" t="s">
        <v>3593</v>
      </c>
      <c r="AY610" s="234" t="s">
        <v>3593</v>
      </c>
    </row>
    <row r="611" spans="15:51" x14ac:dyDescent="0.25">
      <c r="O611" s="200"/>
      <c r="P611" s="199" t="s">
        <v>4052</v>
      </c>
      <c r="Q611" s="199" t="s">
        <v>3868</v>
      </c>
      <c r="R611" s="199" t="s">
        <v>3868</v>
      </c>
      <c r="S611" s="199" t="s">
        <v>3638</v>
      </c>
      <c r="T611" s="234" t="s">
        <v>4053</v>
      </c>
      <c r="U611" s="234" t="s">
        <v>3593</v>
      </c>
      <c r="V611" s="234" t="s">
        <v>3593</v>
      </c>
      <c r="W611" s="234" t="s">
        <v>3593</v>
      </c>
      <c r="X611" s="234" t="s">
        <v>3593</v>
      </c>
      <c r="Y611" s="234" t="s">
        <v>3593</v>
      </c>
      <c r="Z611" s="234" t="s">
        <v>3593</v>
      </c>
      <c r="AA611" s="234" t="s">
        <v>3593</v>
      </c>
      <c r="AB611" s="234" t="s">
        <v>3593</v>
      </c>
      <c r="AC611" s="234" t="s">
        <v>3593</v>
      </c>
      <c r="AD611" s="234" t="s">
        <v>3593</v>
      </c>
      <c r="AE611" s="234" t="s">
        <v>3593</v>
      </c>
      <c r="AF611" s="234" t="s">
        <v>3593</v>
      </c>
      <c r="AG611" s="234" t="s">
        <v>3593</v>
      </c>
      <c r="AH611" s="234" t="s">
        <v>3593</v>
      </c>
      <c r="AI611" s="234" t="s">
        <v>3593</v>
      </c>
      <c r="AJ611" s="234" t="s">
        <v>3593</v>
      </c>
      <c r="AK611" s="234" t="s">
        <v>3593</v>
      </c>
      <c r="AL611" s="234" t="s">
        <v>3593</v>
      </c>
      <c r="AM611" s="234" t="s">
        <v>3593</v>
      </c>
      <c r="AN611" s="234" t="s">
        <v>3593</v>
      </c>
      <c r="AO611" s="234" t="s">
        <v>3593</v>
      </c>
      <c r="AP611" s="234" t="s">
        <v>3593</v>
      </c>
      <c r="AQ611" s="234" t="s">
        <v>3593</v>
      </c>
      <c r="AR611" s="234" t="s">
        <v>3593</v>
      </c>
      <c r="AS611" s="234" t="s">
        <v>3593</v>
      </c>
      <c r="AT611" s="234" t="s">
        <v>3593</v>
      </c>
      <c r="AU611" s="234" t="s">
        <v>3593</v>
      </c>
      <c r="AV611" s="234" t="s">
        <v>3593</v>
      </c>
      <c r="AW611" s="234" t="s">
        <v>3593</v>
      </c>
      <c r="AX611" s="234" t="s">
        <v>3593</v>
      </c>
      <c r="AY611" s="234" t="s">
        <v>3593</v>
      </c>
    </row>
    <row r="612" spans="15:51" x14ac:dyDescent="0.25">
      <c r="O612" s="200"/>
      <c r="P612" s="199" t="s">
        <v>4054</v>
      </c>
      <c r="Q612" s="199" t="s">
        <v>3651</v>
      </c>
      <c r="R612" s="199" t="s">
        <v>3648</v>
      </c>
      <c r="S612" s="199" t="s">
        <v>3822</v>
      </c>
      <c r="T612" s="199" t="s">
        <v>3837</v>
      </c>
      <c r="U612" s="199" t="s">
        <v>3852</v>
      </c>
      <c r="V612" s="199" t="s">
        <v>3863</v>
      </c>
      <c r="W612" s="199" t="s">
        <v>3901</v>
      </c>
      <c r="X612" s="199" t="s">
        <v>3902</v>
      </c>
      <c r="Y612" s="199" t="s">
        <v>3903</v>
      </c>
      <c r="Z612" s="199" t="s">
        <v>3904</v>
      </c>
      <c r="AA612" s="199" t="s">
        <v>3905</v>
      </c>
      <c r="AB612" s="199" t="s">
        <v>3906</v>
      </c>
      <c r="AC612" s="199" t="s">
        <v>3907</v>
      </c>
      <c r="AD612" s="199" t="s">
        <v>3908</v>
      </c>
      <c r="AE612" s="234" t="s">
        <v>3593</v>
      </c>
      <c r="AF612" s="234" t="s">
        <v>3593</v>
      </c>
      <c r="AG612" s="234" t="s">
        <v>3593</v>
      </c>
      <c r="AH612" s="234" t="s">
        <v>3593</v>
      </c>
      <c r="AI612" s="234" t="s">
        <v>3593</v>
      </c>
      <c r="AJ612" s="234" t="s">
        <v>3593</v>
      </c>
      <c r="AK612" s="234" t="s">
        <v>3593</v>
      </c>
      <c r="AL612" s="234" t="s">
        <v>3593</v>
      </c>
      <c r="AM612" s="234" t="s">
        <v>3593</v>
      </c>
      <c r="AN612" s="234" t="s">
        <v>3593</v>
      </c>
      <c r="AO612" s="234" t="s">
        <v>3593</v>
      </c>
      <c r="AP612" s="234" t="s">
        <v>3593</v>
      </c>
      <c r="AQ612" s="234" t="s">
        <v>3593</v>
      </c>
      <c r="AR612" s="234" t="s">
        <v>3593</v>
      </c>
      <c r="AS612" s="234" t="s">
        <v>3593</v>
      </c>
      <c r="AT612" s="234" t="s">
        <v>3593</v>
      </c>
      <c r="AU612" s="234" t="s">
        <v>3593</v>
      </c>
      <c r="AV612" s="234" t="s">
        <v>3593</v>
      </c>
      <c r="AW612" s="234" t="s">
        <v>3593</v>
      </c>
      <c r="AX612" s="234" t="s">
        <v>3593</v>
      </c>
      <c r="AY612" s="234" t="s">
        <v>3593</v>
      </c>
    </row>
    <row r="613" spans="15:51" x14ac:dyDescent="0.25">
      <c r="O613" s="200"/>
      <c r="P613" s="199" t="s">
        <v>4054</v>
      </c>
      <c r="Q613" s="199" t="s">
        <v>3649</v>
      </c>
      <c r="R613" s="199" t="s">
        <v>3648</v>
      </c>
      <c r="S613" s="199" t="s">
        <v>3822</v>
      </c>
      <c r="T613" s="199" t="s">
        <v>3837</v>
      </c>
      <c r="U613" s="199" t="s">
        <v>3852</v>
      </c>
      <c r="V613" s="199" t="s">
        <v>3863</v>
      </c>
      <c r="W613" s="199" t="s">
        <v>3901</v>
      </c>
      <c r="X613" s="199" t="s">
        <v>3902</v>
      </c>
      <c r="Y613" s="199" t="s">
        <v>3903</v>
      </c>
      <c r="Z613" s="199" t="s">
        <v>3905</v>
      </c>
      <c r="AA613" s="199" t="s">
        <v>3907</v>
      </c>
      <c r="AB613" s="199" t="s">
        <v>3908</v>
      </c>
      <c r="AC613" s="234" t="s">
        <v>3593</v>
      </c>
      <c r="AD613" s="234" t="s">
        <v>3593</v>
      </c>
      <c r="AE613" s="234" t="s">
        <v>3593</v>
      </c>
      <c r="AF613" s="234" t="s">
        <v>3593</v>
      </c>
      <c r="AG613" s="234" t="s">
        <v>3593</v>
      </c>
      <c r="AH613" s="234" t="s">
        <v>3593</v>
      </c>
      <c r="AI613" s="234" t="s">
        <v>3593</v>
      </c>
      <c r="AJ613" s="234" t="s">
        <v>3593</v>
      </c>
      <c r="AK613" s="234" t="s">
        <v>3593</v>
      </c>
      <c r="AL613" s="234" t="s">
        <v>3593</v>
      </c>
      <c r="AM613" s="234" t="s">
        <v>3593</v>
      </c>
      <c r="AN613" s="234" t="s">
        <v>3593</v>
      </c>
      <c r="AO613" s="234" t="s">
        <v>3593</v>
      </c>
      <c r="AP613" s="234" t="s">
        <v>3593</v>
      </c>
      <c r="AQ613" s="234" t="s">
        <v>3593</v>
      </c>
      <c r="AR613" s="234" t="s">
        <v>3593</v>
      </c>
      <c r="AS613" s="234" t="s">
        <v>3593</v>
      </c>
      <c r="AT613" s="234" t="s">
        <v>3593</v>
      </c>
      <c r="AU613" s="234" t="s">
        <v>3593</v>
      </c>
      <c r="AV613" s="234" t="s">
        <v>3593</v>
      </c>
      <c r="AW613" s="234" t="s">
        <v>3593</v>
      </c>
      <c r="AX613" s="234" t="s">
        <v>3593</v>
      </c>
      <c r="AY613" s="234" t="s">
        <v>3593</v>
      </c>
    </row>
    <row r="614" spans="15:51" x14ac:dyDescent="0.25">
      <c r="O614" s="200"/>
      <c r="P614" s="199" t="s">
        <v>3699</v>
      </c>
      <c r="Q614" s="199" t="s">
        <v>3650</v>
      </c>
      <c r="R614" s="234" t="s">
        <v>3593</v>
      </c>
      <c r="S614" s="234" t="s">
        <v>3593</v>
      </c>
      <c r="T614" s="234" t="s">
        <v>3593</v>
      </c>
      <c r="U614" s="234" t="s">
        <v>3593</v>
      </c>
      <c r="V614" s="234" t="s">
        <v>3593</v>
      </c>
      <c r="W614" s="234" t="s">
        <v>3593</v>
      </c>
      <c r="X614" s="234" t="s">
        <v>3593</v>
      </c>
      <c r="Y614" s="234" t="s">
        <v>3593</v>
      </c>
      <c r="Z614" s="234" t="s">
        <v>3593</v>
      </c>
      <c r="AA614" s="234" t="s">
        <v>3593</v>
      </c>
      <c r="AB614" s="234" t="s">
        <v>3593</v>
      </c>
      <c r="AC614" s="234" t="s">
        <v>3593</v>
      </c>
      <c r="AD614" s="234" t="s">
        <v>3593</v>
      </c>
      <c r="AE614" s="234" t="s">
        <v>3593</v>
      </c>
      <c r="AF614" s="234" t="s">
        <v>3593</v>
      </c>
      <c r="AG614" s="234" t="s">
        <v>3593</v>
      </c>
      <c r="AH614" s="234" t="s">
        <v>3593</v>
      </c>
      <c r="AI614" s="234" t="s">
        <v>3593</v>
      </c>
      <c r="AJ614" s="234" t="s">
        <v>3593</v>
      </c>
      <c r="AK614" s="234" t="s">
        <v>3593</v>
      </c>
      <c r="AL614" s="234" t="s">
        <v>3593</v>
      </c>
      <c r="AM614" s="234" t="s">
        <v>3593</v>
      </c>
      <c r="AN614" s="234" t="s">
        <v>3593</v>
      </c>
      <c r="AO614" s="234" t="s">
        <v>3593</v>
      </c>
      <c r="AP614" s="234" t="s">
        <v>3593</v>
      </c>
      <c r="AQ614" s="234" t="s">
        <v>3593</v>
      </c>
      <c r="AR614" s="234" t="s">
        <v>3593</v>
      </c>
      <c r="AS614" s="234" t="s">
        <v>3593</v>
      </c>
      <c r="AT614" s="234" t="s">
        <v>3593</v>
      </c>
      <c r="AU614" s="234" t="s">
        <v>3593</v>
      </c>
      <c r="AV614" s="234" t="s">
        <v>3593</v>
      </c>
      <c r="AW614" s="234" t="s">
        <v>3593</v>
      </c>
      <c r="AX614" s="234" t="s">
        <v>3593</v>
      </c>
      <c r="AY614" s="234" t="s">
        <v>3593</v>
      </c>
    </row>
    <row r="615" spans="15:51" x14ac:dyDescent="0.25">
      <c r="O615" s="200"/>
      <c r="P615" s="199" t="s">
        <v>4052</v>
      </c>
      <c r="Q615" s="199" t="s">
        <v>3910</v>
      </c>
      <c r="R615" s="199" t="s">
        <v>3910</v>
      </c>
      <c r="S615" s="199" t="s">
        <v>3670</v>
      </c>
      <c r="T615" s="199" t="s">
        <v>3672</v>
      </c>
      <c r="U615" s="234" t="s">
        <v>4053</v>
      </c>
      <c r="V615" s="234" t="s">
        <v>3593</v>
      </c>
      <c r="W615" s="234" t="s">
        <v>3593</v>
      </c>
      <c r="X615" s="234" t="s">
        <v>3593</v>
      </c>
      <c r="Y615" s="234" t="s">
        <v>3593</v>
      </c>
      <c r="Z615" s="234" t="s">
        <v>3593</v>
      </c>
      <c r="AA615" s="234" t="s">
        <v>3593</v>
      </c>
      <c r="AB615" s="234" t="s">
        <v>3593</v>
      </c>
      <c r="AC615" s="234" t="s">
        <v>3593</v>
      </c>
      <c r="AD615" s="234" t="s">
        <v>3593</v>
      </c>
      <c r="AE615" s="234" t="s">
        <v>3593</v>
      </c>
      <c r="AF615" s="234" t="s">
        <v>3593</v>
      </c>
      <c r="AG615" s="234" t="s">
        <v>3593</v>
      </c>
      <c r="AH615" s="234" t="s">
        <v>3593</v>
      </c>
      <c r="AI615" s="234" t="s">
        <v>3593</v>
      </c>
      <c r="AJ615" s="234" t="s">
        <v>3593</v>
      </c>
      <c r="AK615" s="234" t="s">
        <v>3593</v>
      </c>
      <c r="AL615" s="234" t="s">
        <v>3593</v>
      </c>
      <c r="AM615" s="234" t="s">
        <v>3593</v>
      </c>
      <c r="AN615" s="234" t="s">
        <v>3593</v>
      </c>
      <c r="AO615" s="234" t="s">
        <v>3593</v>
      </c>
      <c r="AP615" s="234" t="s">
        <v>3593</v>
      </c>
      <c r="AQ615" s="234" t="s">
        <v>3593</v>
      </c>
      <c r="AR615" s="234" t="s">
        <v>3593</v>
      </c>
      <c r="AS615" s="234" t="s">
        <v>3593</v>
      </c>
      <c r="AT615" s="234" t="s">
        <v>3593</v>
      </c>
      <c r="AU615" s="234" t="s">
        <v>3593</v>
      </c>
      <c r="AV615" s="234" t="s">
        <v>3593</v>
      </c>
      <c r="AW615" s="234" t="s">
        <v>3593</v>
      </c>
      <c r="AX615" s="234" t="s">
        <v>3593</v>
      </c>
      <c r="AY615" s="234" t="s">
        <v>3593</v>
      </c>
    </row>
    <row r="616" spans="15:51" x14ac:dyDescent="0.25">
      <c r="O616" s="200"/>
      <c r="P616" s="199" t="s">
        <v>4052</v>
      </c>
      <c r="Q616" s="199" t="s">
        <v>3869</v>
      </c>
      <c r="R616" s="199" t="s">
        <v>3869</v>
      </c>
      <c r="S616" s="199" t="s">
        <v>3638</v>
      </c>
      <c r="T616" s="234" t="s">
        <v>4053</v>
      </c>
      <c r="U616" s="234" t="s">
        <v>3593</v>
      </c>
      <c r="V616" s="234" t="s">
        <v>3593</v>
      </c>
      <c r="W616" s="234" t="s">
        <v>3593</v>
      </c>
      <c r="X616" s="234" t="s">
        <v>3593</v>
      </c>
      <c r="Y616" s="234" t="s">
        <v>3593</v>
      </c>
      <c r="Z616" s="234" t="s">
        <v>3593</v>
      </c>
      <c r="AA616" s="234" t="s">
        <v>3593</v>
      </c>
      <c r="AB616" s="234" t="s">
        <v>3593</v>
      </c>
      <c r="AC616" s="234" t="s">
        <v>3593</v>
      </c>
      <c r="AD616" s="234" t="s">
        <v>3593</v>
      </c>
      <c r="AE616" s="234" t="s">
        <v>3593</v>
      </c>
      <c r="AF616" s="234" t="s">
        <v>3593</v>
      </c>
      <c r="AG616" s="234" t="s">
        <v>3593</v>
      </c>
      <c r="AH616" s="234" t="s">
        <v>3593</v>
      </c>
      <c r="AI616" s="234" t="s">
        <v>3593</v>
      </c>
      <c r="AJ616" s="234" t="s">
        <v>3593</v>
      </c>
      <c r="AK616" s="234" t="s">
        <v>3593</v>
      </c>
      <c r="AL616" s="234" t="s">
        <v>3593</v>
      </c>
      <c r="AM616" s="234" t="s">
        <v>3593</v>
      </c>
      <c r="AN616" s="234" t="s">
        <v>3593</v>
      </c>
      <c r="AO616" s="234" t="s">
        <v>3593</v>
      </c>
      <c r="AP616" s="234" t="s">
        <v>3593</v>
      </c>
      <c r="AQ616" s="234" t="s">
        <v>3593</v>
      </c>
      <c r="AR616" s="234" t="s">
        <v>3593</v>
      </c>
      <c r="AS616" s="234" t="s">
        <v>3593</v>
      </c>
      <c r="AT616" s="234" t="s">
        <v>3593</v>
      </c>
      <c r="AU616" s="234" t="s">
        <v>3593</v>
      </c>
      <c r="AV616" s="234" t="s">
        <v>3593</v>
      </c>
      <c r="AW616" s="234" t="s">
        <v>3593</v>
      </c>
      <c r="AX616" s="234" t="s">
        <v>3593</v>
      </c>
      <c r="AY616" s="234" t="s">
        <v>3593</v>
      </c>
    </row>
    <row r="617" spans="15:51" x14ac:dyDescent="0.25">
      <c r="O617" s="200"/>
      <c r="P617" s="199" t="s">
        <v>4052</v>
      </c>
      <c r="Q617" s="199" t="s">
        <v>3844</v>
      </c>
      <c r="R617" s="199" t="s">
        <v>3844</v>
      </c>
      <c r="S617" s="199" t="s">
        <v>3645</v>
      </c>
      <c r="T617" s="199" t="s">
        <v>3647</v>
      </c>
      <c r="U617" s="234" t="s">
        <v>4053</v>
      </c>
      <c r="V617" s="234" t="s">
        <v>3593</v>
      </c>
      <c r="W617" s="234" t="s">
        <v>3593</v>
      </c>
      <c r="X617" s="234" t="s">
        <v>3593</v>
      </c>
      <c r="Y617" s="234" t="s">
        <v>3593</v>
      </c>
      <c r="Z617" s="234" t="s">
        <v>3593</v>
      </c>
      <c r="AA617" s="234" t="s">
        <v>3593</v>
      </c>
      <c r="AB617" s="234" t="s">
        <v>3593</v>
      </c>
      <c r="AC617" s="234" t="s">
        <v>3593</v>
      </c>
      <c r="AD617" s="234" t="s">
        <v>3593</v>
      </c>
      <c r="AE617" s="234" t="s">
        <v>3593</v>
      </c>
      <c r="AF617" s="234" t="s">
        <v>3593</v>
      </c>
      <c r="AG617" s="234" t="s">
        <v>3593</v>
      </c>
      <c r="AH617" s="234" t="s">
        <v>3593</v>
      </c>
      <c r="AI617" s="234" t="s">
        <v>3593</v>
      </c>
      <c r="AJ617" s="234" t="s">
        <v>3593</v>
      </c>
      <c r="AK617" s="234" t="s">
        <v>3593</v>
      </c>
      <c r="AL617" s="234" t="s">
        <v>3593</v>
      </c>
      <c r="AM617" s="234" t="s">
        <v>3593</v>
      </c>
      <c r="AN617" s="234" t="s">
        <v>3593</v>
      </c>
      <c r="AO617" s="234" t="s">
        <v>3593</v>
      </c>
      <c r="AP617" s="234" t="s">
        <v>3593</v>
      </c>
      <c r="AQ617" s="234" t="s">
        <v>3593</v>
      </c>
      <c r="AR617" s="234" t="s">
        <v>3593</v>
      </c>
      <c r="AS617" s="234" t="s">
        <v>3593</v>
      </c>
      <c r="AT617" s="234" t="s">
        <v>3593</v>
      </c>
      <c r="AU617" s="234" t="s">
        <v>3593</v>
      </c>
      <c r="AV617" s="234" t="s">
        <v>3593</v>
      </c>
      <c r="AW617" s="234" t="s">
        <v>3593</v>
      </c>
      <c r="AX617" s="234" t="s">
        <v>3593</v>
      </c>
      <c r="AY617" s="234" t="s">
        <v>3593</v>
      </c>
    </row>
    <row r="618" spans="15:51" x14ac:dyDescent="0.25">
      <c r="O618" s="200"/>
      <c r="P618" s="199" t="s">
        <v>4052</v>
      </c>
      <c r="Q618" s="199" t="s">
        <v>3911</v>
      </c>
      <c r="R618" s="199" t="s">
        <v>3911</v>
      </c>
      <c r="S618" s="199" t="s">
        <v>3781</v>
      </c>
      <c r="T618" s="199" t="s">
        <v>3760</v>
      </c>
      <c r="U618" s="234" t="s">
        <v>4053</v>
      </c>
      <c r="V618" s="234" t="s">
        <v>3593</v>
      </c>
      <c r="W618" s="234" t="s">
        <v>3593</v>
      </c>
      <c r="X618" s="234" t="s">
        <v>3593</v>
      </c>
      <c r="Y618" s="234" t="s">
        <v>3593</v>
      </c>
      <c r="Z618" s="234" t="s">
        <v>3593</v>
      </c>
      <c r="AA618" s="234" t="s">
        <v>3593</v>
      </c>
      <c r="AB618" s="234" t="s">
        <v>3593</v>
      </c>
      <c r="AC618" s="234" t="s">
        <v>3593</v>
      </c>
      <c r="AD618" s="234" t="s">
        <v>3593</v>
      </c>
      <c r="AE618" s="234" t="s">
        <v>3593</v>
      </c>
      <c r="AF618" s="234" t="s">
        <v>3593</v>
      </c>
      <c r="AG618" s="234" t="s">
        <v>3593</v>
      </c>
      <c r="AH618" s="234" t="s">
        <v>3593</v>
      </c>
      <c r="AI618" s="234" t="s">
        <v>3593</v>
      </c>
      <c r="AJ618" s="234" t="s">
        <v>3593</v>
      </c>
      <c r="AK618" s="234" t="s">
        <v>3593</v>
      </c>
      <c r="AL618" s="234" t="s">
        <v>3593</v>
      </c>
      <c r="AM618" s="234" t="s">
        <v>3593</v>
      </c>
      <c r="AN618" s="234" t="s">
        <v>3593</v>
      </c>
      <c r="AO618" s="234" t="s">
        <v>3593</v>
      </c>
      <c r="AP618" s="234" t="s">
        <v>3593</v>
      </c>
      <c r="AQ618" s="234" t="s">
        <v>3593</v>
      </c>
      <c r="AR618" s="234" t="s">
        <v>3593</v>
      </c>
      <c r="AS618" s="234" t="s">
        <v>3593</v>
      </c>
      <c r="AT618" s="234" t="s">
        <v>3593</v>
      </c>
      <c r="AU618" s="234" t="s">
        <v>3593</v>
      </c>
      <c r="AV618" s="234" t="s">
        <v>3593</v>
      </c>
      <c r="AW618" s="234" t="s">
        <v>3593</v>
      </c>
      <c r="AX618" s="234" t="s">
        <v>3593</v>
      </c>
      <c r="AY618" s="234" t="s">
        <v>3593</v>
      </c>
    </row>
    <row r="619" spans="15:51" x14ac:dyDescent="0.25">
      <c r="O619" s="200"/>
      <c r="P619" s="199" t="s">
        <v>4052</v>
      </c>
      <c r="Q619" s="199" t="s">
        <v>3870</v>
      </c>
      <c r="R619" s="199" t="s">
        <v>3870</v>
      </c>
      <c r="S619" s="199" t="s">
        <v>3638</v>
      </c>
      <c r="T619" s="234" t="s">
        <v>4053</v>
      </c>
      <c r="U619" s="234" t="s">
        <v>3593</v>
      </c>
      <c r="V619" s="234" t="s">
        <v>3593</v>
      </c>
      <c r="W619" s="234" t="s">
        <v>3593</v>
      </c>
      <c r="X619" s="234" t="s">
        <v>3593</v>
      </c>
      <c r="Y619" s="234" t="s">
        <v>3593</v>
      </c>
      <c r="Z619" s="234" t="s">
        <v>3593</v>
      </c>
      <c r="AA619" s="234" t="s">
        <v>3593</v>
      </c>
      <c r="AB619" s="234" t="s">
        <v>3593</v>
      </c>
      <c r="AC619" s="234" t="s">
        <v>3593</v>
      </c>
      <c r="AD619" s="234" t="s">
        <v>3593</v>
      </c>
      <c r="AE619" s="234" t="s">
        <v>3593</v>
      </c>
      <c r="AF619" s="234" t="s">
        <v>3593</v>
      </c>
      <c r="AG619" s="234" t="s">
        <v>3593</v>
      </c>
      <c r="AH619" s="234" t="s">
        <v>3593</v>
      </c>
      <c r="AI619" s="234" t="s">
        <v>3593</v>
      </c>
      <c r="AJ619" s="234" t="s">
        <v>3593</v>
      </c>
      <c r="AK619" s="234" t="s">
        <v>3593</v>
      </c>
      <c r="AL619" s="234" t="s">
        <v>3593</v>
      </c>
      <c r="AM619" s="234" t="s">
        <v>3593</v>
      </c>
      <c r="AN619" s="234" t="s">
        <v>3593</v>
      </c>
      <c r="AO619" s="234" t="s">
        <v>3593</v>
      </c>
      <c r="AP619" s="234" t="s">
        <v>3593</v>
      </c>
      <c r="AQ619" s="234" t="s">
        <v>3593</v>
      </c>
      <c r="AR619" s="234" t="s">
        <v>3593</v>
      </c>
      <c r="AS619" s="234" t="s">
        <v>3593</v>
      </c>
      <c r="AT619" s="234" t="s">
        <v>3593</v>
      </c>
      <c r="AU619" s="234" t="s">
        <v>3593</v>
      </c>
      <c r="AV619" s="234" t="s">
        <v>3593</v>
      </c>
      <c r="AW619" s="234" t="s">
        <v>3593</v>
      </c>
      <c r="AX619" s="234" t="s">
        <v>3593</v>
      </c>
      <c r="AY619" s="234" t="s">
        <v>3593</v>
      </c>
    </row>
    <row r="620" spans="15:51" x14ac:dyDescent="0.25">
      <c r="O620" s="200"/>
      <c r="P620" s="199" t="s">
        <v>4052</v>
      </c>
      <c r="Q620" s="199" t="s">
        <v>3901</v>
      </c>
      <c r="R620" s="199" t="s">
        <v>3901</v>
      </c>
      <c r="S620" s="199" t="s">
        <v>3649</v>
      </c>
      <c r="T620" s="199" t="s">
        <v>3651</v>
      </c>
      <c r="U620" s="234" t="s">
        <v>4053</v>
      </c>
      <c r="V620" s="234" t="s">
        <v>3593</v>
      </c>
      <c r="W620" s="234" t="s">
        <v>3593</v>
      </c>
      <c r="X620" s="234" t="s">
        <v>3593</v>
      </c>
      <c r="Y620" s="234" t="s">
        <v>3593</v>
      </c>
      <c r="Z620" s="234" t="s">
        <v>3593</v>
      </c>
      <c r="AA620" s="234" t="s">
        <v>3593</v>
      </c>
      <c r="AB620" s="234" t="s">
        <v>3593</v>
      </c>
      <c r="AC620" s="234" t="s">
        <v>3593</v>
      </c>
      <c r="AD620" s="234" t="s">
        <v>3593</v>
      </c>
      <c r="AE620" s="234" t="s">
        <v>3593</v>
      </c>
      <c r="AF620" s="234" t="s">
        <v>3593</v>
      </c>
      <c r="AG620" s="234" t="s">
        <v>3593</v>
      </c>
      <c r="AH620" s="234" t="s">
        <v>3593</v>
      </c>
      <c r="AI620" s="234" t="s">
        <v>3593</v>
      </c>
      <c r="AJ620" s="234" t="s">
        <v>3593</v>
      </c>
      <c r="AK620" s="234" t="s">
        <v>3593</v>
      </c>
      <c r="AL620" s="234" t="s">
        <v>3593</v>
      </c>
      <c r="AM620" s="234" t="s">
        <v>3593</v>
      </c>
      <c r="AN620" s="234" t="s">
        <v>3593</v>
      </c>
      <c r="AO620" s="234" t="s">
        <v>3593</v>
      </c>
      <c r="AP620" s="234" t="s">
        <v>3593</v>
      </c>
      <c r="AQ620" s="234" t="s">
        <v>3593</v>
      </c>
      <c r="AR620" s="234" t="s">
        <v>3593</v>
      </c>
      <c r="AS620" s="234" t="s">
        <v>3593</v>
      </c>
      <c r="AT620" s="234" t="s">
        <v>3593</v>
      </c>
      <c r="AU620" s="234" t="s">
        <v>3593</v>
      </c>
      <c r="AV620" s="234" t="s">
        <v>3593</v>
      </c>
      <c r="AW620" s="234" t="s">
        <v>3593</v>
      </c>
      <c r="AX620" s="234" t="s">
        <v>3593</v>
      </c>
      <c r="AY620" s="234" t="s">
        <v>3593</v>
      </c>
    </row>
    <row r="621" spans="15:51" x14ac:dyDescent="0.25">
      <c r="O621" s="200"/>
      <c r="P621" s="199" t="s">
        <v>4052</v>
      </c>
      <c r="Q621" s="199" t="s">
        <v>3762</v>
      </c>
      <c r="R621" s="199" t="s">
        <v>3762</v>
      </c>
      <c r="S621" s="199" t="s">
        <v>3761</v>
      </c>
      <c r="T621" s="234" t="s">
        <v>4053</v>
      </c>
      <c r="U621" s="234" t="s">
        <v>3593</v>
      </c>
      <c r="V621" s="234" t="s">
        <v>3593</v>
      </c>
      <c r="W621" s="234" t="s">
        <v>3593</v>
      </c>
      <c r="X621" s="234" t="s">
        <v>3593</v>
      </c>
      <c r="Y621" s="234" t="s">
        <v>3593</v>
      </c>
      <c r="Z621" s="234" t="s">
        <v>3593</v>
      </c>
      <c r="AA621" s="234" t="s">
        <v>3593</v>
      </c>
      <c r="AB621" s="234" t="s">
        <v>3593</v>
      </c>
      <c r="AC621" s="234" t="s">
        <v>3593</v>
      </c>
      <c r="AD621" s="234" t="s">
        <v>3593</v>
      </c>
      <c r="AE621" s="234" t="s">
        <v>3593</v>
      </c>
      <c r="AF621" s="234" t="s">
        <v>3593</v>
      </c>
      <c r="AG621" s="234" t="s">
        <v>3593</v>
      </c>
      <c r="AH621" s="234" t="s">
        <v>3593</v>
      </c>
      <c r="AI621" s="234" t="s">
        <v>3593</v>
      </c>
      <c r="AJ621" s="234" t="s">
        <v>3593</v>
      </c>
      <c r="AK621" s="234" t="s">
        <v>3593</v>
      </c>
      <c r="AL621" s="234" t="s">
        <v>3593</v>
      </c>
      <c r="AM621" s="234" t="s">
        <v>3593</v>
      </c>
      <c r="AN621" s="234" t="s">
        <v>3593</v>
      </c>
      <c r="AO621" s="234" t="s">
        <v>3593</v>
      </c>
      <c r="AP621" s="234" t="s">
        <v>3593</v>
      </c>
      <c r="AQ621" s="234" t="s">
        <v>3593</v>
      </c>
      <c r="AR621" s="234" t="s">
        <v>3593</v>
      </c>
      <c r="AS621" s="234" t="s">
        <v>3593</v>
      </c>
      <c r="AT621" s="234" t="s">
        <v>3593</v>
      </c>
      <c r="AU621" s="234" t="s">
        <v>3593</v>
      </c>
      <c r="AV621" s="234" t="s">
        <v>3593</v>
      </c>
      <c r="AW621" s="234" t="s">
        <v>3593</v>
      </c>
      <c r="AX621" s="234" t="s">
        <v>3593</v>
      </c>
      <c r="AY621" s="234" t="s">
        <v>3593</v>
      </c>
    </row>
    <row r="622" spans="15:51" x14ac:dyDescent="0.25">
      <c r="O622" s="200"/>
      <c r="P622" s="199" t="s">
        <v>4052</v>
      </c>
      <c r="Q622" s="199" t="s">
        <v>3832</v>
      </c>
      <c r="R622" s="199" t="s">
        <v>3832</v>
      </c>
      <c r="S622" s="199" t="s">
        <v>3836</v>
      </c>
      <c r="T622" s="199" t="s">
        <v>3697</v>
      </c>
      <c r="U622" s="234" t="s">
        <v>4053</v>
      </c>
      <c r="V622" s="234" t="s">
        <v>3593</v>
      </c>
      <c r="W622" s="234" t="s">
        <v>3593</v>
      </c>
      <c r="X622" s="234" t="s">
        <v>3593</v>
      </c>
      <c r="Y622" s="234" t="s">
        <v>3593</v>
      </c>
      <c r="Z622" s="234" t="s">
        <v>3593</v>
      </c>
      <c r="AA622" s="234" t="s">
        <v>3593</v>
      </c>
      <c r="AB622" s="234" t="s">
        <v>3593</v>
      </c>
      <c r="AC622" s="234" t="s">
        <v>3593</v>
      </c>
      <c r="AD622" s="234" t="s">
        <v>3593</v>
      </c>
      <c r="AE622" s="234" t="s">
        <v>3593</v>
      </c>
      <c r="AF622" s="234" t="s">
        <v>3593</v>
      </c>
      <c r="AG622" s="234" t="s">
        <v>3593</v>
      </c>
      <c r="AH622" s="234" t="s">
        <v>3593</v>
      </c>
      <c r="AI622" s="234" t="s">
        <v>3593</v>
      </c>
      <c r="AJ622" s="234" t="s">
        <v>3593</v>
      </c>
      <c r="AK622" s="234" t="s">
        <v>3593</v>
      </c>
      <c r="AL622" s="234" t="s">
        <v>3593</v>
      </c>
      <c r="AM622" s="234" t="s">
        <v>3593</v>
      </c>
      <c r="AN622" s="234" t="s">
        <v>3593</v>
      </c>
      <c r="AO622" s="234" t="s">
        <v>3593</v>
      </c>
      <c r="AP622" s="234" t="s">
        <v>3593</v>
      </c>
      <c r="AQ622" s="234" t="s">
        <v>3593</v>
      </c>
      <c r="AR622" s="234" t="s">
        <v>3593</v>
      </c>
      <c r="AS622" s="234" t="s">
        <v>3593</v>
      </c>
      <c r="AT622" s="234" t="s">
        <v>3593</v>
      </c>
      <c r="AU622" s="234" t="s">
        <v>3593</v>
      </c>
      <c r="AV622" s="234" t="s">
        <v>3593</v>
      </c>
      <c r="AW622" s="234" t="s">
        <v>3593</v>
      </c>
      <c r="AX622" s="234" t="s">
        <v>3593</v>
      </c>
      <c r="AY622" s="234" t="s">
        <v>3593</v>
      </c>
    </row>
    <row r="623" spans="15:51" x14ac:dyDescent="0.25">
      <c r="O623" s="200"/>
      <c r="P623" s="199" t="s">
        <v>4052</v>
      </c>
      <c r="Q623" s="199" t="s">
        <v>3902</v>
      </c>
      <c r="R623" s="199" t="s">
        <v>3902</v>
      </c>
      <c r="S623" s="199" t="s">
        <v>3649</v>
      </c>
      <c r="T623" s="199" t="s">
        <v>3651</v>
      </c>
      <c r="U623" s="234" t="s">
        <v>4053</v>
      </c>
      <c r="V623" s="234" t="s">
        <v>3593</v>
      </c>
      <c r="W623" s="234" t="s">
        <v>3593</v>
      </c>
      <c r="X623" s="234" t="s">
        <v>3593</v>
      </c>
      <c r="Y623" s="234" t="s">
        <v>3593</v>
      </c>
      <c r="Z623" s="234" t="s">
        <v>3593</v>
      </c>
      <c r="AA623" s="234" t="s">
        <v>3593</v>
      </c>
      <c r="AB623" s="234" t="s">
        <v>3593</v>
      </c>
      <c r="AC623" s="234" t="s">
        <v>3593</v>
      </c>
      <c r="AD623" s="234" t="s">
        <v>3593</v>
      </c>
      <c r="AE623" s="234" t="s">
        <v>3593</v>
      </c>
      <c r="AF623" s="234" t="s">
        <v>3593</v>
      </c>
      <c r="AG623" s="234" t="s">
        <v>3593</v>
      </c>
      <c r="AH623" s="234" t="s">
        <v>3593</v>
      </c>
      <c r="AI623" s="234" t="s">
        <v>3593</v>
      </c>
      <c r="AJ623" s="234" t="s">
        <v>3593</v>
      </c>
      <c r="AK623" s="234" t="s">
        <v>3593</v>
      </c>
      <c r="AL623" s="234" t="s">
        <v>3593</v>
      </c>
      <c r="AM623" s="234" t="s">
        <v>3593</v>
      </c>
      <c r="AN623" s="234" t="s">
        <v>3593</v>
      </c>
      <c r="AO623" s="234" t="s">
        <v>3593</v>
      </c>
      <c r="AP623" s="234" t="s">
        <v>3593</v>
      </c>
      <c r="AQ623" s="234" t="s">
        <v>3593</v>
      </c>
      <c r="AR623" s="234" t="s">
        <v>3593</v>
      </c>
      <c r="AS623" s="234" t="s">
        <v>3593</v>
      </c>
      <c r="AT623" s="234" t="s">
        <v>3593</v>
      </c>
      <c r="AU623" s="234" t="s">
        <v>3593</v>
      </c>
      <c r="AV623" s="234" t="s">
        <v>3593</v>
      </c>
      <c r="AW623" s="234" t="s">
        <v>3593</v>
      </c>
      <c r="AX623" s="234" t="s">
        <v>3593</v>
      </c>
      <c r="AY623" s="234" t="s">
        <v>3593</v>
      </c>
    </row>
    <row r="624" spans="15:51" x14ac:dyDescent="0.25">
      <c r="O624" s="200"/>
      <c r="P624" s="199" t="s">
        <v>4052</v>
      </c>
      <c r="Q624" s="199" t="s">
        <v>3871</v>
      </c>
      <c r="R624" s="199" t="s">
        <v>3871</v>
      </c>
      <c r="S624" s="199" t="s">
        <v>3638</v>
      </c>
      <c r="T624" s="234" t="s">
        <v>4053</v>
      </c>
      <c r="U624" s="234" t="s">
        <v>3593</v>
      </c>
      <c r="V624" s="234" t="s">
        <v>3593</v>
      </c>
      <c r="W624" s="234" t="s">
        <v>3593</v>
      </c>
      <c r="X624" s="234" t="s">
        <v>3593</v>
      </c>
      <c r="Y624" s="234" t="s">
        <v>3593</v>
      </c>
      <c r="Z624" s="234" t="s">
        <v>3593</v>
      </c>
      <c r="AA624" s="234" t="s">
        <v>3593</v>
      </c>
      <c r="AB624" s="234" t="s">
        <v>3593</v>
      </c>
      <c r="AC624" s="234" t="s">
        <v>3593</v>
      </c>
      <c r="AD624" s="234" t="s">
        <v>3593</v>
      </c>
      <c r="AE624" s="234" t="s">
        <v>3593</v>
      </c>
      <c r="AF624" s="234" t="s">
        <v>3593</v>
      </c>
      <c r="AG624" s="234" t="s">
        <v>3593</v>
      </c>
      <c r="AH624" s="234" t="s">
        <v>3593</v>
      </c>
      <c r="AI624" s="234" t="s">
        <v>3593</v>
      </c>
      <c r="AJ624" s="234" t="s">
        <v>3593</v>
      </c>
      <c r="AK624" s="234" t="s">
        <v>3593</v>
      </c>
      <c r="AL624" s="234" t="s">
        <v>3593</v>
      </c>
      <c r="AM624" s="234" t="s">
        <v>3593</v>
      </c>
      <c r="AN624" s="234" t="s">
        <v>3593</v>
      </c>
      <c r="AO624" s="234" t="s">
        <v>3593</v>
      </c>
      <c r="AP624" s="234" t="s">
        <v>3593</v>
      </c>
      <c r="AQ624" s="234" t="s">
        <v>3593</v>
      </c>
      <c r="AR624" s="234" t="s">
        <v>3593</v>
      </c>
      <c r="AS624" s="234" t="s">
        <v>3593</v>
      </c>
      <c r="AT624" s="234" t="s">
        <v>3593</v>
      </c>
      <c r="AU624" s="234" t="s">
        <v>3593</v>
      </c>
      <c r="AV624" s="234" t="s">
        <v>3593</v>
      </c>
      <c r="AW624" s="234" t="s">
        <v>3593</v>
      </c>
      <c r="AX624" s="234" t="s">
        <v>3593</v>
      </c>
      <c r="AY624" s="234" t="s">
        <v>3593</v>
      </c>
    </row>
    <row r="625" spans="15:51" x14ac:dyDescent="0.25">
      <c r="O625" s="200"/>
      <c r="P625" s="199" t="s">
        <v>4054</v>
      </c>
      <c r="Q625" s="199" t="s">
        <v>3706</v>
      </c>
      <c r="R625" s="199" t="s">
        <v>3703</v>
      </c>
      <c r="S625" s="199" t="s">
        <v>3912</v>
      </c>
      <c r="T625" s="199" t="s">
        <v>3913</v>
      </c>
      <c r="U625" s="199" t="s">
        <v>3914</v>
      </c>
      <c r="V625" s="199" t="s">
        <v>3915</v>
      </c>
      <c r="W625" s="199" t="s">
        <v>3916</v>
      </c>
      <c r="X625" s="199" t="s">
        <v>3917</v>
      </c>
      <c r="Y625" s="234" t="s">
        <v>3593</v>
      </c>
      <c r="Z625" s="234" t="s">
        <v>3593</v>
      </c>
      <c r="AA625" s="234" t="s">
        <v>3593</v>
      </c>
      <c r="AB625" s="234" t="s">
        <v>3593</v>
      </c>
      <c r="AC625" s="234" t="s">
        <v>3593</v>
      </c>
      <c r="AD625" s="234" t="s">
        <v>3593</v>
      </c>
      <c r="AE625" s="234" t="s">
        <v>3593</v>
      </c>
      <c r="AF625" s="234" t="s">
        <v>3593</v>
      </c>
      <c r="AG625" s="234" t="s">
        <v>3593</v>
      </c>
      <c r="AH625" s="234" t="s">
        <v>3593</v>
      </c>
      <c r="AI625" s="234" t="s">
        <v>3593</v>
      </c>
      <c r="AJ625" s="234" t="s">
        <v>3593</v>
      </c>
      <c r="AK625" s="234" t="s">
        <v>3593</v>
      </c>
      <c r="AL625" s="234" t="s">
        <v>3593</v>
      </c>
      <c r="AM625" s="234" t="s">
        <v>3593</v>
      </c>
      <c r="AN625" s="234" t="s">
        <v>3593</v>
      </c>
      <c r="AO625" s="234" t="s">
        <v>3593</v>
      </c>
      <c r="AP625" s="234" t="s">
        <v>3593</v>
      </c>
      <c r="AQ625" s="234" t="s">
        <v>3593</v>
      </c>
      <c r="AR625" s="234" t="s">
        <v>3593</v>
      </c>
      <c r="AS625" s="234" t="s">
        <v>3593</v>
      </c>
      <c r="AT625" s="234" t="s">
        <v>3593</v>
      </c>
      <c r="AU625" s="234" t="s">
        <v>3593</v>
      </c>
      <c r="AV625" s="234" t="s">
        <v>3593</v>
      </c>
      <c r="AW625" s="234" t="s">
        <v>3593</v>
      </c>
      <c r="AX625" s="234" t="s">
        <v>3593</v>
      </c>
      <c r="AY625" s="234" t="s">
        <v>3593</v>
      </c>
    </row>
    <row r="626" spans="15:51" x14ac:dyDescent="0.25">
      <c r="O626" s="200"/>
      <c r="P626" s="199" t="s">
        <v>4052</v>
      </c>
      <c r="Q626" s="199" t="s">
        <v>3912</v>
      </c>
      <c r="R626" s="199" t="s">
        <v>3912</v>
      </c>
      <c r="S626" s="199" t="s">
        <v>3706</v>
      </c>
      <c r="T626" s="234" t="s">
        <v>4053</v>
      </c>
      <c r="U626" s="234" t="s">
        <v>3593</v>
      </c>
      <c r="V626" s="234" t="s">
        <v>3593</v>
      </c>
      <c r="W626" s="234" t="s">
        <v>3593</v>
      </c>
      <c r="X626" s="234" t="s">
        <v>3593</v>
      </c>
      <c r="Y626" s="234" t="s">
        <v>3593</v>
      </c>
      <c r="Z626" s="234" t="s">
        <v>3593</v>
      </c>
      <c r="AA626" s="234" t="s">
        <v>3593</v>
      </c>
      <c r="AB626" s="234" t="s">
        <v>3593</v>
      </c>
      <c r="AC626" s="234" t="s">
        <v>3593</v>
      </c>
      <c r="AD626" s="234" t="s">
        <v>3593</v>
      </c>
      <c r="AE626" s="234" t="s">
        <v>3593</v>
      </c>
      <c r="AF626" s="234" t="s">
        <v>3593</v>
      </c>
      <c r="AG626" s="234" t="s">
        <v>3593</v>
      </c>
      <c r="AH626" s="234" t="s">
        <v>3593</v>
      </c>
      <c r="AI626" s="234" t="s">
        <v>3593</v>
      </c>
      <c r="AJ626" s="234" t="s">
        <v>3593</v>
      </c>
      <c r="AK626" s="234" t="s">
        <v>3593</v>
      </c>
      <c r="AL626" s="234" t="s">
        <v>3593</v>
      </c>
      <c r="AM626" s="234" t="s">
        <v>3593</v>
      </c>
      <c r="AN626" s="234" t="s">
        <v>3593</v>
      </c>
      <c r="AO626" s="234" t="s">
        <v>3593</v>
      </c>
      <c r="AP626" s="234" t="s">
        <v>3593</v>
      </c>
      <c r="AQ626" s="234" t="s">
        <v>3593</v>
      </c>
      <c r="AR626" s="234" t="s">
        <v>3593</v>
      </c>
      <c r="AS626" s="234" t="s">
        <v>3593</v>
      </c>
      <c r="AT626" s="234" t="s">
        <v>3593</v>
      </c>
      <c r="AU626" s="234" t="s">
        <v>3593</v>
      </c>
      <c r="AV626" s="234" t="s">
        <v>3593</v>
      </c>
      <c r="AW626" s="234" t="s">
        <v>3593</v>
      </c>
      <c r="AX626" s="234" t="s">
        <v>3593</v>
      </c>
      <c r="AY626" s="234" t="s">
        <v>3593</v>
      </c>
    </row>
    <row r="627" spans="15:51" x14ac:dyDescent="0.25">
      <c r="O627" s="200"/>
      <c r="P627" s="199" t="s">
        <v>4054</v>
      </c>
      <c r="Q627" s="199" t="s">
        <v>3708</v>
      </c>
      <c r="R627" s="199" t="s">
        <v>3707</v>
      </c>
      <c r="S627" s="199" t="s">
        <v>3788</v>
      </c>
      <c r="T627" s="199" t="s">
        <v>3823</v>
      </c>
      <c r="U627" s="199" t="s">
        <v>3918</v>
      </c>
      <c r="V627" s="199" t="s">
        <v>3919</v>
      </c>
      <c r="W627" s="199" t="s">
        <v>3920</v>
      </c>
      <c r="X627" s="199" t="s">
        <v>3921</v>
      </c>
      <c r="Y627" s="199" t="s">
        <v>3922</v>
      </c>
      <c r="Z627" s="199" t="s">
        <v>3923</v>
      </c>
      <c r="AA627" s="199" t="s">
        <v>3924</v>
      </c>
      <c r="AB627" s="234" t="s">
        <v>3593</v>
      </c>
      <c r="AC627" s="234" t="s">
        <v>3593</v>
      </c>
      <c r="AD627" s="234" t="s">
        <v>3593</v>
      </c>
      <c r="AE627" s="234" t="s">
        <v>3593</v>
      </c>
      <c r="AF627" s="234" t="s">
        <v>3593</v>
      </c>
      <c r="AG627" s="234" t="s">
        <v>3593</v>
      </c>
      <c r="AH627" s="234" t="s">
        <v>3593</v>
      </c>
      <c r="AI627" s="234" t="s">
        <v>3593</v>
      </c>
      <c r="AJ627" s="234" t="s">
        <v>3593</v>
      </c>
      <c r="AK627" s="234" t="s">
        <v>3593</v>
      </c>
      <c r="AL627" s="234" t="s">
        <v>3593</v>
      </c>
      <c r="AM627" s="234" t="s">
        <v>3593</v>
      </c>
      <c r="AN627" s="234" t="s">
        <v>3593</v>
      </c>
      <c r="AO627" s="234" t="s">
        <v>3593</v>
      </c>
      <c r="AP627" s="234" t="s">
        <v>3593</v>
      </c>
      <c r="AQ627" s="234" t="s">
        <v>3593</v>
      </c>
      <c r="AR627" s="234" t="s">
        <v>3593</v>
      </c>
      <c r="AS627" s="234" t="s">
        <v>3593</v>
      </c>
      <c r="AT627" s="234" t="s">
        <v>3593</v>
      </c>
      <c r="AU627" s="234" t="s">
        <v>3593</v>
      </c>
      <c r="AV627" s="234" t="s">
        <v>3593</v>
      </c>
      <c r="AW627" s="234" t="s">
        <v>3593</v>
      </c>
      <c r="AX627" s="234" t="s">
        <v>3593</v>
      </c>
      <c r="AY627" s="234" t="s">
        <v>3593</v>
      </c>
    </row>
    <row r="628" spans="15:51" x14ac:dyDescent="0.25">
      <c r="O628" s="200"/>
      <c r="P628" s="199" t="s">
        <v>3699</v>
      </c>
      <c r="Q628" s="199" t="s">
        <v>3709</v>
      </c>
      <c r="R628" s="234" t="s">
        <v>3593</v>
      </c>
      <c r="S628" s="234" t="s">
        <v>3593</v>
      </c>
      <c r="T628" s="234" t="s">
        <v>3593</v>
      </c>
      <c r="U628" s="234" t="s">
        <v>3593</v>
      </c>
      <c r="V628" s="234" t="s">
        <v>3593</v>
      </c>
      <c r="W628" s="234" t="s">
        <v>3593</v>
      </c>
      <c r="X628" s="234" t="s">
        <v>3593</v>
      </c>
      <c r="Y628" s="234" t="s">
        <v>3593</v>
      </c>
      <c r="Z628" s="234" t="s">
        <v>3593</v>
      </c>
      <c r="AA628" s="234" t="s">
        <v>3593</v>
      </c>
      <c r="AB628" s="234" t="s">
        <v>3593</v>
      </c>
      <c r="AC628" s="234" t="s">
        <v>3593</v>
      </c>
      <c r="AD628" s="234" t="s">
        <v>3593</v>
      </c>
      <c r="AE628" s="234" t="s">
        <v>3593</v>
      </c>
      <c r="AF628" s="234" t="s">
        <v>3593</v>
      </c>
      <c r="AG628" s="234" t="s">
        <v>3593</v>
      </c>
      <c r="AH628" s="234" t="s">
        <v>3593</v>
      </c>
      <c r="AI628" s="234" t="s">
        <v>3593</v>
      </c>
      <c r="AJ628" s="234" t="s">
        <v>3593</v>
      </c>
      <c r="AK628" s="234" t="s">
        <v>3593</v>
      </c>
      <c r="AL628" s="234" t="s">
        <v>3593</v>
      </c>
      <c r="AM628" s="234" t="s">
        <v>3593</v>
      </c>
      <c r="AN628" s="234" t="s">
        <v>3593</v>
      </c>
      <c r="AO628" s="234" t="s">
        <v>3593</v>
      </c>
      <c r="AP628" s="234" t="s">
        <v>3593</v>
      </c>
      <c r="AQ628" s="234" t="s">
        <v>3593</v>
      </c>
      <c r="AR628" s="234" t="s">
        <v>3593</v>
      </c>
      <c r="AS628" s="234" t="s">
        <v>3593</v>
      </c>
      <c r="AT628" s="234" t="s">
        <v>3593</v>
      </c>
      <c r="AU628" s="234" t="s">
        <v>3593</v>
      </c>
      <c r="AV628" s="234" t="s">
        <v>3593</v>
      </c>
      <c r="AW628" s="234" t="s">
        <v>3593</v>
      </c>
      <c r="AX628" s="234" t="s">
        <v>3593</v>
      </c>
      <c r="AY628" s="234" t="s">
        <v>3593</v>
      </c>
    </row>
    <row r="629" spans="15:51" x14ac:dyDescent="0.25">
      <c r="O629" s="200"/>
      <c r="P629" s="199" t="s">
        <v>4052</v>
      </c>
      <c r="Q629" s="199" t="s">
        <v>3918</v>
      </c>
      <c r="R629" s="199" t="s">
        <v>3918</v>
      </c>
      <c r="S629" s="199" t="s">
        <v>3708</v>
      </c>
      <c r="T629" s="234" t="s">
        <v>4053</v>
      </c>
      <c r="U629" s="234" t="s">
        <v>3593</v>
      </c>
      <c r="V629" s="234" t="s">
        <v>3593</v>
      </c>
      <c r="W629" s="234" t="s">
        <v>3593</v>
      </c>
      <c r="X629" s="234" t="s">
        <v>3593</v>
      </c>
      <c r="Y629" s="234" t="s">
        <v>3593</v>
      </c>
      <c r="Z629" s="234" t="s">
        <v>3593</v>
      </c>
      <c r="AA629" s="234" t="s">
        <v>3593</v>
      </c>
      <c r="AB629" s="234" t="s">
        <v>3593</v>
      </c>
      <c r="AC629" s="234" t="s">
        <v>3593</v>
      </c>
      <c r="AD629" s="234" t="s">
        <v>3593</v>
      </c>
      <c r="AE629" s="234" t="s">
        <v>3593</v>
      </c>
      <c r="AF629" s="234" t="s">
        <v>3593</v>
      </c>
      <c r="AG629" s="234" t="s">
        <v>3593</v>
      </c>
      <c r="AH629" s="234" t="s">
        <v>3593</v>
      </c>
      <c r="AI629" s="234" t="s">
        <v>3593</v>
      </c>
      <c r="AJ629" s="234" t="s">
        <v>3593</v>
      </c>
      <c r="AK629" s="234" t="s">
        <v>3593</v>
      </c>
      <c r="AL629" s="234" t="s">
        <v>3593</v>
      </c>
      <c r="AM629" s="234" t="s">
        <v>3593</v>
      </c>
      <c r="AN629" s="234" t="s">
        <v>3593</v>
      </c>
      <c r="AO629" s="234" t="s">
        <v>3593</v>
      </c>
      <c r="AP629" s="234" t="s">
        <v>3593</v>
      </c>
      <c r="AQ629" s="234" t="s">
        <v>3593</v>
      </c>
      <c r="AR629" s="234" t="s">
        <v>3593</v>
      </c>
      <c r="AS629" s="234" t="s">
        <v>3593</v>
      </c>
      <c r="AT629" s="234" t="s">
        <v>3593</v>
      </c>
      <c r="AU629" s="234" t="s">
        <v>3593</v>
      </c>
      <c r="AV629" s="234" t="s">
        <v>3593</v>
      </c>
      <c r="AW629" s="234" t="s">
        <v>3593</v>
      </c>
      <c r="AX629" s="234" t="s">
        <v>3593</v>
      </c>
      <c r="AY629" s="234" t="s">
        <v>3593</v>
      </c>
    </row>
    <row r="630" spans="15:51" x14ac:dyDescent="0.25">
      <c r="O630" s="200"/>
      <c r="P630" s="199" t="s">
        <v>4052</v>
      </c>
      <c r="Q630" s="199" t="s">
        <v>3796</v>
      </c>
      <c r="R630" s="199" t="s">
        <v>3796</v>
      </c>
      <c r="S630" s="199" t="s">
        <v>3598</v>
      </c>
      <c r="T630" s="199" t="s">
        <v>3600</v>
      </c>
      <c r="U630" s="234" t="s">
        <v>4053</v>
      </c>
      <c r="V630" s="234" t="s">
        <v>3593</v>
      </c>
      <c r="W630" s="234" t="s">
        <v>3593</v>
      </c>
      <c r="X630" s="234" t="s">
        <v>3593</v>
      </c>
      <c r="Y630" s="234" t="s">
        <v>3593</v>
      </c>
      <c r="Z630" s="234" t="s">
        <v>3593</v>
      </c>
      <c r="AA630" s="234" t="s">
        <v>3593</v>
      </c>
      <c r="AB630" s="234" t="s">
        <v>3593</v>
      </c>
      <c r="AC630" s="234" t="s">
        <v>3593</v>
      </c>
      <c r="AD630" s="234" t="s">
        <v>3593</v>
      </c>
      <c r="AE630" s="234" t="s">
        <v>3593</v>
      </c>
      <c r="AF630" s="234" t="s">
        <v>3593</v>
      </c>
      <c r="AG630" s="234" t="s">
        <v>3593</v>
      </c>
      <c r="AH630" s="234" t="s">
        <v>3593</v>
      </c>
      <c r="AI630" s="234" t="s">
        <v>3593</v>
      </c>
      <c r="AJ630" s="234" t="s">
        <v>3593</v>
      </c>
      <c r="AK630" s="234" t="s">
        <v>3593</v>
      </c>
      <c r="AL630" s="234" t="s">
        <v>3593</v>
      </c>
      <c r="AM630" s="234" t="s">
        <v>3593</v>
      </c>
      <c r="AN630" s="234" t="s">
        <v>3593</v>
      </c>
      <c r="AO630" s="234" t="s">
        <v>3593</v>
      </c>
      <c r="AP630" s="234" t="s">
        <v>3593</v>
      </c>
      <c r="AQ630" s="234" t="s">
        <v>3593</v>
      </c>
      <c r="AR630" s="234" t="s">
        <v>3593</v>
      </c>
      <c r="AS630" s="234" t="s">
        <v>3593</v>
      </c>
      <c r="AT630" s="234" t="s">
        <v>3593</v>
      </c>
      <c r="AU630" s="234" t="s">
        <v>3593</v>
      </c>
      <c r="AV630" s="234" t="s">
        <v>3593</v>
      </c>
      <c r="AW630" s="234" t="s">
        <v>3593</v>
      </c>
      <c r="AX630" s="234" t="s">
        <v>3593</v>
      </c>
      <c r="AY630" s="234" t="s">
        <v>3593</v>
      </c>
    </row>
    <row r="631" spans="15:51" x14ac:dyDescent="0.25">
      <c r="O631" s="200"/>
      <c r="P631" s="199" t="s">
        <v>4052</v>
      </c>
      <c r="Q631" s="199" t="s">
        <v>3872</v>
      </c>
      <c r="R631" s="199" t="s">
        <v>3872</v>
      </c>
      <c r="S631" s="199" t="s">
        <v>3638</v>
      </c>
      <c r="T631" s="234" t="s">
        <v>4053</v>
      </c>
      <c r="U631" s="234" t="s">
        <v>3593</v>
      </c>
      <c r="V631" s="234" t="s">
        <v>3593</v>
      </c>
      <c r="W631" s="234" t="s">
        <v>3593</v>
      </c>
      <c r="X631" s="234" t="s">
        <v>3593</v>
      </c>
      <c r="Y631" s="234" t="s">
        <v>3593</v>
      </c>
      <c r="Z631" s="234" t="s">
        <v>3593</v>
      </c>
      <c r="AA631" s="234" t="s">
        <v>3593</v>
      </c>
      <c r="AB631" s="234" t="s">
        <v>3593</v>
      </c>
      <c r="AC631" s="234" t="s">
        <v>3593</v>
      </c>
      <c r="AD631" s="234" t="s">
        <v>3593</v>
      </c>
      <c r="AE631" s="234" t="s">
        <v>3593</v>
      </c>
      <c r="AF631" s="234" t="s">
        <v>3593</v>
      </c>
      <c r="AG631" s="234" t="s">
        <v>3593</v>
      </c>
      <c r="AH631" s="234" t="s">
        <v>3593</v>
      </c>
      <c r="AI631" s="234" t="s">
        <v>3593</v>
      </c>
      <c r="AJ631" s="234" t="s">
        <v>3593</v>
      </c>
      <c r="AK631" s="234" t="s">
        <v>3593</v>
      </c>
      <c r="AL631" s="234" t="s">
        <v>3593</v>
      </c>
      <c r="AM631" s="234" t="s">
        <v>3593</v>
      </c>
      <c r="AN631" s="234" t="s">
        <v>3593</v>
      </c>
      <c r="AO631" s="234" t="s">
        <v>3593</v>
      </c>
      <c r="AP631" s="234" t="s">
        <v>3593</v>
      </c>
      <c r="AQ631" s="234" t="s">
        <v>3593</v>
      </c>
      <c r="AR631" s="234" t="s">
        <v>3593</v>
      </c>
      <c r="AS631" s="234" t="s">
        <v>3593</v>
      </c>
      <c r="AT631" s="234" t="s">
        <v>3593</v>
      </c>
      <c r="AU631" s="234" t="s">
        <v>3593</v>
      </c>
      <c r="AV631" s="234" t="s">
        <v>3593</v>
      </c>
      <c r="AW631" s="234" t="s">
        <v>3593</v>
      </c>
      <c r="AX631" s="234" t="s">
        <v>3593</v>
      </c>
      <c r="AY631" s="234" t="s">
        <v>3593</v>
      </c>
    </row>
    <row r="632" spans="15:51" x14ac:dyDescent="0.25">
      <c r="O632" s="200"/>
      <c r="P632" s="199" t="s">
        <v>4052</v>
      </c>
      <c r="Q632" s="199" t="s">
        <v>3925</v>
      </c>
      <c r="R632" s="199" t="s">
        <v>3925</v>
      </c>
      <c r="S632" s="199" t="s">
        <v>3670</v>
      </c>
      <c r="T632" s="199" t="s">
        <v>3672</v>
      </c>
      <c r="U632" s="234" t="s">
        <v>4053</v>
      </c>
      <c r="V632" s="234" t="s">
        <v>3593</v>
      </c>
      <c r="W632" s="234" t="s">
        <v>3593</v>
      </c>
      <c r="X632" s="234" t="s">
        <v>3593</v>
      </c>
      <c r="Y632" s="234" t="s">
        <v>3593</v>
      </c>
      <c r="Z632" s="234" t="s">
        <v>3593</v>
      </c>
      <c r="AA632" s="234" t="s">
        <v>3593</v>
      </c>
      <c r="AB632" s="234" t="s">
        <v>3593</v>
      </c>
      <c r="AC632" s="234" t="s">
        <v>3593</v>
      </c>
      <c r="AD632" s="234" t="s">
        <v>3593</v>
      </c>
      <c r="AE632" s="234" t="s">
        <v>3593</v>
      </c>
      <c r="AF632" s="234" t="s">
        <v>3593</v>
      </c>
      <c r="AG632" s="234" t="s">
        <v>3593</v>
      </c>
      <c r="AH632" s="234" t="s">
        <v>3593</v>
      </c>
      <c r="AI632" s="234" t="s">
        <v>3593</v>
      </c>
      <c r="AJ632" s="234" t="s">
        <v>3593</v>
      </c>
      <c r="AK632" s="234" t="s">
        <v>3593</v>
      </c>
      <c r="AL632" s="234" t="s">
        <v>3593</v>
      </c>
      <c r="AM632" s="234" t="s">
        <v>3593</v>
      </c>
      <c r="AN632" s="234" t="s">
        <v>3593</v>
      </c>
      <c r="AO632" s="234" t="s">
        <v>3593</v>
      </c>
      <c r="AP632" s="234" t="s">
        <v>3593</v>
      </c>
      <c r="AQ632" s="234" t="s">
        <v>3593</v>
      </c>
      <c r="AR632" s="234" t="s">
        <v>3593</v>
      </c>
      <c r="AS632" s="234" t="s">
        <v>3593</v>
      </c>
      <c r="AT632" s="234" t="s">
        <v>3593</v>
      </c>
      <c r="AU632" s="234" t="s">
        <v>3593</v>
      </c>
      <c r="AV632" s="234" t="s">
        <v>3593</v>
      </c>
      <c r="AW632" s="234" t="s">
        <v>3593</v>
      </c>
      <c r="AX632" s="234" t="s">
        <v>3593</v>
      </c>
      <c r="AY632" s="234" t="s">
        <v>3593</v>
      </c>
    </row>
    <row r="633" spans="15:51" x14ac:dyDescent="0.25">
      <c r="O633" s="200"/>
      <c r="P633" s="199" t="s">
        <v>4052</v>
      </c>
      <c r="Q633" s="199" t="s">
        <v>3926</v>
      </c>
      <c r="R633" s="199" t="s">
        <v>3926</v>
      </c>
      <c r="S633" s="199" t="s">
        <v>3591</v>
      </c>
      <c r="T633" s="234" t="s">
        <v>4053</v>
      </c>
      <c r="U633" s="234" t="s">
        <v>3593</v>
      </c>
      <c r="V633" s="234" t="s">
        <v>3593</v>
      </c>
      <c r="W633" s="234" t="s">
        <v>3593</v>
      </c>
      <c r="X633" s="234" t="s">
        <v>3593</v>
      </c>
      <c r="Y633" s="234" t="s">
        <v>3593</v>
      </c>
      <c r="Z633" s="234" t="s">
        <v>3593</v>
      </c>
      <c r="AA633" s="234" t="s">
        <v>3593</v>
      </c>
      <c r="AB633" s="234" t="s">
        <v>3593</v>
      </c>
      <c r="AC633" s="234" t="s">
        <v>3593</v>
      </c>
      <c r="AD633" s="234" t="s">
        <v>3593</v>
      </c>
      <c r="AE633" s="234" t="s">
        <v>3593</v>
      </c>
      <c r="AF633" s="234" t="s">
        <v>3593</v>
      </c>
      <c r="AG633" s="234" t="s">
        <v>3593</v>
      </c>
      <c r="AH633" s="234" t="s">
        <v>3593</v>
      </c>
      <c r="AI633" s="234" t="s">
        <v>3593</v>
      </c>
      <c r="AJ633" s="234" t="s">
        <v>3593</v>
      </c>
      <c r="AK633" s="234" t="s">
        <v>3593</v>
      </c>
      <c r="AL633" s="234" t="s">
        <v>3593</v>
      </c>
      <c r="AM633" s="234" t="s">
        <v>3593</v>
      </c>
      <c r="AN633" s="234" t="s">
        <v>3593</v>
      </c>
      <c r="AO633" s="234" t="s">
        <v>3593</v>
      </c>
      <c r="AP633" s="234" t="s">
        <v>3593</v>
      </c>
      <c r="AQ633" s="234" t="s">
        <v>3593</v>
      </c>
      <c r="AR633" s="234" t="s">
        <v>3593</v>
      </c>
      <c r="AS633" s="234" t="s">
        <v>3593</v>
      </c>
      <c r="AT633" s="234" t="s">
        <v>3593</v>
      </c>
      <c r="AU633" s="234" t="s">
        <v>3593</v>
      </c>
      <c r="AV633" s="234" t="s">
        <v>3593</v>
      </c>
      <c r="AW633" s="234" t="s">
        <v>3593</v>
      </c>
      <c r="AX633" s="234" t="s">
        <v>3593</v>
      </c>
      <c r="AY633" s="234" t="s">
        <v>3593</v>
      </c>
    </row>
    <row r="634" spans="15:51" x14ac:dyDescent="0.25">
      <c r="O634" s="200"/>
      <c r="P634" s="199" t="s">
        <v>4052</v>
      </c>
      <c r="Q634" s="199" t="s">
        <v>3873</v>
      </c>
      <c r="R634" s="199" t="s">
        <v>3873</v>
      </c>
      <c r="S634" s="199" t="s">
        <v>3638</v>
      </c>
      <c r="T634" s="234" t="s">
        <v>4053</v>
      </c>
      <c r="U634" s="234" t="s">
        <v>3593</v>
      </c>
      <c r="V634" s="234" t="s">
        <v>3593</v>
      </c>
      <c r="W634" s="234" t="s">
        <v>3593</v>
      </c>
      <c r="X634" s="234" t="s">
        <v>3593</v>
      </c>
      <c r="Y634" s="234" t="s">
        <v>3593</v>
      </c>
      <c r="Z634" s="234" t="s">
        <v>3593</v>
      </c>
      <c r="AA634" s="234" t="s">
        <v>3593</v>
      </c>
      <c r="AB634" s="234" t="s">
        <v>3593</v>
      </c>
      <c r="AC634" s="234" t="s">
        <v>3593</v>
      </c>
      <c r="AD634" s="234" t="s">
        <v>3593</v>
      </c>
      <c r="AE634" s="234" t="s">
        <v>3593</v>
      </c>
      <c r="AF634" s="234" t="s">
        <v>3593</v>
      </c>
      <c r="AG634" s="234" t="s">
        <v>3593</v>
      </c>
      <c r="AH634" s="234" t="s">
        <v>3593</v>
      </c>
      <c r="AI634" s="234" t="s">
        <v>3593</v>
      </c>
      <c r="AJ634" s="234" t="s">
        <v>3593</v>
      </c>
      <c r="AK634" s="234" t="s">
        <v>3593</v>
      </c>
      <c r="AL634" s="234" t="s">
        <v>3593</v>
      </c>
      <c r="AM634" s="234" t="s">
        <v>3593</v>
      </c>
      <c r="AN634" s="234" t="s">
        <v>3593</v>
      </c>
      <c r="AO634" s="234" t="s">
        <v>3593</v>
      </c>
      <c r="AP634" s="234" t="s">
        <v>3593</v>
      </c>
      <c r="AQ634" s="234" t="s">
        <v>3593</v>
      </c>
      <c r="AR634" s="234" t="s">
        <v>3593</v>
      </c>
      <c r="AS634" s="234" t="s">
        <v>3593</v>
      </c>
      <c r="AT634" s="234" t="s">
        <v>3593</v>
      </c>
      <c r="AU634" s="234" t="s">
        <v>3593</v>
      </c>
      <c r="AV634" s="234" t="s">
        <v>3593</v>
      </c>
      <c r="AW634" s="234" t="s">
        <v>3593</v>
      </c>
      <c r="AX634" s="234" t="s">
        <v>3593</v>
      </c>
      <c r="AY634" s="234" t="s">
        <v>3593</v>
      </c>
    </row>
    <row r="635" spans="15:51" x14ac:dyDescent="0.25">
      <c r="O635" s="200"/>
      <c r="P635" s="199" t="s">
        <v>4054</v>
      </c>
      <c r="Q635" s="199" t="s">
        <v>3829</v>
      </c>
      <c r="R635" s="199" t="s">
        <v>3827</v>
      </c>
      <c r="S635" s="199" t="s">
        <v>3927</v>
      </c>
      <c r="T635" s="199" t="s">
        <v>3928</v>
      </c>
      <c r="U635" s="199" t="s">
        <v>3929</v>
      </c>
      <c r="V635" s="234" t="s">
        <v>3593</v>
      </c>
      <c r="W635" s="234" t="s">
        <v>3593</v>
      </c>
      <c r="X635" s="234" t="s">
        <v>3593</v>
      </c>
      <c r="Y635" s="234" t="s">
        <v>3593</v>
      </c>
      <c r="Z635" s="234" t="s">
        <v>3593</v>
      </c>
      <c r="AA635" s="234" t="s">
        <v>3593</v>
      </c>
      <c r="AB635" s="234" t="s">
        <v>3593</v>
      </c>
      <c r="AC635" s="234" t="s">
        <v>3593</v>
      </c>
      <c r="AD635" s="234" t="s">
        <v>3593</v>
      </c>
      <c r="AE635" s="234" t="s">
        <v>3593</v>
      </c>
      <c r="AF635" s="234" t="s">
        <v>3593</v>
      </c>
      <c r="AG635" s="234" t="s">
        <v>3593</v>
      </c>
      <c r="AH635" s="234" t="s">
        <v>3593</v>
      </c>
      <c r="AI635" s="234" t="s">
        <v>3593</v>
      </c>
      <c r="AJ635" s="234" t="s">
        <v>3593</v>
      </c>
      <c r="AK635" s="234" t="s">
        <v>3593</v>
      </c>
      <c r="AL635" s="234" t="s">
        <v>3593</v>
      </c>
      <c r="AM635" s="234" t="s">
        <v>3593</v>
      </c>
      <c r="AN635" s="234" t="s">
        <v>3593</v>
      </c>
      <c r="AO635" s="234" t="s">
        <v>3593</v>
      </c>
      <c r="AP635" s="234" t="s">
        <v>3593</v>
      </c>
      <c r="AQ635" s="234" t="s">
        <v>3593</v>
      </c>
      <c r="AR635" s="234" t="s">
        <v>3593</v>
      </c>
      <c r="AS635" s="234" t="s">
        <v>3593</v>
      </c>
      <c r="AT635" s="234" t="s">
        <v>3593</v>
      </c>
      <c r="AU635" s="234" t="s">
        <v>3593</v>
      </c>
      <c r="AV635" s="234" t="s">
        <v>3593</v>
      </c>
      <c r="AW635" s="234" t="s">
        <v>3593</v>
      </c>
      <c r="AX635" s="234" t="s">
        <v>3593</v>
      </c>
      <c r="AY635" s="234" t="s">
        <v>3593</v>
      </c>
    </row>
    <row r="636" spans="15:51" x14ac:dyDescent="0.25">
      <c r="O636" s="200"/>
      <c r="P636" s="199" t="s">
        <v>3699</v>
      </c>
      <c r="Q636" s="199" t="s">
        <v>3828</v>
      </c>
      <c r="R636" s="234" t="s">
        <v>3593</v>
      </c>
      <c r="S636" s="234" t="s">
        <v>3593</v>
      </c>
      <c r="T636" s="234" t="s">
        <v>3593</v>
      </c>
      <c r="U636" s="234" t="s">
        <v>3593</v>
      </c>
      <c r="V636" s="234" t="s">
        <v>3593</v>
      </c>
      <c r="W636" s="234" t="s">
        <v>3593</v>
      </c>
      <c r="X636" s="234" t="s">
        <v>3593</v>
      </c>
      <c r="Y636" s="234" t="s">
        <v>3593</v>
      </c>
      <c r="Z636" s="234" t="s">
        <v>3593</v>
      </c>
      <c r="AA636" s="234" t="s">
        <v>3593</v>
      </c>
      <c r="AB636" s="234" t="s">
        <v>3593</v>
      </c>
      <c r="AC636" s="234" t="s">
        <v>3593</v>
      </c>
      <c r="AD636" s="234" t="s">
        <v>3593</v>
      </c>
      <c r="AE636" s="234" t="s">
        <v>3593</v>
      </c>
      <c r="AF636" s="234" t="s">
        <v>3593</v>
      </c>
      <c r="AG636" s="234" t="s">
        <v>3593</v>
      </c>
      <c r="AH636" s="234" t="s">
        <v>3593</v>
      </c>
      <c r="AI636" s="234" t="s">
        <v>3593</v>
      </c>
      <c r="AJ636" s="234" t="s">
        <v>3593</v>
      </c>
      <c r="AK636" s="234" t="s">
        <v>3593</v>
      </c>
      <c r="AL636" s="234" t="s">
        <v>3593</v>
      </c>
      <c r="AM636" s="234" t="s">
        <v>3593</v>
      </c>
      <c r="AN636" s="234" t="s">
        <v>3593</v>
      </c>
      <c r="AO636" s="234" t="s">
        <v>3593</v>
      </c>
      <c r="AP636" s="234" t="s">
        <v>3593</v>
      </c>
      <c r="AQ636" s="234" t="s">
        <v>3593</v>
      </c>
      <c r="AR636" s="234" t="s">
        <v>3593</v>
      </c>
      <c r="AS636" s="234" t="s">
        <v>3593</v>
      </c>
      <c r="AT636" s="234" t="s">
        <v>3593</v>
      </c>
      <c r="AU636" s="234" t="s">
        <v>3593</v>
      </c>
      <c r="AV636" s="234" t="s">
        <v>3593</v>
      </c>
      <c r="AW636" s="234" t="s">
        <v>3593</v>
      </c>
      <c r="AX636" s="234" t="s">
        <v>3593</v>
      </c>
      <c r="AY636" s="234" t="s">
        <v>3593</v>
      </c>
    </row>
    <row r="637" spans="15:51" x14ac:dyDescent="0.25">
      <c r="O637" s="200"/>
      <c r="P637" s="199" t="s">
        <v>4052</v>
      </c>
      <c r="Q637" s="199" t="s">
        <v>3729</v>
      </c>
      <c r="R637" s="199" t="s">
        <v>3729</v>
      </c>
      <c r="S637" s="199" t="s">
        <v>3724</v>
      </c>
      <c r="T637" s="199" t="s">
        <v>3726</v>
      </c>
      <c r="U637" s="234" t="s">
        <v>4053</v>
      </c>
      <c r="V637" s="234" t="s">
        <v>3593</v>
      </c>
      <c r="W637" s="234" t="s">
        <v>3593</v>
      </c>
      <c r="X637" s="234" t="s">
        <v>3593</v>
      </c>
      <c r="Y637" s="234" t="s">
        <v>3593</v>
      </c>
      <c r="Z637" s="234" t="s">
        <v>3593</v>
      </c>
      <c r="AA637" s="234" t="s">
        <v>3593</v>
      </c>
      <c r="AB637" s="234" t="s">
        <v>3593</v>
      </c>
      <c r="AC637" s="234" t="s">
        <v>3593</v>
      </c>
      <c r="AD637" s="234" t="s">
        <v>3593</v>
      </c>
      <c r="AE637" s="234" t="s">
        <v>3593</v>
      </c>
      <c r="AF637" s="234" t="s">
        <v>3593</v>
      </c>
      <c r="AG637" s="234" t="s">
        <v>3593</v>
      </c>
      <c r="AH637" s="234" t="s">
        <v>3593</v>
      </c>
      <c r="AI637" s="234" t="s">
        <v>3593</v>
      </c>
      <c r="AJ637" s="234" t="s">
        <v>3593</v>
      </c>
      <c r="AK637" s="234" t="s">
        <v>3593</v>
      </c>
      <c r="AL637" s="234" t="s">
        <v>3593</v>
      </c>
      <c r="AM637" s="234" t="s">
        <v>3593</v>
      </c>
      <c r="AN637" s="234" t="s">
        <v>3593</v>
      </c>
      <c r="AO637" s="234" t="s">
        <v>3593</v>
      </c>
      <c r="AP637" s="234" t="s">
        <v>3593</v>
      </c>
      <c r="AQ637" s="234" t="s">
        <v>3593</v>
      </c>
      <c r="AR637" s="234" t="s">
        <v>3593</v>
      </c>
      <c r="AS637" s="234" t="s">
        <v>3593</v>
      </c>
      <c r="AT637" s="234" t="s">
        <v>3593</v>
      </c>
      <c r="AU637" s="234" t="s">
        <v>3593</v>
      </c>
      <c r="AV637" s="234" t="s">
        <v>3593</v>
      </c>
      <c r="AW637" s="234" t="s">
        <v>3593</v>
      </c>
      <c r="AX637" s="234" t="s">
        <v>3593</v>
      </c>
      <c r="AY637" s="234" t="s">
        <v>3593</v>
      </c>
    </row>
    <row r="638" spans="15:51" x14ac:dyDescent="0.25">
      <c r="O638" s="200"/>
      <c r="P638" s="199" t="s">
        <v>4052</v>
      </c>
      <c r="Q638" s="199" t="s">
        <v>3930</v>
      </c>
      <c r="R638" s="199" t="s">
        <v>3930</v>
      </c>
      <c r="S638" s="199" t="s">
        <v>3716</v>
      </c>
      <c r="T638" s="199" t="s">
        <v>3675</v>
      </c>
      <c r="U638" s="234" t="s">
        <v>4053</v>
      </c>
      <c r="V638" s="234" t="s">
        <v>3593</v>
      </c>
      <c r="W638" s="234" t="s">
        <v>3593</v>
      </c>
      <c r="X638" s="234" t="s">
        <v>3593</v>
      </c>
      <c r="Y638" s="234" t="s">
        <v>3593</v>
      </c>
      <c r="Z638" s="234" t="s">
        <v>3593</v>
      </c>
      <c r="AA638" s="234" t="s">
        <v>3593</v>
      </c>
      <c r="AB638" s="234" t="s">
        <v>3593</v>
      </c>
      <c r="AC638" s="234" t="s">
        <v>3593</v>
      </c>
      <c r="AD638" s="234" t="s">
        <v>3593</v>
      </c>
      <c r="AE638" s="234" t="s">
        <v>3593</v>
      </c>
      <c r="AF638" s="234" t="s">
        <v>3593</v>
      </c>
      <c r="AG638" s="234" t="s">
        <v>3593</v>
      </c>
      <c r="AH638" s="234" t="s">
        <v>3593</v>
      </c>
      <c r="AI638" s="234" t="s">
        <v>3593</v>
      </c>
      <c r="AJ638" s="234" t="s">
        <v>3593</v>
      </c>
      <c r="AK638" s="234" t="s">
        <v>3593</v>
      </c>
      <c r="AL638" s="234" t="s">
        <v>3593</v>
      </c>
      <c r="AM638" s="234" t="s">
        <v>3593</v>
      </c>
      <c r="AN638" s="234" t="s">
        <v>3593</v>
      </c>
      <c r="AO638" s="234" t="s">
        <v>3593</v>
      </c>
      <c r="AP638" s="234" t="s">
        <v>3593</v>
      </c>
      <c r="AQ638" s="234" t="s">
        <v>3593</v>
      </c>
      <c r="AR638" s="234" t="s">
        <v>3593</v>
      </c>
      <c r="AS638" s="234" t="s">
        <v>3593</v>
      </c>
      <c r="AT638" s="234" t="s">
        <v>3593</v>
      </c>
      <c r="AU638" s="234" t="s">
        <v>3593</v>
      </c>
      <c r="AV638" s="234" t="s">
        <v>3593</v>
      </c>
      <c r="AW638" s="234" t="s">
        <v>3593</v>
      </c>
      <c r="AX638" s="234" t="s">
        <v>3593</v>
      </c>
      <c r="AY638" s="234" t="s">
        <v>3593</v>
      </c>
    </row>
    <row r="639" spans="15:51" x14ac:dyDescent="0.25">
      <c r="O639" s="200"/>
      <c r="P639" s="199" t="s">
        <v>4052</v>
      </c>
      <c r="Q639" s="199" t="s">
        <v>3931</v>
      </c>
      <c r="R639" s="199" t="s">
        <v>3931</v>
      </c>
      <c r="S639" s="199" t="s">
        <v>3635</v>
      </c>
      <c r="T639" s="234" t="s">
        <v>4053</v>
      </c>
      <c r="U639" s="234" t="s">
        <v>3593</v>
      </c>
      <c r="V639" s="234" t="s">
        <v>3593</v>
      </c>
      <c r="W639" s="234" t="s">
        <v>3593</v>
      </c>
      <c r="X639" s="234" t="s">
        <v>3593</v>
      </c>
      <c r="Y639" s="234" t="s">
        <v>3593</v>
      </c>
      <c r="Z639" s="234" t="s">
        <v>3593</v>
      </c>
      <c r="AA639" s="234" t="s">
        <v>3593</v>
      </c>
      <c r="AB639" s="234" t="s">
        <v>3593</v>
      </c>
      <c r="AC639" s="234" t="s">
        <v>3593</v>
      </c>
      <c r="AD639" s="234" t="s">
        <v>3593</v>
      </c>
      <c r="AE639" s="234" t="s">
        <v>3593</v>
      </c>
      <c r="AF639" s="234" t="s">
        <v>3593</v>
      </c>
      <c r="AG639" s="234" t="s">
        <v>3593</v>
      </c>
      <c r="AH639" s="234" t="s">
        <v>3593</v>
      </c>
      <c r="AI639" s="234" t="s">
        <v>3593</v>
      </c>
      <c r="AJ639" s="234" t="s">
        <v>3593</v>
      </c>
      <c r="AK639" s="234" t="s">
        <v>3593</v>
      </c>
      <c r="AL639" s="234" t="s">
        <v>3593</v>
      </c>
      <c r="AM639" s="234" t="s">
        <v>3593</v>
      </c>
      <c r="AN639" s="234" t="s">
        <v>3593</v>
      </c>
      <c r="AO639" s="234" t="s">
        <v>3593</v>
      </c>
      <c r="AP639" s="234" t="s">
        <v>3593</v>
      </c>
      <c r="AQ639" s="234" t="s">
        <v>3593</v>
      </c>
      <c r="AR639" s="234" t="s">
        <v>3593</v>
      </c>
      <c r="AS639" s="234" t="s">
        <v>3593</v>
      </c>
      <c r="AT639" s="234" t="s">
        <v>3593</v>
      </c>
      <c r="AU639" s="234" t="s">
        <v>3593</v>
      </c>
      <c r="AV639" s="234" t="s">
        <v>3593</v>
      </c>
      <c r="AW639" s="234" t="s">
        <v>3593</v>
      </c>
      <c r="AX639" s="234" t="s">
        <v>3593</v>
      </c>
      <c r="AY639" s="234" t="s">
        <v>3593</v>
      </c>
    </row>
    <row r="640" spans="15:51" x14ac:dyDescent="0.25">
      <c r="O640" s="200"/>
      <c r="P640" s="199" t="s">
        <v>4052</v>
      </c>
      <c r="Q640" s="199" t="s">
        <v>3909</v>
      </c>
      <c r="R640" s="199" t="s">
        <v>3909</v>
      </c>
      <c r="S640" s="234" t="s">
        <v>4053</v>
      </c>
      <c r="T640" s="234" t="s">
        <v>3593</v>
      </c>
      <c r="U640" s="234" t="s">
        <v>3593</v>
      </c>
      <c r="V640" s="234" t="s">
        <v>3593</v>
      </c>
      <c r="W640" s="234" t="s">
        <v>3593</v>
      </c>
      <c r="X640" s="234" t="s">
        <v>3593</v>
      </c>
      <c r="Y640" s="234" t="s">
        <v>3593</v>
      </c>
      <c r="Z640" s="234" t="s">
        <v>3593</v>
      </c>
      <c r="AA640" s="234" t="s">
        <v>3593</v>
      </c>
      <c r="AB640" s="234" t="s">
        <v>3593</v>
      </c>
      <c r="AC640" s="234" t="s">
        <v>3593</v>
      </c>
      <c r="AD640" s="234" t="s">
        <v>3593</v>
      </c>
      <c r="AE640" s="234" t="s">
        <v>3593</v>
      </c>
      <c r="AF640" s="234" t="s">
        <v>3593</v>
      </c>
      <c r="AG640" s="234" t="s">
        <v>3593</v>
      </c>
      <c r="AH640" s="234" t="s">
        <v>3593</v>
      </c>
      <c r="AI640" s="234" t="s">
        <v>3593</v>
      </c>
      <c r="AJ640" s="234" t="s">
        <v>3593</v>
      </c>
      <c r="AK640" s="234" t="s">
        <v>3593</v>
      </c>
      <c r="AL640" s="234" t="s">
        <v>3593</v>
      </c>
      <c r="AM640" s="234" t="s">
        <v>3593</v>
      </c>
      <c r="AN640" s="234" t="s">
        <v>3593</v>
      </c>
      <c r="AO640" s="234" t="s">
        <v>3593</v>
      </c>
      <c r="AP640" s="234" t="s">
        <v>3593</v>
      </c>
      <c r="AQ640" s="234" t="s">
        <v>3593</v>
      </c>
      <c r="AR640" s="234" t="s">
        <v>3593</v>
      </c>
      <c r="AS640" s="234" t="s">
        <v>3593</v>
      </c>
      <c r="AT640" s="234" t="s">
        <v>3593</v>
      </c>
      <c r="AU640" s="234" t="s">
        <v>3593</v>
      </c>
      <c r="AV640" s="234" t="s">
        <v>3593</v>
      </c>
      <c r="AW640" s="234" t="s">
        <v>3593</v>
      </c>
      <c r="AX640" s="234" t="s">
        <v>3593</v>
      </c>
      <c r="AY640" s="234" t="s">
        <v>3593</v>
      </c>
    </row>
    <row r="641" spans="15:51" x14ac:dyDescent="0.25">
      <c r="O641" s="200"/>
      <c r="P641" s="199" t="s">
        <v>4052</v>
      </c>
      <c r="Q641" s="199" t="s">
        <v>3807</v>
      </c>
      <c r="R641" s="199" t="s">
        <v>3807</v>
      </c>
      <c r="S641" s="234" t="s">
        <v>4053</v>
      </c>
      <c r="T641" s="234" t="s">
        <v>3593</v>
      </c>
      <c r="U641" s="234" t="s">
        <v>3593</v>
      </c>
      <c r="V641" s="234" t="s">
        <v>3593</v>
      </c>
      <c r="W641" s="234" t="s">
        <v>3593</v>
      </c>
      <c r="X641" s="234" t="s">
        <v>3593</v>
      </c>
      <c r="Y641" s="234" t="s">
        <v>3593</v>
      </c>
      <c r="Z641" s="234" t="s">
        <v>3593</v>
      </c>
      <c r="AA641" s="234" t="s">
        <v>3593</v>
      </c>
      <c r="AB641" s="234" t="s">
        <v>3593</v>
      </c>
      <c r="AC641" s="234" t="s">
        <v>3593</v>
      </c>
      <c r="AD641" s="234" t="s">
        <v>3593</v>
      </c>
      <c r="AE641" s="234" t="s">
        <v>3593</v>
      </c>
      <c r="AF641" s="234" t="s">
        <v>3593</v>
      </c>
      <c r="AG641" s="234" t="s">
        <v>3593</v>
      </c>
      <c r="AH641" s="234" t="s">
        <v>3593</v>
      </c>
      <c r="AI641" s="234" t="s">
        <v>3593</v>
      </c>
      <c r="AJ641" s="234" t="s">
        <v>3593</v>
      </c>
      <c r="AK641" s="234" t="s">
        <v>3593</v>
      </c>
      <c r="AL641" s="234" t="s">
        <v>3593</v>
      </c>
      <c r="AM641" s="234" t="s">
        <v>3593</v>
      </c>
      <c r="AN641" s="234" t="s">
        <v>3593</v>
      </c>
      <c r="AO641" s="234" t="s">
        <v>3593</v>
      </c>
      <c r="AP641" s="234" t="s">
        <v>3593</v>
      </c>
      <c r="AQ641" s="234" t="s">
        <v>3593</v>
      </c>
      <c r="AR641" s="234" t="s">
        <v>3593</v>
      </c>
      <c r="AS641" s="234" t="s">
        <v>3593</v>
      </c>
      <c r="AT641" s="234" t="s">
        <v>3593</v>
      </c>
      <c r="AU641" s="234" t="s">
        <v>3593</v>
      </c>
      <c r="AV641" s="234" t="s">
        <v>3593</v>
      </c>
      <c r="AW641" s="234" t="s">
        <v>3593</v>
      </c>
      <c r="AX641" s="234" t="s">
        <v>3593</v>
      </c>
      <c r="AY641" s="234" t="s">
        <v>3593</v>
      </c>
    </row>
    <row r="642" spans="15:51" x14ac:dyDescent="0.25">
      <c r="O642" s="200"/>
      <c r="P642" s="199" t="s">
        <v>4052</v>
      </c>
      <c r="Q642" s="199" t="s">
        <v>3874</v>
      </c>
      <c r="R642" s="199" t="s">
        <v>3874</v>
      </c>
      <c r="S642" s="199" t="s">
        <v>3638</v>
      </c>
      <c r="T642" s="234" t="s">
        <v>4053</v>
      </c>
      <c r="U642" s="234" t="s">
        <v>3593</v>
      </c>
      <c r="V642" s="234" t="s">
        <v>3593</v>
      </c>
      <c r="W642" s="234" t="s">
        <v>3593</v>
      </c>
      <c r="X642" s="234" t="s">
        <v>3593</v>
      </c>
      <c r="Y642" s="234" t="s">
        <v>3593</v>
      </c>
      <c r="Z642" s="234" t="s">
        <v>3593</v>
      </c>
      <c r="AA642" s="234" t="s">
        <v>3593</v>
      </c>
      <c r="AB642" s="234" t="s">
        <v>3593</v>
      </c>
      <c r="AC642" s="234" t="s">
        <v>3593</v>
      </c>
      <c r="AD642" s="234" t="s">
        <v>3593</v>
      </c>
      <c r="AE642" s="234" t="s">
        <v>3593</v>
      </c>
      <c r="AF642" s="234" t="s">
        <v>3593</v>
      </c>
      <c r="AG642" s="234" t="s">
        <v>3593</v>
      </c>
      <c r="AH642" s="234" t="s">
        <v>3593</v>
      </c>
      <c r="AI642" s="234" t="s">
        <v>3593</v>
      </c>
      <c r="AJ642" s="234" t="s">
        <v>3593</v>
      </c>
      <c r="AK642" s="234" t="s">
        <v>3593</v>
      </c>
      <c r="AL642" s="234" t="s">
        <v>3593</v>
      </c>
      <c r="AM642" s="234" t="s">
        <v>3593</v>
      </c>
      <c r="AN642" s="234" t="s">
        <v>3593</v>
      </c>
      <c r="AO642" s="234" t="s">
        <v>3593</v>
      </c>
      <c r="AP642" s="234" t="s">
        <v>3593</v>
      </c>
      <c r="AQ642" s="234" t="s">
        <v>3593</v>
      </c>
      <c r="AR642" s="234" t="s">
        <v>3593</v>
      </c>
      <c r="AS642" s="234" t="s">
        <v>3593</v>
      </c>
      <c r="AT642" s="234" t="s">
        <v>3593</v>
      </c>
      <c r="AU642" s="234" t="s">
        <v>3593</v>
      </c>
      <c r="AV642" s="234" t="s">
        <v>3593</v>
      </c>
      <c r="AW642" s="234" t="s">
        <v>3593</v>
      </c>
      <c r="AX642" s="234" t="s">
        <v>3593</v>
      </c>
      <c r="AY642" s="234" t="s">
        <v>3593</v>
      </c>
    </row>
    <row r="643" spans="15:51" x14ac:dyDescent="0.25">
      <c r="O643" s="200"/>
      <c r="P643" s="199" t="s">
        <v>4052</v>
      </c>
      <c r="Q643" s="199" t="s">
        <v>3875</v>
      </c>
      <c r="R643" s="199" t="s">
        <v>3875</v>
      </c>
      <c r="S643" s="199" t="s">
        <v>3638</v>
      </c>
      <c r="T643" s="234" t="s">
        <v>4053</v>
      </c>
      <c r="U643" s="234" t="s">
        <v>3593</v>
      </c>
      <c r="V643" s="234" t="s">
        <v>3593</v>
      </c>
      <c r="W643" s="234" t="s">
        <v>3593</v>
      </c>
      <c r="X643" s="234" t="s">
        <v>3593</v>
      </c>
      <c r="Y643" s="234" t="s">
        <v>3593</v>
      </c>
      <c r="Z643" s="234" t="s">
        <v>3593</v>
      </c>
      <c r="AA643" s="234" t="s">
        <v>3593</v>
      </c>
      <c r="AB643" s="234" t="s">
        <v>3593</v>
      </c>
      <c r="AC643" s="234" t="s">
        <v>3593</v>
      </c>
      <c r="AD643" s="234" t="s">
        <v>3593</v>
      </c>
      <c r="AE643" s="234" t="s">
        <v>3593</v>
      </c>
      <c r="AF643" s="234" t="s">
        <v>3593</v>
      </c>
      <c r="AG643" s="234" t="s">
        <v>3593</v>
      </c>
      <c r="AH643" s="234" t="s">
        <v>3593</v>
      </c>
      <c r="AI643" s="234" t="s">
        <v>3593</v>
      </c>
      <c r="AJ643" s="234" t="s">
        <v>3593</v>
      </c>
      <c r="AK643" s="234" t="s">
        <v>3593</v>
      </c>
      <c r="AL643" s="234" t="s">
        <v>3593</v>
      </c>
      <c r="AM643" s="234" t="s">
        <v>3593</v>
      </c>
      <c r="AN643" s="234" t="s">
        <v>3593</v>
      </c>
      <c r="AO643" s="234" t="s">
        <v>3593</v>
      </c>
      <c r="AP643" s="234" t="s">
        <v>3593</v>
      </c>
      <c r="AQ643" s="234" t="s">
        <v>3593</v>
      </c>
      <c r="AR643" s="234" t="s">
        <v>3593</v>
      </c>
      <c r="AS643" s="234" t="s">
        <v>3593</v>
      </c>
      <c r="AT643" s="234" t="s">
        <v>3593</v>
      </c>
      <c r="AU643" s="234" t="s">
        <v>3593</v>
      </c>
      <c r="AV643" s="234" t="s">
        <v>3593</v>
      </c>
      <c r="AW643" s="234" t="s">
        <v>3593</v>
      </c>
      <c r="AX643" s="234" t="s">
        <v>3593</v>
      </c>
      <c r="AY643" s="234" t="s">
        <v>3593</v>
      </c>
    </row>
    <row r="644" spans="15:51" x14ac:dyDescent="0.25">
      <c r="O644" s="200"/>
      <c r="P644" s="199" t="s">
        <v>4054</v>
      </c>
      <c r="Q644" s="199" t="s">
        <v>3617</v>
      </c>
      <c r="R644" s="199" t="s">
        <v>3614</v>
      </c>
      <c r="S644" s="199" t="s">
        <v>3737</v>
      </c>
      <c r="T644" s="199" t="s">
        <v>3790</v>
      </c>
      <c r="U644" s="199" t="s">
        <v>3819</v>
      </c>
      <c r="V644" s="199" t="s">
        <v>3864</v>
      </c>
      <c r="W644" s="199" t="s">
        <v>3932</v>
      </c>
      <c r="X644" s="199" t="s">
        <v>3933</v>
      </c>
      <c r="Y644" s="199" t="s">
        <v>3934</v>
      </c>
      <c r="Z644" s="199" t="s">
        <v>3935</v>
      </c>
      <c r="AA644" s="199" t="s">
        <v>3936</v>
      </c>
      <c r="AB644" s="199" t="s">
        <v>3937</v>
      </c>
      <c r="AC644" s="199" t="s">
        <v>3938</v>
      </c>
      <c r="AD644" s="199" t="s">
        <v>3939</v>
      </c>
      <c r="AE644" s="234" t="s">
        <v>3593</v>
      </c>
      <c r="AF644" s="234" t="s">
        <v>3593</v>
      </c>
      <c r="AG644" s="234" t="s">
        <v>3593</v>
      </c>
      <c r="AH644" s="234" t="s">
        <v>3593</v>
      </c>
      <c r="AI644" s="234" t="s">
        <v>3593</v>
      </c>
      <c r="AJ644" s="234" t="s">
        <v>3593</v>
      </c>
      <c r="AK644" s="234" t="s">
        <v>3593</v>
      </c>
      <c r="AL644" s="234" t="s">
        <v>3593</v>
      </c>
      <c r="AM644" s="234" t="s">
        <v>3593</v>
      </c>
      <c r="AN644" s="234" t="s">
        <v>3593</v>
      </c>
      <c r="AO644" s="234" t="s">
        <v>3593</v>
      </c>
      <c r="AP644" s="234" t="s">
        <v>3593</v>
      </c>
      <c r="AQ644" s="234" t="s">
        <v>3593</v>
      </c>
      <c r="AR644" s="234" t="s">
        <v>3593</v>
      </c>
      <c r="AS644" s="234" t="s">
        <v>3593</v>
      </c>
      <c r="AT644" s="234" t="s">
        <v>3593</v>
      </c>
      <c r="AU644" s="234" t="s">
        <v>3593</v>
      </c>
      <c r="AV644" s="234" t="s">
        <v>3593</v>
      </c>
      <c r="AW644" s="234" t="s">
        <v>3593</v>
      </c>
      <c r="AX644" s="234" t="s">
        <v>3593</v>
      </c>
      <c r="AY644" s="234" t="s">
        <v>3593</v>
      </c>
    </row>
    <row r="645" spans="15:51" x14ac:dyDescent="0.25">
      <c r="O645" s="200"/>
      <c r="P645" s="199" t="s">
        <v>4054</v>
      </c>
      <c r="Q645" s="199" t="s">
        <v>3615</v>
      </c>
      <c r="R645" s="199" t="s">
        <v>3614</v>
      </c>
      <c r="S645" s="199" t="s">
        <v>3737</v>
      </c>
      <c r="T645" s="199" t="s">
        <v>3790</v>
      </c>
      <c r="U645" s="199" t="s">
        <v>3819</v>
      </c>
      <c r="V645" s="199" t="s">
        <v>3864</v>
      </c>
      <c r="W645" s="199" t="s">
        <v>3932</v>
      </c>
      <c r="X645" s="199" t="s">
        <v>3934</v>
      </c>
      <c r="Y645" s="199" t="s">
        <v>3935</v>
      </c>
      <c r="Z645" s="199" t="s">
        <v>3936</v>
      </c>
      <c r="AA645" s="199" t="s">
        <v>3937</v>
      </c>
      <c r="AB645" s="199" t="s">
        <v>3938</v>
      </c>
      <c r="AC645" s="199" t="s">
        <v>3939</v>
      </c>
      <c r="AD645" s="234" t="s">
        <v>3593</v>
      </c>
      <c r="AE645" s="234" t="s">
        <v>3593</v>
      </c>
      <c r="AF645" s="234" t="s">
        <v>3593</v>
      </c>
      <c r="AG645" s="234" t="s">
        <v>3593</v>
      </c>
      <c r="AH645" s="234" t="s">
        <v>3593</v>
      </c>
      <c r="AI645" s="234" t="s">
        <v>3593</v>
      </c>
      <c r="AJ645" s="234" t="s">
        <v>3593</v>
      </c>
      <c r="AK645" s="234" t="s">
        <v>3593</v>
      </c>
      <c r="AL645" s="234" t="s">
        <v>3593</v>
      </c>
      <c r="AM645" s="234" t="s">
        <v>3593</v>
      </c>
      <c r="AN645" s="234" t="s">
        <v>3593</v>
      </c>
      <c r="AO645" s="234" t="s">
        <v>3593</v>
      </c>
      <c r="AP645" s="234" t="s">
        <v>3593</v>
      </c>
      <c r="AQ645" s="234" t="s">
        <v>3593</v>
      </c>
      <c r="AR645" s="234" t="s">
        <v>3593</v>
      </c>
      <c r="AS645" s="234" t="s">
        <v>3593</v>
      </c>
      <c r="AT645" s="234" t="s">
        <v>3593</v>
      </c>
      <c r="AU645" s="234" t="s">
        <v>3593</v>
      </c>
      <c r="AV645" s="234" t="s">
        <v>3593</v>
      </c>
      <c r="AW645" s="234" t="s">
        <v>3593</v>
      </c>
      <c r="AX645" s="234" t="s">
        <v>3593</v>
      </c>
      <c r="AY645" s="234" t="s">
        <v>3593</v>
      </c>
    </row>
    <row r="646" spans="15:51" x14ac:dyDescent="0.25">
      <c r="O646" s="200"/>
      <c r="P646" s="199" t="s">
        <v>3699</v>
      </c>
      <c r="Q646" s="199" t="s">
        <v>3616</v>
      </c>
      <c r="R646" s="234" t="s">
        <v>3593</v>
      </c>
      <c r="S646" s="234" t="s">
        <v>3593</v>
      </c>
      <c r="T646" s="234" t="s">
        <v>3593</v>
      </c>
      <c r="U646" s="234" t="s">
        <v>3593</v>
      </c>
      <c r="V646" s="234" t="s">
        <v>3593</v>
      </c>
      <c r="W646" s="234" t="s">
        <v>3593</v>
      </c>
      <c r="X646" s="234" t="s">
        <v>3593</v>
      </c>
      <c r="Y646" s="234" t="s">
        <v>3593</v>
      </c>
      <c r="Z646" s="234" t="s">
        <v>3593</v>
      </c>
      <c r="AA646" s="234" t="s">
        <v>3593</v>
      </c>
      <c r="AB646" s="234" t="s">
        <v>3593</v>
      </c>
      <c r="AC646" s="234" t="s">
        <v>3593</v>
      </c>
      <c r="AD646" s="234" t="s">
        <v>3593</v>
      </c>
      <c r="AE646" s="234" t="s">
        <v>3593</v>
      </c>
      <c r="AF646" s="234" t="s">
        <v>3593</v>
      </c>
      <c r="AG646" s="234" t="s">
        <v>3593</v>
      </c>
      <c r="AH646" s="234" t="s">
        <v>3593</v>
      </c>
      <c r="AI646" s="234" t="s">
        <v>3593</v>
      </c>
      <c r="AJ646" s="234" t="s">
        <v>3593</v>
      </c>
      <c r="AK646" s="234" t="s">
        <v>3593</v>
      </c>
      <c r="AL646" s="234" t="s">
        <v>3593</v>
      </c>
      <c r="AM646" s="234" t="s">
        <v>3593</v>
      </c>
      <c r="AN646" s="234" t="s">
        <v>3593</v>
      </c>
      <c r="AO646" s="234" t="s">
        <v>3593</v>
      </c>
      <c r="AP646" s="234" t="s">
        <v>3593</v>
      </c>
      <c r="AQ646" s="234" t="s">
        <v>3593</v>
      </c>
      <c r="AR646" s="234" t="s">
        <v>3593</v>
      </c>
      <c r="AS646" s="234" t="s">
        <v>3593</v>
      </c>
      <c r="AT646" s="234" t="s">
        <v>3593</v>
      </c>
      <c r="AU646" s="234" t="s">
        <v>3593</v>
      </c>
      <c r="AV646" s="234" t="s">
        <v>3593</v>
      </c>
      <c r="AW646" s="234" t="s">
        <v>3593</v>
      </c>
      <c r="AX646" s="234" t="s">
        <v>3593</v>
      </c>
      <c r="AY646" s="234" t="s">
        <v>3593</v>
      </c>
    </row>
    <row r="647" spans="15:51" x14ac:dyDescent="0.25">
      <c r="O647" s="200"/>
      <c r="P647" s="199" t="s">
        <v>4052</v>
      </c>
      <c r="Q647" s="199" t="s">
        <v>3940</v>
      </c>
      <c r="R647" s="199" t="s">
        <v>3940</v>
      </c>
      <c r="S647" s="199" t="s">
        <v>3771</v>
      </c>
      <c r="T647" s="234" t="s">
        <v>4053</v>
      </c>
      <c r="U647" s="234" t="s">
        <v>3593</v>
      </c>
      <c r="V647" s="234" t="s">
        <v>3593</v>
      </c>
      <c r="W647" s="234" t="s">
        <v>3593</v>
      </c>
      <c r="X647" s="234" t="s">
        <v>3593</v>
      </c>
      <c r="Y647" s="234" t="s">
        <v>3593</v>
      </c>
      <c r="Z647" s="234" t="s">
        <v>3593</v>
      </c>
      <c r="AA647" s="234" t="s">
        <v>3593</v>
      </c>
      <c r="AB647" s="234" t="s">
        <v>3593</v>
      </c>
      <c r="AC647" s="234" t="s">
        <v>3593</v>
      </c>
      <c r="AD647" s="234" t="s">
        <v>3593</v>
      </c>
      <c r="AE647" s="234" t="s">
        <v>3593</v>
      </c>
      <c r="AF647" s="234" t="s">
        <v>3593</v>
      </c>
      <c r="AG647" s="234" t="s">
        <v>3593</v>
      </c>
      <c r="AH647" s="234" t="s">
        <v>3593</v>
      </c>
      <c r="AI647" s="234" t="s">
        <v>3593</v>
      </c>
      <c r="AJ647" s="234" t="s">
        <v>3593</v>
      </c>
      <c r="AK647" s="234" t="s">
        <v>3593</v>
      </c>
      <c r="AL647" s="234" t="s">
        <v>3593</v>
      </c>
      <c r="AM647" s="234" t="s">
        <v>3593</v>
      </c>
      <c r="AN647" s="234" t="s">
        <v>3593</v>
      </c>
      <c r="AO647" s="234" t="s">
        <v>3593</v>
      </c>
      <c r="AP647" s="234" t="s">
        <v>3593</v>
      </c>
      <c r="AQ647" s="234" t="s">
        <v>3593</v>
      </c>
      <c r="AR647" s="234" t="s">
        <v>3593</v>
      </c>
      <c r="AS647" s="234" t="s">
        <v>3593</v>
      </c>
      <c r="AT647" s="234" t="s">
        <v>3593</v>
      </c>
      <c r="AU647" s="234" t="s">
        <v>3593</v>
      </c>
      <c r="AV647" s="234" t="s">
        <v>3593</v>
      </c>
      <c r="AW647" s="234" t="s">
        <v>3593</v>
      </c>
      <c r="AX647" s="234" t="s">
        <v>3593</v>
      </c>
      <c r="AY647" s="234" t="s">
        <v>3593</v>
      </c>
    </row>
    <row r="648" spans="15:51" x14ac:dyDescent="0.25">
      <c r="O648" s="200"/>
      <c r="P648" s="199" t="s">
        <v>4052</v>
      </c>
      <c r="Q648" s="199" t="s">
        <v>3941</v>
      </c>
      <c r="R648" s="199" t="s">
        <v>3941</v>
      </c>
      <c r="S648" s="199" t="s">
        <v>3692</v>
      </c>
      <c r="T648" s="234" t="s">
        <v>4053</v>
      </c>
      <c r="U648" s="234" t="s">
        <v>3593</v>
      </c>
      <c r="V648" s="234" t="s">
        <v>3593</v>
      </c>
      <c r="W648" s="234" t="s">
        <v>3593</v>
      </c>
      <c r="X648" s="234" t="s">
        <v>3593</v>
      </c>
      <c r="Y648" s="234" t="s">
        <v>3593</v>
      </c>
      <c r="Z648" s="234" t="s">
        <v>3593</v>
      </c>
      <c r="AA648" s="234" t="s">
        <v>3593</v>
      </c>
      <c r="AB648" s="234" t="s">
        <v>3593</v>
      </c>
      <c r="AC648" s="234" t="s">
        <v>3593</v>
      </c>
      <c r="AD648" s="234" t="s">
        <v>3593</v>
      </c>
      <c r="AE648" s="234" t="s">
        <v>3593</v>
      </c>
      <c r="AF648" s="234" t="s">
        <v>3593</v>
      </c>
      <c r="AG648" s="234" t="s">
        <v>3593</v>
      </c>
      <c r="AH648" s="234" t="s">
        <v>3593</v>
      </c>
      <c r="AI648" s="234" t="s">
        <v>3593</v>
      </c>
      <c r="AJ648" s="234" t="s">
        <v>3593</v>
      </c>
      <c r="AK648" s="234" t="s">
        <v>3593</v>
      </c>
      <c r="AL648" s="234" t="s">
        <v>3593</v>
      </c>
      <c r="AM648" s="234" t="s">
        <v>3593</v>
      </c>
      <c r="AN648" s="234" t="s">
        <v>3593</v>
      </c>
      <c r="AO648" s="234" t="s">
        <v>3593</v>
      </c>
      <c r="AP648" s="234" t="s">
        <v>3593</v>
      </c>
      <c r="AQ648" s="234" t="s">
        <v>3593</v>
      </c>
      <c r="AR648" s="234" t="s">
        <v>3593</v>
      </c>
      <c r="AS648" s="234" t="s">
        <v>3593</v>
      </c>
      <c r="AT648" s="234" t="s">
        <v>3593</v>
      </c>
      <c r="AU648" s="234" t="s">
        <v>3593</v>
      </c>
      <c r="AV648" s="234" t="s">
        <v>3593</v>
      </c>
      <c r="AW648" s="234" t="s">
        <v>3593</v>
      </c>
      <c r="AX648" s="234" t="s">
        <v>3593</v>
      </c>
      <c r="AY648" s="234" t="s">
        <v>3593</v>
      </c>
    </row>
    <row r="649" spans="15:51" x14ac:dyDescent="0.25">
      <c r="O649" s="200"/>
      <c r="P649" s="199" t="s">
        <v>4052</v>
      </c>
      <c r="Q649" s="199" t="s">
        <v>3927</v>
      </c>
      <c r="R649" s="199" t="s">
        <v>3927</v>
      </c>
      <c r="S649" s="199" t="s">
        <v>3829</v>
      </c>
      <c r="T649" s="234" t="s">
        <v>4053</v>
      </c>
      <c r="U649" s="234" t="s">
        <v>3593</v>
      </c>
      <c r="V649" s="234" t="s">
        <v>3593</v>
      </c>
      <c r="W649" s="234" t="s">
        <v>3593</v>
      </c>
      <c r="X649" s="234" t="s">
        <v>3593</v>
      </c>
      <c r="Y649" s="234" t="s">
        <v>3593</v>
      </c>
      <c r="Z649" s="234" t="s">
        <v>3593</v>
      </c>
      <c r="AA649" s="234" t="s">
        <v>3593</v>
      </c>
      <c r="AB649" s="234" t="s">
        <v>3593</v>
      </c>
      <c r="AC649" s="234" t="s">
        <v>3593</v>
      </c>
      <c r="AD649" s="234" t="s">
        <v>3593</v>
      </c>
      <c r="AE649" s="234" t="s">
        <v>3593</v>
      </c>
      <c r="AF649" s="234" t="s">
        <v>3593</v>
      </c>
      <c r="AG649" s="234" t="s">
        <v>3593</v>
      </c>
      <c r="AH649" s="234" t="s">
        <v>3593</v>
      </c>
      <c r="AI649" s="234" t="s">
        <v>3593</v>
      </c>
      <c r="AJ649" s="234" t="s">
        <v>3593</v>
      </c>
      <c r="AK649" s="234" t="s">
        <v>3593</v>
      </c>
      <c r="AL649" s="234" t="s">
        <v>3593</v>
      </c>
      <c r="AM649" s="234" t="s">
        <v>3593</v>
      </c>
      <c r="AN649" s="234" t="s">
        <v>3593</v>
      </c>
      <c r="AO649" s="234" t="s">
        <v>3593</v>
      </c>
      <c r="AP649" s="234" t="s">
        <v>3593</v>
      </c>
      <c r="AQ649" s="234" t="s">
        <v>3593</v>
      </c>
      <c r="AR649" s="234" t="s">
        <v>3593</v>
      </c>
      <c r="AS649" s="234" t="s">
        <v>3593</v>
      </c>
      <c r="AT649" s="234" t="s">
        <v>3593</v>
      </c>
      <c r="AU649" s="234" t="s">
        <v>3593</v>
      </c>
      <c r="AV649" s="234" t="s">
        <v>3593</v>
      </c>
      <c r="AW649" s="234" t="s">
        <v>3593</v>
      </c>
      <c r="AX649" s="234" t="s">
        <v>3593</v>
      </c>
      <c r="AY649" s="234" t="s">
        <v>3593</v>
      </c>
    </row>
    <row r="650" spans="15:51" x14ac:dyDescent="0.25">
      <c r="O650" s="200"/>
      <c r="P650" s="199" t="s">
        <v>4052</v>
      </c>
      <c r="Q650" s="199" t="s">
        <v>3876</v>
      </c>
      <c r="R650" s="199" t="s">
        <v>3876</v>
      </c>
      <c r="S650" s="199" t="s">
        <v>3638</v>
      </c>
      <c r="T650" s="234" t="s">
        <v>4053</v>
      </c>
      <c r="U650" s="234" t="s">
        <v>3593</v>
      </c>
      <c r="V650" s="234" t="s">
        <v>3593</v>
      </c>
      <c r="W650" s="234" t="s">
        <v>3593</v>
      </c>
      <c r="X650" s="234" t="s">
        <v>3593</v>
      </c>
      <c r="Y650" s="234" t="s">
        <v>3593</v>
      </c>
      <c r="Z650" s="234" t="s">
        <v>3593</v>
      </c>
      <c r="AA650" s="234" t="s">
        <v>3593</v>
      </c>
      <c r="AB650" s="234" t="s">
        <v>3593</v>
      </c>
      <c r="AC650" s="234" t="s">
        <v>3593</v>
      </c>
      <c r="AD650" s="234" t="s">
        <v>3593</v>
      </c>
      <c r="AE650" s="234" t="s">
        <v>3593</v>
      </c>
      <c r="AF650" s="234" t="s">
        <v>3593</v>
      </c>
      <c r="AG650" s="234" t="s">
        <v>3593</v>
      </c>
      <c r="AH650" s="234" t="s">
        <v>3593</v>
      </c>
      <c r="AI650" s="234" t="s">
        <v>3593</v>
      </c>
      <c r="AJ650" s="234" t="s">
        <v>3593</v>
      </c>
      <c r="AK650" s="234" t="s">
        <v>3593</v>
      </c>
      <c r="AL650" s="234" t="s">
        <v>3593</v>
      </c>
      <c r="AM650" s="234" t="s">
        <v>3593</v>
      </c>
      <c r="AN650" s="234" t="s">
        <v>3593</v>
      </c>
      <c r="AO650" s="234" t="s">
        <v>3593</v>
      </c>
      <c r="AP650" s="234" t="s">
        <v>3593</v>
      </c>
      <c r="AQ650" s="234" t="s">
        <v>3593</v>
      </c>
      <c r="AR650" s="234" t="s">
        <v>3593</v>
      </c>
      <c r="AS650" s="234" t="s">
        <v>3593</v>
      </c>
      <c r="AT650" s="234" t="s">
        <v>3593</v>
      </c>
      <c r="AU650" s="234" t="s">
        <v>3593</v>
      </c>
      <c r="AV650" s="234" t="s">
        <v>3593</v>
      </c>
      <c r="AW650" s="234" t="s">
        <v>3593</v>
      </c>
      <c r="AX650" s="234" t="s">
        <v>3593</v>
      </c>
      <c r="AY650" s="234" t="s">
        <v>3593</v>
      </c>
    </row>
    <row r="651" spans="15:51" x14ac:dyDescent="0.25">
      <c r="O651" s="200"/>
      <c r="P651" s="199" t="s">
        <v>4052</v>
      </c>
      <c r="Q651" s="199" t="s">
        <v>3942</v>
      </c>
      <c r="R651" s="199" t="s">
        <v>3942</v>
      </c>
      <c r="S651" s="199" t="s">
        <v>3689</v>
      </c>
      <c r="T651" s="234" t="s">
        <v>4053</v>
      </c>
      <c r="U651" s="234" t="s">
        <v>3593</v>
      </c>
      <c r="V651" s="234" t="s">
        <v>3593</v>
      </c>
      <c r="W651" s="234" t="s">
        <v>3593</v>
      </c>
      <c r="X651" s="234" t="s">
        <v>3593</v>
      </c>
      <c r="Y651" s="234" t="s">
        <v>3593</v>
      </c>
      <c r="Z651" s="234" t="s">
        <v>3593</v>
      </c>
      <c r="AA651" s="234" t="s">
        <v>3593</v>
      </c>
      <c r="AB651" s="234" t="s">
        <v>3593</v>
      </c>
      <c r="AC651" s="234" t="s">
        <v>3593</v>
      </c>
      <c r="AD651" s="234" t="s">
        <v>3593</v>
      </c>
      <c r="AE651" s="234" t="s">
        <v>3593</v>
      </c>
      <c r="AF651" s="234" t="s">
        <v>3593</v>
      </c>
      <c r="AG651" s="234" t="s">
        <v>3593</v>
      </c>
      <c r="AH651" s="234" t="s">
        <v>3593</v>
      </c>
      <c r="AI651" s="234" t="s">
        <v>3593</v>
      </c>
      <c r="AJ651" s="234" t="s">
        <v>3593</v>
      </c>
      <c r="AK651" s="234" t="s">
        <v>3593</v>
      </c>
      <c r="AL651" s="234" t="s">
        <v>3593</v>
      </c>
      <c r="AM651" s="234" t="s">
        <v>3593</v>
      </c>
      <c r="AN651" s="234" t="s">
        <v>3593</v>
      </c>
      <c r="AO651" s="234" t="s">
        <v>3593</v>
      </c>
      <c r="AP651" s="234" t="s">
        <v>3593</v>
      </c>
      <c r="AQ651" s="234" t="s">
        <v>3593</v>
      </c>
      <c r="AR651" s="234" t="s">
        <v>3593</v>
      </c>
      <c r="AS651" s="234" t="s">
        <v>3593</v>
      </c>
      <c r="AT651" s="234" t="s">
        <v>3593</v>
      </c>
      <c r="AU651" s="234" t="s">
        <v>3593</v>
      </c>
      <c r="AV651" s="234" t="s">
        <v>3593</v>
      </c>
      <c r="AW651" s="234" t="s">
        <v>3593</v>
      </c>
      <c r="AX651" s="234" t="s">
        <v>3593</v>
      </c>
      <c r="AY651" s="234" t="s">
        <v>3593</v>
      </c>
    </row>
    <row r="652" spans="15:51" x14ac:dyDescent="0.25">
      <c r="O652" s="200"/>
      <c r="P652" s="199" t="s">
        <v>4052</v>
      </c>
      <c r="Q652" s="199" t="s">
        <v>3943</v>
      </c>
      <c r="R652" s="199" t="s">
        <v>3943</v>
      </c>
      <c r="S652" s="199" t="s">
        <v>3945</v>
      </c>
      <c r="T652" s="234" t="s">
        <v>4053</v>
      </c>
      <c r="U652" s="234" t="s">
        <v>3593</v>
      </c>
      <c r="V652" s="234" t="s">
        <v>3593</v>
      </c>
      <c r="W652" s="234" t="s">
        <v>3593</v>
      </c>
      <c r="X652" s="234" t="s">
        <v>3593</v>
      </c>
      <c r="Y652" s="234" t="s">
        <v>3593</v>
      </c>
      <c r="Z652" s="234" t="s">
        <v>3593</v>
      </c>
      <c r="AA652" s="234" t="s">
        <v>3593</v>
      </c>
      <c r="AB652" s="234" t="s">
        <v>3593</v>
      </c>
      <c r="AC652" s="234" t="s">
        <v>3593</v>
      </c>
      <c r="AD652" s="234" t="s">
        <v>3593</v>
      </c>
      <c r="AE652" s="234" t="s">
        <v>3593</v>
      </c>
      <c r="AF652" s="234" t="s">
        <v>3593</v>
      </c>
      <c r="AG652" s="234" t="s">
        <v>3593</v>
      </c>
      <c r="AH652" s="234" t="s">
        <v>3593</v>
      </c>
      <c r="AI652" s="234" t="s">
        <v>3593</v>
      </c>
      <c r="AJ652" s="234" t="s">
        <v>3593</v>
      </c>
      <c r="AK652" s="234" t="s">
        <v>3593</v>
      </c>
      <c r="AL652" s="234" t="s">
        <v>3593</v>
      </c>
      <c r="AM652" s="234" t="s">
        <v>3593</v>
      </c>
      <c r="AN652" s="234" t="s">
        <v>3593</v>
      </c>
      <c r="AO652" s="234" t="s">
        <v>3593</v>
      </c>
      <c r="AP652" s="234" t="s">
        <v>3593</v>
      </c>
      <c r="AQ652" s="234" t="s">
        <v>3593</v>
      </c>
      <c r="AR652" s="234" t="s">
        <v>3593</v>
      </c>
      <c r="AS652" s="234" t="s">
        <v>3593</v>
      </c>
      <c r="AT652" s="234" t="s">
        <v>3593</v>
      </c>
      <c r="AU652" s="234" t="s">
        <v>3593</v>
      </c>
      <c r="AV652" s="234" t="s">
        <v>3593</v>
      </c>
      <c r="AW652" s="234" t="s">
        <v>3593</v>
      </c>
      <c r="AX652" s="234" t="s">
        <v>3593</v>
      </c>
      <c r="AY652" s="234" t="s">
        <v>3593</v>
      </c>
    </row>
    <row r="653" spans="15:51" x14ac:dyDescent="0.25">
      <c r="O653" s="200"/>
      <c r="P653" s="199" t="s">
        <v>3699</v>
      </c>
      <c r="Q653" s="199" t="s">
        <v>3946</v>
      </c>
      <c r="R653" s="234" t="s">
        <v>3593</v>
      </c>
      <c r="S653" s="234" t="s">
        <v>3593</v>
      </c>
      <c r="T653" s="234" t="s">
        <v>3593</v>
      </c>
      <c r="U653" s="234" t="s">
        <v>3593</v>
      </c>
      <c r="V653" s="234" t="s">
        <v>3593</v>
      </c>
      <c r="W653" s="234" t="s">
        <v>3593</v>
      </c>
      <c r="X653" s="234" t="s">
        <v>3593</v>
      </c>
      <c r="Y653" s="234" t="s">
        <v>3593</v>
      </c>
      <c r="Z653" s="234" t="s">
        <v>3593</v>
      </c>
      <c r="AA653" s="234" t="s">
        <v>3593</v>
      </c>
      <c r="AB653" s="234" t="s">
        <v>3593</v>
      </c>
      <c r="AC653" s="234" t="s">
        <v>3593</v>
      </c>
      <c r="AD653" s="234" t="s">
        <v>3593</v>
      </c>
      <c r="AE653" s="234" t="s">
        <v>3593</v>
      </c>
      <c r="AF653" s="234" t="s">
        <v>3593</v>
      </c>
      <c r="AG653" s="234" t="s">
        <v>3593</v>
      </c>
      <c r="AH653" s="234" t="s">
        <v>3593</v>
      </c>
      <c r="AI653" s="234" t="s">
        <v>3593</v>
      </c>
      <c r="AJ653" s="234" t="s">
        <v>3593</v>
      </c>
      <c r="AK653" s="234" t="s">
        <v>3593</v>
      </c>
      <c r="AL653" s="234" t="s">
        <v>3593</v>
      </c>
      <c r="AM653" s="234" t="s">
        <v>3593</v>
      </c>
      <c r="AN653" s="234" t="s">
        <v>3593</v>
      </c>
      <c r="AO653" s="234" t="s">
        <v>3593</v>
      </c>
      <c r="AP653" s="234" t="s">
        <v>3593</v>
      </c>
      <c r="AQ653" s="234" t="s">
        <v>3593</v>
      </c>
      <c r="AR653" s="234" t="s">
        <v>3593</v>
      </c>
      <c r="AS653" s="234" t="s">
        <v>3593</v>
      </c>
      <c r="AT653" s="234" t="s">
        <v>3593</v>
      </c>
      <c r="AU653" s="234" t="s">
        <v>3593</v>
      </c>
      <c r="AV653" s="234" t="s">
        <v>3593</v>
      </c>
      <c r="AW653" s="234" t="s">
        <v>3593</v>
      </c>
      <c r="AX653" s="234" t="s">
        <v>3593</v>
      </c>
      <c r="AY653" s="234" t="s">
        <v>3593</v>
      </c>
    </row>
    <row r="654" spans="15:51" x14ac:dyDescent="0.25">
      <c r="O654" s="200"/>
      <c r="P654" s="199" t="s">
        <v>4052</v>
      </c>
      <c r="Q654" s="199" t="s">
        <v>3877</v>
      </c>
      <c r="R654" s="199" t="s">
        <v>3877</v>
      </c>
      <c r="S654" s="199" t="s">
        <v>3638</v>
      </c>
      <c r="T654" s="234" t="s">
        <v>4053</v>
      </c>
      <c r="U654" s="234" t="s">
        <v>3593</v>
      </c>
      <c r="V654" s="234" t="s">
        <v>3593</v>
      </c>
      <c r="W654" s="234" t="s">
        <v>3593</v>
      </c>
      <c r="X654" s="234" t="s">
        <v>3593</v>
      </c>
      <c r="Y654" s="234" t="s">
        <v>3593</v>
      </c>
      <c r="Z654" s="234" t="s">
        <v>3593</v>
      </c>
      <c r="AA654" s="234" t="s">
        <v>3593</v>
      </c>
      <c r="AB654" s="234" t="s">
        <v>3593</v>
      </c>
      <c r="AC654" s="234" t="s">
        <v>3593</v>
      </c>
      <c r="AD654" s="234" t="s">
        <v>3593</v>
      </c>
      <c r="AE654" s="234" t="s">
        <v>3593</v>
      </c>
      <c r="AF654" s="234" t="s">
        <v>3593</v>
      </c>
      <c r="AG654" s="234" t="s">
        <v>3593</v>
      </c>
      <c r="AH654" s="234" t="s">
        <v>3593</v>
      </c>
      <c r="AI654" s="234" t="s">
        <v>3593</v>
      </c>
      <c r="AJ654" s="234" t="s">
        <v>3593</v>
      </c>
      <c r="AK654" s="234" t="s">
        <v>3593</v>
      </c>
      <c r="AL654" s="234" t="s">
        <v>3593</v>
      </c>
      <c r="AM654" s="234" t="s">
        <v>3593</v>
      </c>
      <c r="AN654" s="234" t="s">
        <v>3593</v>
      </c>
      <c r="AO654" s="234" t="s">
        <v>3593</v>
      </c>
      <c r="AP654" s="234" t="s">
        <v>3593</v>
      </c>
      <c r="AQ654" s="234" t="s">
        <v>3593</v>
      </c>
      <c r="AR654" s="234" t="s">
        <v>3593</v>
      </c>
      <c r="AS654" s="234" t="s">
        <v>3593</v>
      </c>
      <c r="AT654" s="234" t="s">
        <v>3593</v>
      </c>
      <c r="AU654" s="234" t="s">
        <v>3593</v>
      </c>
      <c r="AV654" s="234" t="s">
        <v>3593</v>
      </c>
      <c r="AW654" s="234" t="s">
        <v>3593</v>
      </c>
      <c r="AX654" s="234" t="s">
        <v>3593</v>
      </c>
      <c r="AY654" s="234" t="s">
        <v>3593</v>
      </c>
    </row>
    <row r="655" spans="15:51" x14ac:dyDescent="0.25">
      <c r="O655" s="200"/>
      <c r="P655" s="199" t="s">
        <v>4054</v>
      </c>
      <c r="Q655" s="199" t="s">
        <v>3675</v>
      </c>
      <c r="R655" s="199" t="s">
        <v>3673</v>
      </c>
      <c r="S655" s="199" t="s">
        <v>3676</v>
      </c>
      <c r="T655" s="199" t="s">
        <v>3715</v>
      </c>
      <c r="U655" s="199" t="s">
        <v>3755</v>
      </c>
      <c r="V655" s="199" t="s">
        <v>3855</v>
      </c>
      <c r="W655" s="199" t="s">
        <v>3930</v>
      </c>
      <c r="X655" s="199" t="s">
        <v>3947</v>
      </c>
      <c r="Y655" s="199" t="s">
        <v>3948</v>
      </c>
      <c r="Z655" s="199" t="s">
        <v>3949</v>
      </c>
      <c r="AA655" s="199" t="s">
        <v>3950</v>
      </c>
      <c r="AB655" s="199" t="s">
        <v>3951</v>
      </c>
      <c r="AC655" s="199" t="s">
        <v>3952</v>
      </c>
      <c r="AD655" s="199" t="s">
        <v>3953</v>
      </c>
      <c r="AE655" s="199" t="s">
        <v>3954</v>
      </c>
      <c r="AF655" s="234" t="s">
        <v>3593</v>
      </c>
      <c r="AG655" s="234" t="s">
        <v>3593</v>
      </c>
      <c r="AH655" s="234" t="s">
        <v>3593</v>
      </c>
      <c r="AI655" s="234" t="s">
        <v>3593</v>
      </c>
      <c r="AJ655" s="234" t="s">
        <v>3593</v>
      </c>
      <c r="AK655" s="234" t="s">
        <v>3593</v>
      </c>
      <c r="AL655" s="234" t="s">
        <v>3593</v>
      </c>
      <c r="AM655" s="234" t="s">
        <v>3593</v>
      </c>
      <c r="AN655" s="234" t="s">
        <v>3593</v>
      </c>
      <c r="AO655" s="234" t="s">
        <v>3593</v>
      </c>
      <c r="AP655" s="234" t="s">
        <v>3593</v>
      </c>
      <c r="AQ655" s="234" t="s">
        <v>3593</v>
      </c>
      <c r="AR655" s="234" t="s">
        <v>3593</v>
      </c>
      <c r="AS655" s="234" t="s">
        <v>3593</v>
      </c>
      <c r="AT655" s="234" t="s">
        <v>3593</v>
      </c>
      <c r="AU655" s="234" t="s">
        <v>3593</v>
      </c>
      <c r="AV655" s="234" t="s">
        <v>3593</v>
      </c>
      <c r="AW655" s="234" t="s">
        <v>3593</v>
      </c>
      <c r="AX655" s="234" t="s">
        <v>3593</v>
      </c>
      <c r="AY655" s="234" t="s">
        <v>3593</v>
      </c>
    </row>
    <row r="656" spans="15:51" x14ac:dyDescent="0.25">
      <c r="O656" s="200"/>
      <c r="P656" s="199" t="s">
        <v>4054</v>
      </c>
      <c r="Q656" s="199" t="s">
        <v>3716</v>
      </c>
      <c r="R656" s="199" t="s">
        <v>3715</v>
      </c>
      <c r="S656" s="199" t="s">
        <v>3755</v>
      </c>
      <c r="T656" s="199" t="s">
        <v>3855</v>
      </c>
      <c r="U656" s="199" t="s">
        <v>3930</v>
      </c>
      <c r="V656" s="199" t="s">
        <v>3947</v>
      </c>
      <c r="W656" s="199" t="s">
        <v>3948</v>
      </c>
      <c r="X656" s="199" t="s">
        <v>3949</v>
      </c>
      <c r="Y656" s="199" t="s">
        <v>3950</v>
      </c>
      <c r="Z656" s="199" t="s">
        <v>3951</v>
      </c>
      <c r="AA656" s="199" t="s">
        <v>3952</v>
      </c>
      <c r="AB656" s="199" t="s">
        <v>3953</v>
      </c>
      <c r="AC656" s="199" t="s">
        <v>3954</v>
      </c>
      <c r="AD656" s="234" t="s">
        <v>3593</v>
      </c>
      <c r="AE656" s="234" t="s">
        <v>3593</v>
      </c>
      <c r="AF656" s="234" t="s">
        <v>3593</v>
      </c>
      <c r="AG656" s="234" t="s">
        <v>3593</v>
      </c>
      <c r="AH656" s="234" t="s">
        <v>3593</v>
      </c>
      <c r="AI656" s="234" t="s">
        <v>3593</v>
      </c>
      <c r="AJ656" s="234" t="s">
        <v>3593</v>
      </c>
      <c r="AK656" s="234" t="s">
        <v>3593</v>
      </c>
      <c r="AL656" s="234" t="s">
        <v>3593</v>
      </c>
      <c r="AM656" s="234" t="s">
        <v>3593</v>
      </c>
      <c r="AN656" s="234" t="s">
        <v>3593</v>
      </c>
      <c r="AO656" s="234" t="s">
        <v>3593</v>
      </c>
      <c r="AP656" s="234" t="s">
        <v>3593</v>
      </c>
      <c r="AQ656" s="234" t="s">
        <v>3593</v>
      </c>
      <c r="AR656" s="234" t="s">
        <v>3593</v>
      </c>
      <c r="AS656" s="234" t="s">
        <v>3593</v>
      </c>
      <c r="AT656" s="234" t="s">
        <v>3593</v>
      </c>
      <c r="AU656" s="234" t="s">
        <v>3593</v>
      </c>
      <c r="AV656" s="234" t="s">
        <v>3593</v>
      </c>
      <c r="AW656" s="234" t="s">
        <v>3593</v>
      </c>
      <c r="AX656" s="234" t="s">
        <v>3593</v>
      </c>
      <c r="AY656" s="234" t="s">
        <v>3593</v>
      </c>
    </row>
    <row r="657" spans="15:51" x14ac:dyDescent="0.25">
      <c r="O657" s="200"/>
      <c r="P657" s="199" t="s">
        <v>3699</v>
      </c>
      <c r="Q657" s="199" t="s">
        <v>3674</v>
      </c>
      <c r="R657" s="234" t="s">
        <v>3593</v>
      </c>
      <c r="S657" s="234" t="s">
        <v>3593</v>
      </c>
      <c r="T657" s="234" t="s">
        <v>3593</v>
      </c>
      <c r="U657" s="234" t="s">
        <v>3593</v>
      </c>
      <c r="V657" s="234" t="s">
        <v>3593</v>
      </c>
      <c r="W657" s="234" t="s">
        <v>3593</v>
      </c>
      <c r="X657" s="234" t="s">
        <v>3593</v>
      </c>
      <c r="Y657" s="234" t="s">
        <v>3593</v>
      </c>
      <c r="Z657" s="234" t="s">
        <v>3593</v>
      </c>
      <c r="AA657" s="234" t="s">
        <v>3593</v>
      </c>
      <c r="AB657" s="234" t="s">
        <v>3593</v>
      </c>
      <c r="AC657" s="234" t="s">
        <v>3593</v>
      </c>
      <c r="AD657" s="234" t="s">
        <v>3593</v>
      </c>
      <c r="AE657" s="234" t="s">
        <v>3593</v>
      </c>
      <c r="AF657" s="234" t="s">
        <v>3593</v>
      </c>
      <c r="AG657" s="234" t="s">
        <v>3593</v>
      </c>
      <c r="AH657" s="234" t="s">
        <v>3593</v>
      </c>
      <c r="AI657" s="234" t="s">
        <v>3593</v>
      </c>
      <c r="AJ657" s="234" t="s">
        <v>3593</v>
      </c>
      <c r="AK657" s="234" t="s">
        <v>3593</v>
      </c>
      <c r="AL657" s="234" t="s">
        <v>3593</v>
      </c>
      <c r="AM657" s="234" t="s">
        <v>3593</v>
      </c>
      <c r="AN657" s="234" t="s">
        <v>3593</v>
      </c>
      <c r="AO657" s="234" t="s">
        <v>3593</v>
      </c>
      <c r="AP657" s="234" t="s">
        <v>3593</v>
      </c>
      <c r="AQ657" s="234" t="s">
        <v>3593</v>
      </c>
      <c r="AR657" s="234" t="s">
        <v>3593</v>
      </c>
      <c r="AS657" s="234" t="s">
        <v>3593</v>
      </c>
      <c r="AT657" s="234" t="s">
        <v>3593</v>
      </c>
      <c r="AU657" s="234" t="s">
        <v>3593</v>
      </c>
      <c r="AV657" s="234" t="s">
        <v>3593</v>
      </c>
      <c r="AW657" s="234" t="s">
        <v>3593</v>
      </c>
      <c r="AX657" s="234" t="s">
        <v>3593</v>
      </c>
      <c r="AY657" s="234" t="s">
        <v>3593</v>
      </c>
    </row>
    <row r="658" spans="15:51" x14ac:dyDescent="0.25">
      <c r="O658" s="200"/>
      <c r="P658" s="199" t="s">
        <v>4052</v>
      </c>
      <c r="Q658" s="199" t="s">
        <v>3947</v>
      </c>
      <c r="R658" s="199" t="s">
        <v>3947</v>
      </c>
      <c r="S658" s="199" t="s">
        <v>3716</v>
      </c>
      <c r="T658" s="199" t="s">
        <v>3675</v>
      </c>
      <c r="U658" s="234" t="s">
        <v>4053</v>
      </c>
      <c r="V658" s="234" t="s">
        <v>3593</v>
      </c>
      <c r="W658" s="234" t="s">
        <v>3593</v>
      </c>
      <c r="X658" s="234" t="s">
        <v>3593</v>
      </c>
      <c r="Y658" s="234" t="s">
        <v>3593</v>
      </c>
      <c r="Z658" s="234" t="s">
        <v>3593</v>
      </c>
      <c r="AA658" s="234" t="s">
        <v>3593</v>
      </c>
      <c r="AB658" s="234" t="s">
        <v>3593</v>
      </c>
      <c r="AC658" s="234" t="s">
        <v>3593</v>
      </c>
      <c r="AD658" s="234" t="s">
        <v>3593</v>
      </c>
      <c r="AE658" s="234" t="s">
        <v>3593</v>
      </c>
      <c r="AF658" s="234" t="s">
        <v>3593</v>
      </c>
      <c r="AG658" s="234" t="s">
        <v>3593</v>
      </c>
      <c r="AH658" s="234" t="s">
        <v>3593</v>
      </c>
      <c r="AI658" s="234" t="s">
        <v>3593</v>
      </c>
      <c r="AJ658" s="234" t="s">
        <v>3593</v>
      </c>
      <c r="AK658" s="234" t="s">
        <v>3593</v>
      </c>
      <c r="AL658" s="234" t="s">
        <v>3593</v>
      </c>
      <c r="AM658" s="234" t="s">
        <v>3593</v>
      </c>
      <c r="AN658" s="234" t="s">
        <v>3593</v>
      </c>
      <c r="AO658" s="234" t="s">
        <v>3593</v>
      </c>
      <c r="AP658" s="234" t="s">
        <v>3593</v>
      </c>
      <c r="AQ658" s="234" t="s">
        <v>3593</v>
      </c>
      <c r="AR658" s="234" t="s">
        <v>3593</v>
      </c>
      <c r="AS658" s="234" t="s">
        <v>3593</v>
      </c>
      <c r="AT658" s="234" t="s">
        <v>3593</v>
      </c>
      <c r="AU658" s="234" t="s">
        <v>3593</v>
      </c>
      <c r="AV658" s="234" t="s">
        <v>3593</v>
      </c>
      <c r="AW658" s="234" t="s">
        <v>3593</v>
      </c>
      <c r="AX658" s="234" t="s">
        <v>3593</v>
      </c>
      <c r="AY658" s="234" t="s">
        <v>3593</v>
      </c>
    </row>
    <row r="659" spans="15:51" x14ac:dyDescent="0.25">
      <c r="O659" s="200"/>
      <c r="P659" s="199" t="s">
        <v>3699</v>
      </c>
      <c r="Q659" s="199" t="s">
        <v>3955</v>
      </c>
      <c r="R659" s="234" t="s">
        <v>3593</v>
      </c>
      <c r="S659" s="234" t="s">
        <v>3593</v>
      </c>
      <c r="T659" s="234" t="s">
        <v>3593</v>
      </c>
      <c r="U659" s="234" t="s">
        <v>3593</v>
      </c>
      <c r="V659" s="234" t="s">
        <v>3593</v>
      </c>
      <c r="W659" s="234" t="s">
        <v>3593</v>
      </c>
      <c r="X659" s="234" t="s">
        <v>3593</v>
      </c>
      <c r="Y659" s="234" t="s">
        <v>3593</v>
      </c>
      <c r="Z659" s="234" t="s">
        <v>3593</v>
      </c>
      <c r="AA659" s="234" t="s">
        <v>3593</v>
      </c>
      <c r="AB659" s="234" t="s">
        <v>3593</v>
      </c>
      <c r="AC659" s="234" t="s">
        <v>3593</v>
      </c>
      <c r="AD659" s="234" t="s">
        <v>3593</v>
      </c>
      <c r="AE659" s="234" t="s">
        <v>3593</v>
      </c>
      <c r="AF659" s="234" t="s">
        <v>3593</v>
      </c>
      <c r="AG659" s="234" t="s">
        <v>3593</v>
      </c>
      <c r="AH659" s="234" t="s">
        <v>3593</v>
      </c>
      <c r="AI659" s="234" t="s">
        <v>3593</v>
      </c>
      <c r="AJ659" s="234" t="s">
        <v>3593</v>
      </c>
      <c r="AK659" s="234" t="s">
        <v>3593</v>
      </c>
      <c r="AL659" s="234" t="s">
        <v>3593</v>
      </c>
      <c r="AM659" s="234" t="s">
        <v>3593</v>
      </c>
      <c r="AN659" s="234" t="s">
        <v>3593</v>
      </c>
      <c r="AO659" s="234" t="s">
        <v>3593</v>
      </c>
      <c r="AP659" s="234" t="s">
        <v>3593</v>
      </c>
      <c r="AQ659" s="234" t="s">
        <v>3593</v>
      </c>
      <c r="AR659" s="234" t="s">
        <v>3593</v>
      </c>
      <c r="AS659" s="234" t="s">
        <v>3593</v>
      </c>
      <c r="AT659" s="234" t="s">
        <v>3593</v>
      </c>
      <c r="AU659" s="234" t="s">
        <v>3593</v>
      </c>
      <c r="AV659" s="234" t="s">
        <v>3593</v>
      </c>
      <c r="AW659" s="234" t="s">
        <v>3593</v>
      </c>
      <c r="AX659" s="234" t="s">
        <v>3593</v>
      </c>
      <c r="AY659" s="234" t="s">
        <v>3593</v>
      </c>
    </row>
    <row r="660" spans="15:51" x14ac:dyDescent="0.25">
      <c r="O660" s="200"/>
      <c r="P660" s="199" t="s">
        <v>4052</v>
      </c>
      <c r="Q660" s="199" t="s">
        <v>3956</v>
      </c>
      <c r="R660" s="199" t="s">
        <v>3956</v>
      </c>
      <c r="S660" s="199" t="s">
        <v>3689</v>
      </c>
      <c r="T660" s="234" t="s">
        <v>4053</v>
      </c>
      <c r="U660" s="234" t="s">
        <v>3593</v>
      </c>
      <c r="V660" s="234" t="s">
        <v>3593</v>
      </c>
      <c r="W660" s="234" t="s">
        <v>3593</v>
      </c>
      <c r="X660" s="234" t="s">
        <v>3593</v>
      </c>
      <c r="Y660" s="234" t="s">
        <v>3593</v>
      </c>
      <c r="Z660" s="234" t="s">
        <v>3593</v>
      </c>
      <c r="AA660" s="234" t="s">
        <v>3593</v>
      </c>
      <c r="AB660" s="234" t="s">
        <v>3593</v>
      </c>
      <c r="AC660" s="234" t="s">
        <v>3593</v>
      </c>
      <c r="AD660" s="234" t="s">
        <v>3593</v>
      </c>
      <c r="AE660" s="234" t="s">
        <v>3593</v>
      </c>
      <c r="AF660" s="234" t="s">
        <v>3593</v>
      </c>
      <c r="AG660" s="234" t="s">
        <v>3593</v>
      </c>
      <c r="AH660" s="234" t="s">
        <v>3593</v>
      </c>
      <c r="AI660" s="234" t="s">
        <v>3593</v>
      </c>
      <c r="AJ660" s="234" t="s">
        <v>3593</v>
      </c>
      <c r="AK660" s="234" t="s">
        <v>3593</v>
      </c>
      <c r="AL660" s="234" t="s">
        <v>3593</v>
      </c>
      <c r="AM660" s="234" t="s">
        <v>3593</v>
      </c>
      <c r="AN660" s="234" t="s">
        <v>3593</v>
      </c>
      <c r="AO660" s="234" t="s">
        <v>3593</v>
      </c>
      <c r="AP660" s="234" t="s">
        <v>3593</v>
      </c>
      <c r="AQ660" s="234" t="s">
        <v>3593</v>
      </c>
      <c r="AR660" s="234" t="s">
        <v>3593</v>
      </c>
      <c r="AS660" s="234" t="s">
        <v>3593</v>
      </c>
      <c r="AT660" s="234" t="s">
        <v>3593</v>
      </c>
      <c r="AU660" s="234" t="s">
        <v>3593</v>
      </c>
      <c r="AV660" s="234" t="s">
        <v>3593</v>
      </c>
      <c r="AW660" s="234" t="s">
        <v>3593</v>
      </c>
      <c r="AX660" s="234" t="s">
        <v>3593</v>
      </c>
      <c r="AY660" s="234" t="s">
        <v>3593</v>
      </c>
    </row>
    <row r="661" spans="15:51" x14ac:dyDescent="0.25">
      <c r="O661" s="200"/>
      <c r="P661" s="199" t="s">
        <v>4052</v>
      </c>
      <c r="Q661" s="199" t="s">
        <v>3957</v>
      </c>
      <c r="R661" s="199" t="s">
        <v>3957</v>
      </c>
      <c r="S661" s="199" t="s">
        <v>3672</v>
      </c>
      <c r="T661" s="234" t="s">
        <v>4053</v>
      </c>
      <c r="U661" s="234" t="s">
        <v>3593</v>
      </c>
      <c r="V661" s="234" t="s">
        <v>3593</v>
      </c>
      <c r="W661" s="234" t="s">
        <v>3593</v>
      </c>
      <c r="X661" s="234" t="s">
        <v>3593</v>
      </c>
      <c r="Y661" s="234" t="s">
        <v>3593</v>
      </c>
      <c r="Z661" s="234" t="s">
        <v>3593</v>
      </c>
      <c r="AA661" s="234" t="s">
        <v>3593</v>
      </c>
      <c r="AB661" s="234" t="s">
        <v>3593</v>
      </c>
      <c r="AC661" s="234" t="s">
        <v>3593</v>
      </c>
      <c r="AD661" s="234" t="s">
        <v>3593</v>
      </c>
      <c r="AE661" s="234" t="s">
        <v>3593</v>
      </c>
      <c r="AF661" s="234" t="s">
        <v>3593</v>
      </c>
      <c r="AG661" s="234" t="s">
        <v>3593</v>
      </c>
      <c r="AH661" s="234" t="s">
        <v>3593</v>
      </c>
      <c r="AI661" s="234" t="s">
        <v>3593</v>
      </c>
      <c r="AJ661" s="234" t="s">
        <v>3593</v>
      </c>
      <c r="AK661" s="234" t="s">
        <v>3593</v>
      </c>
      <c r="AL661" s="234" t="s">
        <v>3593</v>
      </c>
      <c r="AM661" s="234" t="s">
        <v>3593</v>
      </c>
      <c r="AN661" s="234" t="s">
        <v>3593</v>
      </c>
      <c r="AO661" s="234" t="s">
        <v>3593</v>
      </c>
      <c r="AP661" s="234" t="s">
        <v>3593</v>
      </c>
      <c r="AQ661" s="234" t="s">
        <v>3593</v>
      </c>
      <c r="AR661" s="234" t="s">
        <v>3593</v>
      </c>
      <c r="AS661" s="234" t="s">
        <v>3593</v>
      </c>
      <c r="AT661" s="234" t="s">
        <v>3593</v>
      </c>
      <c r="AU661" s="234" t="s">
        <v>3593</v>
      </c>
      <c r="AV661" s="234" t="s">
        <v>3593</v>
      </c>
      <c r="AW661" s="234" t="s">
        <v>3593</v>
      </c>
      <c r="AX661" s="234" t="s">
        <v>3593</v>
      </c>
      <c r="AY661" s="234" t="s">
        <v>3593</v>
      </c>
    </row>
    <row r="662" spans="15:51" x14ac:dyDescent="0.25">
      <c r="O662" s="200"/>
      <c r="P662" s="199" t="s">
        <v>4054</v>
      </c>
      <c r="Q662" s="199" t="s">
        <v>3672</v>
      </c>
      <c r="R662" s="199" t="s">
        <v>3669</v>
      </c>
      <c r="S662" s="199" t="s">
        <v>3740</v>
      </c>
      <c r="T662" s="199" t="s">
        <v>3910</v>
      </c>
      <c r="U662" s="199" t="s">
        <v>3925</v>
      </c>
      <c r="V662" s="199" t="s">
        <v>3957</v>
      </c>
      <c r="W662" s="199" t="s">
        <v>3958</v>
      </c>
      <c r="X662" s="199" t="s">
        <v>3959</v>
      </c>
      <c r="Y662" s="199" t="s">
        <v>3960</v>
      </c>
      <c r="Z662" s="199" t="s">
        <v>3961</v>
      </c>
      <c r="AA662" s="234" t="s">
        <v>3593</v>
      </c>
      <c r="AB662" s="234" t="s">
        <v>3593</v>
      </c>
      <c r="AC662" s="234" t="s">
        <v>3593</v>
      </c>
      <c r="AD662" s="234" t="s">
        <v>3593</v>
      </c>
      <c r="AE662" s="234" t="s">
        <v>3593</v>
      </c>
      <c r="AF662" s="234" t="s">
        <v>3593</v>
      </c>
      <c r="AG662" s="234" t="s">
        <v>3593</v>
      </c>
      <c r="AH662" s="234" t="s">
        <v>3593</v>
      </c>
      <c r="AI662" s="234" t="s">
        <v>3593</v>
      </c>
      <c r="AJ662" s="234" t="s">
        <v>3593</v>
      </c>
      <c r="AK662" s="234" t="s">
        <v>3593</v>
      </c>
      <c r="AL662" s="234" t="s">
        <v>3593</v>
      </c>
      <c r="AM662" s="234" t="s">
        <v>3593</v>
      </c>
      <c r="AN662" s="234" t="s">
        <v>3593</v>
      </c>
      <c r="AO662" s="234" t="s">
        <v>3593</v>
      </c>
      <c r="AP662" s="234" t="s">
        <v>3593</v>
      </c>
      <c r="AQ662" s="234" t="s">
        <v>3593</v>
      </c>
      <c r="AR662" s="234" t="s">
        <v>3593</v>
      </c>
      <c r="AS662" s="234" t="s">
        <v>3593</v>
      </c>
      <c r="AT662" s="234" t="s">
        <v>3593</v>
      </c>
      <c r="AU662" s="234" t="s">
        <v>3593</v>
      </c>
      <c r="AV662" s="234" t="s">
        <v>3593</v>
      </c>
      <c r="AW662" s="234" t="s">
        <v>3593</v>
      </c>
      <c r="AX662" s="234" t="s">
        <v>3593</v>
      </c>
      <c r="AY662" s="234" t="s">
        <v>3593</v>
      </c>
    </row>
    <row r="663" spans="15:51" x14ac:dyDescent="0.25">
      <c r="O663" s="200"/>
      <c r="P663" s="199" t="s">
        <v>4054</v>
      </c>
      <c r="Q663" s="199" t="s">
        <v>3670</v>
      </c>
      <c r="R663" s="199" t="s">
        <v>3669</v>
      </c>
      <c r="S663" s="199" t="s">
        <v>3740</v>
      </c>
      <c r="T663" s="199" t="s">
        <v>3910</v>
      </c>
      <c r="U663" s="199" t="s">
        <v>3925</v>
      </c>
      <c r="V663" s="199" t="s">
        <v>3958</v>
      </c>
      <c r="W663" s="199" t="s">
        <v>3959</v>
      </c>
      <c r="X663" s="199" t="s">
        <v>3960</v>
      </c>
      <c r="Y663" s="234" t="s">
        <v>3593</v>
      </c>
      <c r="Z663" s="234" t="s">
        <v>3593</v>
      </c>
      <c r="AA663" s="234" t="s">
        <v>3593</v>
      </c>
      <c r="AB663" s="234" t="s">
        <v>3593</v>
      </c>
      <c r="AC663" s="234" t="s">
        <v>3593</v>
      </c>
      <c r="AD663" s="234" t="s">
        <v>3593</v>
      </c>
      <c r="AE663" s="234" t="s">
        <v>3593</v>
      </c>
      <c r="AF663" s="234" t="s">
        <v>3593</v>
      </c>
      <c r="AG663" s="234" t="s">
        <v>3593</v>
      </c>
      <c r="AH663" s="234" t="s">
        <v>3593</v>
      </c>
      <c r="AI663" s="234" t="s">
        <v>3593</v>
      </c>
      <c r="AJ663" s="234" t="s">
        <v>3593</v>
      </c>
      <c r="AK663" s="234" t="s">
        <v>3593</v>
      </c>
      <c r="AL663" s="234" t="s">
        <v>3593</v>
      </c>
      <c r="AM663" s="234" t="s">
        <v>3593</v>
      </c>
      <c r="AN663" s="234" t="s">
        <v>3593</v>
      </c>
      <c r="AO663" s="234" t="s">
        <v>3593</v>
      </c>
      <c r="AP663" s="234" t="s">
        <v>3593</v>
      </c>
      <c r="AQ663" s="234" t="s">
        <v>3593</v>
      </c>
      <c r="AR663" s="234" t="s">
        <v>3593</v>
      </c>
      <c r="AS663" s="234" t="s">
        <v>3593</v>
      </c>
      <c r="AT663" s="234" t="s">
        <v>3593</v>
      </c>
      <c r="AU663" s="234" t="s">
        <v>3593</v>
      </c>
      <c r="AV663" s="234" t="s">
        <v>3593</v>
      </c>
      <c r="AW663" s="234" t="s">
        <v>3593</v>
      </c>
      <c r="AX663" s="234" t="s">
        <v>3593</v>
      </c>
      <c r="AY663" s="234" t="s">
        <v>3593</v>
      </c>
    </row>
    <row r="664" spans="15:51" x14ac:dyDescent="0.25">
      <c r="O664" s="200"/>
      <c r="P664" s="199" t="s">
        <v>3699</v>
      </c>
      <c r="Q664" s="199" t="s">
        <v>3671</v>
      </c>
      <c r="R664" s="234" t="s">
        <v>3593</v>
      </c>
      <c r="S664" s="234" t="s">
        <v>3593</v>
      </c>
      <c r="T664" s="234" t="s">
        <v>3593</v>
      </c>
      <c r="U664" s="234" t="s">
        <v>3593</v>
      </c>
      <c r="V664" s="234" t="s">
        <v>3593</v>
      </c>
      <c r="W664" s="234" t="s">
        <v>3593</v>
      </c>
      <c r="X664" s="234" t="s">
        <v>3593</v>
      </c>
      <c r="Y664" s="234" t="s">
        <v>3593</v>
      </c>
      <c r="Z664" s="234" t="s">
        <v>3593</v>
      </c>
      <c r="AA664" s="234" t="s">
        <v>3593</v>
      </c>
      <c r="AB664" s="234" t="s">
        <v>3593</v>
      </c>
      <c r="AC664" s="234" t="s">
        <v>3593</v>
      </c>
      <c r="AD664" s="234" t="s">
        <v>3593</v>
      </c>
      <c r="AE664" s="234" t="s">
        <v>3593</v>
      </c>
      <c r="AF664" s="234" t="s">
        <v>3593</v>
      </c>
      <c r="AG664" s="234" t="s">
        <v>3593</v>
      </c>
      <c r="AH664" s="234" t="s">
        <v>3593</v>
      </c>
      <c r="AI664" s="234" t="s">
        <v>3593</v>
      </c>
      <c r="AJ664" s="234" t="s">
        <v>3593</v>
      </c>
      <c r="AK664" s="234" t="s">
        <v>3593</v>
      </c>
      <c r="AL664" s="234" t="s">
        <v>3593</v>
      </c>
      <c r="AM664" s="234" t="s">
        <v>3593</v>
      </c>
      <c r="AN664" s="234" t="s">
        <v>3593</v>
      </c>
      <c r="AO664" s="234" t="s">
        <v>3593</v>
      </c>
      <c r="AP664" s="234" t="s">
        <v>3593</v>
      </c>
      <c r="AQ664" s="234" t="s">
        <v>3593</v>
      </c>
      <c r="AR664" s="234" t="s">
        <v>3593</v>
      </c>
      <c r="AS664" s="234" t="s">
        <v>3593</v>
      </c>
      <c r="AT664" s="234" t="s">
        <v>3593</v>
      </c>
      <c r="AU664" s="234" t="s">
        <v>3593</v>
      </c>
      <c r="AV664" s="234" t="s">
        <v>3593</v>
      </c>
      <c r="AW664" s="234" t="s">
        <v>3593</v>
      </c>
      <c r="AX664" s="234" t="s">
        <v>3593</v>
      </c>
      <c r="AY664" s="234" t="s">
        <v>3593</v>
      </c>
    </row>
    <row r="665" spans="15:51" x14ac:dyDescent="0.25">
      <c r="O665" s="200"/>
      <c r="P665" s="199" t="s">
        <v>4052</v>
      </c>
      <c r="Q665" s="199" t="s">
        <v>3833</v>
      </c>
      <c r="R665" s="199" t="s">
        <v>3833</v>
      </c>
      <c r="S665" s="199" t="s">
        <v>3836</v>
      </c>
      <c r="T665" s="199" t="s">
        <v>3697</v>
      </c>
      <c r="U665" s="234" t="s">
        <v>4053</v>
      </c>
      <c r="V665" s="234" t="s">
        <v>3593</v>
      </c>
      <c r="W665" s="234" t="s">
        <v>3593</v>
      </c>
      <c r="X665" s="234" t="s">
        <v>3593</v>
      </c>
      <c r="Y665" s="234" t="s">
        <v>3593</v>
      </c>
      <c r="Z665" s="234" t="s">
        <v>3593</v>
      </c>
      <c r="AA665" s="234" t="s">
        <v>3593</v>
      </c>
      <c r="AB665" s="234" t="s">
        <v>3593</v>
      </c>
      <c r="AC665" s="234" t="s">
        <v>3593</v>
      </c>
      <c r="AD665" s="234" t="s">
        <v>3593</v>
      </c>
      <c r="AE665" s="234" t="s">
        <v>3593</v>
      </c>
      <c r="AF665" s="234" t="s">
        <v>3593</v>
      </c>
      <c r="AG665" s="234" t="s">
        <v>3593</v>
      </c>
      <c r="AH665" s="234" t="s">
        <v>3593</v>
      </c>
      <c r="AI665" s="234" t="s">
        <v>3593</v>
      </c>
      <c r="AJ665" s="234" t="s">
        <v>3593</v>
      </c>
      <c r="AK665" s="234" t="s">
        <v>3593</v>
      </c>
      <c r="AL665" s="234" t="s">
        <v>3593</v>
      </c>
      <c r="AM665" s="234" t="s">
        <v>3593</v>
      </c>
      <c r="AN665" s="234" t="s">
        <v>3593</v>
      </c>
      <c r="AO665" s="234" t="s">
        <v>3593</v>
      </c>
      <c r="AP665" s="234" t="s">
        <v>3593</v>
      </c>
      <c r="AQ665" s="234" t="s">
        <v>3593</v>
      </c>
      <c r="AR665" s="234" t="s">
        <v>3593</v>
      </c>
      <c r="AS665" s="234" t="s">
        <v>3593</v>
      </c>
      <c r="AT665" s="234" t="s">
        <v>3593</v>
      </c>
      <c r="AU665" s="234" t="s">
        <v>3593</v>
      </c>
      <c r="AV665" s="234" t="s">
        <v>3593</v>
      </c>
      <c r="AW665" s="234" t="s">
        <v>3593</v>
      </c>
      <c r="AX665" s="234" t="s">
        <v>3593</v>
      </c>
      <c r="AY665" s="234" t="s">
        <v>3593</v>
      </c>
    </row>
    <row r="666" spans="15:51" x14ac:dyDescent="0.25">
      <c r="O666" s="200"/>
      <c r="P666" s="199" t="s">
        <v>4052</v>
      </c>
      <c r="Q666" s="199" t="s">
        <v>3878</v>
      </c>
      <c r="R666" s="199" t="s">
        <v>3878</v>
      </c>
      <c r="S666" s="199" t="s">
        <v>3638</v>
      </c>
      <c r="T666" s="234" t="s">
        <v>4053</v>
      </c>
      <c r="U666" s="234" t="s">
        <v>3593</v>
      </c>
      <c r="V666" s="234" t="s">
        <v>3593</v>
      </c>
      <c r="W666" s="234" t="s">
        <v>3593</v>
      </c>
      <c r="X666" s="234" t="s">
        <v>3593</v>
      </c>
      <c r="Y666" s="234" t="s">
        <v>3593</v>
      </c>
      <c r="Z666" s="234" t="s">
        <v>3593</v>
      </c>
      <c r="AA666" s="234" t="s">
        <v>3593</v>
      </c>
      <c r="AB666" s="234" t="s">
        <v>3593</v>
      </c>
      <c r="AC666" s="234" t="s">
        <v>3593</v>
      </c>
      <c r="AD666" s="234" t="s">
        <v>3593</v>
      </c>
      <c r="AE666" s="234" t="s">
        <v>3593</v>
      </c>
      <c r="AF666" s="234" t="s">
        <v>3593</v>
      </c>
      <c r="AG666" s="234" t="s">
        <v>3593</v>
      </c>
      <c r="AH666" s="234" t="s">
        <v>3593</v>
      </c>
      <c r="AI666" s="234" t="s">
        <v>3593</v>
      </c>
      <c r="AJ666" s="234" t="s">
        <v>3593</v>
      </c>
      <c r="AK666" s="234" t="s">
        <v>3593</v>
      </c>
      <c r="AL666" s="234" t="s">
        <v>3593</v>
      </c>
      <c r="AM666" s="234" t="s">
        <v>3593</v>
      </c>
      <c r="AN666" s="234" t="s">
        <v>3593</v>
      </c>
      <c r="AO666" s="234" t="s">
        <v>3593</v>
      </c>
      <c r="AP666" s="234" t="s">
        <v>3593</v>
      </c>
      <c r="AQ666" s="234" t="s">
        <v>3593</v>
      </c>
      <c r="AR666" s="234" t="s">
        <v>3593</v>
      </c>
      <c r="AS666" s="234" t="s">
        <v>3593</v>
      </c>
      <c r="AT666" s="234" t="s">
        <v>3593</v>
      </c>
      <c r="AU666" s="234" t="s">
        <v>3593</v>
      </c>
      <c r="AV666" s="234" t="s">
        <v>3593</v>
      </c>
      <c r="AW666" s="234" t="s">
        <v>3593</v>
      </c>
      <c r="AX666" s="234" t="s">
        <v>3593</v>
      </c>
      <c r="AY666" s="234" t="s">
        <v>3593</v>
      </c>
    </row>
    <row r="667" spans="15:51" x14ac:dyDescent="0.25">
      <c r="O667" s="200"/>
      <c r="P667" s="199" t="s">
        <v>4052</v>
      </c>
      <c r="Q667" s="199" t="s">
        <v>3962</v>
      </c>
      <c r="R667" s="199" t="s">
        <v>3962</v>
      </c>
      <c r="S667" s="199" t="s">
        <v>3734</v>
      </c>
      <c r="T667" s="199" t="s">
        <v>3736</v>
      </c>
      <c r="U667" s="234" t="s">
        <v>4053</v>
      </c>
      <c r="V667" s="234" t="s">
        <v>3593</v>
      </c>
      <c r="W667" s="234" t="s">
        <v>3593</v>
      </c>
      <c r="X667" s="234" t="s">
        <v>3593</v>
      </c>
      <c r="Y667" s="234" t="s">
        <v>3593</v>
      </c>
      <c r="Z667" s="234" t="s">
        <v>3593</v>
      </c>
      <c r="AA667" s="234" t="s">
        <v>3593</v>
      </c>
      <c r="AB667" s="234" t="s">
        <v>3593</v>
      </c>
      <c r="AC667" s="234" t="s">
        <v>3593</v>
      </c>
      <c r="AD667" s="234" t="s">
        <v>3593</v>
      </c>
      <c r="AE667" s="234" t="s">
        <v>3593</v>
      </c>
      <c r="AF667" s="234" t="s">
        <v>3593</v>
      </c>
      <c r="AG667" s="234" t="s">
        <v>3593</v>
      </c>
      <c r="AH667" s="234" t="s">
        <v>3593</v>
      </c>
      <c r="AI667" s="234" t="s">
        <v>3593</v>
      </c>
      <c r="AJ667" s="234" t="s">
        <v>3593</v>
      </c>
      <c r="AK667" s="234" t="s">
        <v>3593</v>
      </c>
      <c r="AL667" s="234" t="s">
        <v>3593</v>
      </c>
      <c r="AM667" s="234" t="s">
        <v>3593</v>
      </c>
      <c r="AN667" s="234" t="s">
        <v>3593</v>
      </c>
      <c r="AO667" s="234" t="s">
        <v>3593</v>
      </c>
      <c r="AP667" s="234" t="s">
        <v>3593</v>
      </c>
      <c r="AQ667" s="234" t="s">
        <v>3593</v>
      </c>
      <c r="AR667" s="234" t="s">
        <v>3593</v>
      </c>
      <c r="AS667" s="234" t="s">
        <v>3593</v>
      </c>
      <c r="AT667" s="234" t="s">
        <v>3593</v>
      </c>
      <c r="AU667" s="234" t="s">
        <v>3593</v>
      </c>
      <c r="AV667" s="234" t="s">
        <v>3593</v>
      </c>
      <c r="AW667" s="234" t="s">
        <v>3593</v>
      </c>
      <c r="AX667" s="234" t="s">
        <v>3593</v>
      </c>
      <c r="AY667" s="234" t="s">
        <v>3593</v>
      </c>
    </row>
    <row r="668" spans="15:51" x14ac:dyDescent="0.25">
      <c r="O668" s="200"/>
      <c r="P668" s="199" t="s">
        <v>4052</v>
      </c>
      <c r="Q668" s="199" t="s">
        <v>3963</v>
      </c>
      <c r="R668" s="199" t="s">
        <v>3963</v>
      </c>
      <c r="S668" s="199" t="s">
        <v>3682</v>
      </c>
      <c r="T668" s="234" t="s">
        <v>4053</v>
      </c>
      <c r="U668" s="234" t="s">
        <v>3593</v>
      </c>
      <c r="V668" s="234" t="s">
        <v>3593</v>
      </c>
      <c r="W668" s="234" t="s">
        <v>3593</v>
      </c>
      <c r="X668" s="234" t="s">
        <v>3593</v>
      </c>
      <c r="Y668" s="234" t="s">
        <v>3593</v>
      </c>
      <c r="Z668" s="234" t="s">
        <v>3593</v>
      </c>
      <c r="AA668" s="234" t="s">
        <v>3593</v>
      </c>
      <c r="AB668" s="234" t="s">
        <v>3593</v>
      </c>
      <c r="AC668" s="234" t="s">
        <v>3593</v>
      </c>
      <c r="AD668" s="234" t="s">
        <v>3593</v>
      </c>
      <c r="AE668" s="234" t="s">
        <v>3593</v>
      </c>
      <c r="AF668" s="234" t="s">
        <v>3593</v>
      </c>
      <c r="AG668" s="234" t="s">
        <v>3593</v>
      </c>
      <c r="AH668" s="234" t="s">
        <v>3593</v>
      </c>
      <c r="AI668" s="234" t="s">
        <v>3593</v>
      </c>
      <c r="AJ668" s="234" t="s">
        <v>3593</v>
      </c>
      <c r="AK668" s="234" t="s">
        <v>3593</v>
      </c>
      <c r="AL668" s="234" t="s">
        <v>3593</v>
      </c>
      <c r="AM668" s="234" t="s">
        <v>3593</v>
      </c>
      <c r="AN668" s="234" t="s">
        <v>3593</v>
      </c>
      <c r="AO668" s="234" t="s">
        <v>3593</v>
      </c>
      <c r="AP668" s="234" t="s">
        <v>3593</v>
      </c>
      <c r="AQ668" s="234" t="s">
        <v>3593</v>
      </c>
      <c r="AR668" s="234" t="s">
        <v>3593</v>
      </c>
      <c r="AS668" s="234" t="s">
        <v>3593</v>
      </c>
      <c r="AT668" s="234" t="s">
        <v>3593</v>
      </c>
      <c r="AU668" s="234" t="s">
        <v>3593</v>
      </c>
      <c r="AV668" s="234" t="s">
        <v>3593</v>
      </c>
      <c r="AW668" s="234" t="s">
        <v>3593</v>
      </c>
      <c r="AX668" s="234" t="s">
        <v>3593</v>
      </c>
      <c r="AY668" s="234" t="s">
        <v>3593</v>
      </c>
    </row>
    <row r="669" spans="15:51" x14ac:dyDescent="0.25">
      <c r="O669" s="200"/>
      <c r="P669" s="199" t="s">
        <v>4054</v>
      </c>
      <c r="Q669" s="199" t="s">
        <v>3682</v>
      </c>
      <c r="R669" s="199" t="s">
        <v>3681</v>
      </c>
      <c r="S669" s="199" t="s">
        <v>3824</v>
      </c>
      <c r="T669" s="199" t="s">
        <v>3963</v>
      </c>
      <c r="U669" s="199" t="s">
        <v>3964</v>
      </c>
      <c r="V669" s="199" t="s">
        <v>3965</v>
      </c>
      <c r="W669" s="199" t="s">
        <v>3966</v>
      </c>
      <c r="X669" s="199" t="s">
        <v>3967</v>
      </c>
      <c r="Y669" s="234" t="s">
        <v>3593</v>
      </c>
      <c r="Z669" s="234" t="s">
        <v>3593</v>
      </c>
      <c r="AA669" s="234" t="s">
        <v>3593</v>
      </c>
      <c r="AB669" s="234" t="s">
        <v>3593</v>
      </c>
      <c r="AC669" s="234" t="s">
        <v>3593</v>
      </c>
      <c r="AD669" s="234" t="s">
        <v>3593</v>
      </c>
      <c r="AE669" s="234" t="s">
        <v>3593</v>
      </c>
      <c r="AF669" s="234" t="s">
        <v>3593</v>
      </c>
      <c r="AG669" s="234" t="s">
        <v>3593</v>
      </c>
      <c r="AH669" s="234" t="s">
        <v>3593</v>
      </c>
      <c r="AI669" s="234" t="s">
        <v>3593</v>
      </c>
      <c r="AJ669" s="234" t="s">
        <v>3593</v>
      </c>
      <c r="AK669" s="234" t="s">
        <v>3593</v>
      </c>
      <c r="AL669" s="234" t="s">
        <v>3593</v>
      </c>
      <c r="AM669" s="234" t="s">
        <v>3593</v>
      </c>
      <c r="AN669" s="234" t="s">
        <v>3593</v>
      </c>
      <c r="AO669" s="234" t="s">
        <v>3593</v>
      </c>
      <c r="AP669" s="234" t="s">
        <v>3593</v>
      </c>
      <c r="AQ669" s="234" t="s">
        <v>3593</v>
      </c>
      <c r="AR669" s="234" t="s">
        <v>3593</v>
      </c>
      <c r="AS669" s="234" t="s">
        <v>3593</v>
      </c>
      <c r="AT669" s="234" t="s">
        <v>3593</v>
      </c>
      <c r="AU669" s="234" t="s">
        <v>3593</v>
      </c>
      <c r="AV669" s="234" t="s">
        <v>3593</v>
      </c>
      <c r="AW669" s="234" t="s">
        <v>3593</v>
      </c>
      <c r="AX669" s="234" t="s">
        <v>3593</v>
      </c>
      <c r="AY669" s="234" t="s">
        <v>3593</v>
      </c>
    </row>
    <row r="670" spans="15:51" x14ac:dyDescent="0.25">
      <c r="O670" s="200"/>
      <c r="P670" s="199" t="s">
        <v>3699</v>
      </c>
      <c r="Q670" s="199" t="s">
        <v>3683</v>
      </c>
      <c r="R670" s="234" t="s">
        <v>3593</v>
      </c>
      <c r="S670" s="234" t="s">
        <v>3593</v>
      </c>
      <c r="T670" s="234" t="s">
        <v>3593</v>
      </c>
      <c r="U670" s="234" t="s">
        <v>3593</v>
      </c>
      <c r="V670" s="234" t="s">
        <v>3593</v>
      </c>
      <c r="W670" s="234" t="s">
        <v>3593</v>
      </c>
      <c r="X670" s="234" t="s">
        <v>3593</v>
      </c>
      <c r="Y670" s="234" t="s">
        <v>3593</v>
      </c>
      <c r="Z670" s="234" t="s">
        <v>3593</v>
      </c>
      <c r="AA670" s="234" t="s">
        <v>3593</v>
      </c>
      <c r="AB670" s="234" t="s">
        <v>3593</v>
      </c>
      <c r="AC670" s="234" t="s">
        <v>3593</v>
      </c>
      <c r="AD670" s="234" t="s">
        <v>3593</v>
      </c>
      <c r="AE670" s="234" t="s">
        <v>3593</v>
      </c>
      <c r="AF670" s="234" t="s">
        <v>3593</v>
      </c>
      <c r="AG670" s="234" t="s">
        <v>3593</v>
      </c>
      <c r="AH670" s="234" t="s">
        <v>3593</v>
      </c>
      <c r="AI670" s="234" t="s">
        <v>3593</v>
      </c>
      <c r="AJ670" s="234" t="s">
        <v>3593</v>
      </c>
      <c r="AK670" s="234" t="s">
        <v>3593</v>
      </c>
      <c r="AL670" s="234" t="s">
        <v>3593</v>
      </c>
      <c r="AM670" s="234" t="s">
        <v>3593</v>
      </c>
      <c r="AN670" s="234" t="s">
        <v>3593</v>
      </c>
      <c r="AO670" s="234" t="s">
        <v>3593</v>
      </c>
      <c r="AP670" s="234" t="s">
        <v>3593</v>
      </c>
      <c r="AQ670" s="234" t="s">
        <v>3593</v>
      </c>
      <c r="AR670" s="234" t="s">
        <v>3593</v>
      </c>
      <c r="AS670" s="234" t="s">
        <v>3593</v>
      </c>
      <c r="AT670" s="234" t="s">
        <v>3593</v>
      </c>
      <c r="AU670" s="234" t="s">
        <v>3593</v>
      </c>
      <c r="AV670" s="234" t="s">
        <v>3593</v>
      </c>
      <c r="AW670" s="234" t="s">
        <v>3593</v>
      </c>
      <c r="AX670" s="234" t="s">
        <v>3593</v>
      </c>
      <c r="AY670" s="234" t="s">
        <v>3593</v>
      </c>
    </row>
    <row r="671" spans="15:51" x14ac:dyDescent="0.25">
      <c r="O671" s="200"/>
      <c r="P671" s="199" t="s">
        <v>4052</v>
      </c>
      <c r="Q671" s="199" t="s">
        <v>3968</v>
      </c>
      <c r="R671" s="199" t="s">
        <v>3968</v>
      </c>
      <c r="S671" s="199" t="s">
        <v>3945</v>
      </c>
      <c r="T671" s="234" t="s">
        <v>4053</v>
      </c>
      <c r="U671" s="234" t="s">
        <v>3593</v>
      </c>
      <c r="V671" s="234" t="s">
        <v>3593</v>
      </c>
      <c r="W671" s="234" t="s">
        <v>3593</v>
      </c>
      <c r="X671" s="234" t="s">
        <v>3593</v>
      </c>
      <c r="Y671" s="234" t="s">
        <v>3593</v>
      </c>
      <c r="Z671" s="234" t="s">
        <v>3593</v>
      </c>
      <c r="AA671" s="234" t="s">
        <v>3593</v>
      </c>
      <c r="AB671" s="234" t="s">
        <v>3593</v>
      </c>
      <c r="AC671" s="234" t="s">
        <v>3593</v>
      </c>
      <c r="AD671" s="234" t="s">
        <v>3593</v>
      </c>
      <c r="AE671" s="234" t="s">
        <v>3593</v>
      </c>
      <c r="AF671" s="234" t="s">
        <v>3593</v>
      </c>
      <c r="AG671" s="234" t="s">
        <v>3593</v>
      </c>
      <c r="AH671" s="234" t="s">
        <v>3593</v>
      </c>
      <c r="AI671" s="234" t="s">
        <v>3593</v>
      </c>
      <c r="AJ671" s="234" t="s">
        <v>3593</v>
      </c>
      <c r="AK671" s="234" t="s">
        <v>3593</v>
      </c>
      <c r="AL671" s="234" t="s">
        <v>3593</v>
      </c>
      <c r="AM671" s="234" t="s">
        <v>3593</v>
      </c>
      <c r="AN671" s="234" t="s">
        <v>3593</v>
      </c>
      <c r="AO671" s="234" t="s">
        <v>3593</v>
      </c>
      <c r="AP671" s="234" t="s">
        <v>3593</v>
      </c>
      <c r="AQ671" s="234" t="s">
        <v>3593</v>
      </c>
      <c r="AR671" s="234" t="s">
        <v>3593</v>
      </c>
      <c r="AS671" s="234" t="s">
        <v>3593</v>
      </c>
      <c r="AT671" s="234" t="s">
        <v>3593</v>
      </c>
      <c r="AU671" s="234" t="s">
        <v>3593</v>
      </c>
      <c r="AV671" s="234" t="s">
        <v>3593</v>
      </c>
      <c r="AW671" s="234" t="s">
        <v>3593</v>
      </c>
      <c r="AX671" s="234" t="s">
        <v>3593</v>
      </c>
      <c r="AY671" s="234" t="s">
        <v>3593</v>
      </c>
    </row>
    <row r="672" spans="15:51" x14ac:dyDescent="0.25">
      <c r="O672" s="200"/>
      <c r="P672" s="199" t="s">
        <v>4052</v>
      </c>
      <c r="Q672" s="199" t="s">
        <v>3657</v>
      </c>
      <c r="R672" s="199" t="s">
        <v>3657</v>
      </c>
      <c r="S672" s="199" t="s">
        <v>3655</v>
      </c>
      <c r="T672" s="234" t="s">
        <v>4053</v>
      </c>
      <c r="U672" s="234" t="s">
        <v>3593</v>
      </c>
      <c r="V672" s="234" t="s">
        <v>3593</v>
      </c>
      <c r="W672" s="234" t="s">
        <v>3593</v>
      </c>
      <c r="X672" s="234" t="s">
        <v>3593</v>
      </c>
      <c r="Y672" s="234" t="s">
        <v>3593</v>
      </c>
      <c r="Z672" s="234" t="s">
        <v>3593</v>
      </c>
      <c r="AA672" s="234" t="s">
        <v>3593</v>
      </c>
      <c r="AB672" s="234" t="s">
        <v>3593</v>
      </c>
      <c r="AC672" s="234" t="s">
        <v>3593</v>
      </c>
      <c r="AD672" s="234" t="s">
        <v>3593</v>
      </c>
      <c r="AE672" s="234" t="s">
        <v>3593</v>
      </c>
      <c r="AF672" s="234" t="s">
        <v>3593</v>
      </c>
      <c r="AG672" s="234" t="s">
        <v>3593</v>
      </c>
      <c r="AH672" s="234" t="s">
        <v>3593</v>
      </c>
      <c r="AI672" s="234" t="s">
        <v>3593</v>
      </c>
      <c r="AJ672" s="234" t="s">
        <v>3593</v>
      </c>
      <c r="AK672" s="234" t="s">
        <v>3593</v>
      </c>
      <c r="AL672" s="234" t="s">
        <v>3593</v>
      </c>
      <c r="AM672" s="234" t="s">
        <v>3593</v>
      </c>
      <c r="AN672" s="234" t="s">
        <v>3593</v>
      </c>
      <c r="AO672" s="234" t="s">
        <v>3593</v>
      </c>
      <c r="AP672" s="234" t="s">
        <v>3593</v>
      </c>
      <c r="AQ672" s="234" t="s">
        <v>3593</v>
      </c>
      <c r="AR672" s="234" t="s">
        <v>3593</v>
      </c>
      <c r="AS672" s="234" t="s">
        <v>3593</v>
      </c>
      <c r="AT672" s="234" t="s">
        <v>3593</v>
      </c>
      <c r="AU672" s="234" t="s">
        <v>3593</v>
      </c>
      <c r="AV672" s="234" t="s">
        <v>3593</v>
      </c>
      <c r="AW672" s="234" t="s">
        <v>3593</v>
      </c>
      <c r="AX672" s="234" t="s">
        <v>3593</v>
      </c>
      <c r="AY672" s="234" t="s">
        <v>3593</v>
      </c>
    </row>
    <row r="673" spans="15:51" x14ac:dyDescent="0.25">
      <c r="O673" s="200"/>
      <c r="P673" s="199" t="s">
        <v>4052</v>
      </c>
      <c r="Q673" s="199" t="s">
        <v>3932</v>
      </c>
      <c r="R673" s="199" t="s">
        <v>3932</v>
      </c>
      <c r="S673" s="199" t="s">
        <v>3615</v>
      </c>
      <c r="T673" s="199" t="s">
        <v>3617</v>
      </c>
      <c r="U673" s="234" t="s">
        <v>4053</v>
      </c>
      <c r="V673" s="234" t="s">
        <v>3593</v>
      </c>
      <c r="W673" s="234" t="s">
        <v>3593</v>
      </c>
      <c r="X673" s="234" t="s">
        <v>3593</v>
      </c>
      <c r="Y673" s="234" t="s">
        <v>3593</v>
      </c>
      <c r="Z673" s="234" t="s">
        <v>3593</v>
      </c>
      <c r="AA673" s="234" t="s">
        <v>3593</v>
      </c>
      <c r="AB673" s="234" t="s">
        <v>3593</v>
      </c>
      <c r="AC673" s="234" t="s">
        <v>3593</v>
      </c>
      <c r="AD673" s="234" t="s">
        <v>3593</v>
      </c>
      <c r="AE673" s="234" t="s">
        <v>3593</v>
      </c>
      <c r="AF673" s="234" t="s">
        <v>3593</v>
      </c>
      <c r="AG673" s="234" t="s">
        <v>3593</v>
      </c>
      <c r="AH673" s="234" t="s">
        <v>3593</v>
      </c>
      <c r="AI673" s="234" t="s">
        <v>3593</v>
      </c>
      <c r="AJ673" s="234" t="s">
        <v>3593</v>
      </c>
      <c r="AK673" s="234" t="s">
        <v>3593</v>
      </c>
      <c r="AL673" s="234" t="s">
        <v>3593</v>
      </c>
      <c r="AM673" s="234" t="s">
        <v>3593</v>
      </c>
      <c r="AN673" s="234" t="s">
        <v>3593</v>
      </c>
      <c r="AO673" s="234" t="s">
        <v>3593</v>
      </c>
      <c r="AP673" s="234" t="s">
        <v>3593</v>
      </c>
      <c r="AQ673" s="234" t="s">
        <v>3593</v>
      </c>
      <c r="AR673" s="234" t="s">
        <v>3593</v>
      </c>
      <c r="AS673" s="234" t="s">
        <v>3593</v>
      </c>
      <c r="AT673" s="234" t="s">
        <v>3593</v>
      </c>
      <c r="AU673" s="234" t="s">
        <v>3593</v>
      </c>
      <c r="AV673" s="234" t="s">
        <v>3593</v>
      </c>
      <c r="AW673" s="234" t="s">
        <v>3593</v>
      </c>
      <c r="AX673" s="234" t="s">
        <v>3593</v>
      </c>
      <c r="AY673" s="234" t="s">
        <v>3593</v>
      </c>
    </row>
    <row r="674" spans="15:51" x14ac:dyDescent="0.25">
      <c r="O674" s="200"/>
      <c r="P674" s="199" t="s">
        <v>4052</v>
      </c>
      <c r="Q674" s="199" t="s">
        <v>3845</v>
      </c>
      <c r="R674" s="199" t="s">
        <v>3845</v>
      </c>
      <c r="S674" s="199" t="s">
        <v>3645</v>
      </c>
      <c r="T674" s="199" t="s">
        <v>3647</v>
      </c>
      <c r="U674" s="234" t="s">
        <v>4053</v>
      </c>
      <c r="V674" s="234" t="s">
        <v>3593</v>
      </c>
      <c r="W674" s="234" t="s">
        <v>3593</v>
      </c>
      <c r="X674" s="234" t="s">
        <v>3593</v>
      </c>
      <c r="Y674" s="234" t="s">
        <v>3593</v>
      </c>
      <c r="Z674" s="234" t="s">
        <v>3593</v>
      </c>
      <c r="AA674" s="234" t="s">
        <v>3593</v>
      </c>
      <c r="AB674" s="234" t="s">
        <v>3593</v>
      </c>
      <c r="AC674" s="234" t="s">
        <v>3593</v>
      </c>
      <c r="AD674" s="234" t="s">
        <v>3593</v>
      </c>
      <c r="AE674" s="234" t="s">
        <v>3593</v>
      </c>
      <c r="AF674" s="234" t="s">
        <v>3593</v>
      </c>
      <c r="AG674" s="234" t="s">
        <v>3593</v>
      </c>
      <c r="AH674" s="234" t="s">
        <v>3593</v>
      </c>
      <c r="AI674" s="234" t="s">
        <v>3593</v>
      </c>
      <c r="AJ674" s="234" t="s">
        <v>3593</v>
      </c>
      <c r="AK674" s="234" t="s">
        <v>3593</v>
      </c>
      <c r="AL674" s="234" t="s">
        <v>3593</v>
      </c>
      <c r="AM674" s="234" t="s">
        <v>3593</v>
      </c>
      <c r="AN674" s="234" t="s">
        <v>3593</v>
      </c>
      <c r="AO674" s="234" t="s">
        <v>3593</v>
      </c>
      <c r="AP674" s="234" t="s">
        <v>3593</v>
      </c>
      <c r="AQ674" s="234" t="s">
        <v>3593</v>
      </c>
      <c r="AR674" s="234" t="s">
        <v>3593</v>
      </c>
      <c r="AS674" s="234" t="s">
        <v>3593</v>
      </c>
      <c r="AT674" s="234" t="s">
        <v>3593</v>
      </c>
      <c r="AU674" s="234" t="s">
        <v>3593</v>
      </c>
      <c r="AV674" s="234" t="s">
        <v>3593</v>
      </c>
      <c r="AW674" s="234" t="s">
        <v>3593</v>
      </c>
      <c r="AX674" s="234" t="s">
        <v>3593</v>
      </c>
      <c r="AY674" s="234" t="s">
        <v>3593</v>
      </c>
    </row>
    <row r="675" spans="15:51" x14ac:dyDescent="0.25">
      <c r="O675" s="200"/>
      <c r="P675" s="199" t="s">
        <v>4052</v>
      </c>
      <c r="Q675" s="199" t="s">
        <v>3913</v>
      </c>
      <c r="R675" s="199" t="s">
        <v>3913</v>
      </c>
      <c r="S675" s="199" t="s">
        <v>3704</v>
      </c>
      <c r="T675" s="199" t="s">
        <v>3706</v>
      </c>
      <c r="U675" s="234" t="s">
        <v>4053</v>
      </c>
      <c r="V675" s="234" t="s">
        <v>3593</v>
      </c>
      <c r="W675" s="234" t="s">
        <v>3593</v>
      </c>
      <c r="X675" s="234" t="s">
        <v>3593</v>
      </c>
      <c r="Y675" s="234" t="s">
        <v>3593</v>
      </c>
      <c r="Z675" s="234" t="s">
        <v>3593</v>
      </c>
      <c r="AA675" s="234" t="s">
        <v>3593</v>
      </c>
      <c r="AB675" s="234" t="s">
        <v>3593</v>
      </c>
      <c r="AC675" s="234" t="s">
        <v>3593</v>
      </c>
      <c r="AD675" s="234" t="s">
        <v>3593</v>
      </c>
      <c r="AE675" s="234" t="s">
        <v>3593</v>
      </c>
      <c r="AF675" s="234" t="s">
        <v>3593</v>
      </c>
      <c r="AG675" s="234" t="s">
        <v>3593</v>
      </c>
      <c r="AH675" s="234" t="s">
        <v>3593</v>
      </c>
      <c r="AI675" s="234" t="s">
        <v>3593</v>
      </c>
      <c r="AJ675" s="234" t="s">
        <v>3593</v>
      </c>
      <c r="AK675" s="234" t="s">
        <v>3593</v>
      </c>
      <c r="AL675" s="234" t="s">
        <v>3593</v>
      </c>
      <c r="AM675" s="234" t="s">
        <v>3593</v>
      </c>
      <c r="AN675" s="234" t="s">
        <v>3593</v>
      </c>
      <c r="AO675" s="234" t="s">
        <v>3593</v>
      </c>
      <c r="AP675" s="234" t="s">
        <v>3593</v>
      </c>
      <c r="AQ675" s="234" t="s">
        <v>3593</v>
      </c>
      <c r="AR675" s="234" t="s">
        <v>3593</v>
      </c>
      <c r="AS675" s="234" t="s">
        <v>3593</v>
      </c>
      <c r="AT675" s="234" t="s">
        <v>3593</v>
      </c>
      <c r="AU675" s="234" t="s">
        <v>3593</v>
      </c>
      <c r="AV675" s="234" t="s">
        <v>3593</v>
      </c>
      <c r="AW675" s="234" t="s">
        <v>3593</v>
      </c>
      <c r="AX675" s="234" t="s">
        <v>3593</v>
      </c>
      <c r="AY675" s="234" t="s">
        <v>3593</v>
      </c>
    </row>
    <row r="676" spans="15:51" x14ac:dyDescent="0.25">
      <c r="O676" s="200"/>
      <c r="P676" s="199" t="s">
        <v>4052</v>
      </c>
      <c r="Q676" s="199" t="s">
        <v>3890</v>
      </c>
      <c r="R676" s="199" t="s">
        <v>3890</v>
      </c>
      <c r="S676" s="199" t="s">
        <v>3680</v>
      </c>
      <c r="T676" s="234" t="s">
        <v>4053</v>
      </c>
      <c r="U676" s="234" t="s">
        <v>3593</v>
      </c>
      <c r="V676" s="234" t="s">
        <v>3593</v>
      </c>
      <c r="W676" s="234" t="s">
        <v>3593</v>
      </c>
      <c r="X676" s="234" t="s">
        <v>3593</v>
      </c>
      <c r="Y676" s="234" t="s">
        <v>3593</v>
      </c>
      <c r="Z676" s="234" t="s">
        <v>3593</v>
      </c>
      <c r="AA676" s="234" t="s">
        <v>3593</v>
      </c>
      <c r="AB676" s="234" t="s">
        <v>3593</v>
      </c>
      <c r="AC676" s="234" t="s">
        <v>3593</v>
      </c>
      <c r="AD676" s="234" t="s">
        <v>3593</v>
      </c>
      <c r="AE676" s="234" t="s">
        <v>3593</v>
      </c>
      <c r="AF676" s="234" t="s">
        <v>3593</v>
      </c>
      <c r="AG676" s="234" t="s">
        <v>3593</v>
      </c>
      <c r="AH676" s="234" t="s">
        <v>3593</v>
      </c>
      <c r="AI676" s="234" t="s">
        <v>3593</v>
      </c>
      <c r="AJ676" s="234" t="s">
        <v>3593</v>
      </c>
      <c r="AK676" s="234" t="s">
        <v>3593</v>
      </c>
      <c r="AL676" s="234" t="s">
        <v>3593</v>
      </c>
      <c r="AM676" s="234" t="s">
        <v>3593</v>
      </c>
      <c r="AN676" s="234" t="s">
        <v>3593</v>
      </c>
      <c r="AO676" s="234" t="s">
        <v>3593</v>
      </c>
      <c r="AP676" s="234" t="s">
        <v>3593</v>
      </c>
      <c r="AQ676" s="234" t="s">
        <v>3593</v>
      </c>
      <c r="AR676" s="234" t="s">
        <v>3593</v>
      </c>
      <c r="AS676" s="234" t="s">
        <v>3593</v>
      </c>
      <c r="AT676" s="234" t="s">
        <v>3593</v>
      </c>
      <c r="AU676" s="234" t="s">
        <v>3593</v>
      </c>
      <c r="AV676" s="234" t="s">
        <v>3593</v>
      </c>
      <c r="AW676" s="234" t="s">
        <v>3593</v>
      </c>
      <c r="AX676" s="234" t="s">
        <v>3593</v>
      </c>
      <c r="AY676" s="234" t="s">
        <v>3593</v>
      </c>
    </row>
    <row r="677" spans="15:51" x14ac:dyDescent="0.25">
      <c r="O677" s="200"/>
      <c r="P677" s="199" t="s">
        <v>4052</v>
      </c>
      <c r="Q677" s="199" t="s">
        <v>3969</v>
      </c>
      <c r="R677" s="199" t="s">
        <v>3969</v>
      </c>
      <c r="S677" s="199" t="s">
        <v>3609</v>
      </c>
      <c r="T677" s="199" t="s">
        <v>3611</v>
      </c>
      <c r="U677" s="234" t="s">
        <v>4053</v>
      </c>
      <c r="V677" s="234" t="s">
        <v>3593</v>
      </c>
      <c r="W677" s="234" t="s">
        <v>3593</v>
      </c>
      <c r="X677" s="234" t="s">
        <v>3593</v>
      </c>
      <c r="Y677" s="234" t="s">
        <v>3593</v>
      </c>
      <c r="Z677" s="234" t="s">
        <v>3593</v>
      </c>
      <c r="AA677" s="234" t="s">
        <v>3593</v>
      </c>
      <c r="AB677" s="234" t="s">
        <v>3593</v>
      </c>
      <c r="AC677" s="234" t="s">
        <v>3593</v>
      </c>
      <c r="AD677" s="234" t="s">
        <v>3593</v>
      </c>
      <c r="AE677" s="234" t="s">
        <v>3593</v>
      </c>
      <c r="AF677" s="234" t="s">
        <v>3593</v>
      </c>
      <c r="AG677" s="234" t="s">
        <v>3593</v>
      </c>
      <c r="AH677" s="234" t="s">
        <v>3593</v>
      </c>
      <c r="AI677" s="234" t="s">
        <v>3593</v>
      </c>
      <c r="AJ677" s="234" t="s">
        <v>3593</v>
      </c>
      <c r="AK677" s="234" t="s">
        <v>3593</v>
      </c>
      <c r="AL677" s="234" t="s">
        <v>3593</v>
      </c>
      <c r="AM677" s="234" t="s">
        <v>3593</v>
      </c>
      <c r="AN677" s="234" t="s">
        <v>3593</v>
      </c>
      <c r="AO677" s="234" t="s">
        <v>3593</v>
      </c>
      <c r="AP677" s="234" t="s">
        <v>3593</v>
      </c>
      <c r="AQ677" s="234" t="s">
        <v>3593</v>
      </c>
      <c r="AR677" s="234" t="s">
        <v>3593</v>
      </c>
      <c r="AS677" s="234" t="s">
        <v>3593</v>
      </c>
      <c r="AT677" s="234" t="s">
        <v>3593</v>
      </c>
      <c r="AU677" s="234" t="s">
        <v>3593</v>
      </c>
      <c r="AV677" s="234" t="s">
        <v>3593</v>
      </c>
      <c r="AW677" s="234" t="s">
        <v>3593</v>
      </c>
      <c r="AX677" s="234" t="s">
        <v>3593</v>
      </c>
      <c r="AY677" s="234" t="s">
        <v>3593</v>
      </c>
    </row>
    <row r="678" spans="15:51" x14ac:dyDescent="0.25">
      <c r="O678" s="200"/>
      <c r="P678" s="199" t="s">
        <v>4052</v>
      </c>
      <c r="Q678" s="199" t="s">
        <v>3933</v>
      </c>
      <c r="R678" s="199" t="s">
        <v>3933</v>
      </c>
      <c r="S678" s="199" t="s">
        <v>3617</v>
      </c>
      <c r="T678" s="234" t="s">
        <v>4053</v>
      </c>
      <c r="U678" s="234" t="s">
        <v>3593</v>
      </c>
      <c r="V678" s="234" t="s">
        <v>3593</v>
      </c>
      <c r="W678" s="234" t="s">
        <v>3593</v>
      </c>
      <c r="X678" s="234" t="s">
        <v>3593</v>
      </c>
      <c r="Y678" s="234" t="s">
        <v>3593</v>
      </c>
      <c r="Z678" s="234" t="s">
        <v>3593</v>
      </c>
      <c r="AA678" s="234" t="s">
        <v>3593</v>
      </c>
      <c r="AB678" s="234" t="s">
        <v>3593</v>
      </c>
      <c r="AC678" s="234" t="s">
        <v>3593</v>
      </c>
      <c r="AD678" s="234" t="s">
        <v>3593</v>
      </c>
      <c r="AE678" s="234" t="s">
        <v>3593</v>
      </c>
      <c r="AF678" s="234" t="s">
        <v>3593</v>
      </c>
      <c r="AG678" s="234" t="s">
        <v>3593</v>
      </c>
      <c r="AH678" s="234" t="s">
        <v>3593</v>
      </c>
      <c r="AI678" s="234" t="s">
        <v>3593</v>
      </c>
      <c r="AJ678" s="234" t="s">
        <v>3593</v>
      </c>
      <c r="AK678" s="234" t="s">
        <v>3593</v>
      </c>
      <c r="AL678" s="234" t="s">
        <v>3593</v>
      </c>
      <c r="AM678" s="234" t="s">
        <v>3593</v>
      </c>
      <c r="AN678" s="234" t="s">
        <v>3593</v>
      </c>
      <c r="AO678" s="234" t="s">
        <v>3593</v>
      </c>
      <c r="AP678" s="234" t="s">
        <v>3593</v>
      </c>
      <c r="AQ678" s="234" t="s">
        <v>3593</v>
      </c>
      <c r="AR678" s="234" t="s">
        <v>3593</v>
      </c>
      <c r="AS678" s="234" t="s">
        <v>3593</v>
      </c>
      <c r="AT678" s="234" t="s">
        <v>3593</v>
      </c>
      <c r="AU678" s="234" t="s">
        <v>3593</v>
      </c>
      <c r="AV678" s="234" t="s">
        <v>3593</v>
      </c>
      <c r="AW678" s="234" t="s">
        <v>3593</v>
      </c>
      <c r="AX678" s="234" t="s">
        <v>3593</v>
      </c>
      <c r="AY678" s="234" t="s">
        <v>3593</v>
      </c>
    </row>
    <row r="679" spans="15:51" x14ac:dyDescent="0.25">
      <c r="O679" s="200"/>
      <c r="P679" s="199" t="s">
        <v>4052</v>
      </c>
      <c r="Q679" s="199" t="s">
        <v>3958</v>
      </c>
      <c r="R679" s="199" t="s">
        <v>3958</v>
      </c>
      <c r="S679" s="199" t="s">
        <v>3670</v>
      </c>
      <c r="T679" s="199" t="s">
        <v>3672</v>
      </c>
      <c r="U679" s="234" t="s">
        <v>4053</v>
      </c>
      <c r="V679" s="234" t="s">
        <v>3593</v>
      </c>
      <c r="W679" s="234" t="s">
        <v>3593</v>
      </c>
      <c r="X679" s="234" t="s">
        <v>3593</v>
      </c>
      <c r="Y679" s="234" t="s">
        <v>3593</v>
      </c>
      <c r="Z679" s="234" t="s">
        <v>3593</v>
      </c>
      <c r="AA679" s="234" t="s">
        <v>3593</v>
      </c>
      <c r="AB679" s="234" t="s">
        <v>3593</v>
      </c>
      <c r="AC679" s="234" t="s">
        <v>3593</v>
      </c>
      <c r="AD679" s="234" t="s">
        <v>3593</v>
      </c>
      <c r="AE679" s="234" t="s">
        <v>3593</v>
      </c>
      <c r="AF679" s="234" t="s">
        <v>3593</v>
      </c>
      <c r="AG679" s="234" t="s">
        <v>3593</v>
      </c>
      <c r="AH679" s="234" t="s">
        <v>3593</v>
      </c>
      <c r="AI679" s="234" t="s">
        <v>3593</v>
      </c>
      <c r="AJ679" s="234" t="s">
        <v>3593</v>
      </c>
      <c r="AK679" s="234" t="s">
        <v>3593</v>
      </c>
      <c r="AL679" s="234" t="s">
        <v>3593</v>
      </c>
      <c r="AM679" s="234" t="s">
        <v>3593</v>
      </c>
      <c r="AN679" s="234" t="s">
        <v>3593</v>
      </c>
      <c r="AO679" s="234" t="s">
        <v>3593</v>
      </c>
      <c r="AP679" s="234" t="s">
        <v>3593</v>
      </c>
      <c r="AQ679" s="234" t="s">
        <v>3593</v>
      </c>
      <c r="AR679" s="234" t="s">
        <v>3593</v>
      </c>
      <c r="AS679" s="234" t="s">
        <v>3593</v>
      </c>
      <c r="AT679" s="234" t="s">
        <v>3593</v>
      </c>
      <c r="AU679" s="234" t="s">
        <v>3593</v>
      </c>
      <c r="AV679" s="234" t="s">
        <v>3593</v>
      </c>
      <c r="AW679" s="234" t="s">
        <v>3593</v>
      </c>
      <c r="AX679" s="234" t="s">
        <v>3593</v>
      </c>
      <c r="AY679" s="234" t="s">
        <v>3593</v>
      </c>
    </row>
    <row r="680" spans="15:51" x14ac:dyDescent="0.25">
      <c r="O680" s="200"/>
      <c r="P680" s="199" t="s">
        <v>4052</v>
      </c>
      <c r="Q680" s="199" t="s">
        <v>3624</v>
      </c>
      <c r="R680" s="199" t="s">
        <v>3624</v>
      </c>
      <c r="S680" s="199" t="s">
        <v>3970</v>
      </c>
      <c r="T680" s="199" t="s">
        <v>3810</v>
      </c>
      <c r="U680" s="234" t="s">
        <v>4053</v>
      </c>
      <c r="V680" s="234" t="s">
        <v>3593</v>
      </c>
      <c r="W680" s="234" t="s">
        <v>3593</v>
      </c>
      <c r="X680" s="234" t="s">
        <v>3593</v>
      </c>
      <c r="Y680" s="234" t="s">
        <v>3593</v>
      </c>
      <c r="Z680" s="234" t="s">
        <v>3593</v>
      </c>
      <c r="AA680" s="234" t="s">
        <v>3593</v>
      </c>
      <c r="AB680" s="234" t="s">
        <v>3593</v>
      </c>
      <c r="AC680" s="234" t="s">
        <v>3593</v>
      </c>
      <c r="AD680" s="234" t="s">
        <v>3593</v>
      </c>
      <c r="AE680" s="234" t="s">
        <v>3593</v>
      </c>
      <c r="AF680" s="234" t="s">
        <v>3593</v>
      </c>
      <c r="AG680" s="234" t="s">
        <v>3593</v>
      </c>
      <c r="AH680" s="234" t="s">
        <v>3593</v>
      </c>
      <c r="AI680" s="234" t="s">
        <v>3593</v>
      </c>
      <c r="AJ680" s="234" t="s">
        <v>3593</v>
      </c>
      <c r="AK680" s="234" t="s">
        <v>3593</v>
      </c>
      <c r="AL680" s="234" t="s">
        <v>3593</v>
      </c>
      <c r="AM680" s="234" t="s">
        <v>3593</v>
      </c>
      <c r="AN680" s="234" t="s">
        <v>3593</v>
      </c>
      <c r="AO680" s="234" t="s">
        <v>3593</v>
      </c>
      <c r="AP680" s="234" t="s">
        <v>3593</v>
      </c>
      <c r="AQ680" s="234" t="s">
        <v>3593</v>
      </c>
      <c r="AR680" s="234" t="s">
        <v>3593</v>
      </c>
      <c r="AS680" s="234" t="s">
        <v>3593</v>
      </c>
      <c r="AT680" s="234" t="s">
        <v>3593</v>
      </c>
      <c r="AU680" s="234" t="s">
        <v>3593</v>
      </c>
      <c r="AV680" s="234" t="s">
        <v>3593</v>
      </c>
      <c r="AW680" s="234" t="s">
        <v>3593</v>
      </c>
      <c r="AX680" s="234" t="s">
        <v>3593</v>
      </c>
      <c r="AY680" s="234" t="s">
        <v>3593</v>
      </c>
    </row>
    <row r="681" spans="15:51" x14ac:dyDescent="0.25">
      <c r="O681" s="200"/>
      <c r="P681" s="199" t="s">
        <v>4054</v>
      </c>
      <c r="Q681" s="199" t="s">
        <v>3945</v>
      </c>
      <c r="R681" s="199" t="s">
        <v>3943</v>
      </c>
      <c r="S681" s="199" t="s">
        <v>3968</v>
      </c>
      <c r="T681" s="199" t="s">
        <v>3971</v>
      </c>
      <c r="U681" s="199" t="s">
        <v>3972</v>
      </c>
      <c r="V681" s="199" t="s">
        <v>3973</v>
      </c>
      <c r="W681" s="234" t="s">
        <v>3593</v>
      </c>
      <c r="X681" s="234" t="s">
        <v>3593</v>
      </c>
      <c r="Y681" s="234" t="s">
        <v>3593</v>
      </c>
      <c r="Z681" s="234" t="s">
        <v>3593</v>
      </c>
      <c r="AA681" s="234" t="s">
        <v>3593</v>
      </c>
      <c r="AB681" s="234" t="s">
        <v>3593</v>
      </c>
      <c r="AC681" s="234" t="s">
        <v>3593</v>
      </c>
      <c r="AD681" s="234" t="s">
        <v>3593</v>
      </c>
      <c r="AE681" s="234" t="s">
        <v>3593</v>
      </c>
      <c r="AF681" s="234" t="s">
        <v>3593</v>
      </c>
      <c r="AG681" s="234" t="s">
        <v>3593</v>
      </c>
      <c r="AH681" s="234" t="s">
        <v>3593</v>
      </c>
      <c r="AI681" s="234" t="s">
        <v>3593</v>
      </c>
      <c r="AJ681" s="234" t="s">
        <v>3593</v>
      </c>
      <c r="AK681" s="234" t="s">
        <v>3593</v>
      </c>
      <c r="AL681" s="234" t="s">
        <v>3593</v>
      </c>
      <c r="AM681" s="234" t="s">
        <v>3593</v>
      </c>
      <c r="AN681" s="234" t="s">
        <v>3593</v>
      </c>
      <c r="AO681" s="234" t="s">
        <v>3593</v>
      </c>
      <c r="AP681" s="234" t="s">
        <v>3593</v>
      </c>
      <c r="AQ681" s="234" t="s">
        <v>3593</v>
      </c>
      <c r="AR681" s="234" t="s">
        <v>3593</v>
      </c>
      <c r="AS681" s="234" t="s">
        <v>3593</v>
      </c>
      <c r="AT681" s="234" t="s">
        <v>3593</v>
      </c>
      <c r="AU681" s="234" t="s">
        <v>3593</v>
      </c>
      <c r="AV681" s="234" t="s">
        <v>3593</v>
      </c>
      <c r="AW681" s="234" t="s">
        <v>3593</v>
      </c>
      <c r="AX681" s="234" t="s">
        <v>3593</v>
      </c>
      <c r="AY681" s="234" t="s">
        <v>3593</v>
      </c>
    </row>
    <row r="682" spans="15:51" x14ac:dyDescent="0.25">
      <c r="O682" s="200"/>
      <c r="P682" s="199" t="s">
        <v>3699</v>
      </c>
      <c r="Q682" s="199" t="s">
        <v>3944</v>
      </c>
      <c r="R682" s="234" t="s">
        <v>3593</v>
      </c>
      <c r="S682" s="234" t="s">
        <v>3593</v>
      </c>
      <c r="T682" s="234" t="s">
        <v>3593</v>
      </c>
      <c r="U682" s="234" t="s">
        <v>3593</v>
      </c>
      <c r="V682" s="234" t="s">
        <v>3593</v>
      </c>
      <c r="W682" s="234" t="s">
        <v>3593</v>
      </c>
      <c r="X682" s="234" t="s">
        <v>3593</v>
      </c>
      <c r="Y682" s="234" t="s">
        <v>3593</v>
      </c>
      <c r="Z682" s="234" t="s">
        <v>3593</v>
      </c>
      <c r="AA682" s="234" t="s">
        <v>3593</v>
      </c>
      <c r="AB682" s="234" t="s">
        <v>3593</v>
      </c>
      <c r="AC682" s="234" t="s">
        <v>3593</v>
      </c>
      <c r="AD682" s="234" t="s">
        <v>3593</v>
      </c>
      <c r="AE682" s="234" t="s">
        <v>3593</v>
      </c>
      <c r="AF682" s="234" t="s">
        <v>3593</v>
      </c>
      <c r="AG682" s="234" t="s">
        <v>3593</v>
      </c>
      <c r="AH682" s="234" t="s">
        <v>3593</v>
      </c>
      <c r="AI682" s="234" t="s">
        <v>3593</v>
      </c>
      <c r="AJ682" s="234" t="s">
        <v>3593</v>
      </c>
      <c r="AK682" s="234" t="s">
        <v>3593</v>
      </c>
      <c r="AL682" s="234" t="s">
        <v>3593</v>
      </c>
      <c r="AM682" s="234" t="s">
        <v>3593</v>
      </c>
      <c r="AN682" s="234" t="s">
        <v>3593</v>
      </c>
      <c r="AO682" s="234" t="s">
        <v>3593</v>
      </c>
      <c r="AP682" s="234" t="s">
        <v>3593</v>
      </c>
      <c r="AQ682" s="234" t="s">
        <v>3593</v>
      </c>
      <c r="AR682" s="234" t="s">
        <v>3593</v>
      </c>
      <c r="AS682" s="234" t="s">
        <v>3593</v>
      </c>
      <c r="AT682" s="234" t="s">
        <v>3593</v>
      </c>
      <c r="AU682" s="234" t="s">
        <v>3593</v>
      </c>
      <c r="AV682" s="234" t="s">
        <v>3593</v>
      </c>
      <c r="AW682" s="234" t="s">
        <v>3593</v>
      </c>
      <c r="AX682" s="234" t="s">
        <v>3593</v>
      </c>
      <c r="AY682" s="234" t="s">
        <v>3593</v>
      </c>
    </row>
    <row r="683" spans="15:51" x14ac:dyDescent="0.25">
      <c r="O683" s="200"/>
      <c r="P683" s="199" t="s">
        <v>3699</v>
      </c>
      <c r="Q683" s="199" t="s">
        <v>3974</v>
      </c>
      <c r="R683" s="234" t="s">
        <v>3593</v>
      </c>
      <c r="S683" s="234" t="s">
        <v>3593</v>
      </c>
      <c r="T683" s="234" t="s">
        <v>3593</v>
      </c>
      <c r="U683" s="234" t="s">
        <v>3593</v>
      </c>
      <c r="V683" s="234" t="s">
        <v>3593</v>
      </c>
      <c r="W683" s="234" t="s">
        <v>3593</v>
      </c>
      <c r="X683" s="234" t="s">
        <v>3593</v>
      </c>
      <c r="Y683" s="234" t="s">
        <v>3593</v>
      </c>
      <c r="Z683" s="234" t="s">
        <v>3593</v>
      </c>
      <c r="AA683" s="234" t="s">
        <v>3593</v>
      </c>
      <c r="AB683" s="234" t="s">
        <v>3593</v>
      </c>
      <c r="AC683" s="234" t="s">
        <v>3593</v>
      </c>
      <c r="AD683" s="234" t="s">
        <v>3593</v>
      </c>
      <c r="AE683" s="234" t="s">
        <v>3593</v>
      </c>
      <c r="AF683" s="234" t="s">
        <v>3593</v>
      </c>
      <c r="AG683" s="234" t="s">
        <v>3593</v>
      </c>
      <c r="AH683" s="234" t="s">
        <v>3593</v>
      </c>
      <c r="AI683" s="234" t="s">
        <v>3593</v>
      </c>
      <c r="AJ683" s="234" t="s">
        <v>3593</v>
      </c>
      <c r="AK683" s="234" t="s">
        <v>3593</v>
      </c>
      <c r="AL683" s="234" t="s">
        <v>3593</v>
      </c>
      <c r="AM683" s="234" t="s">
        <v>3593</v>
      </c>
      <c r="AN683" s="234" t="s">
        <v>3593</v>
      </c>
      <c r="AO683" s="234" t="s">
        <v>3593</v>
      </c>
      <c r="AP683" s="234" t="s">
        <v>3593</v>
      </c>
      <c r="AQ683" s="234" t="s">
        <v>3593</v>
      </c>
      <c r="AR683" s="234" t="s">
        <v>3593</v>
      </c>
      <c r="AS683" s="234" t="s">
        <v>3593</v>
      </c>
      <c r="AT683" s="234" t="s">
        <v>3593</v>
      </c>
      <c r="AU683" s="234" t="s">
        <v>3593</v>
      </c>
      <c r="AV683" s="234" t="s">
        <v>3593</v>
      </c>
      <c r="AW683" s="234" t="s">
        <v>3593</v>
      </c>
      <c r="AX683" s="234" t="s">
        <v>3593</v>
      </c>
      <c r="AY683" s="234" t="s">
        <v>3593</v>
      </c>
    </row>
    <row r="684" spans="15:51" x14ac:dyDescent="0.25">
      <c r="O684" s="200"/>
      <c r="P684" s="199" t="s">
        <v>4052</v>
      </c>
      <c r="Q684" s="199" t="s">
        <v>3879</v>
      </c>
      <c r="R684" s="199" t="s">
        <v>3879</v>
      </c>
      <c r="S684" s="199" t="s">
        <v>3638</v>
      </c>
      <c r="T684" s="234" t="s">
        <v>4053</v>
      </c>
      <c r="U684" s="234" t="s">
        <v>3593</v>
      </c>
      <c r="V684" s="234" t="s">
        <v>3593</v>
      </c>
      <c r="W684" s="234" t="s">
        <v>3593</v>
      </c>
      <c r="X684" s="234" t="s">
        <v>3593</v>
      </c>
      <c r="Y684" s="234" t="s">
        <v>3593</v>
      </c>
      <c r="Z684" s="234" t="s">
        <v>3593</v>
      </c>
      <c r="AA684" s="234" t="s">
        <v>3593</v>
      </c>
      <c r="AB684" s="234" t="s">
        <v>3593</v>
      </c>
      <c r="AC684" s="234" t="s">
        <v>3593</v>
      </c>
      <c r="AD684" s="234" t="s">
        <v>3593</v>
      </c>
      <c r="AE684" s="234" t="s">
        <v>3593</v>
      </c>
      <c r="AF684" s="234" t="s">
        <v>3593</v>
      </c>
      <c r="AG684" s="234" t="s">
        <v>3593</v>
      </c>
      <c r="AH684" s="234" t="s">
        <v>3593</v>
      </c>
      <c r="AI684" s="234" t="s">
        <v>3593</v>
      </c>
      <c r="AJ684" s="234" t="s">
        <v>3593</v>
      </c>
      <c r="AK684" s="234" t="s">
        <v>3593</v>
      </c>
      <c r="AL684" s="234" t="s">
        <v>3593</v>
      </c>
      <c r="AM684" s="234" t="s">
        <v>3593</v>
      </c>
      <c r="AN684" s="234" t="s">
        <v>3593</v>
      </c>
      <c r="AO684" s="234" t="s">
        <v>3593</v>
      </c>
      <c r="AP684" s="234" t="s">
        <v>3593</v>
      </c>
      <c r="AQ684" s="234" t="s">
        <v>3593</v>
      </c>
      <c r="AR684" s="234" t="s">
        <v>3593</v>
      </c>
      <c r="AS684" s="234" t="s">
        <v>3593</v>
      </c>
      <c r="AT684" s="234" t="s">
        <v>3593</v>
      </c>
      <c r="AU684" s="234" t="s">
        <v>3593</v>
      </c>
      <c r="AV684" s="234" t="s">
        <v>3593</v>
      </c>
      <c r="AW684" s="234" t="s">
        <v>3593</v>
      </c>
      <c r="AX684" s="234" t="s">
        <v>3593</v>
      </c>
      <c r="AY684" s="234" t="s">
        <v>3593</v>
      </c>
    </row>
    <row r="685" spans="15:51" x14ac:dyDescent="0.25">
      <c r="O685" s="200"/>
      <c r="P685" s="199" t="s">
        <v>4052</v>
      </c>
      <c r="Q685" s="199" t="s">
        <v>3801</v>
      </c>
      <c r="R685" s="199" t="s">
        <v>3801</v>
      </c>
      <c r="S685" s="199" t="s">
        <v>3811</v>
      </c>
      <c r="T685" s="199" t="s">
        <v>3810</v>
      </c>
      <c r="U685" s="234" t="s">
        <v>4053</v>
      </c>
      <c r="V685" s="234" t="s">
        <v>3593</v>
      </c>
      <c r="W685" s="234" t="s">
        <v>3593</v>
      </c>
      <c r="X685" s="234" t="s">
        <v>3593</v>
      </c>
      <c r="Y685" s="234" t="s">
        <v>3593</v>
      </c>
      <c r="Z685" s="234" t="s">
        <v>3593</v>
      </c>
      <c r="AA685" s="234" t="s">
        <v>3593</v>
      </c>
      <c r="AB685" s="234" t="s">
        <v>3593</v>
      </c>
      <c r="AC685" s="234" t="s">
        <v>3593</v>
      </c>
      <c r="AD685" s="234" t="s">
        <v>3593</v>
      </c>
      <c r="AE685" s="234" t="s">
        <v>3593</v>
      </c>
      <c r="AF685" s="234" t="s">
        <v>3593</v>
      </c>
      <c r="AG685" s="234" t="s">
        <v>3593</v>
      </c>
      <c r="AH685" s="234" t="s">
        <v>3593</v>
      </c>
      <c r="AI685" s="234" t="s">
        <v>3593</v>
      </c>
      <c r="AJ685" s="234" t="s">
        <v>3593</v>
      </c>
      <c r="AK685" s="234" t="s">
        <v>3593</v>
      </c>
      <c r="AL685" s="234" t="s">
        <v>3593</v>
      </c>
      <c r="AM685" s="234" t="s">
        <v>3593</v>
      </c>
      <c r="AN685" s="234" t="s">
        <v>3593</v>
      </c>
      <c r="AO685" s="234" t="s">
        <v>3593</v>
      </c>
      <c r="AP685" s="234" t="s">
        <v>3593</v>
      </c>
      <c r="AQ685" s="234" t="s">
        <v>3593</v>
      </c>
      <c r="AR685" s="234" t="s">
        <v>3593</v>
      </c>
      <c r="AS685" s="234" t="s">
        <v>3593</v>
      </c>
      <c r="AT685" s="234" t="s">
        <v>3593</v>
      </c>
      <c r="AU685" s="234" t="s">
        <v>3593</v>
      </c>
      <c r="AV685" s="234" t="s">
        <v>3593</v>
      </c>
      <c r="AW685" s="234" t="s">
        <v>3593</v>
      </c>
      <c r="AX685" s="234" t="s">
        <v>3593</v>
      </c>
      <c r="AY685" s="234" t="s">
        <v>3593</v>
      </c>
    </row>
    <row r="686" spans="15:51" x14ac:dyDescent="0.25">
      <c r="O686" s="200"/>
      <c r="P686" s="199" t="s">
        <v>4052</v>
      </c>
      <c r="Q686" s="199" t="s">
        <v>3975</v>
      </c>
      <c r="R686" s="199" t="s">
        <v>3975</v>
      </c>
      <c r="S686" s="199" t="s">
        <v>3635</v>
      </c>
      <c r="T686" s="234" t="s">
        <v>4053</v>
      </c>
      <c r="U686" s="234" t="s">
        <v>3593</v>
      </c>
      <c r="V686" s="234" t="s">
        <v>3593</v>
      </c>
      <c r="W686" s="234" t="s">
        <v>3593</v>
      </c>
      <c r="X686" s="234" t="s">
        <v>3593</v>
      </c>
      <c r="Y686" s="234" t="s">
        <v>3593</v>
      </c>
      <c r="Z686" s="234" t="s">
        <v>3593</v>
      </c>
      <c r="AA686" s="234" t="s">
        <v>3593</v>
      </c>
      <c r="AB686" s="234" t="s">
        <v>3593</v>
      </c>
      <c r="AC686" s="234" t="s">
        <v>3593</v>
      </c>
      <c r="AD686" s="234" t="s">
        <v>3593</v>
      </c>
      <c r="AE686" s="234" t="s">
        <v>3593</v>
      </c>
      <c r="AF686" s="234" t="s">
        <v>3593</v>
      </c>
      <c r="AG686" s="234" t="s">
        <v>3593</v>
      </c>
      <c r="AH686" s="234" t="s">
        <v>3593</v>
      </c>
      <c r="AI686" s="234" t="s">
        <v>3593</v>
      </c>
      <c r="AJ686" s="234" t="s">
        <v>3593</v>
      </c>
      <c r="AK686" s="234" t="s">
        <v>3593</v>
      </c>
      <c r="AL686" s="234" t="s">
        <v>3593</v>
      </c>
      <c r="AM686" s="234" t="s">
        <v>3593</v>
      </c>
      <c r="AN686" s="234" t="s">
        <v>3593</v>
      </c>
      <c r="AO686" s="234" t="s">
        <v>3593</v>
      </c>
      <c r="AP686" s="234" t="s">
        <v>3593</v>
      </c>
      <c r="AQ686" s="234" t="s">
        <v>3593</v>
      </c>
      <c r="AR686" s="234" t="s">
        <v>3593</v>
      </c>
      <c r="AS686" s="234" t="s">
        <v>3593</v>
      </c>
      <c r="AT686" s="234" t="s">
        <v>3593</v>
      </c>
      <c r="AU686" s="234" t="s">
        <v>3593</v>
      </c>
      <c r="AV686" s="234" t="s">
        <v>3593</v>
      </c>
      <c r="AW686" s="234" t="s">
        <v>3593</v>
      </c>
      <c r="AX686" s="234" t="s">
        <v>3593</v>
      </c>
      <c r="AY686" s="234" t="s">
        <v>3593</v>
      </c>
    </row>
    <row r="687" spans="15:51" x14ac:dyDescent="0.25">
      <c r="O687" s="200"/>
      <c r="P687" s="199" t="s">
        <v>4052</v>
      </c>
      <c r="Q687" s="199" t="s">
        <v>3976</v>
      </c>
      <c r="R687" s="199" t="s">
        <v>3976</v>
      </c>
      <c r="S687" s="199" t="s">
        <v>3591</v>
      </c>
      <c r="T687" s="234" t="s">
        <v>4053</v>
      </c>
      <c r="U687" s="234" t="s">
        <v>3593</v>
      </c>
      <c r="V687" s="234" t="s">
        <v>3593</v>
      </c>
      <c r="W687" s="234" t="s">
        <v>3593</v>
      </c>
      <c r="X687" s="234" t="s">
        <v>3593</v>
      </c>
      <c r="Y687" s="234" t="s">
        <v>3593</v>
      </c>
      <c r="Z687" s="234" t="s">
        <v>3593</v>
      </c>
      <c r="AA687" s="234" t="s">
        <v>3593</v>
      </c>
      <c r="AB687" s="234" t="s">
        <v>3593</v>
      </c>
      <c r="AC687" s="234" t="s">
        <v>3593</v>
      </c>
      <c r="AD687" s="234" t="s">
        <v>3593</v>
      </c>
      <c r="AE687" s="234" t="s">
        <v>3593</v>
      </c>
      <c r="AF687" s="234" t="s">
        <v>3593</v>
      </c>
      <c r="AG687" s="234" t="s">
        <v>3593</v>
      </c>
      <c r="AH687" s="234" t="s">
        <v>3593</v>
      </c>
      <c r="AI687" s="234" t="s">
        <v>3593</v>
      </c>
      <c r="AJ687" s="234" t="s">
        <v>3593</v>
      </c>
      <c r="AK687" s="234" t="s">
        <v>3593</v>
      </c>
      <c r="AL687" s="234" t="s">
        <v>3593</v>
      </c>
      <c r="AM687" s="234" t="s">
        <v>3593</v>
      </c>
      <c r="AN687" s="234" t="s">
        <v>3593</v>
      </c>
      <c r="AO687" s="234" t="s">
        <v>3593</v>
      </c>
      <c r="AP687" s="234" t="s">
        <v>3593</v>
      </c>
      <c r="AQ687" s="234" t="s">
        <v>3593</v>
      </c>
      <c r="AR687" s="234" t="s">
        <v>3593</v>
      </c>
      <c r="AS687" s="234" t="s">
        <v>3593</v>
      </c>
      <c r="AT687" s="234" t="s">
        <v>3593</v>
      </c>
      <c r="AU687" s="234" t="s">
        <v>3593</v>
      </c>
      <c r="AV687" s="234" t="s">
        <v>3593</v>
      </c>
      <c r="AW687" s="234" t="s">
        <v>3593</v>
      </c>
      <c r="AX687" s="234" t="s">
        <v>3593</v>
      </c>
      <c r="AY687" s="234" t="s">
        <v>3593</v>
      </c>
    </row>
    <row r="688" spans="15:51" x14ac:dyDescent="0.25">
      <c r="O688" s="200"/>
      <c r="P688" s="199" t="s">
        <v>4052</v>
      </c>
      <c r="Q688" s="199" t="s">
        <v>3763</v>
      </c>
      <c r="R688" s="199" t="s">
        <v>3763</v>
      </c>
      <c r="S688" s="199" t="s">
        <v>3761</v>
      </c>
      <c r="T688" s="234" t="s">
        <v>4053</v>
      </c>
      <c r="U688" s="234" t="s">
        <v>3593</v>
      </c>
      <c r="V688" s="234" t="s">
        <v>3593</v>
      </c>
      <c r="W688" s="234" t="s">
        <v>3593</v>
      </c>
      <c r="X688" s="234" t="s">
        <v>3593</v>
      </c>
      <c r="Y688" s="234" t="s">
        <v>3593</v>
      </c>
      <c r="Z688" s="234" t="s">
        <v>3593</v>
      </c>
      <c r="AA688" s="234" t="s">
        <v>3593</v>
      </c>
      <c r="AB688" s="234" t="s">
        <v>3593</v>
      </c>
      <c r="AC688" s="234" t="s">
        <v>3593</v>
      </c>
      <c r="AD688" s="234" t="s">
        <v>3593</v>
      </c>
      <c r="AE688" s="234" t="s">
        <v>3593</v>
      </c>
      <c r="AF688" s="234" t="s">
        <v>3593</v>
      </c>
      <c r="AG688" s="234" t="s">
        <v>3593</v>
      </c>
      <c r="AH688" s="234" t="s">
        <v>3593</v>
      </c>
      <c r="AI688" s="234" t="s">
        <v>3593</v>
      </c>
      <c r="AJ688" s="234" t="s">
        <v>3593</v>
      </c>
      <c r="AK688" s="234" t="s">
        <v>3593</v>
      </c>
      <c r="AL688" s="234" t="s">
        <v>3593</v>
      </c>
      <c r="AM688" s="234" t="s">
        <v>3593</v>
      </c>
      <c r="AN688" s="234" t="s">
        <v>3593</v>
      </c>
      <c r="AO688" s="234" t="s">
        <v>3593</v>
      </c>
      <c r="AP688" s="234" t="s">
        <v>3593</v>
      </c>
      <c r="AQ688" s="234" t="s">
        <v>3593</v>
      </c>
      <c r="AR688" s="234" t="s">
        <v>3593</v>
      </c>
      <c r="AS688" s="234" t="s">
        <v>3593</v>
      </c>
      <c r="AT688" s="234" t="s">
        <v>3593</v>
      </c>
      <c r="AU688" s="234" t="s">
        <v>3593</v>
      </c>
      <c r="AV688" s="234" t="s">
        <v>3593</v>
      </c>
      <c r="AW688" s="234" t="s">
        <v>3593</v>
      </c>
      <c r="AX688" s="234" t="s">
        <v>3593</v>
      </c>
      <c r="AY688" s="234" t="s">
        <v>3593</v>
      </c>
    </row>
    <row r="689" spans="15:51" x14ac:dyDescent="0.25">
      <c r="O689" s="200"/>
      <c r="P689" s="199" t="s">
        <v>4052</v>
      </c>
      <c r="Q689" s="199" t="s">
        <v>3712</v>
      </c>
      <c r="R689" s="199" t="s">
        <v>3712</v>
      </c>
      <c r="S689" s="199" t="s">
        <v>3633</v>
      </c>
      <c r="T689" s="234" t="s">
        <v>4053</v>
      </c>
      <c r="U689" s="234" t="s">
        <v>3593</v>
      </c>
      <c r="V689" s="234" t="s">
        <v>3593</v>
      </c>
      <c r="W689" s="234" t="s">
        <v>3593</v>
      </c>
      <c r="X689" s="234" t="s">
        <v>3593</v>
      </c>
      <c r="Y689" s="234" t="s">
        <v>3593</v>
      </c>
      <c r="Z689" s="234" t="s">
        <v>3593</v>
      </c>
      <c r="AA689" s="234" t="s">
        <v>3593</v>
      </c>
      <c r="AB689" s="234" t="s">
        <v>3593</v>
      </c>
      <c r="AC689" s="234" t="s">
        <v>3593</v>
      </c>
      <c r="AD689" s="234" t="s">
        <v>3593</v>
      </c>
      <c r="AE689" s="234" t="s">
        <v>3593</v>
      </c>
      <c r="AF689" s="234" t="s">
        <v>3593</v>
      </c>
      <c r="AG689" s="234" t="s">
        <v>3593</v>
      </c>
      <c r="AH689" s="234" t="s">
        <v>3593</v>
      </c>
      <c r="AI689" s="234" t="s">
        <v>3593</v>
      </c>
      <c r="AJ689" s="234" t="s">
        <v>3593</v>
      </c>
      <c r="AK689" s="234" t="s">
        <v>3593</v>
      </c>
      <c r="AL689" s="234" t="s">
        <v>3593</v>
      </c>
      <c r="AM689" s="234" t="s">
        <v>3593</v>
      </c>
      <c r="AN689" s="234" t="s">
        <v>3593</v>
      </c>
      <c r="AO689" s="234" t="s">
        <v>3593</v>
      </c>
      <c r="AP689" s="234" t="s">
        <v>3593</v>
      </c>
      <c r="AQ689" s="234" t="s">
        <v>3593</v>
      </c>
      <c r="AR689" s="234" t="s">
        <v>3593</v>
      </c>
      <c r="AS689" s="234" t="s">
        <v>3593</v>
      </c>
      <c r="AT689" s="234" t="s">
        <v>3593</v>
      </c>
      <c r="AU689" s="234" t="s">
        <v>3593</v>
      </c>
      <c r="AV689" s="234" t="s">
        <v>3593</v>
      </c>
      <c r="AW689" s="234" t="s">
        <v>3593</v>
      </c>
      <c r="AX689" s="234" t="s">
        <v>3593</v>
      </c>
      <c r="AY689" s="234" t="s">
        <v>3593</v>
      </c>
    </row>
    <row r="690" spans="15:51" x14ac:dyDescent="0.25">
      <c r="O690" s="200"/>
      <c r="P690" s="199" t="s">
        <v>4052</v>
      </c>
      <c r="Q690" s="199" t="s">
        <v>3977</v>
      </c>
      <c r="R690" s="199" t="s">
        <v>3977</v>
      </c>
      <c r="S690" s="199" t="s">
        <v>3839</v>
      </c>
      <c r="T690" s="234" t="s">
        <v>4053</v>
      </c>
      <c r="U690" s="234" t="s">
        <v>3593</v>
      </c>
      <c r="V690" s="234" t="s">
        <v>3593</v>
      </c>
      <c r="W690" s="234" t="s">
        <v>3593</v>
      </c>
      <c r="X690" s="234" t="s">
        <v>3593</v>
      </c>
      <c r="Y690" s="234" t="s">
        <v>3593</v>
      </c>
      <c r="Z690" s="234" t="s">
        <v>3593</v>
      </c>
      <c r="AA690" s="234" t="s">
        <v>3593</v>
      </c>
      <c r="AB690" s="234" t="s">
        <v>3593</v>
      </c>
      <c r="AC690" s="234" t="s">
        <v>3593</v>
      </c>
      <c r="AD690" s="234" t="s">
        <v>3593</v>
      </c>
      <c r="AE690" s="234" t="s">
        <v>3593</v>
      </c>
      <c r="AF690" s="234" t="s">
        <v>3593</v>
      </c>
      <c r="AG690" s="234" t="s">
        <v>3593</v>
      </c>
      <c r="AH690" s="234" t="s">
        <v>3593</v>
      </c>
      <c r="AI690" s="234" t="s">
        <v>3593</v>
      </c>
      <c r="AJ690" s="234" t="s">
        <v>3593</v>
      </c>
      <c r="AK690" s="234" t="s">
        <v>3593</v>
      </c>
      <c r="AL690" s="234" t="s">
        <v>3593</v>
      </c>
      <c r="AM690" s="234" t="s">
        <v>3593</v>
      </c>
      <c r="AN690" s="234" t="s">
        <v>3593</v>
      </c>
      <c r="AO690" s="234" t="s">
        <v>3593</v>
      </c>
      <c r="AP690" s="234" t="s">
        <v>3593</v>
      </c>
      <c r="AQ690" s="234" t="s">
        <v>3593</v>
      </c>
      <c r="AR690" s="234" t="s">
        <v>3593</v>
      </c>
      <c r="AS690" s="234" t="s">
        <v>3593</v>
      </c>
      <c r="AT690" s="234" t="s">
        <v>3593</v>
      </c>
      <c r="AU690" s="234" t="s">
        <v>3593</v>
      </c>
      <c r="AV690" s="234" t="s">
        <v>3593</v>
      </c>
      <c r="AW690" s="234" t="s">
        <v>3593</v>
      </c>
      <c r="AX690" s="234" t="s">
        <v>3593</v>
      </c>
      <c r="AY690" s="234" t="s">
        <v>3593</v>
      </c>
    </row>
    <row r="691" spans="15:51" x14ac:dyDescent="0.25">
      <c r="O691" s="200"/>
      <c r="P691" s="199" t="s">
        <v>4052</v>
      </c>
      <c r="Q691" s="199" t="s">
        <v>3903</v>
      </c>
      <c r="R691" s="199" t="s">
        <v>3903</v>
      </c>
      <c r="S691" s="199" t="s">
        <v>3649</v>
      </c>
      <c r="T691" s="199" t="s">
        <v>3651</v>
      </c>
      <c r="U691" s="234" t="s">
        <v>4053</v>
      </c>
      <c r="V691" s="234" t="s">
        <v>3593</v>
      </c>
      <c r="W691" s="234" t="s">
        <v>3593</v>
      </c>
      <c r="X691" s="234" t="s">
        <v>3593</v>
      </c>
      <c r="Y691" s="234" t="s">
        <v>3593</v>
      </c>
      <c r="Z691" s="234" t="s">
        <v>3593</v>
      </c>
      <c r="AA691" s="234" t="s">
        <v>3593</v>
      </c>
      <c r="AB691" s="234" t="s">
        <v>3593</v>
      </c>
      <c r="AC691" s="234" t="s">
        <v>3593</v>
      </c>
      <c r="AD691" s="234" t="s">
        <v>3593</v>
      </c>
      <c r="AE691" s="234" t="s">
        <v>3593</v>
      </c>
      <c r="AF691" s="234" t="s">
        <v>3593</v>
      </c>
      <c r="AG691" s="234" t="s">
        <v>3593</v>
      </c>
      <c r="AH691" s="234" t="s">
        <v>3593</v>
      </c>
      <c r="AI691" s="234" t="s">
        <v>3593</v>
      </c>
      <c r="AJ691" s="234" t="s">
        <v>3593</v>
      </c>
      <c r="AK691" s="234" t="s">
        <v>3593</v>
      </c>
      <c r="AL691" s="234" t="s">
        <v>3593</v>
      </c>
      <c r="AM691" s="234" t="s">
        <v>3593</v>
      </c>
      <c r="AN691" s="234" t="s">
        <v>3593</v>
      </c>
      <c r="AO691" s="234" t="s">
        <v>3593</v>
      </c>
      <c r="AP691" s="234" t="s">
        <v>3593</v>
      </c>
      <c r="AQ691" s="234" t="s">
        <v>3593</v>
      </c>
      <c r="AR691" s="234" t="s">
        <v>3593</v>
      </c>
      <c r="AS691" s="234" t="s">
        <v>3593</v>
      </c>
      <c r="AT691" s="234" t="s">
        <v>3593</v>
      </c>
      <c r="AU691" s="234" t="s">
        <v>3593</v>
      </c>
      <c r="AV691" s="234" t="s">
        <v>3593</v>
      </c>
      <c r="AW691" s="234" t="s">
        <v>3593</v>
      </c>
      <c r="AX691" s="234" t="s">
        <v>3593</v>
      </c>
      <c r="AY691" s="234" t="s">
        <v>3593</v>
      </c>
    </row>
    <row r="692" spans="15:51" x14ac:dyDescent="0.25">
      <c r="O692" s="200"/>
      <c r="P692" s="199" t="s">
        <v>3699</v>
      </c>
      <c r="Q692" s="199" t="s">
        <v>3978</v>
      </c>
      <c r="R692" s="234" t="s">
        <v>3593</v>
      </c>
      <c r="S692" s="234" t="s">
        <v>3593</v>
      </c>
      <c r="T692" s="234" t="s">
        <v>3593</v>
      </c>
      <c r="U692" s="234" t="s">
        <v>3593</v>
      </c>
      <c r="V692" s="234" t="s">
        <v>3593</v>
      </c>
      <c r="W692" s="234" t="s">
        <v>3593</v>
      </c>
      <c r="X692" s="234" t="s">
        <v>3593</v>
      </c>
      <c r="Y692" s="234" t="s">
        <v>3593</v>
      </c>
      <c r="Z692" s="234" t="s">
        <v>3593</v>
      </c>
      <c r="AA692" s="234" t="s">
        <v>3593</v>
      </c>
      <c r="AB692" s="234" t="s">
        <v>3593</v>
      </c>
      <c r="AC692" s="234" t="s">
        <v>3593</v>
      </c>
      <c r="AD692" s="234" t="s">
        <v>3593</v>
      </c>
      <c r="AE692" s="234" t="s">
        <v>3593</v>
      </c>
      <c r="AF692" s="234" t="s">
        <v>3593</v>
      </c>
      <c r="AG692" s="234" t="s">
        <v>3593</v>
      </c>
      <c r="AH692" s="234" t="s">
        <v>3593</v>
      </c>
      <c r="AI692" s="234" t="s">
        <v>3593</v>
      </c>
      <c r="AJ692" s="234" t="s">
        <v>3593</v>
      </c>
      <c r="AK692" s="234" t="s">
        <v>3593</v>
      </c>
      <c r="AL692" s="234" t="s">
        <v>3593</v>
      </c>
      <c r="AM692" s="234" t="s">
        <v>3593</v>
      </c>
      <c r="AN692" s="234" t="s">
        <v>3593</v>
      </c>
      <c r="AO692" s="234" t="s">
        <v>3593</v>
      </c>
      <c r="AP692" s="234" t="s">
        <v>3593</v>
      </c>
      <c r="AQ692" s="234" t="s">
        <v>3593</v>
      </c>
      <c r="AR692" s="234" t="s">
        <v>3593</v>
      </c>
      <c r="AS692" s="234" t="s">
        <v>3593</v>
      </c>
      <c r="AT692" s="234" t="s">
        <v>3593</v>
      </c>
      <c r="AU692" s="234" t="s">
        <v>3593</v>
      </c>
      <c r="AV692" s="234" t="s">
        <v>3593</v>
      </c>
      <c r="AW692" s="234" t="s">
        <v>3593</v>
      </c>
      <c r="AX692" s="234" t="s">
        <v>3593</v>
      </c>
      <c r="AY692" s="234" t="s">
        <v>3593</v>
      </c>
    </row>
    <row r="693" spans="15:51" x14ac:dyDescent="0.25">
      <c r="O693" s="200"/>
      <c r="P693" s="199" t="s">
        <v>4052</v>
      </c>
      <c r="Q693" s="199" t="s">
        <v>3979</v>
      </c>
      <c r="R693" s="199" t="s">
        <v>3979</v>
      </c>
      <c r="S693" s="199" t="s">
        <v>3609</v>
      </c>
      <c r="T693" s="199" t="s">
        <v>3611</v>
      </c>
      <c r="U693" s="234" t="s">
        <v>4053</v>
      </c>
      <c r="V693" s="234" t="s">
        <v>3593</v>
      </c>
      <c r="W693" s="234" t="s">
        <v>3593</v>
      </c>
      <c r="X693" s="234" t="s">
        <v>3593</v>
      </c>
      <c r="Y693" s="234" t="s">
        <v>3593</v>
      </c>
      <c r="Z693" s="234" t="s">
        <v>3593</v>
      </c>
      <c r="AA693" s="234" t="s">
        <v>3593</v>
      </c>
      <c r="AB693" s="234" t="s">
        <v>3593</v>
      </c>
      <c r="AC693" s="234" t="s">
        <v>3593</v>
      </c>
      <c r="AD693" s="234" t="s">
        <v>3593</v>
      </c>
      <c r="AE693" s="234" t="s">
        <v>3593</v>
      </c>
      <c r="AF693" s="234" t="s">
        <v>3593</v>
      </c>
      <c r="AG693" s="234" t="s">
        <v>3593</v>
      </c>
      <c r="AH693" s="234" t="s">
        <v>3593</v>
      </c>
      <c r="AI693" s="234" t="s">
        <v>3593</v>
      </c>
      <c r="AJ693" s="234" t="s">
        <v>3593</v>
      </c>
      <c r="AK693" s="234" t="s">
        <v>3593</v>
      </c>
      <c r="AL693" s="234" t="s">
        <v>3593</v>
      </c>
      <c r="AM693" s="234" t="s">
        <v>3593</v>
      </c>
      <c r="AN693" s="234" t="s">
        <v>3593</v>
      </c>
      <c r="AO693" s="234" t="s">
        <v>3593</v>
      </c>
      <c r="AP693" s="234" t="s">
        <v>3593</v>
      </c>
      <c r="AQ693" s="234" t="s">
        <v>3593</v>
      </c>
      <c r="AR693" s="234" t="s">
        <v>3593</v>
      </c>
      <c r="AS693" s="234" t="s">
        <v>3593</v>
      </c>
      <c r="AT693" s="234" t="s">
        <v>3593</v>
      </c>
      <c r="AU693" s="234" t="s">
        <v>3593</v>
      </c>
      <c r="AV693" s="234" t="s">
        <v>3593</v>
      </c>
      <c r="AW693" s="234" t="s">
        <v>3593</v>
      </c>
      <c r="AX693" s="234" t="s">
        <v>3593</v>
      </c>
      <c r="AY693" s="234" t="s">
        <v>3593</v>
      </c>
    </row>
    <row r="694" spans="15:51" x14ac:dyDescent="0.25">
      <c r="O694" s="200"/>
      <c r="P694" s="199" t="s">
        <v>4052</v>
      </c>
      <c r="Q694" s="199" t="s">
        <v>3980</v>
      </c>
      <c r="R694" s="199" t="s">
        <v>3980</v>
      </c>
      <c r="S694" s="199" t="s">
        <v>3658</v>
      </c>
      <c r="T694" s="199" t="s">
        <v>3858</v>
      </c>
      <c r="U694" s="234" t="s">
        <v>4053</v>
      </c>
      <c r="V694" s="234" t="s">
        <v>3593</v>
      </c>
      <c r="W694" s="234" t="s">
        <v>3593</v>
      </c>
      <c r="X694" s="234" t="s">
        <v>3593</v>
      </c>
      <c r="Y694" s="234" t="s">
        <v>3593</v>
      </c>
      <c r="Z694" s="234" t="s">
        <v>3593</v>
      </c>
      <c r="AA694" s="234" t="s">
        <v>3593</v>
      </c>
      <c r="AB694" s="234" t="s">
        <v>3593</v>
      </c>
      <c r="AC694" s="234" t="s">
        <v>3593</v>
      </c>
      <c r="AD694" s="234" t="s">
        <v>3593</v>
      </c>
      <c r="AE694" s="234" t="s">
        <v>3593</v>
      </c>
      <c r="AF694" s="234" t="s">
        <v>3593</v>
      </c>
      <c r="AG694" s="234" t="s">
        <v>3593</v>
      </c>
      <c r="AH694" s="234" t="s">
        <v>3593</v>
      </c>
      <c r="AI694" s="234" t="s">
        <v>3593</v>
      </c>
      <c r="AJ694" s="234" t="s">
        <v>3593</v>
      </c>
      <c r="AK694" s="234" t="s">
        <v>3593</v>
      </c>
      <c r="AL694" s="234" t="s">
        <v>3593</v>
      </c>
      <c r="AM694" s="234" t="s">
        <v>3593</v>
      </c>
      <c r="AN694" s="234" t="s">
        <v>3593</v>
      </c>
      <c r="AO694" s="234" t="s">
        <v>3593</v>
      </c>
      <c r="AP694" s="234" t="s">
        <v>3593</v>
      </c>
      <c r="AQ694" s="234" t="s">
        <v>3593</v>
      </c>
      <c r="AR694" s="234" t="s">
        <v>3593</v>
      </c>
      <c r="AS694" s="234" t="s">
        <v>3593</v>
      </c>
      <c r="AT694" s="234" t="s">
        <v>3593</v>
      </c>
      <c r="AU694" s="234" t="s">
        <v>3593</v>
      </c>
      <c r="AV694" s="234" t="s">
        <v>3593</v>
      </c>
      <c r="AW694" s="234" t="s">
        <v>3593</v>
      </c>
      <c r="AX694" s="234" t="s">
        <v>3593</v>
      </c>
      <c r="AY694" s="234" t="s">
        <v>3593</v>
      </c>
    </row>
    <row r="695" spans="15:51" x14ac:dyDescent="0.25">
      <c r="O695" s="200"/>
      <c r="P695" s="199" t="s">
        <v>4052</v>
      </c>
      <c r="Q695" s="199" t="s">
        <v>3981</v>
      </c>
      <c r="R695" s="199" t="s">
        <v>3981</v>
      </c>
      <c r="S695" s="199" t="s">
        <v>3734</v>
      </c>
      <c r="T695" s="199" t="s">
        <v>3736</v>
      </c>
      <c r="U695" s="234" t="s">
        <v>4053</v>
      </c>
      <c r="V695" s="234" t="s">
        <v>3593</v>
      </c>
      <c r="W695" s="234" t="s">
        <v>3593</v>
      </c>
      <c r="X695" s="234" t="s">
        <v>3593</v>
      </c>
      <c r="Y695" s="234" t="s">
        <v>3593</v>
      </c>
      <c r="Z695" s="234" t="s">
        <v>3593</v>
      </c>
      <c r="AA695" s="234" t="s">
        <v>3593</v>
      </c>
      <c r="AB695" s="234" t="s">
        <v>3593</v>
      </c>
      <c r="AC695" s="234" t="s">
        <v>3593</v>
      </c>
      <c r="AD695" s="234" t="s">
        <v>3593</v>
      </c>
      <c r="AE695" s="234" t="s">
        <v>3593</v>
      </c>
      <c r="AF695" s="234" t="s">
        <v>3593</v>
      </c>
      <c r="AG695" s="234" t="s">
        <v>3593</v>
      </c>
      <c r="AH695" s="234" t="s">
        <v>3593</v>
      </c>
      <c r="AI695" s="234" t="s">
        <v>3593</v>
      </c>
      <c r="AJ695" s="234" t="s">
        <v>3593</v>
      </c>
      <c r="AK695" s="234" t="s">
        <v>3593</v>
      </c>
      <c r="AL695" s="234" t="s">
        <v>3593</v>
      </c>
      <c r="AM695" s="234" t="s">
        <v>3593</v>
      </c>
      <c r="AN695" s="234" t="s">
        <v>3593</v>
      </c>
      <c r="AO695" s="234" t="s">
        <v>3593</v>
      </c>
      <c r="AP695" s="234" t="s">
        <v>3593</v>
      </c>
      <c r="AQ695" s="234" t="s">
        <v>3593</v>
      </c>
      <c r="AR695" s="234" t="s">
        <v>3593</v>
      </c>
      <c r="AS695" s="234" t="s">
        <v>3593</v>
      </c>
      <c r="AT695" s="234" t="s">
        <v>3593</v>
      </c>
      <c r="AU695" s="234" t="s">
        <v>3593</v>
      </c>
      <c r="AV695" s="234" t="s">
        <v>3593</v>
      </c>
      <c r="AW695" s="234" t="s">
        <v>3593</v>
      </c>
      <c r="AX695" s="234" t="s">
        <v>3593</v>
      </c>
      <c r="AY695" s="234" t="s">
        <v>3593</v>
      </c>
    </row>
    <row r="696" spans="15:51" x14ac:dyDescent="0.25">
      <c r="O696" s="200"/>
      <c r="P696" s="199" t="s">
        <v>4052</v>
      </c>
      <c r="Q696" s="199" t="s">
        <v>3880</v>
      </c>
      <c r="R696" s="199" t="s">
        <v>3880</v>
      </c>
      <c r="S696" s="199" t="s">
        <v>3638</v>
      </c>
      <c r="T696" s="234" t="s">
        <v>4053</v>
      </c>
      <c r="U696" s="234" t="s">
        <v>3593</v>
      </c>
      <c r="V696" s="234" t="s">
        <v>3593</v>
      </c>
      <c r="W696" s="234" t="s">
        <v>3593</v>
      </c>
      <c r="X696" s="234" t="s">
        <v>3593</v>
      </c>
      <c r="Y696" s="234" t="s">
        <v>3593</v>
      </c>
      <c r="Z696" s="234" t="s">
        <v>3593</v>
      </c>
      <c r="AA696" s="234" t="s">
        <v>3593</v>
      </c>
      <c r="AB696" s="234" t="s">
        <v>3593</v>
      </c>
      <c r="AC696" s="234" t="s">
        <v>3593</v>
      </c>
      <c r="AD696" s="234" t="s">
        <v>3593</v>
      </c>
      <c r="AE696" s="234" t="s">
        <v>3593</v>
      </c>
      <c r="AF696" s="234" t="s">
        <v>3593</v>
      </c>
      <c r="AG696" s="234" t="s">
        <v>3593</v>
      </c>
      <c r="AH696" s="234" t="s">
        <v>3593</v>
      </c>
      <c r="AI696" s="234" t="s">
        <v>3593</v>
      </c>
      <c r="AJ696" s="234" t="s">
        <v>3593</v>
      </c>
      <c r="AK696" s="234" t="s">
        <v>3593</v>
      </c>
      <c r="AL696" s="234" t="s">
        <v>3593</v>
      </c>
      <c r="AM696" s="234" t="s">
        <v>3593</v>
      </c>
      <c r="AN696" s="234" t="s">
        <v>3593</v>
      </c>
      <c r="AO696" s="234" t="s">
        <v>3593</v>
      </c>
      <c r="AP696" s="234" t="s">
        <v>3593</v>
      </c>
      <c r="AQ696" s="234" t="s">
        <v>3593</v>
      </c>
      <c r="AR696" s="234" t="s">
        <v>3593</v>
      </c>
      <c r="AS696" s="234" t="s">
        <v>3593</v>
      </c>
      <c r="AT696" s="234" t="s">
        <v>3593</v>
      </c>
      <c r="AU696" s="234" t="s">
        <v>3593</v>
      </c>
      <c r="AV696" s="234" t="s">
        <v>3593</v>
      </c>
      <c r="AW696" s="234" t="s">
        <v>3593</v>
      </c>
      <c r="AX696" s="234" t="s">
        <v>3593</v>
      </c>
      <c r="AY696" s="234" t="s">
        <v>3593</v>
      </c>
    </row>
    <row r="697" spans="15:51" x14ac:dyDescent="0.25">
      <c r="O697" s="200"/>
      <c r="P697" s="199" t="s">
        <v>4054</v>
      </c>
      <c r="Q697" s="199" t="s">
        <v>3692</v>
      </c>
      <c r="R697" s="199" t="s">
        <v>3691</v>
      </c>
      <c r="S697" s="199" t="s">
        <v>3698</v>
      </c>
      <c r="T697" s="199" t="s">
        <v>3865</v>
      </c>
      <c r="U697" s="199" t="s">
        <v>3941</v>
      </c>
      <c r="V697" s="199" t="s">
        <v>3982</v>
      </c>
      <c r="W697" s="199" t="s">
        <v>3983</v>
      </c>
      <c r="X697" s="199" t="s">
        <v>3984</v>
      </c>
      <c r="Y697" s="234" t="s">
        <v>3593</v>
      </c>
      <c r="Z697" s="234" t="s">
        <v>3593</v>
      </c>
      <c r="AA697" s="234" t="s">
        <v>3593</v>
      </c>
      <c r="AB697" s="234" t="s">
        <v>3593</v>
      </c>
      <c r="AC697" s="234" t="s">
        <v>3593</v>
      </c>
      <c r="AD697" s="234" t="s">
        <v>3593</v>
      </c>
      <c r="AE697" s="234" t="s">
        <v>3593</v>
      </c>
      <c r="AF697" s="234" t="s">
        <v>3593</v>
      </c>
      <c r="AG697" s="234" t="s">
        <v>3593</v>
      </c>
      <c r="AH697" s="234" t="s">
        <v>3593</v>
      </c>
      <c r="AI697" s="234" t="s">
        <v>3593</v>
      </c>
      <c r="AJ697" s="234" t="s">
        <v>3593</v>
      </c>
      <c r="AK697" s="234" t="s">
        <v>3593</v>
      </c>
      <c r="AL697" s="234" t="s">
        <v>3593</v>
      </c>
      <c r="AM697" s="234" t="s">
        <v>3593</v>
      </c>
      <c r="AN697" s="234" t="s">
        <v>3593</v>
      </c>
      <c r="AO697" s="234" t="s">
        <v>3593</v>
      </c>
      <c r="AP697" s="234" t="s">
        <v>3593</v>
      </c>
      <c r="AQ697" s="234" t="s">
        <v>3593</v>
      </c>
      <c r="AR697" s="234" t="s">
        <v>3593</v>
      </c>
      <c r="AS697" s="234" t="s">
        <v>3593</v>
      </c>
      <c r="AT697" s="234" t="s">
        <v>3593</v>
      </c>
      <c r="AU697" s="234" t="s">
        <v>3593</v>
      </c>
      <c r="AV697" s="234" t="s">
        <v>3593</v>
      </c>
      <c r="AW697" s="234" t="s">
        <v>3593</v>
      </c>
      <c r="AX697" s="234" t="s">
        <v>3593</v>
      </c>
      <c r="AY697" s="234" t="s">
        <v>3593</v>
      </c>
    </row>
    <row r="698" spans="15:51" x14ac:dyDescent="0.25">
      <c r="O698" s="200"/>
      <c r="P698" s="199" t="s">
        <v>3699</v>
      </c>
      <c r="Q698" s="199" t="s">
        <v>3693</v>
      </c>
      <c r="R698" s="234" t="s">
        <v>3593</v>
      </c>
      <c r="S698" s="234" t="s">
        <v>3593</v>
      </c>
      <c r="T698" s="234" t="s">
        <v>3593</v>
      </c>
      <c r="U698" s="234" t="s">
        <v>3593</v>
      </c>
      <c r="V698" s="234" t="s">
        <v>3593</v>
      </c>
      <c r="W698" s="234" t="s">
        <v>3593</v>
      </c>
      <c r="X698" s="234" t="s">
        <v>3593</v>
      </c>
      <c r="Y698" s="234" t="s">
        <v>3593</v>
      </c>
      <c r="Z698" s="234" t="s">
        <v>3593</v>
      </c>
      <c r="AA698" s="234" t="s">
        <v>3593</v>
      </c>
      <c r="AB698" s="234" t="s">
        <v>3593</v>
      </c>
      <c r="AC698" s="234" t="s">
        <v>3593</v>
      </c>
      <c r="AD698" s="234" t="s">
        <v>3593</v>
      </c>
      <c r="AE698" s="234" t="s">
        <v>3593</v>
      </c>
      <c r="AF698" s="234" t="s">
        <v>3593</v>
      </c>
      <c r="AG698" s="234" t="s">
        <v>3593</v>
      </c>
      <c r="AH698" s="234" t="s">
        <v>3593</v>
      </c>
      <c r="AI698" s="234" t="s">
        <v>3593</v>
      </c>
      <c r="AJ698" s="234" t="s">
        <v>3593</v>
      </c>
      <c r="AK698" s="234" t="s">
        <v>3593</v>
      </c>
      <c r="AL698" s="234" t="s">
        <v>3593</v>
      </c>
      <c r="AM698" s="234" t="s">
        <v>3593</v>
      </c>
      <c r="AN698" s="234" t="s">
        <v>3593</v>
      </c>
      <c r="AO698" s="234" t="s">
        <v>3593</v>
      </c>
      <c r="AP698" s="234" t="s">
        <v>3593</v>
      </c>
      <c r="AQ698" s="234" t="s">
        <v>3593</v>
      </c>
      <c r="AR698" s="234" t="s">
        <v>3593</v>
      </c>
      <c r="AS698" s="234" t="s">
        <v>3593</v>
      </c>
      <c r="AT698" s="234" t="s">
        <v>3593</v>
      </c>
      <c r="AU698" s="234" t="s">
        <v>3593</v>
      </c>
      <c r="AV698" s="234" t="s">
        <v>3593</v>
      </c>
      <c r="AW698" s="234" t="s">
        <v>3593</v>
      </c>
      <c r="AX698" s="234" t="s">
        <v>3593</v>
      </c>
      <c r="AY698" s="234" t="s">
        <v>3593</v>
      </c>
    </row>
    <row r="699" spans="15:51" x14ac:dyDescent="0.25">
      <c r="O699" s="200"/>
      <c r="P699" s="199" t="s">
        <v>4052</v>
      </c>
      <c r="Q699" s="199" t="s">
        <v>3802</v>
      </c>
      <c r="R699" s="199" t="s">
        <v>3802</v>
      </c>
      <c r="S699" s="199" t="s">
        <v>3811</v>
      </c>
      <c r="T699" s="199" t="s">
        <v>3810</v>
      </c>
      <c r="U699" s="234" t="s">
        <v>4053</v>
      </c>
      <c r="V699" s="234" t="s">
        <v>3593</v>
      </c>
      <c r="W699" s="234" t="s">
        <v>3593</v>
      </c>
      <c r="X699" s="234" t="s">
        <v>3593</v>
      </c>
      <c r="Y699" s="234" t="s">
        <v>3593</v>
      </c>
      <c r="Z699" s="234" t="s">
        <v>3593</v>
      </c>
      <c r="AA699" s="234" t="s">
        <v>3593</v>
      </c>
      <c r="AB699" s="234" t="s">
        <v>3593</v>
      </c>
      <c r="AC699" s="234" t="s">
        <v>3593</v>
      </c>
      <c r="AD699" s="234" t="s">
        <v>3593</v>
      </c>
      <c r="AE699" s="234" t="s">
        <v>3593</v>
      </c>
      <c r="AF699" s="234" t="s">
        <v>3593</v>
      </c>
      <c r="AG699" s="234" t="s">
        <v>3593</v>
      </c>
      <c r="AH699" s="234" t="s">
        <v>3593</v>
      </c>
      <c r="AI699" s="234" t="s">
        <v>3593</v>
      </c>
      <c r="AJ699" s="234" t="s">
        <v>3593</v>
      </c>
      <c r="AK699" s="234" t="s">
        <v>3593</v>
      </c>
      <c r="AL699" s="234" t="s">
        <v>3593</v>
      </c>
      <c r="AM699" s="234" t="s">
        <v>3593</v>
      </c>
      <c r="AN699" s="234" t="s">
        <v>3593</v>
      </c>
      <c r="AO699" s="234" t="s">
        <v>3593</v>
      </c>
      <c r="AP699" s="234" t="s">
        <v>3593</v>
      </c>
      <c r="AQ699" s="234" t="s">
        <v>3593</v>
      </c>
      <c r="AR699" s="234" t="s">
        <v>3593</v>
      </c>
      <c r="AS699" s="234" t="s">
        <v>3593</v>
      </c>
      <c r="AT699" s="234" t="s">
        <v>3593</v>
      </c>
      <c r="AU699" s="234" t="s">
        <v>3593</v>
      </c>
      <c r="AV699" s="234" t="s">
        <v>3593</v>
      </c>
      <c r="AW699" s="234" t="s">
        <v>3593</v>
      </c>
      <c r="AX699" s="234" t="s">
        <v>3593</v>
      </c>
      <c r="AY699" s="234" t="s">
        <v>3593</v>
      </c>
    </row>
    <row r="700" spans="15:51" x14ac:dyDescent="0.25">
      <c r="O700" s="200"/>
      <c r="P700" s="199" t="s">
        <v>4052</v>
      </c>
      <c r="Q700" s="199" t="s">
        <v>3814</v>
      </c>
      <c r="R700" s="199" t="s">
        <v>3814</v>
      </c>
      <c r="S700" s="199" t="s">
        <v>3757</v>
      </c>
      <c r="T700" s="199" t="s">
        <v>3686</v>
      </c>
      <c r="U700" s="234" t="s">
        <v>4053</v>
      </c>
      <c r="V700" s="234" t="s">
        <v>3593</v>
      </c>
      <c r="W700" s="234" t="s">
        <v>3593</v>
      </c>
      <c r="X700" s="234" t="s">
        <v>3593</v>
      </c>
      <c r="Y700" s="234" t="s">
        <v>3593</v>
      </c>
      <c r="Z700" s="234" t="s">
        <v>3593</v>
      </c>
      <c r="AA700" s="234" t="s">
        <v>3593</v>
      </c>
      <c r="AB700" s="234" t="s">
        <v>3593</v>
      </c>
      <c r="AC700" s="234" t="s">
        <v>3593</v>
      </c>
      <c r="AD700" s="234" t="s">
        <v>3593</v>
      </c>
      <c r="AE700" s="234" t="s">
        <v>3593</v>
      </c>
      <c r="AF700" s="234" t="s">
        <v>3593</v>
      </c>
      <c r="AG700" s="234" t="s">
        <v>3593</v>
      </c>
      <c r="AH700" s="234" t="s">
        <v>3593</v>
      </c>
      <c r="AI700" s="234" t="s">
        <v>3593</v>
      </c>
      <c r="AJ700" s="234" t="s">
        <v>3593</v>
      </c>
      <c r="AK700" s="234" t="s">
        <v>3593</v>
      </c>
      <c r="AL700" s="234" t="s">
        <v>3593</v>
      </c>
      <c r="AM700" s="234" t="s">
        <v>3593</v>
      </c>
      <c r="AN700" s="234" t="s">
        <v>3593</v>
      </c>
      <c r="AO700" s="234" t="s">
        <v>3593</v>
      </c>
      <c r="AP700" s="234" t="s">
        <v>3593</v>
      </c>
      <c r="AQ700" s="234" t="s">
        <v>3593</v>
      </c>
      <c r="AR700" s="234" t="s">
        <v>3593</v>
      </c>
      <c r="AS700" s="234" t="s">
        <v>3593</v>
      </c>
      <c r="AT700" s="234" t="s">
        <v>3593</v>
      </c>
      <c r="AU700" s="234" t="s">
        <v>3593</v>
      </c>
      <c r="AV700" s="234" t="s">
        <v>3593</v>
      </c>
      <c r="AW700" s="234" t="s">
        <v>3593</v>
      </c>
      <c r="AX700" s="234" t="s">
        <v>3593</v>
      </c>
      <c r="AY700" s="234" t="s">
        <v>3593</v>
      </c>
    </row>
    <row r="701" spans="15:51" x14ac:dyDescent="0.25">
      <c r="O701" s="200"/>
      <c r="P701" s="199" t="s">
        <v>4052</v>
      </c>
      <c r="Q701" s="199" t="s">
        <v>3797</v>
      </c>
      <c r="R701" s="199" t="s">
        <v>3797</v>
      </c>
      <c r="S701" s="199" t="s">
        <v>3598</v>
      </c>
      <c r="T701" s="199" t="s">
        <v>3600</v>
      </c>
      <c r="U701" s="234" t="s">
        <v>4053</v>
      </c>
      <c r="V701" s="234" t="s">
        <v>3593</v>
      </c>
      <c r="W701" s="234" t="s">
        <v>3593</v>
      </c>
      <c r="X701" s="234" t="s">
        <v>3593</v>
      </c>
      <c r="Y701" s="234" t="s">
        <v>3593</v>
      </c>
      <c r="Z701" s="234" t="s">
        <v>3593</v>
      </c>
      <c r="AA701" s="234" t="s">
        <v>3593</v>
      </c>
      <c r="AB701" s="234" t="s">
        <v>3593</v>
      </c>
      <c r="AC701" s="234" t="s">
        <v>3593</v>
      </c>
      <c r="AD701" s="234" t="s">
        <v>3593</v>
      </c>
      <c r="AE701" s="234" t="s">
        <v>3593</v>
      </c>
      <c r="AF701" s="234" t="s">
        <v>3593</v>
      </c>
      <c r="AG701" s="234" t="s">
        <v>3593</v>
      </c>
      <c r="AH701" s="234" t="s">
        <v>3593</v>
      </c>
      <c r="AI701" s="234" t="s">
        <v>3593</v>
      </c>
      <c r="AJ701" s="234" t="s">
        <v>3593</v>
      </c>
      <c r="AK701" s="234" t="s">
        <v>3593</v>
      </c>
      <c r="AL701" s="234" t="s">
        <v>3593</v>
      </c>
      <c r="AM701" s="234" t="s">
        <v>3593</v>
      </c>
      <c r="AN701" s="234" t="s">
        <v>3593</v>
      </c>
      <c r="AO701" s="234" t="s">
        <v>3593</v>
      </c>
      <c r="AP701" s="234" t="s">
        <v>3593</v>
      </c>
      <c r="AQ701" s="234" t="s">
        <v>3593</v>
      </c>
      <c r="AR701" s="234" t="s">
        <v>3593</v>
      </c>
      <c r="AS701" s="234" t="s">
        <v>3593</v>
      </c>
      <c r="AT701" s="234" t="s">
        <v>3593</v>
      </c>
      <c r="AU701" s="234" t="s">
        <v>3593</v>
      </c>
      <c r="AV701" s="234" t="s">
        <v>3593</v>
      </c>
      <c r="AW701" s="234" t="s">
        <v>3593</v>
      </c>
      <c r="AX701" s="234" t="s">
        <v>3593</v>
      </c>
      <c r="AY701" s="234" t="s">
        <v>3593</v>
      </c>
    </row>
    <row r="702" spans="15:51" x14ac:dyDescent="0.25">
      <c r="O702" s="200"/>
      <c r="P702" s="199" t="s">
        <v>4052</v>
      </c>
      <c r="Q702" s="199" t="s">
        <v>3928</v>
      </c>
      <c r="R702" s="199" t="s">
        <v>3928</v>
      </c>
      <c r="S702" s="199" t="s">
        <v>3829</v>
      </c>
      <c r="T702" s="234" t="s">
        <v>4053</v>
      </c>
      <c r="U702" s="234" t="s">
        <v>3593</v>
      </c>
      <c r="V702" s="234" t="s">
        <v>3593</v>
      </c>
      <c r="W702" s="234" t="s">
        <v>3593</v>
      </c>
      <c r="X702" s="234" t="s">
        <v>3593</v>
      </c>
      <c r="Y702" s="234" t="s">
        <v>3593</v>
      </c>
      <c r="Z702" s="234" t="s">
        <v>3593</v>
      </c>
      <c r="AA702" s="234" t="s">
        <v>3593</v>
      </c>
      <c r="AB702" s="234" t="s">
        <v>3593</v>
      </c>
      <c r="AC702" s="234" t="s">
        <v>3593</v>
      </c>
      <c r="AD702" s="234" t="s">
        <v>3593</v>
      </c>
      <c r="AE702" s="234" t="s">
        <v>3593</v>
      </c>
      <c r="AF702" s="234" t="s">
        <v>3593</v>
      </c>
      <c r="AG702" s="234" t="s">
        <v>3593</v>
      </c>
      <c r="AH702" s="234" t="s">
        <v>3593</v>
      </c>
      <c r="AI702" s="234" t="s">
        <v>3593</v>
      </c>
      <c r="AJ702" s="234" t="s">
        <v>3593</v>
      </c>
      <c r="AK702" s="234" t="s">
        <v>3593</v>
      </c>
      <c r="AL702" s="234" t="s">
        <v>3593</v>
      </c>
      <c r="AM702" s="234" t="s">
        <v>3593</v>
      </c>
      <c r="AN702" s="234" t="s">
        <v>3593</v>
      </c>
      <c r="AO702" s="234" t="s">
        <v>3593</v>
      </c>
      <c r="AP702" s="234" t="s">
        <v>3593</v>
      </c>
      <c r="AQ702" s="234" t="s">
        <v>3593</v>
      </c>
      <c r="AR702" s="234" t="s">
        <v>3593</v>
      </c>
      <c r="AS702" s="234" t="s">
        <v>3593</v>
      </c>
      <c r="AT702" s="234" t="s">
        <v>3593</v>
      </c>
      <c r="AU702" s="234" t="s">
        <v>3593</v>
      </c>
      <c r="AV702" s="234" t="s">
        <v>3593</v>
      </c>
      <c r="AW702" s="234" t="s">
        <v>3593</v>
      </c>
      <c r="AX702" s="234" t="s">
        <v>3593</v>
      </c>
      <c r="AY702" s="234" t="s">
        <v>3593</v>
      </c>
    </row>
    <row r="703" spans="15:51" x14ac:dyDescent="0.25">
      <c r="O703" s="200"/>
      <c r="P703" s="199" t="s">
        <v>4052</v>
      </c>
      <c r="Q703" s="199" t="s">
        <v>3919</v>
      </c>
      <c r="R703" s="199" t="s">
        <v>3919</v>
      </c>
      <c r="S703" s="199" t="s">
        <v>3708</v>
      </c>
      <c r="T703" s="234" t="s">
        <v>4053</v>
      </c>
      <c r="U703" s="234" t="s">
        <v>3593</v>
      </c>
      <c r="V703" s="234" t="s">
        <v>3593</v>
      </c>
      <c r="W703" s="234" t="s">
        <v>3593</v>
      </c>
      <c r="X703" s="234" t="s">
        <v>3593</v>
      </c>
      <c r="Y703" s="234" t="s">
        <v>3593</v>
      </c>
      <c r="Z703" s="234" t="s">
        <v>3593</v>
      </c>
      <c r="AA703" s="234" t="s">
        <v>3593</v>
      </c>
      <c r="AB703" s="234" t="s">
        <v>3593</v>
      </c>
      <c r="AC703" s="234" t="s">
        <v>3593</v>
      </c>
      <c r="AD703" s="234" t="s">
        <v>3593</v>
      </c>
      <c r="AE703" s="234" t="s">
        <v>3593</v>
      </c>
      <c r="AF703" s="234" t="s">
        <v>3593</v>
      </c>
      <c r="AG703" s="234" t="s">
        <v>3593</v>
      </c>
      <c r="AH703" s="234" t="s">
        <v>3593</v>
      </c>
      <c r="AI703" s="234" t="s">
        <v>3593</v>
      </c>
      <c r="AJ703" s="234" t="s">
        <v>3593</v>
      </c>
      <c r="AK703" s="234" t="s">
        <v>3593</v>
      </c>
      <c r="AL703" s="234" t="s">
        <v>3593</v>
      </c>
      <c r="AM703" s="234" t="s">
        <v>3593</v>
      </c>
      <c r="AN703" s="234" t="s">
        <v>3593</v>
      </c>
      <c r="AO703" s="234" t="s">
        <v>3593</v>
      </c>
      <c r="AP703" s="234" t="s">
        <v>3593</v>
      </c>
      <c r="AQ703" s="234" t="s">
        <v>3593</v>
      </c>
      <c r="AR703" s="234" t="s">
        <v>3593</v>
      </c>
      <c r="AS703" s="234" t="s">
        <v>3593</v>
      </c>
      <c r="AT703" s="234" t="s">
        <v>3593</v>
      </c>
      <c r="AU703" s="234" t="s">
        <v>3593</v>
      </c>
      <c r="AV703" s="234" t="s">
        <v>3593</v>
      </c>
      <c r="AW703" s="234" t="s">
        <v>3593</v>
      </c>
      <c r="AX703" s="234" t="s">
        <v>3593</v>
      </c>
      <c r="AY703" s="234" t="s">
        <v>3593</v>
      </c>
    </row>
    <row r="704" spans="15:51" x14ac:dyDescent="0.25">
      <c r="O704" s="200"/>
      <c r="P704" s="199" t="s">
        <v>4052</v>
      </c>
      <c r="Q704" s="199" t="s">
        <v>3964</v>
      </c>
      <c r="R704" s="199" t="s">
        <v>3964</v>
      </c>
      <c r="S704" s="199" t="s">
        <v>3682</v>
      </c>
      <c r="T704" s="234" t="s">
        <v>4053</v>
      </c>
      <c r="U704" s="234" t="s">
        <v>3593</v>
      </c>
      <c r="V704" s="234" t="s">
        <v>3593</v>
      </c>
      <c r="W704" s="234" t="s">
        <v>3593</v>
      </c>
      <c r="X704" s="234" t="s">
        <v>3593</v>
      </c>
      <c r="Y704" s="234" t="s">
        <v>3593</v>
      </c>
      <c r="Z704" s="234" t="s">
        <v>3593</v>
      </c>
      <c r="AA704" s="234" t="s">
        <v>3593</v>
      </c>
      <c r="AB704" s="234" t="s">
        <v>3593</v>
      </c>
      <c r="AC704" s="234" t="s">
        <v>3593</v>
      </c>
      <c r="AD704" s="234" t="s">
        <v>3593</v>
      </c>
      <c r="AE704" s="234" t="s">
        <v>3593</v>
      </c>
      <c r="AF704" s="234" t="s">
        <v>3593</v>
      </c>
      <c r="AG704" s="234" t="s">
        <v>3593</v>
      </c>
      <c r="AH704" s="234" t="s">
        <v>3593</v>
      </c>
      <c r="AI704" s="234" t="s">
        <v>3593</v>
      </c>
      <c r="AJ704" s="234" t="s">
        <v>3593</v>
      </c>
      <c r="AK704" s="234" t="s">
        <v>3593</v>
      </c>
      <c r="AL704" s="234" t="s">
        <v>3593</v>
      </c>
      <c r="AM704" s="234" t="s">
        <v>3593</v>
      </c>
      <c r="AN704" s="234" t="s">
        <v>3593</v>
      </c>
      <c r="AO704" s="234" t="s">
        <v>3593</v>
      </c>
      <c r="AP704" s="234" t="s">
        <v>3593</v>
      </c>
      <c r="AQ704" s="234" t="s">
        <v>3593</v>
      </c>
      <c r="AR704" s="234" t="s">
        <v>3593</v>
      </c>
      <c r="AS704" s="234" t="s">
        <v>3593</v>
      </c>
      <c r="AT704" s="234" t="s">
        <v>3593</v>
      </c>
      <c r="AU704" s="234" t="s">
        <v>3593</v>
      </c>
      <c r="AV704" s="234" t="s">
        <v>3593</v>
      </c>
      <c r="AW704" s="234" t="s">
        <v>3593</v>
      </c>
      <c r="AX704" s="234" t="s">
        <v>3593</v>
      </c>
      <c r="AY704" s="234" t="s">
        <v>3593</v>
      </c>
    </row>
    <row r="705" spans="15:51" x14ac:dyDescent="0.25">
      <c r="O705" s="200"/>
      <c r="P705" s="199" t="s">
        <v>4052</v>
      </c>
      <c r="Q705" s="199" t="s">
        <v>3929</v>
      </c>
      <c r="R705" s="199" t="s">
        <v>3929</v>
      </c>
      <c r="S705" s="199" t="s">
        <v>3829</v>
      </c>
      <c r="T705" s="234" t="s">
        <v>4053</v>
      </c>
      <c r="U705" s="234" t="s">
        <v>3593</v>
      </c>
      <c r="V705" s="234" t="s">
        <v>3593</v>
      </c>
      <c r="W705" s="234" t="s">
        <v>3593</v>
      </c>
      <c r="X705" s="234" t="s">
        <v>3593</v>
      </c>
      <c r="Y705" s="234" t="s">
        <v>3593</v>
      </c>
      <c r="Z705" s="234" t="s">
        <v>3593</v>
      </c>
      <c r="AA705" s="234" t="s">
        <v>3593</v>
      </c>
      <c r="AB705" s="234" t="s">
        <v>3593</v>
      </c>
      <c r="AC705" s="234" t="s">
        <v>3593</v>
      </c>
      <c r="AD705" s="234" t="s">
        <v>3593</v>
      </c>
      <c r="AE705" s="234" t="s">
        <v>3593</v>
      </c>
      <c r="AF705" s="234" t="s">
        <v>3593</v>
      </c>
      <c r="AG705" s="234" t="s">
        <v>3593</v>
      </c>
      <c r="AH705" s="234" t="s">
        <v>3593</v>
      </c>
      <c r="AI705" s="234" t="s">
        <v>3593</v>
      </c>
      <c r="AJ705" s="234" t="s">
        <v>3593</v>
      </c>
      <c r="AK705" s="234" t="s">
        <v>3593</v>
      </c>
      <c r="AL705" s="234" t="s">
        <v>3593</v>
      </c>
      <c r="AM705" s="234" t="s">
        <v>3593</v>
      </c>
      <c r="AN705" s="234" t="s">
        <v>3593</v>
      </c>
      <c r="AO705" s="234" t="s">
        <v>3593</v>
      </c>
      <c r="AP705" s="234" t="s">
        <v>3593</v>
      </c>
      <c r="AQ705" s="234" t="s">
        <v>3593</v>
      </c>
      <c r="AR705" s="234" t="s">
        <v>3593</v>
      </c>
      <c r="AS705" s="234" t="s">
        <v>3593</v>
      </c>
      <c r="AT705" s="234" t="s">
        <v>3593</v>
      </c>
      <c r="AU705" s="234" t="s">
        <v>3593</v>
      </c>
      <c r="AV705" s="234" t="s">
        <v>3593</v>
      </c>
      <c r="AW705" s="234" t="s">
        <v>3593</v>
      </c>
      <c r="AX705" s="234" t="s">
        <v>3593</v>
      </c>
      <c r="AY705" s="234" t="s">
        <v>3593</v>
      </c>
    </row>
    <row r="706" spans="15:51" x14ac:dyDescent="0.25">
      <c r="O706" s="200"/>
      <c r="P706" s="199" t="s">
        <v>3699</v>
      </c>
      <c r="Q706" s="199" t="s">
        <v>3985</v>
      </c>
      <c r="R706" s="234" t="s">
        <v>3593</v>
      </c>
      <c r="S706" s="234" t="s">
        <v>3593</v>
      </c>
      <c r="T706" s="234" t="s">
        <v>3593</v>
      </c>
      <c r="U706" s="234" t="s">
        <v>3593</v>
      </c>
      <c r="V706" s="234" t="s">
        <v>3593</v>
      </c>
      <c r="W706" s="234" t="s">
        <v>3593</v>
      </c>
      <c r="X706" s="234" t="s">
        <v>3593</v>
      </c>
      <c r="Y706" s="234" t="s">
        <v>3593</v>
      </c>
      <c r="Z706" s="234" t="s">
        <v>3593</v>
      </c>
      <c r="AA706" s="234" t="s">
        <v>3593</v>
      </c>
      <c r="AB706" s="234" t="s">
        <v>3593</v>
      </c>
      <c r="AC706" s="234" t="s">
        <v>3593</v>
      </c>
      <c r="AD706" s="234" t="s">
        <v>3593</v>
      </c>
      <c r="AE706" s="234" t="s">
        <v>3593</v>
      </c>
      <c r="AF706" s="234" t="s">
        <v>3593</v>
      </c>
      <c r="AG706" s="234" t="s">
        <v>3593</v>
      </c>
      <c r="AH706" s="234" t="s">
        <v>3593</v>
      </c>
      <c r="AI706" s="234" t="s">
        <v>3593</v>
      </c>
      <c r="AJ706" s="234" t="s">
        <v>3593</v>
      </c>
      <c r="AK706" s="234" t="s">
        <v>3593</v>
      </c>
      <c r="AL706" s="234" t="s">
        <v>3593</v>
      </c>
      <c r="AM706" s="234" t="s">
        <v>3593</v>
      </c>
      <c r="AN706" s="234" t="s">
        <v>3593</v>
      </c>
      <c r="AO706" s="234" t="s">
        <v>3593</v>
      </c>
      <c r="AP706" s="234" t="s">
        <v>3593</v>
      </c>
      <c r="AQ706" s="234" t="s">
        <v>3593</v>
      </c>
      <c r="AR706" s="234" t="s">
        <v>3593</v>
      </c>
      <c r="AS706" s="234" t="s">
        <v>3593</v>
      </c>
      <c r="AT706" s="234" t="s">
        <v>3593</v>
      </c>
      <c r="AU706" s="234" t="s">
        <v>3593</v>
      </c>
      <c r="AV706" s="234" t="s">
        <v>3593</v>
      </c>
      <c r="AW706" s="234" t="s">
        <v>3593</v>
      </c>
      <c r="AX706" s="234" t="s">
        <v>3593</v>
      </c>
      <c r="AY706" s="234" t="s">
        <v>3593</v>
      </c>
    </row>
    <row r="707" spans="15:51" x14ac:dyDescent="0.25">
      <c r="O707" s="200"/>
      <c r="P707" s="199" t="s">
        <v>4052</v>
      </c>
      <c r="Q707" s="199" t="s">
        <v>3982</v>
      </c>
      <c r="R707" s="199" t="s">
        <v>3982</v>
      </c>
      <c r="S707" s="199" t="s">
        <v>3692</v>
      </c>
      <c r="T707" s="234" t="s">
        <v>4053</v>
      </c>
      <c r="U707" s="234" t="s">
        <v>3593</v>
      </c>
      <c r="V707" s="234" t="s">
        <v>3593</v>
      </c>
      <c r="W707" s="234" t="s">
        <v>3593</v>
      </c>
      <c r="X707" s="234" t="s">
        <v>3593</v>
      </c>
      <c r="Y707" s="234" t="s">
        <v>3593</v>
      </c>
      <c r="Z707" s="234" t="s">
        <v>3593</v>
      </c>
      <c r="AA707" s="234" t="s">
        <v>3593</v>
      </c>
      <c r="AB707" s="234" t="s">
        <v>3593</v>
      </c>
      <c r="AC707" s="234" t="s">
        <v>3593</v>
      </c>
      <c r="AD707" s="234" t="s">
        <v>3593</v>
      </c>
      <c r="AE707" s="234" t="s">
        <v>3593</v>
      </c>
      <c r="AF707" s="234" t="s">
        <v>3593</v>
      </c>
      <c r="AG707" s="234" t="s">
        <v>3593</v>
      </c>
      <c r="AH707" s="234" t="s">
        <v>3593</v>
      </c>
      <c r="AI707" s="234" t="s">
        <v>3593</v>
      </c>
      <c r="AJ707" s="234" t="s">
        <v>3593</v>
      </c>
      <c r="AK707" s="234" t="s">
        <v>3593</v>
      </c>
      <c r="AL707" s="234" t="s">
        <v>3593</v>
      </c>
      <c r="AM707" s="234" t="s">
        <v>3593</v>
      </c>
      <c r="AN707" s="234" t="s">
        <v>3593</v>
      </c>
      <c r="AO707" s="234" t="s">
        <v>3593</v>
      </c>
      <c r="AP707" s="234" t="s">
        <v>3593</v>
      </c>
      <c r="AQ707" s="234" t="s">
        <v>3593</v>
      </c>
      <c r="AR707" s="234" t="s">
        <v>3593</v>
      </c>
      <c r="AS707" s="234" t="s">
        <v>3593</v>
      </c>
      <c r="AT707" s="234" t="s">
        <v>3593</v>
      </c>
      <c r="AU707" s="234" t="s">
        <v>3593</v>
      </c>
      <c r="AV707" s="234" t="s">
        <v>3593</v>
      </c>
      <c r="AW707" s="234" t="s">
        <v>3593</v>
      </c>
      <c r="AX707" s="234" t="s">
        <v>3593</v>
      </c>
      <c r="AY707" s="234" t="s">
        <v>3593</v>
      </c>
    </row>
    <row r="708" spans="15:51" x14ac:dyDescent="0.25">
      <c r="O708" s="200"/>
      <c r="P708" s="199" t="s">
        <v>4052</v>
      </c>
      <c r="Q708" s="199" t="s">
        <v>3622</v>
      </c>
      <c r="R708" s="199" t="s">
        <v>3622</v>
      </c>
      <c r="S708" s="199" t="s">
        <v>3629</v>
      </c>
      <c r="T708" s="234" t="s">
        <v>4053</v>
      </c>
      <c r="U708" s="234" t="s">
        <v>3593</v>
      </c>
      <c r="V708" s="234" t="s">
        <v>3593</v>
      </c>
      <c r="W708" s="234" t="s">
        <v>3593</v>
      </c>
      <c r="X708" s="234" t="s">
        <v>3593</v>
      </c>
      <c r="Y708" s="234" t="s">
        <v>3593</v>
      </c>
      <c r="Z708" s="234" t="s">
        <v>3593</v>
      </c>
      <c r="AA708" s="234" t="s">
        <v>3593</v>
      </c>
      <c r="AB708" s="234" t="s">
        <v>3593</v>
      </c>
      <c r="AC708" s="234" t="s">
        <v>3593</v>
      </c>
      <c r="AD708" s="234" t="s">
        <v>3593</v>
      </c>
      <c r="AE708" s="234" t="s">
        <v>3593</v>
      </c>
      <c r="AF708" s="234" t="s">
        <v>3593</v>
      </c>
      <c r="AG708" s="234" t="s">
        <v>3593</v>
      </c>
      <c r="AH708" s="234" t="s">
        <v>3593</v>
      </c>
      <c r="AI708" s="234" t="s">
        <v>3593</v>
      </c>
      <c r="AJ708" s="234" t="s">
        <v>3593</v>
      </c>
      <c r="AK708" s="234" t="s">
        <v>3593</v>
      </c>
      <c r="AL708" s="234" t="s">
        <v>3593</v>
      </c>
      <c r="AM708" s="234" t="s">
        <v>3593</v>
      </c>
      <c r="AN708" s="234" t="s">
        <v>3593</v>
      </c>
      <c r="AO708" s="234" t="s">
        <v>3593</v>
      </c>
      <c r="AP708" s="234" t="s">
        <v>3593</v>
      </c>
      <c r="AQ708" s="234" t="s">
        <v>3593</v>
      </c>
      <c r="AR708" s="234" t="s">
        <v>3593</v>
      </c>
      <c r="AS708" s="234" t="s">
        <v>3593</v>
      </c>
      <c r="AT708" s="234" t="s">
        <v>3593</v>
      </c>
      <c r="AU708" s="234" t="s">
        <v>3593</v>
      </c>
      <c r="AV708" s="234" t="s">
        <v>3593</v>
      </c>
      <c r="AW708" s="234" t="s">
        <v>3593</v>
      </c>
      <c r="AX708" s="234" t="s">
        <v>3593</v>
      </c>
      <c r="AY708" s="234" t="s">
        <v>3593</v>
      </c>
    </row>
    <row r="709" spans="15:51" x14ac:dyDescent="0.25">
      <c r="O709" s="200"/>
      <c r="P709" s="199" t="s">
        <v>4052</v>
      </c>
      <c r="Q709" s="199" t="s">
        <v>3986</v>
      </c>
      <c r="R709" s="199" t="s">
        <v>3986</v>
      </c>
      <c r="S709" s="199" t="s">
        <v>3858</v>
      </c>
      <c r="T709" s="234" t="s">
        <v>4053</v>
      </c>
      <c r="U709" s="234" t="s">
        <v>3593</v>
      </c>
      <c r="V709" s="234" t="s">
        <v>3593</v>
      </c>
      <c r="W709" s="234" t="s">
        <v>3593</v>
      </c>
      <c r="X709" s="234" t="s">
        <v>3593</v>
      </c>
      <c r="Y709" s="234" t="s">
        <v>3593</v>
      </c>
      <c r="Z709" s="234" t="s">
        <v>3593</v>
      </c>
      <c r="AA709" s="234" t="s">
        <v>3593</v>
      </c>
      <c r="AB709" s="234" t="s">
        <v>3593</v>
      </c>
      <c r="AC709" s="234" t="s">
        <v>3593</v>
      </c>
      <c r="AD709" s="234" t="s">
        <v>3593</v>
      </c>
      <c r="AE709" s="234" t="s">
        <v>3593</v>
      </c>
      <c r="AF709" s="234" t="s">
        <v>3593</v>
      </c>
      <c r="AG709" s="234" t="s">
        <v>3593</v>
      </c>
      <c r="AH709" s="234" t="s">
        <v>3593</v>
      </c>
      <c r="AI709" s="234" t="s">
        <v>3593</v>
      </c>
      <c r="AJ709" s="234" t="s">
        <v>3593</v>
      </c>
      <c r="AK709" s="234" t="s">
        <v>3593</v>
      </c>
      <c r="AL709" s="234" t="s">
        <v>3593</v>
      </c>
      <c r="AM709" s="234" t="s">
        <v>3593</v>
      </c>
      <c r="AN709" s="234" t="s">
        <v>3593</v>
      </c>
      <c r="AO709" s="234" t="s">
        <v>3593</v>
      </c>
      <c r="AP709" s="234" t="s">
        <v>3593</v>
      </c>
      <c r="AQ709" s="234" t="s">
        <v>3593</v>
      </c>
      <c r="AR709" s="234" t="s">
        <v>3593</v>
      </c>
      <c r="AS709" s="234" t="s">
        <v>3593</v>
      </c>
      <c r="AT709" s="234" t="s">
        <v>3593</v>
      </c>
      <c r="AU709" s="234" t="s">
        <v>3593</v>
      </c>
      <c r="AV709" s="234" t="s">
        <v>3593</v>
      </c>
      <c r="AW709" s="234" t="s">
        <v>3593</v>
      </c>
      <c r="AX709" s="234" t="s">
        <v>3593</v>
      </c>
      <c r="AY709" s="234" t="s">
        <v>3593</v>
      </c>
    </row>
    <row r="710" spans="15:51" x14ac:dyDescent="0.25">
      <c r="O710" s="200"/>
      <c r="P710" s="199" t="s">
        <v>4052</v>
      </c>
      <c r="Q710" s="199" t="s">
        <v>3987</v>
      </c>
      <c r="R710" s="199" t="s">
        <v>3987</v>
      </c>
      <c r="S710" s="199" t="s">
        <v>3988</v>
      </c>
      <c r="T710" s="234" t="s">
        <v>4053</v>
      </c>
      <c r="U710" s="234" t="s">
        <v>3593</v>
      </c>
      <c r="V710" s="234" t="s">
        <v>3593</v>
      </c>
      <c r="W710" s="234" t="s">
        <v>3593</v>
      </c>
      <c r="X710" s="234" t="s">
        <v>3593</v>
      </c>
      <c r="Y710" s="234" t="s">
        <v>3593</v>
      </c>
      <c r="Z710" s="234" t="s">
        <v>3593</v>
      </c>
      <c r="AA710" s="234" t="s">
        <v>3593</v>
      </c>
      <c r="AB710" s="234" t="s">
        <v>3593</v>
      </c>
      <c r="AC710" s="234" t="s">
        <v>3593</v>
      </c>
      <c r="AD710" s="234" t="s">
        <v>3593</v>
      </c>
      <c r="AE710" s="234" t="s">
        <v>3593</v>
      </c>
      <c r="AF710" s="234" t="s">
        <v>3593</v>
      </c>
      <c r="AG710" s="234" t="s">
        <v>3593</v>
      </c>
      <c r="AH710" s="234" t="s">
        <v>3593</v>
      </c>
      <c r="AI710" s="234" t="s">
        <v>3593</v>
      </c>
      <c r="AJ710" s="234" t="s">
        <v>3593</v>
      </c>
      <c r="AK710" s="234" t="s">
        <v>3593</v>
      </c>
      <c r="AL710" s="234" t="s">
        <v>3593</v>
      </c>
      <c r="AM710" s="234" t="s">
        <v>3593</v>
      </c>
      <c r="AN710" s="234" t="s">
        <v>3593</v>
      </c>
      <c r="AO710" s="234" t="s">
        <v>3593</v>
      </c>
      <c r="AP710" s="234" t="s">
        <v>3593</v>
      </c>
      <c r="AQ710" s="234" t="s">
        <v>3593</v>
      </c>
      <c r="AR710" s="234" t="s">
        <v>3593</v>
      </c>
      <c r="AS710" s="234" t="s">
        <v>3593</v>
      </c>
      <c r="AT710" s="234" t="s">
        <v>3593</v>
      </c>
      <c r="AU710" s="234" t="s">
        <v>3593</v>
      </c>
      <c r="AV710" s="234" t="s">
        <v>3593</v>
      </c>
      <c r="AW710" s="234" t="s">
        <v>3593</v>
      </c>
      <c r="AX710" s="234" t="s">
        <v>3593</v>
      </c>
      <c r="AY710" s="234" t="s">
        <v>3593</v>
      </c>
    </row>
    <row r="711" spans="15:51" x14ac:dyDescent="0.25">
      <c r="O711" s="200"/>
      <c r="P711" s="199" t="s">
        <v>4052</v>
      </c>
      <c r="Q711" s="199" t="s">
        <v>3959</v>
      </c>
      <c r="R711" s="199" t="s">
        <v>3959</v>
      </c>
      <c r="S711" s="199" t="s">
        <v>3670</v>
      </c>
      <c r="T711" s="199" t="s">
        <v>3672</v>
      </c>
      <c r="U711" s="234" t="s">
        <v>4053</v>
      </c>
      <c r="V711" s="234" t="s">
        <v>3593</v>
      </c>
      <c r="W711" s="234" t="s">
        <v>3593</v>
      </c>
      <c r="X711" s="234" t="s">
        <v>3593</v>
      </c>
      <c r="Y711" s="234" t="s">
        <v>3593</v>
      </c>
      <c r="Z711" s="234" t="s">
        <v>3593</v>
      </c>
      <c r="AA711" s="234" t="s">
        <v>3593</v>
      </c>
      <c r="AB711" s="234" t="s">
        <v>3593</v>
      </c>
      <c r="AC711" s="234" t="s">
        <v>3593</v>
      </c>
      <c r="AD711" s="234" t="s">
        <v>3593</v>
      </c>
      <c r="AE711" s="234" t="s">
        <v>3593</v>
      </c>
      <c r="AF711" s="234" t="s">
        <v>3593</v>
      </c>
      <c r="AG711" s="234" t="s">
        <v>3593</v>
      </c>
      <c r="AH711" s="234" t="s">
        <v>3593</v>
      </c>
      <c r="AI711" s="234" t="s">
        <v>3593</v>
      </c>
      <c r="AJ711" s="234" t="s">
        <v>3593</v>
      </c>
      <c r="AK711" s="234" t="s">
        <v>3593</v>
      </c>
      <c r="AL711" s="234" t="s">
        <v>3593</v>
      </c>
      <c r="AM711" s="234" t="s">
        <v>3593</v>
      </c>
      <c r="AN711" s="234" t="s">
        <v>3593</v>
      </c>
      <c r="AO711" s="234" t="s">
        <v>3593</v>
      </c>
      <c r="AP711" s="234" t="s">
        <v>3593</v>
      </c>
      <c r="AQ711" s="234" t="s">
        <v>3593</v>
      </c>
      <c r="AR711" s="234" t="s">
        <v>3593</v>
      </c>
      <c r="AS711" s="234" t="s">
        <v>3593</v>
      </c>
      <c r="AT711" s="234" t="s">
        <v>3593</v>
      </c>
      <c r="AU711" s="234" t="s">
        <v>3593</v>
      </c>
      <c r="AV711" s="234" t="s">
        <v>3593</v>
      </c>
      <c r="AW711" s="234" t="s">
        <v>3593</v>
      </c>
      <c r="AX711" s="234" t="s">
        <v>3593</v>
      </c>
      <c r="AY711" s="234" t="s">
        <v>3593</v>
      </c>
    </row>
    <row r="712" spans="15:51" x14ac:dyDescent="0.25">
      <c r="O712" s="200"/>
      <c r="P712" s="199" t="s">
        <v>3699</v>
      </c>
      <c r="Q712" s="199" t="s">
        <v>3990</v>
      </c>
      <c r="R712" s="234" t="s">
        <v>3593</v>
      </c>
      <c r="S712" s="234" t="s">
        <v>3593</v>
      </c>
      <c r="T712" s="234" t="s">
        <v>3593</v>
      </c>
      <c r="U712" s="234" t="s">
        <v>3593</v>
      </c>
      <c r="V712" s="234" t="s">
        <v>3593</v>
      </c>
      <c r="W712" s="234" t="s">
        <v>3593</v>
      </c>
      <c r="X712" s="234" t="s">
        <v>3593</v>
      </c>
      <c r="Y712" s="234" t="s">
        <v>3593</v>
      </c>
      <c r="Z712" s="234" t="s">
        <v>3593</v>
      </c>
      <c r="AA712" s="234" t="s">
        <v>3593</v>
      </c>
      <c r="AB712" s="234" t="s">
        <v>3593</v>
      </c>
      <c r="AC712" s="234" t="s">
        <v>3593</v>
      </c>
      <c r="AD712" s="234" t="s">
        <v>3593</v>
      </c>
      <c r="AE712" s="234" t="s">
        <v>3593</v>
      </c>
      <c r="AF712" s="234" t="s">
        <v>3593</v>
      </c>
      <c r="AG712" s="234" t="s">
        <v>3593</v>
      </c>
      <c r="AH712" s="234" t="s">
        <v>3593</v>
      </c>
      <c r="AI712" s="234" t="s">
        <v>3593</v>
      </c>
      <c r="AJ712" s="234" t="s">
        <v>3593</v>
      </c>
      <c r="AK712" s="234" t="s">
        <v>3593</v>
      </c>
      <c r="AL712" s="234" t="s">
        <v>3593</v>
      </c>
      <c r="AM712" s="234" t="s">
        <v>3593</v>
      </c>
      <c r="AN712" s="234" t="s">
        <v>3593</v>
      </c>
      <c r="AO712" s="234" t="s">
        <v>3593</v>
      </c>
      <c r="AP712" s="234" t="s">
        <v>3593</v>
      </c>
      <c r="AQ712" s="234" t="s">
        <v>3593</v>
      </c>
      <c r="AR712" s="234" t="s">
        <v>3593</v>
      </c>
      <c r="AS712" s="234" t="s">
        <v>3593</v>
      </c>
      <c r="AT712" s="234" t="s">
        <v>3593</v>
      </c>
      <c r="AU712" s="234" t="s">
        <v>3593</v>
      </c>
      <c r="AV712" s="234" t="s">
        <v>3593</v>
      </c>
      <c r="AW712" s="234" t="s">
        <v>3593</v>
      </c>
      <c r="AX712" s="234" t="s">
        <v>3593</v>
      </c>
      <c r="AY712" s="234" t="s">
        <v>3593</v>
      </c>
    </row>
    <row r="713" spans="15:51" x14ac:dyDescent="0.25">
      <c r="O713" s="200"/>
      <c r="P713" s="199" t="s">
        <v>4054</v>
      </c>
      <c r="Q713" s="199" t="s">
        <v>3760</v>
      </c>
      <c r="R713" s="199" t="s">
        <v>3758</v>
      </c>
      <c r="S713" s="199" t="s">
        <v>3780</v>
      </c>
      <c r="T713" s="199" t="s">
        <v>3900</v>
      </c>
      <c r="U713" s="199" t="s">
        <v>3911</v>
      </c>
      <c r="V713" s="199" t="s">
        <v>3991</v>
      </c>
      <c r="W713" s="199" t="s">
        <v>3992</v>
      </c>
      <c r="X713" s="199" t="s">
        <v>3993</v>
      </c>
      <c r="Y713" s="199" t="s">
        <v>3994</v>
      </c>
      <c r="Z713" s="234" t="s">
        <v>3593</v>
      </c>
      <c r="AA713" s="234" t="s">
        <v>3593</v>
      </c>
      <c r="AB713" s="234" t="s">
        <v>3593</v>
      </c>
      <c r="AC713" s="234" t="s">
        <v>3593</v>
      </c>
      <c r="AD713" s="234" t="s">
        <v>3593</v>
      </c>
      <c r="AE713" s="234" t="s">
        <v>3593</v>
      </c>
      <c r="AF713" s="234" t="s">
        <v>3593</v>
      </c>
      <c r="AG713" s="234" t="s">
        <v>3593</v>
      </c>
      <c r="AH713" s="234" t="s">
        <v>3593</v>
      </c>
      <c r="AI713" s="234" t="s">
        <v>3593</v>
      </c>
      <c r="AJ713" s="234" t="s">
        <v>3593</v>
      </c>
      <c r="AK713" s="234" t="s">
        <v>3593</v>
      </c>
      <c r="AL713" s="234" t="s">
        <v>3593</v>
      </c>
      <c r="AM713" s="234" t="s">
        <v>3593</v>
      </c>
      <c r="AN713" s="234" t="s">
        <v>3593</v>
      </c>
      <c r="AO713" s="234" t="s">
        <v>3593</v>
      </c>
      <c r="AP713" s="234" t="s">
        <v>3593</v>
      </c>
      <c r="AQ713" s="234" t="s">
        <v>3593</v>
      </c>
      <c r="AR713" s="234" t="s">
        <v>3593</v>
      </c>
      <c r="AS713" s="234" t="s">
        <v>3593</v>
      </c>
      <c r="AT713" s="234" t="s">
        <v>3593</v>
      </c>
      <c r="AU713" s="234" t="s">
        <v>3593</v>
      </c>
      <c r="AV713" s="234" t="s">
        <v>3593</v>
      </c>
      <c r="AW713" s="234" t="s">
        <v>3593</v>
      </c>
      <c r="AX713" s="234" t="s">
        <v>3593</v>
      </c>
      <c r="AY713" s="234" t="s">
        <v>3593</v>
      </c>
    </row>
    <row r="714" spans="15:51" x14ac:dyDescent="0.25">
      <c r="O714" s="200"/>
      <c r="P714" s="199" t="s">
        <v>4054</v>
      </c>
      <c r="Q714" s="199" t="s">
        <v>3781</v>
      </c>
      <c r="R714" s="199" t="s">
        <v>3780</v>
      </c>
      <c r="S714" s="199" t="s">
        <v>3900</v>
      </c>
      <c r="T714" s="199" t="s">
        <v>3911</v>
      </c>
      <c r="U714" s="199" t="s">
        <v>3991</v>
      </c>
      <c r="V714" s="199" t="s">
        <v>3992</v>
      </c>
      <c r="W714" s="199" t="s">
        <v>3993</v>
      </c>
      <c r="X714" s="199" t="s">
        <v>3994</v>
      </c>
      <c r="Y714" s="234" t="s">
        <v>3593</v>
      </c>
      <c r="Z714" s="234" t="s">
        <v>3593</v>
      </c>
      <c r="AA714" s="234" t="s">
        <v>3593</v>
      </c>
      <c r="AB714" s="234" t="s">
        <v>3593</v>
      </c>
      <c r="AC714" s="234" t="s">
        <v>3593</v>
      </c>
      <c r="AD714" s="234" t="s">
        <v>3593</v>
      </c>
      <c r="AE714" s="234" t="s">
        <v>3593</v>
      </c>
      <c r="AF714" s="234" t="s">
        <v>3593</v>
      </c>
      <c r="AG714" s="234" t="s">
        <v>3593</v>
      </c>
      <c r="AH714" s="234" t="s">
        <v>3593</v>
      </c>
      <c r="AI714" s="234" t="s">
        <v>3593</v>
      </c>
      <c r="AJ714" s="234" t="s">
        <v>3593</v>
      </c>
      <c r="AK714" s="234" t="s">
        <v>3593</v>
      </c>
      <c r="AL714" s="234" t="s">
        <v>3593</v>
      </c>
      <c r="AM714" s="234" t="s">
        <v>3593</v>
      </c>
      <c r="AN714" s="234" t="s">
        <v>3593</v>
      </c>
      <c r="AO714" s="234" t="s">
        <v>3593</v>
      </c>
      <c r="AP714" s="234" t="s">
        <v>3593</v>
      </c>
      <c r="AQ714" s="234" t="s">
        <v>3593</v>
      </c>
      <c r="AR714" s="234" t="s">
        <v>3593</v>
      </c>
      <c r="AS714" s="234" t="s">
        <v>3593</v>
      </c>
      <c r="AT714" s="234" t="s">
        <v>3593</v>
      </c>
      <c r="AU714" s="234" t="s">
        <v>3593</v>
      </c>
      <c r="AV714" s="234" t="s">
        <v>3593</v>
      </c>
      <c r="AW714" s="234" t="s">
        <v>3593</v>
      </c>
      <c r="AX714" s="234" t="s">
        <v>3593</v>
      </c>
      <c r="AY714" s="234" t="s">
        <v>3593</v>
      </c>
    </row>
    <row r="715" spans="15:51" x14ac:dyDescent="0.25">
      <c r="O715" s="200"/>
      <c r="P715" s="199" t="s">
        <v>3699</v>
      </c>
      <c r="Q715" s="199" t="s">
        <v>3759</v>
      </c>
      <c r="R715" s="234" t="s">
        <v>3593</v>
      </c>
      <c r="S715" s="234" t="s">
        <v>3593</v>
      </c>
      <c r="T715" s="234" t="s">
        <v>3593</v>
      </c>
      <c r="U715" s="234" t="s">
        <v>3593</v>
      </c>
      <c r="V715" s="234" t="s">
        <v>3593</v>
      </c>
      <c r="W715" s="234" t="s">
        <v>3593</v>
      </c>
      <c r="X715" s="234" t="s">
        <v>3593</v>
      </c>
      <c r="Y715" s="234" t="s">
        <v>3593</v>
      </c>
      <c r="Z715" s="234" t="s">
        <v>3593</v>
      </c>
      <c r="AA715" s="234" t="s">
        <v>3593</v>
      </c>
      <c r="AB715" s="234" t="s">
        <v>3593</v>
      </c>
      <c r="AC715" s="234" t="s">
        <v>3593</v>
      </c>
      <c r="AD715" s="234" t="s">
        <v>3593</v>
      </c>
      <c r="AE715" s="234" t="s">
        <v>3593</v>
      </c>
      <c r="AF715" s="234" t="s">
        <v>3593</v>
      </c>
      <c r="AG715" s="234" t="s">
        <v>3593</v>
      </c>
      <c r="AH715" s="234" t="s">
        <v>3593</v>
      </c>
      <c r="AI715" s="234" t="s">
        <v>3593</v>
      </c>
      <c r="AJ715" s="234" t="s">
        <v>3593</v>
      </c>
      <c r="AK715" s="234" t="s">
        <v>3593</v>
      </c>
      <c r="AL715" s="234" t="s">
        <v>3593</v>
      </c>
      <c r="AM715" s="234" t="s">
        <v>3593</v>
      </c>
      <c r="AN715" s="234" t="s">
        <v>3593</v>
      </c>
      <c r="AO715" s="234" t="s">
        <v>3593</v>
      </c>
      <c r="AP715" s="234" t="s">
        <v>3593</v>
      </c>
      <c r="AQ715" s="234" t="s">
        <v>3593</v>
      </c>
      <c r="AR715" s="234" t="s">
        <v>3593</v>
      </c>
      <c r="AS715" s="234" t="s">
        <v>3593</v>
      </c>
      <c r="AT715" s="234" t="s">
        <v>3593</v>
      </c>
      <c r="AU715" s="234" t="s">
        <v>3593</v>
      </c>
      <c r="AV715" s="234" t="s">
        <v>3593</v>
      </c>
      <c r="AW715" s="234" t="s">
        <v>3593</v>
      </c>
      <c r="AX715" s="234" t="s">
        <v>3593</v>
      </c>
      <c r="AY715" s="234" t="s">
        <v>3593</v>
      </c>
    </row>
    <row r="716" spans="15:51" x14ac:dyDescent="0.25">
      <c r="O716" s="200"/>
      <c r="P716" s="199" t="s">
        <v>4052</v>
      </c>
      <c r="Q716" s="199" t="s">
        <v>3995</v>
      </c>
      <c r="R716" s="199" t="s">
        <v>3995</v>
      </c>
      <c r="S716" s="199" t="s">
        <v>3771</v>
      </c>
      <c r="T716" s="234" t="s">
        <v>4053</v>
      </c>
      <c r="U716" s="234" t="s">
        <v>3593</v>
      </c>
      <c r="V716" s="234" t="s">
        <v>3593</v>
      </c>
      <c r="W716" s="234" t="s">
        <v>3593</v>
      </c>
      <c r="X716" s="234" t="s">
        <v>3593</v>
      </c>
      <c r="Y716" s="234" t="s">
        <v>3593</v>
      </c>
      <c r="Z716" s="234" t="s">
        <v>3593</v>
      </c>
      <c r="AA716" s="234" t="s">
        <v>3593</v>
      </c>
      <c r="AB716" s="234" t="s">
        <v>3593</v>
      </c>
      <c r="AC716" s="234" t="s">
        <v>3593</v>
      </c>
      <c r="AD716" s="234" t="s">
        <v>3593</v>
      </c>
      <c r="AE716" s="234" t="s">
        <v>3593</v>
      </c>
      <c r="AF716" s="234" t="s">
        <v>3593</v>
      </c>
      <c r="AG716" s="234" t="s">
        <v>3593</v>
      </c>
      <c r="AH716" s="234" t="s">
        <v>3593</v>
      </c>
      <c r="AI716" s="234" t="s">
        <v>3593</v>
      </c>
      <c r="AJ716" s="234" t="s">
        <v>3593</v>
      </c>
      <c r="AK716" s="234" t="s">
        <v>3593</v>
      </c>
      <c r="AL716" s="234" t="s">
        <v>3593</v>
      </c>
      <c r="AM716" s="234" t="s">
        <v>3593</v>
      </c>
      <c r="AN716" s="234" t="s">
        <v>3593</v>
      </c>
      <c r="AO716" s="234" t="s">
        <v>3593</v>
      </c>
      <c r="AP716" s="234" t="s">
        <v>3593</v>
      </c>
      <c r="AQ716" s="234" t="s">
        <v>3593</v>
      </c>
      <c r="AR716" s="234" t="s">
        <v>3593</v>
      </c>
      <c r="AS716" s="234" t="s">
        <v>3593</v>
      </c>
      <c r="AT716" s="234" t="s">
        <v>3593</v>
      </c>
      <c r="AU716" s="234" t="s">
        <v>3593</v>
      </c>
      <c r="AV716" s="234" t="s">
        <v>3593</v>
      </c>
      <c r="AW716" s="234" t="s">
        <v>3593</v>
      </c>
      <c r="AX716" s="234" t="s">
        <v>3593</v>
      </c>
      <c r="AY716" s="234" t="s">
        <v>3593</v>
      </c>
    </row>
    <row r="717" spans="15:51" x14ac:dyDescent="0.25">
      <c r="O717" s="200"/>
      <c r="P717" s="199" t="s">
        <v>4054</v>
      </c>
      <c r="Q717" s="199" t="s">
        <v>3771</v>
      </c>
      <c r="R717" s="199" t="s">
        <v>3770</v>
      </c>
      <c r="S717" s="199" t="s">
        <v>3792</v>
      </c>
      <c r="T717" s="199" t="s">
        <v>3826</v>
      </c>
      <c r="U717" s="199" t="s">
        <v>3940</v>
      </c>
      <c r="V717" s="199" t="s">
        <v>3995</v>
      </c>
      <c r="W717" s="199" t="s">
        <v>3996</v>
      </c>
      <c r="X717" s="199" t="s">
        <v>3997</v>
      </c>
      <c r="Y717" s="234" t="s">
        <v>3593</v>
      </c>
      <c r="Z717" s="234" t="s">
        <v>3593</v>
      </c>
      <c r="AA717" s="234" t="s">
        <v>3593</v>
      </c>
      <c r="AB717" s="234" t="s">
        <v>3593</v>
      </c>
      <c r="AC717" s="234" t="s">
        <v>3593</v>
      </c>
      <c r="AD717" s="234" t="s">
        <v>3593</v>
      </c>
      <c r="AE717" s="234" t="s">
        <v>3593</v>
      </c>
      <c r="AF717" s="234" t="s">
        <v>3593</v>
      </c>
      <c r="AG717" s="234" t="s">
        <v>3593</v>
      </c>
      <c r="AH717" s="234" t="s">
        <v>3593</v>
      </c>
      <c r="AI717" s="234" t="s">
        <v>3593</v>
      </c>
      <c r="AJ717" s="234" t="s">
        <v>3593</v>
      </c>
      <c r="AK717" s="234" t="s">
        <v>3593</v>
      </c>
      <c r="AL717" s="234" t="s">
        <v>3593</v>
      </c>
      <c r="AM717" s="234" t="s">
        <v>3593</v>
      </c>
      <c r="AN717" s="234" t="s">
        <v>3593</v>
      </c>
      <c r="AO717" s="234" t="s">
        <v>3593</v>
      </c>
      <c r="AP717" s="234" t="s">
        <v>3593</v>
      </c>
      <c r="AQ717" s="234" t="s">
        <v>3593</v>
      </c>
      <c r="AR717" s="234" t="s">
        <v>3593</v>
      </c>
      <c r="AS717" s="234" t="s">
        <v>3593</v>
      </c>
      <c r="AT717" s="234" t="s">
        <v>3593</v>
      </c>
      <c r="AU717" s="234" t="s">
        <v>3593</v>
      </c>
      <c r="AV717" s="234" t="s">
        <v>3593</v>
      </c>
      <c r="AW717" s="234" t="s">
        <v>3593</v>
      </c>
      <c r="AX717" s="234" t="s">
        <v>3593</v>
      </c>
      <c r="AY717" s="234" t="s">
        <v>3593</v>
      </c>
    </row>
    <row r="718" spans="15:51" x14ac:dyDescent="0.25">
      <c r="O718" s="200"/>
      <c r="P718" s="199" t="s">
        <v>3699</v>
      </c>
      <c r="Q718" s="199" t="s">
        <v>3772</v>
      </c>
      <c r="R718" s="234" t="s">
        <v>3593</v>
      </c>
      <c r="S718" s="234" t="s">
        <v>3593</v>
      </c>
      <c r="T718" s="234" t="s">
        <v>3593</v>
      </c>
      <c r="U718" s="234" t="s">
        <v>3593</v>
      </c>
      <c r="V718" s="234" t="s">
        <v>3593</v>
      </c>
      <c r="W718" s="234" t="s">
        <v>3593</v>
      </c>
      <c r="X718" s="234" t="s">
        <v>3593</v>
      </c>
      <c r="Y718" s="234" t="s">
        <v>3593</v>
      </c>
      <c r="Z718" s="234" t="s">
        <v>3593</v>
      </c>
      <c r="AA718" s="234" t="s">
        <v>3593</v>
      </c>
      <c r="AB718" s="234" t="s">
        <v>3593</v>
      </c>
      <c r="AC718" s="234" t="s">
        <v>3593</v>
      </c>
      <c r="AD718" s="234" t="s">
        <v>3593</v>
      </c>
      <c r="AE718" s="234" t="s">
        <v>3593</v>
      </c>
      <c r="AF718" s="234" t="s">
        <v>3593</v>
      </c>
      <c r="AG718" s="234" t="s">
        <v>3593</v>
      </c>
      <c r="AH718" s="234" t="s">
        <v>3593</v>
      </c>
      <c r="AI718" s="234" t="s">
        <v>3593</v>
      </c>
      <c r="AJ718" s="234" t="s">
        <v>3593</v>
      </c>
      <c r="AK718" s="234" t="s">
        <v>3593</v>
      </c>
      <c r="AL718" s="234" t="s">
        <v>3593</v>
      </c>
      <c r="AM718" s="234" t="s">
        <v>3593</v>
      </c>
      <c r="AN718" s="234" t="s">
        <v>3593</v>
      </c>
      <c r="AO718" s="234" t="s">
        <v>3593</v>
      </c>
      <c r="AP718" s="234" t="s">
        <v>3593</v>
      </c>
      <c r="AQ718" s="234" t="s">
        <v>3593</v>
      </c>
      <c r="AR718" s="234" t="s">
        <v>3593</v>
      </c>
      <c r="AS718" s="234" t="s">
        <v>3593</v>
      </c>
      <c r="AT718" s="234" t="s">
        <v>3593</v>
      </c>
      <c r="AU718" s="234" t="s">
        <v>3593</v>
      </c>
      <c r="AV718" s="234" t="s">
        <v>3593</v>
      </c>
      <c r="AW718" s="234" t="s">
        <v>3593</v>
      </c>
      <c r="AX718" s="234" t="s">
        <v>3593</v>
      </c>
      <c r="AY718" s="234" t="s">
        <v>3593</v>
      </c>
    </row>
    <row r="719" spans="15:51" x14ac:dyDescent="0.25">
      <c r="O719" s="200"/>
      <c r="P719" s="199" t="s">
        <v>3699</v>
      </c>
      <c r="Q719" s="199" t="s">
        <v>3998</v>
      </c>
      <c r="R719" s="234" t="s">
        <v>3593</v>
      </c>
      <c r="S719" s="234" t="s">
        <v>3593</v>
      </c>
      <c r="T719" s="234" t="s">
        <v>3593</v>
      </c>
      <c r="U719" s="234" t="s">
        <v>3593</v>
      </c>
      <c r="V719" s="234" t="s">
        <v>3593</v>
      </c>
      <c r="W719" s="234" t="s">
        <v>3593</v>
      </c>
      <c r="X719" s="234" t="s">
        <v>3593</v>
      </c>
      <c r="Y719" s="234" t="s">
        <v>3593</v>
      </c>
      <c r="Z719" s="234" t="s">
        <v>3593</v>
      </c>
      <c r="AA719" s="234" t="s">
        <v>3593</v>
      </c>
      <c r="AB719" s="234" t="s">
        <v>3593</v>
      </c>
      <c r="AC719" s="234" t="s">
        <v>3593</v>
      </c>
      <c r="AD719" s="234" t="s">
        <v>3593</v>
      </c>
      <c r="AE719" s="234" t="s">
        <v>3593</v>
      </c>
      <c r="AF719" s="234" t="s">
        <v>3593</v>
      </c>
      <c r="AG719" s="234" t="s">
        <v>3593</v>
      </c>
      <c r="AH719" s="234" t="s">
        <v>3593</v>
      </c>
      <c r="AI719" s="234" t="s">
        <v>3593</v>
      </c>
      <c r="AJ719" s="234" t="s">
        <v>3593</v>
      </c>
      <c r="AK719" s="234" t="s">
        <v>3593</v>
      </c>
      <c r="AL719" s="234" t="s">
        <v>3593</v>
      </c>
      <c r="AM719" s="234" t="s">
        <v>3593</v>
      </c>
      <c r="AN719" s="234" t="s">
        <v>3593</v>
      </c>
      <c r="AO719" s="234" t="s">
        <v>3593</v>
      </c>
      <c r="AP719" s="234" t="s">
        <v>3593</v>
      </c>
      <c r="AQ719" s="234" t="s">
        <v>3593</v>
      </c>
      <c r="AR719" s="234" t="s">
        <v>3593</v>
      </c>
      <c r="AS719" s="234" t="s">
        <v>3593</v>
      </c>
      <c r="AT719" s="234" t="s">
        <v>3593</v>
      </c>
      <c r="AU719" s="234" t="s">
        <v>3593</v>
      </c>
      <c r="AV719" s="234" t="s">
        <v>3593</v>
      </c>
      <c r="AW719" s="234" t="s">
        <v>3593</v>
      </c>
      <c r="AX719" s="234" t="s">
        <v>3593</v>
      </c>
      <c r="AY719" s="234" t="s">
        <v>3593</v>
      </c>
    </row>
    <row r="720" spans="15:51" x14ac:dyDescent="0.25">
      <c r="O720" s="200"/>
      <c r="P720" s="199" t="s">
        <v>4052</v>
      </c>
      <c r="Q720" s="199" t="s">
        <v>3999</v>
      </c>
      <c r="R720" s="199" t="s">
        <v>3999</v>
      </c>
      <c r="S720" s="234" t="s">
        <v>4053</v>
      </c>
      <c r="T720" s="234" t="s">
        <v>3593</v>
      </c>
      <c r="U720" s="234" t="s">
        <v>3593</v>
      </c>
      <c r="V720" s="234" t="s">
        <v>3593</v>
      </c>
      <c r="W720" s="234" t="s">
        <v>3593</v>
      </c>
      <c r="X720" s="234" t="s">
        <v>3593</v>
      </c>
      <c r="Y720" s="234" t="s">
        <v>3593</v>
      </c>
      <c r="Z720" s="234" t="s">
        <v>3593</v>
      </c>
      <c r="AA720" s="234" t="s">
        <v>3593</v>
      </c>
      <c r="AB720" s="234" t="s">
        <v>3593</v>
      </c>
      <c r="AC720" s="234" t="s">
        <v>3593</v>
      </c>
      <c r="AD720" s="234" t="s">
        <v>3593</v>
      </c>
      <c r="AE720" s="234" t="s">
        <v>3593</v>
      </c>
      <c r="AF720" s="234" t="s">
        <v>3593</v>
      </c>
      <c r="AG720" s="234" t="s">
        <v>3593</v>
      </c>
      <c r="AH720" s="234" t="s">
        <v>3593</v>
      </c>
      <c r="AI720" s="234" t="s">
        <v>3593</v>
      </c>
      <c r="AJ720" s="234" t="s">
        <v>3593</v>
      </c>
      <c r="AK720" s="234" t="s">
        <v>3593</v>
      </c>
      <c r="AL720" s="234" t="s">
        <v>3593</v>
      </c>
      <c r="AM720" s="234" t="s">
        <v>3593</v>
      </c>
      <c r="AN720" s="234" t="s">
        <v>3593</v>
      </c>
      <c r="AO720" s="234" t="s">
        <v>3593</v>
      </c>
      <c r="AP720" s="234" t="s">
        <v>3593</v>
      </c>
      <c r="AQ720" s="234" t="s">
        <v>3593</v>
      </c>
      <c r="AR720" s="234" t="s">
        <v>3593</v>
      </c>
      <c r="AS720" s="234" t="s">
        <v>3593</v>
      </c>
      <c r="AT720" s="234" t="s">
        <v>3593</v>
      </c>
      <c r="AU720" s="234" t="s">
        <v>3593</v>
      </c>
      <c r="AV720" s="234" t="s">
        <v>3593</v>
      </c>
      <c r="AW720" s="234" t="s">
        <v>3593</v>
      </c>
      <c r="AX720" s="234" t="s">
        <v>3593</v>
      </c>
      <c r="AY720" s="234" t="s">
        <v>3593</v>
      </c>
    </row>
    <row r="721" spans="15:51" x14ac:dyDescent="0.25">
      <c r="O721" s="200"/>
      <c r="P721" s="199" t="s">
        <v>3699</v>
      </c>
      <c r="Q721" s="199" t="s">
        <v>3857</v>
      </c>
      <c r="R721" s="234" t="s">
        <v>3593</v>
      </c>
      <c r="S721" s="234" t="s">
        <v>3593</v>
      </c>
      <c r="T721" s="234" t="s">
        <v>3593</v>
      </c>
      <c r="U721" s="234" t="s">
        <v>3593</v>
      </c>
      <c r="V721" s="234" t="s">
        <v>3593</v>
      </c>
      <c r="W721" s="234" t="s">
        <v>3593</v>
      </c>
      <c r="X721" s="234" t="s">
        <v>3593</v>
      </c>
      <c r="Y721" s="234" t="s">
        <v>3593</v>
      </c>
      <c r="Z721" s="234" t="s">
        <v>3593</v>
      </c>
      <c r="AA721" s="234" t="s">
        <v>3593</v>
      </c>
      <c r="AB721" s="234" t="s">
        <v>3593</v>
      </c>
      <c r="AC721" s="234" t="s">
        <v>3593</v>
      </c>
      <c r="AD721" s="234" t="s">
        <v>3593</v>
      </c>
      <c r="AE721" s="234" t="s">
        <v>3593</v>
      </c>
      <c r="AF721" s="234" t="s">
        <v>3593</v>
      </c>
      <c r="AG721" s="234" t="s">
        <v>3593</v>
      </c>
      <c r="AH721" s="234" t="s">
        <v>3593</v>
      </c>
      <c r="AI721" s="234" t="s">
        <v>3593</v>
      </c>
      <c r="AJ721" s="234" t="s">
        <v>3593</v>
      </c>
      <c r="AK721" s="234" t="s">
        <v>3593</v>
      </c>
      <c r="AL721" s="234" t="s">
        <v>3593</v>
      </c>
      <c r="AM721" s="234" t="s">
        <v>3593</v>
      </c>
      <c r="AN721" s="234" t="s">
        <v>3593</v>
      </c>
      <c r="AO721" s="234" t="s">
        <v>3593</v>
      </c>
      <c r="AP721" s="234" t="s">
        <v>3593</v>
      </c>
      <c r="AQ721" s="234" t="s">
        <v>3593</v>
      </c>
      <c r="AR721" s="234" t="s">
        <v>3593</v>
      </c>
      <c r="AS721" s="234" t="s">
        <v>3593</v>
      </c>
      <c r="AT721" s="234" t="s">
        <v>3593</v>
      </c>
      <c r="AU721" s="234" t="s">
        <v>3593</v>
      </c>
      <c r="AV721" s="234" t="s">
        <v>3593</v>
      </c>
      <c r="AW721" s="234" t="s">
        <v>3593</v>
      </c>
      <c r="AX721" s="234" t="s">
        <v>3593</v>
      </c>
      <c r="AY721" s="234" t="s">
        <v>3593</v>
      </c>
    </row>
    <row r="722" spans="15:51" x14ac:dyDescent="0.25">
      <c r="O722" s="200"/>
      <c r="P722" s="199" t="s">
        <v>4052</v>
      </c>
      <c r="Q722" s="199" t="s">
        <v>3983</v>
      </c>
      <c r="R722" s="199" t="s">
        <v>3983</v>
      </c>
      <c r="S722" s="199" t="s">
        <v>3692</v>
      </c>
      <c r="T722" s="234" t="s">
        <v>4053</v>
      </c>
      <c r="U722" s="234" t="s">
        <v>3593</v>
      </c>
      <c r="V722" s="234" t="s">
        <v>3593</v>
      </c>
      <c r="W722" s="234" t="s">
        <v>3593</v>
      </c>
      <c r="X722" s="234" t="s">
        <v>3593</v>
      </c>
      <c r="Y722" s="234" t="s">
        <v>3593</v>
      </c>
      <c r="Z722" s="234" t="s">
        <v>3593</v>
      </c>
      <c r="AA722" s="234" t="s">
        <v>3593</v>
      </c>
      <c r="AB722" s="234" t="s">
        <v>3593</v>
      </c>
      <c r="AC722" s="234" t="s">
        <v>3593</v>
      </c>
      <c r="AD722" s="234" t="s">
        <v>3593</v>
      </c>
      <c r="AE722" s="234" t="s">
        <v>3593</v>
      </c>
      <c r="AF722" s="234" t="s">
        <v>3593</v>
      </c>
      <c r="AG722" s="234" t="s">
        <v>3593</v>
      </c>
      <c r="AH722" s="234" t="s">
        <v>3593</v>
      </c>
      <c r="AI722" s="234" t="s">
        <v>3593</v>
      </c>
      <c r="AJ722" s="234" t="s">
        <v>3593</v>
      </c>
      <c r="AK722" s="234" t="s">
        <v>3593</v>
      </c>
      <c r="AL722" s="234" t="s">
        <v>3593</v>
      </c>
      <c r="AM722" s="234" t="s">
        <v>3593</v>
      </c>
      <c r="AN722" s="234" t="s">
        <v>3593</v>
      </c>
      <c r="AO722" s="234" t="s">
        <v>3593</v>
      </c>
      <c r="AP722" s="234" t="s">
        <v>3593</v>
      </c>
      <c r="AQ722" s="234" t="s">
        <v>3593</v>
      </c>
      <c r="AR722" s="234" t="s">
        <v>3593</v>
      </c>
      <c r="AS722" s="234" t="s">
        <v>3593</v>
      </c>
      <c r="AT722" s="234" t="s">
        <v>3593</v>
      </c>
      <c r="AU722" s="234" t="s">
        <v>3593</v>
      </c>
      <c r="AV722" s="234" t="s">
        <v>3593</v>
      </c>
      <c r="AW722" s="234" t="s">
        <v>3593</v>
      </c>
      <c r="AX722" s="234" t="s">
        <v>3593</v>
      </c>
      <c r="AY722" s="234" t="s">
        <v>3593</v>
      </c>
    </row>
    <row r="723" spans="15:51" x14ac:dyDescent="0.25">
      <c r="O723" s="200"/>
      <c r="P723" s="199" t="s">
        <v>4052</v>
      </c>
      <c r="Q723" s="199" t="s">
        <v>4002</v>
      </c>
      <c r="R723" s="199" t="s">
        <v>4002</v>
      </c>
      <c r="S723" s="199" t="s">
        <v>3611</v>
      </c>
      <c r="T723" s="234" t="s">
        <v>4053</v>
      </c>
      <c r="U723" s="234" t="s">
        <v>3593</v>
      </c>
      <c r="V723" s="234" t="s">
        <v>3593</v>
      </c>
      <c r="W723" s="234" t="s">
        <v>3593</v>
      </c>
      <c r="X723" s="234" t="s">
        <v>3593</v>
      </c>
      <c r="Y723" s="234" t="s">
        <v>3593</v>
      </c>
      <c r="Z723" s="234" t="s">
        <v>3593</v>
      </c>
      <c r="AA723" s="234" t="s">
        <v>3593</v>
      </c>
      <c r="AB723" s="234" t="s">
        <v>3593</v>
      </c>
      <c r="AC723" s="234" t="s">
        <v>3593</v>
      </c>
      <c r="AD723" s="234" t="s">
        <v>3593</v>
      </c>
      <c r="AE723" s="234" t="s">
        <v>3593</v>
      </c>
      <c r="AF723" s="234" t="s">
        <v>3593</v>
      </c>
      <c r="AG723" s="234" t="s">
        <v>3593</v>
      </c>
      <c r="AH723" s="234" t="s">
        <v>3593</v>
      </c>
      <c r="AI723" s="234" t="s">
        <v>3593</v>
      </c>
      <c r="AJ723" s="234" t="s">
        <v>3593</v>
      </c>
      <c r="AK723" s="234" t="s">
        <v>3593</v>
      </c>
      <c r="AL723" s="234" t="s">
        <v>3593</v>
      </c>
      <c r="AM723" s="234" t="s">
        <v>3593</v>
      </c>
      <c r="AN723" s="234" t="s">
        <v>3593</v>
      </c>
      <c r="AO723" s="234" t="s">
        <v>3593</v>
      </c>
      <c r="AP723" s="234" t="s">
        <v>3593</v>
      </c>
      <c r="AQ723" s="234" t="s">
        <v>3593</v>
      </c>
      <c r="AR723" s="234" t="s">
        <v>3593</v>
      </c>
      <c r="AS723" s="234" t="s">
        <v>3593</v>
      </c>
      <c r="AT723" s="234" t="s">
        <v>3593</v>
      </c>
      <c r="AU723" s="234" t="s">
        <v>3593</v>
      </c>
      <c r="AV723" s="234" t="s">
        <v>3593</v>
      </c>
      <c r="AW723" s="234" t="s">
        <v>3593</v>
      </c>
      <c r="AX723" s="234" t="s">
        <v>3593</v>
      </c>
      <c r="AY723" s="234" t="s">
        <v>3593</v>
      </c>
    </row>
    <row r="724" spans="15:51" x14ac:dyDescent="0.25">
      <c r="O724" s="200"/>
      <c r="P724" s="199" t="s">
        <v>4054</v>
      </c>
      <c r="Q724" s="199" t="s">
        <v>3611</v>
      </c>
      <c r="R724" s="199" t="s">
        <v>3608</v>
      </c>
      <c r="S724" s="199" t="s">
        <v>3652</v>
      </c>
      <c r="T724" s="199" t="s">
        <v>3710</v>
      </c>
      <c r="U724" s="199" t="s">
        <v>3859</v>
      </c>
      <c r="V724" s="199" t="s">
        <v>3969</v>
      </c>
      <c r="W724" s="199" t="s">
        <v>3979</v>
      </c>
      <c r="X724" s="199" t="s">
        <v>4002</v>
      </c>
      <c r="Y724" s="199" t="s">
        <v>4003</v>
      </c>
      <c r="Z724" s="234" t="s">
        <v>3593</v>
      </c>
      <c r="AA724" s="234" t="s">
        <v>3593</v>
      </c>
      <c r="AB724" s="234" t="s">
        <v>3593</v>
      </c>
      <c r="AC724" s="234" t="s">
        <v>3593</v>
      </c>
      <c r="AD724" s="234" t="s">
        <v>3593</v>
      </c>
      <c r="AE724" s="234" t="s">
        <v>3593</v>
      </c>
      <c r="AF724" s="234" t="s">
        <v>3593</v>
      </c>
      <c r="AG724" s="234" t="s">
        <v>3593</v>
      </c>
      <c r="AH724" s="234" t="s">
        <v>3593</v>
      </c>
      <c r="AI724" s="234" t="s">
        <v>3593</v>
      </c>
      <c r="AJ724" s="234" t="s">
        <v>3593</v>
      </c>
      <c r="AK724" s="234" t="s">
        <v>3593</v>
      </c>
      <c r="AL724" s="234" t="s">
        <v>3593</v>
      </c>
      <c r="AM724" s="234" t="s">
        <v>3593</v>
      </c>
      <c r="AN724" s="234" t="s">
        <v>3593</v>
      </c>
      <c r="AO724" s="234" t="s">
        <v>3593</v>
      </c>
      <c r="AP724" s="234" t="s">
        <v>3593</v>
      </c>
      <c r="AQ724" s="234" t="s">
        <v>3593</v>
      </c>
      <c r="AR724" s="234" t="s">
        <v>3593</v>
      </c>
      <c r="AS724" s="234" t="s">
        <v>3593</v>
      </c>
      <c r="AT724" s="234" t="s">
        <v>3593</v>
      </c>
      <c r="AU724" s="234" t="s">
        <v>3593</v>
      </c>
      <c r="AV724" s="234" t="s">
        <v>3593</v>
      </c>
      <c r="AW724" s="234" t="s">
        <v>3593</v>
      </c>
      <c r="AX724" s="234" t="s">
        <v>3593</v>
      </c>
      <c r="AY724" s="234" t="s">
        <v>3593</v>
      </c>
    </row>
    <row r="725" spans="15:51" x14ac:dyDescent="0.25">
      <c r="O725" s="200"/>
      <c r="P725" s="199" t="s">
        <v>4054</v>
      </c>
      <c r="Q725" s="199" t="s">
        <v>3609</v>
      </c>
      <c r="R725" s="199" t="s">
        <v>3608</v>
      </c>
      <c r="S725" s="199" t="s">
        <v>3652</v>
      </c>
      <c r="T725" s="199" t="s">
        <v>3710</v>
      </c>
      <c r="U725" s="199" t="s">
        <v>3859</v>
      </c>
      <c r="V725" s="199" t="s">
        <v>3969</v>
      </c>
      <c r="W725" s="199" t="s">
        <v>3979</v>
      </c>
      <c r="X725" s="199" t="s">
        <v>4003</v>
      </c>
      <c r="Y725" s="234" t="s">
        <v>3593</v>
      </c>
      <c r="Z725" s="234" t="s">
        <v>3593</v>
      </c>
      <c r="AA725" s="234" t="s">
        <v>3593</v>
      </c>
      <c r="AB725" s="234" t="s">
        <v>3593</v>
      </c>
      <c r="AC725" s="234" t="s">
        <v>3593</v>
      </c>
      <c r="AD725" s="234" t="s">
        <v>3593</v>
      </c>
      <c r="AE725" s="234" t="s">
        <v>3593</v>
      </c>
      <c r="AF725" s="234" t="s">
        <v>3593</v>
      </c>
      <c r="AG725" s="234" t="s">
        <v>3593</v>
      </c>
      <c r="AH725" s="234" t="s">
        <v>3593</v>
      </c>
      <c r="AI725" s="234" t="s">
        <v>3593</v>
      </c>
      <c r="AJ725" s="234" t="s">
        <v>3593</v>
      </c>
      <c r="AK725" s="234" t="s">
        <v>3593</v>
      </c>
      <c r="AL725" s="234" t="s">
        <v>3593</v>
      </c>
      <c r="AM725" s="234" t="s">
        <v>3593</v>
      </c>
      <c r="AN725" s="234" t="s">
        <v>3593</v>
      </c>
      <c r="AO725" s="234" t="s">
        <v>3593</v>
      </c>
      <c r="AP725" s="234" t="s">
        <v>3593</v>
      </c>
      <c r="AQ725" s="234" t="s">
        <v>3593</v>
      </c>
      <c r="AR725" s="234" t="s">
        <v>3593</v>
      </c>
      <c r="AS725" s="234" t="s">
        <v>3593</v>
      </c>
      <c r="AT725" s="234" t="s">
        <v>3593</v>
      </c>
      <c r="AU725" s="234" t="s">
        <v>3593</v>
      </c>
      <c r="AV725" s="234" t="s">
        <v>3593</v>
      </c>
      <c r="AW725" s="234" t="s">
        <v>3593</v>
      </c>
      <c r="AX725" s="234" t="s">
        <v>3593</v>
      </c>
      <c r="AY725" s="234" t="s">
        <v>3593</v>
      </c>
    </row>
    <row r="726" spans="15:51" x14ac:dyDescent="0.25">
      <c r="O726" s="200"/>
      <c r="P726" s="199" t="s">
        <v>3699</v>
      </c>
      <c r="Q726" s="199" t="s">
        <v>3610</v>
      </c>
      <c r="R726" s="234" t="s">
        <v>3593</v>
      </c>
      <c r="S726" s="234" t="s">
        <v>3593</v>
      </c>
      <c r="T726" s="234" t="s">
        <v>3593</v>
      </c>
      <c r="U726" s="234" t="s">
        <v>3593</v>
      </c>
      <c r="V726" s="234" t="s">
        <v>3593</v>
      </c>
      <c r="W726" s="234" t="s">
        <v>3593</v>
      </c>
      <c r="X726" s="234" t="s">
        <v>3593</v>
      </c>
      <c r="Y726" s="234" t="s">
        <v>3593</v>
      </c>
      <c r="Z726" s="234" t="s">
        <v>3593</v>
      </c>
      <c r="AA726" s="234" t="s">
        <v>3593</v>
      </c>
      <c r="AB726" s="234" t="s">
        <v>3593</v>
      </c>
      <c r="AC726" s="234" t="s">
        <v>3593</v>
      </c>
      <c r="AD726" s="234" t="s">
        <v>3593</v>
      </c>
      <c r="AE726" s="234" t="s">
        <v>3593</v>
      </c>
      <c r="AF726" s="234" t="s">
        <v>3593</v>
      </c>
      <c r="AG726" s="234" t="s">
        <v>3593</v>
      </c>
      <c r="AH726" s="234" t="s">
        <v>3593</v>
      </c>
      <c r="AI726" s="234" t="s">
        <v>3593</v>
      </c>
      <c r="AJ726" s="234" t="s">
        <v>3593</v>
      </c>
      <c r="AK726" s="234" t="s">
        <v>3593</v>
      </c>
      <c r="AL726" s="234" t="s">
        <v>3593</v>
      </c>
      <c r="AM726" s="234" t="s">
        <v>3593</v>
      </c>
      <c r="AN726" s="234" t="s">
        <v>3593</v>
      </c>
      <c r="AO726" s="234" t="s">
        <v>3593</v>
      </c>
      <c r="AP726" s="234" t="s">
        <v>3593</v>
      </c>
      <c r="AQ726" s="234" t="s">
        <v>3593</v>
      </c>
      <c r="AR726" s="234" t="s">
        <v>3593</v>
      </c>
      <c r="AS726" s="234" t="s">
        <v>3593</v>
      </c>
      <c r="AT726" s="234" t="s">
        <v>3593</v>
      </c>
      <c r="AU726" s="234" t="s">
        <v>3593</v>
      </c>
      <c r="AV726" s="234" t="s">
        <v>3593</v>
      </c>
      <c r="AW726" s="234" t="s">
        <v>3593</v>
      </c>
      <c r="AX726" s="234" t="s">
        <v>3593</v>
      </c>
      <c r="AY726" s="234" t="s">
        <v>3593</v>
      </c>
    </row>
    <row r="727" spans="15:51" x14ac:dyDescent="0.25">
      <c r="O727" s="200"/>
      <c r="P727" s="199" t="s">
        <v>4052</v>
      </c>
      <c r="Q727" s="199" t="s">
        <v>4004</v>
      </c>
      <c r="R727" s="199" t="s">
        <v>4004</v>
      </c>
      <c r="S727" s="199" t="s">
        <v>3988</v>
      </c>
      <c r="T727" s="234" t="s">
        <v>4053</v>
      </c>
      <c r="U727" s="234" t="s">
        <v>3593</v>
      </c>
      <c r="V727" s="234" t="s">
        <v>3593</v>
      </c>
      <c r="W727" s="234" t="s">
        <v>3593</v>
      </c>
      <c r="X727" s="234" t="s">
        <v>3593</v>
      </c>
      <c r="Y727" s="234" t="s">
        <v>3593</v>
      </c>
      <c r="Z727" s="234" t="s">
        <v>3593</v>
      </c>
      <c r="AA727" s="234" t="s">
        <v>3593</v>
      </c>
      <c r="AB727" s="234" t="s">
        <v>3593</v>
      </c>
      <c r="AC727" s="234" t="s">
        <v>3593</v>
      </c>
      <c r="AD727" s="234" t="s">
        <v>3593</v>
      </c>
      <c r="AE727" s="234" t="s">
        <v>3593</v>
      </c>
      <c r="AF727" s="234" t="s">
        <v>3593</v>
      </c>
      <c r="AG727" s="234" t="s">
        <v>3593</v>
      </c>
      <c r="AH727" s="234" t="s">
        <v>3593</v>
      </c>
      <c r="AI727" s="234" t="s">
        <v>3593</v>
      </c>
      <c r="AJ727" s="234" t="s">
        <v>3593</v>
      </c>
      <c r="AK727" s="234" t="s">
        <v>3593</v>
      </c>
      <c r="AL727" s="234" t="s">
        <v>3593</v>
      </c>
      <c r="AM727" s="234" t="s">
        <v>3593</v>
      </c>
      <c r="AN727" s="234" t="s">
        <v>3593</v>
      </c>
      <c r="AO727" s="234" t="s">
        <v>3593</v>
      </c>
      <c r="AP727" s="234" t="s">
        <v>3593</v>
      </c>
      <c r="AQ727" s="234" t="s">
        <v>3593</v>
      </c>
      <c r="AR727" s="234" t="s">
        <v>3593</v>
      </c>
      <c r="AS727" s="234" t="s">
        <v>3593</v>
      </c>
      <c r="AT727" s="234" t="s">
        <v>3593</v>
      </c>
      <c r="AU727" s="234" t="s">
        <v>3593</v>
      </c>
      <c r="AV727" s="234" t="s">
        <v>3593</v>
      </c>
      <c r="AW727" s="234" t="s">
        <v>3593</v>
      </c>
      <c r="AX727" s="234" t="s">
        <v>3593</v>
      </c>
      <c r="AY727" s="234" t="s">
        <v>3593</v>
      </c>
    </row>
    <row r="728" spans="15:51" x14ac:dyDescent="0.25">
      <c r="O728" s="200"/>
      <c r="P728" s="199" t="s">
        <v>4052</v>
      </c>
      <c r="Q728" s="199" t="s">
        <v>3960</v>
      </c>
      <c r="R728" s="199" t="s">
        <v>3960</v>
      </c>
      <c r="S728" s="199" t="s">
        <v>3670</v>
      </c>
      <c r="T728" s="199" t="s">
        <v>3672</v>
      </c>
      <c r="U728" s="234" t="s">
        <v>4053</v>
      </c>
      <c r="V728" s="234" t="s">
        <v>3593</v>
      </c>
      <c r="W728" s="234" t="s">
        <v>3593</v>
      </c>
      <c r="X728" s="234" t="s">
        <v>3593</v>
      </c>
      <c r="Y728" s="234" t="s">
        <v>3593</v>
      </c>
      <c r="Z728" s="234" t="s">
        <v>3593</v>
      </c>
      <c r="AA728" s="234" t="s">
        <v>3593</v>
      </c>
      <c r="AB728" s="234" t="s">
        <v>3593</v>
      </c>
      <c r="AC728" s="234" t="s">
        <v>3593</v>
      </c>
      <c r="AD728" s="234" t="s">
        <v>3593</v>
      </c>
      <c r="AE728" s="234" t="s">
        <v>3593</v>
      </c>
      <c r="AF728" s="234" t="s">
        <v>3593</v>
      </c>
      <c r="AG728" s="234" t="s">
        <v>3593</v>
      </c>
      <c r="AH728" s="234" t="s">
        <v>3593</v>
      </c>
      <c r="AI728" s="234" t="s">
        <v>3593</v>
      </c>
      <c r="AJ728" s="234" t="s">
        <v>3593</v>
      </c>
      <c r="AK728" s="234" t="s">
        <v>3593</v>
      </c>
      <c r="AL728" s="234" t="s">
        <v>3593</v>
      </c>
      <c r="AM728" s="234" t="s">
        <v>3593</v>
      </c>
      <c r="AN728" s="234" t="s">
        <v>3593</v>
      </c>
      <c r="AO728" s="234" t="s">
        <v>3593</v>
      </c>
      <c r="AP728" s="234" t="s">
        <v>3593</v>
      </c>
      <c r="AQ728" s="234" t="s">
        <v>3593</v>
      </c>
      <c r="AR728" s="234" t="s">
        <v>3593</v>
      </c>
      <c r="AS728" s="234" t="s">
        <v>3593</v>
      </c>
      <c r="AT728" s="234" t="s">
        <v>3593</v>
      </c>
      <c r="AU728" s="234" t="s">
        <v>3593</v>
      </c>
      <c r="AV728" s="234" t="s">
        <v>3593</v>
      </c>
      <c r="AW728" s="234" t="s">
        <v>3593</v>
      </c>
      <c r="AX728" s="234" t="s">
        <v>3593</v>
      </c>
      <c r="AY728" s="234" t="s">
        <v>3593</v>
      </c>
    </row>
    <row r="729" spans="15:51" x14ac:dyDescent="0.25">
      <c r="O729" s="200"/>
      <c r="P729" s="199" t="s">
        <v>4052</v>
      </c>
      <c r="Q729" s="199" t="s">
        <v>3891</v>
      </c>
      <c r="R729" s="199" t="s">
        <v>3891</v>
      </c>
      <c r="S729" s="199" t="s">
        <v>3680</v>
      </c>
      <c r="T729" s="234" t="s">
        <v>4053</v>
      </c>
      <c r="U729" s="234" t="s">
        <v>3593</v>
      </c>
      <c r="V729" s="234" t="s">
        <v>3593</v>
      </c>
      <c r="W729" s="234" t="s">
        <v>3593</v>
      </c>
      <c r="X729" s="234" t="s">
        <v>3593</v>
      </c>
      <c r="Y729" s="234" t="s">
        <v>3593</v>
      </c>
      <c r="Z729" s="234" t="s">
        <v>3593</v>
      </c>
      <c r="AA729" s="234" t="s">
        <v>3593</v>
      </c>
      <c r="AB729" s="234" t="s">
        <v>3593</v>
      </c>
      <c r="AC729" s="234" t="s">
        <v>3593</v>
      </c>
      <c r="AD729" s="234" t="s">
        <v>3593</v>
      </c>
      <c r="AE729" s="234" t="s">
        <v>3593</v>
      </c>
      <c r="AF729" s="234" t="s">
        <v>3593</v>
      </c>
      <c r="AG729" s="234" t="s">
        <v>3593</v>
      </c>
      <c r="AH729" s="234" t="s">
        <v>3593</v>
      </c>
      <c r="AI729" s="234" t="s">
        <v>3593</v>
      </c>
      <c r="AJ729" s="234" t="s">
        <v>3593</v>
      </c>
      <c r="AK729" s="234" t="s">
        <v>3593</v>
      </c>
      <c r="AL729" s="234" t="s">
        <v>3593</v>
      </c>
      <c r="AM729" s="234" t="s">
        <v>3593</v>
      </c>
      <c r="AN729" s="234" t="s">
        <v>3593</v>
      </c>
      <c r="AO729" s="234" t="s">
        <v>3593</v>
      </c>
      <c r="AP729" s="234" t="s">
        <v>3593</v>
      </c>
      <c r="AQ729" s="234" t="s">
        <v>3593</v>
      </c>
      <c r="AR729" s="234" t="s">
        <v>3593</v>
      </c>
      <c r="AS729" s="234" t="s">
        <v>3593</v>
      </c>
      <c r="AT729" s="234" t="s">
        <v>3593</v>
      </c>
      <c r="AU729" s="234" t="s">
        <v>3593</v>
      </c>
      <c r="AV729" s="234" t="s">
        <v>3593</v>
      </c>
      <c r="AW729" s="234" t="s">
        <v>3593</v>
      </c>
      <c r="AX729" s="234" t="s">
        <v>3593</v>
      </c>
      <c r="AY729" s="234" t="s">
        <v>3593</v>
      </c>
    </row>
    <row r="730" spans="15:51" x14ac:dyDescent="0.25">
      <c r="O730" s="200"/>
      <c r="P730" s="199" t="s">
        <v>4052</v>
      </c>
      <c r="Q730" s="199" t="s">
        <v>4005</v>
      </c>
      <c r="R730" s="199" t="s">
        <v>4005</v>
      </c>
      <c r="S730" s="199" t="s">
        <v>3746</v>
      </c>
      <c r="T730" s="234" t="s">
        <v>4053</v>
      </c>
      <c r="U730" s="234" t="s">
        <v>3593</v>
      </c>
      <c r="V730" s="234" t="s">
        <v>3593</v>
      </c>
      <c r="W730" s="234" t="s">
        <v>3593</v>
      </c>
      <c r="X730" s="234" t="s">
        <v>3593</v>
      </c>
      <c r="Y730" s="234" t="s">
        <v>3593</v>
      </c>
      <c r="Z730" s="234" t="s">
        <v>3593</v>
      </c>
      <c r="AA730" s="234" t="s">
        <v>3593</v>
      </c>
      <c r="AB730" s="234" t="s">
        <v>3593</v>
      </c>
      <c r="AC730" s="234" t="s">
        <v>3593</v>
      </c>
      <c r="AD730" s="234" t="s">
        <v>3593</v>
      </c>
      <c r="AE730" s="234" t="s">
        <v>3593</v>
      </c>
      <c r="AF730" s="234" t="s">
        <v>3593</v>
      </c>
      <c r="AG730" s="234" t="s">
        <v>3593</v>
      </c>
      <c r="AH730" s="234" t="s">
        <v>3593</v>
      </c>
      <c r="AI730" s="234" t="s">
        <v>3593</v>
      </c>
      <c r="AJ730" s="234" t="s">
        <v>3593</v>
      </c>
      <c r="AK730" s="234" t="s">
        <v>3593</v>
      </c>
      <c r="AL730" s="234" t="s">
        <v>3593</v>
      </c>
      <c r="AM730" s="234" t="s">
        <v>3593</v>
      </c>
      <c r="AN730" s="234" t="s">
        <v>3593</v>
      </c>
      <c r="AO730" s="234" t="s">
        <v>3593</v>
      </c>
      <c r="AP730" s="234" t="s">
        <v>3593</v>
      </c>
      <c r="AQ730" s="234" t="s">
        <v>3593</v>
      </c>
      <c r="AR730" s="234" t="s">
        <v>3593</v>
      </c>
      <c r="AS730" s="234" t="s">
        <v>3593</v>
      </c>
      <c r="AT730" s="234" t="s">
        <v>3593</v>
      </c>
      <c r="AU730" s="234" t="s">
        <v>3593</v>
      </c>
      <c r="AV730" s="234" t="s">
        <v>3593</v>
      </c>
      <c r="AW730" s="234" t="s">
        <v>3593</v>
      </c>
      <c r="AX730" s="234" t="s">
        <v>3593</v>
      </c>
      <c r="AY730" s="234" t="s">
        <v>3593</v>
      </c>
    </row>
    <row r="731" spans="15:51" x14ac:dyDescent="0.25">
      <c r="O731" s="200"/>
      <c r="P731" s="199" t="s">
        <v>4054</v>
      </c>
      <c r="Q731" s="199" t="s">
        <v>3746</v>
      </c>
      <c r="R731" s="199" t="s">
        <v>3745</v>
      </c>
      <c r="S731" s="199" t="s">
        <v>4005</v>
      </c>
      <c r="T731" s="199" t="s">
        <v>4006</v>
      </c>
      <c r="U731" s="199" t="s">
        <v>4007</v>
      </c>
      <c r="V731" s="199" t="s">
        <v>4008</v>
      </c>
      <c r="W731" s="234" t="s">
        <v>3593</v>
      </c>
      <c r="X731" s="234" t="s">
        <v>3593</v>
      </c>
      <c r="Y731" s="234" t="s">
        <v>3593</v>
      </c>
      <c r="Z731" s="234" t="s">
        <v>3593</v>
      </c>
      <c r="AA731" s="234" t="s">
        <v>3593</v>
      </c>
      <c r="AB731" s="234" t="s">
        <v>3593</v>
      </c>
      <c r="AC731" s="234" t="s">
        <v>3593</v>
      </c>
      <c r="AD731" s="234" t="s">
        <v>3593</v>
      </c>
      <c r="AE731" s="234" t="s">
        <v>3593</v>
      </c>
      <c r="AF731" s="234" t="s">
        <v>3593</v>
      </c>
      <c r="AG731" s="234" t="s">
        <v>3593</v>
      </c>
      <c r="AH731" s="234" t="s">
        <v>3593</v>
      </c>
      <c r="AI731" s="234" t="s">
        <v>3593</v>
      </c>
      <c r="AJ731" s="234" t="s">
        <v>3593</v>
      </c>
      <c r="AK731" s="234" t="s">
        <v>3593</v>
      </c>
      <c r="AL731" s="234" t="s">
        <v>3593</v>
      </c>
      <c r="AM731" s="234" t="s">
        <v>3593</v>
      </c>
      <c r="AN731" s="234" t="s">
        <v>3593</v>
      </c>
      <c r="AO731" s="234" t="s">
        <v>3593</v>
      </c>
      <c r="AP731" s="234" t="s">
        <v>3593</v>
      </c>
      <c r="AQ731" s="234" t="s">
        <v>3593</v>
      </c>
      <c r="AR731" s="234" t="s">
        <v>3593</v>
      </c>
      <c r="AS731" s="234" t="s">
        <v>3593</v>
      </c>
      <c r="AT731" s="234" t="s">
        <v>3593</v>
      </c>
      <c r="AU731" s="234" t="s">
        <v>3593</v>
      </c>
      <c r="AV731" s="234" t="s">
        <v>3593</v>
      </c>
      <c r="AW731" s="234" t="s">
        <v>3593</v>
      </c>
      <c r="AX731" s="234" t="s">
        <v>3593</v>
      </c>
      <c r="AY731" s="234" t="s">
        <v>3593</v>
      </c>
    </row>
    <row r="732" spans="15:51" x14ac:dyDescent="0.25">
      <c r="O732" s="200"/>
      <c r="P732" s="199" t="s">
        <v>3699</v>
      </c>
      <c r="Q732" s="199" t="s">
        <v>4009</v>
      </c>
      <c r="R732" s="234" t="s">
        <v>3593</v>
      </c>
      <c r="S732" s="234" t="s">
        <v>3593</v>
      </c>
      <c r="T732" s="234" t="s">
        <v>3593</v>
      </c>
      <c r="U732" s="234" t="s">
        <v>3593</v>
      </c>
      <c r="V732" s="234" t="s">
        <v>3593</v>
      </c>
      <c r="W732" s="234" t="s">
        <v>3593</v>
      </c>
      <c r="X732" s="234" t="s">
        <v>3593</v>
      </c>
      <c r="Y732" s="234" t="s">
        <v>3593</v>
      </c>
      <c r="Z732" s="234" t="s">
        <v>3593</v>
      </c>
      <c r="AA732" s="234" t="s">
        <v>3593</v>
      </c>
      <c r="AB732" s="234" t="s">
        <v>3593</v>
      </c>
      <c r="AC732" s="234" t="s">
        <v>3593</v>
      </c>
      <c r="AD732" s="234" t="s">
        <v>3593</v>
      </c>
      <c r="AE732" s="234" t="s">
        <v>3593</v>
      </c>
      <c r="AF732" s="234" t="s">
        <v>3593</v>
      </c>
      <c r="AG732" s="234" t="s">
        <v>3593</v>
      </c>
      <c r="AH732" s="234" t="s">
        <v>3593</v>
      </c>
      <c r="AI732" s="234" t="s">
        <v>3593</v>
      </c>
      <c r="AJ732" s="234" t="s">
        <v>3593</v>
      </c>
      <c r="AK732" s="234" t="s">
        <v>3593</v>
      </c>
      <c r="AL732" s="234" t="s">
        <v>3593</v>
      </c>
      <c r="AM732" s="234" t="s">
        <v>3593</v>
      </c>
      <c r="AN732" s="234" t="s">
        <v>3593</v>
      </c>
      <c r="AO732" s="234" t="s">
        <v>3593</v>
      </c>
      <c r="AP732" s="234" t="s">
        <v>3593</v>
      </c>
      <c r="AQ732" s="234" t="s">
        <v>3593</v>
      </c>
      <c r="AR732" s="234" t="s">
        <v>3593</v>
      </c>
      <c r="AS732" s="234" t="s">
        <v>3593</v>
      </c>
      <c r="AT732" s="234" t="s">
        <v>3593</v>
      </c>
      <c r="AU732" s="234" t="s">
        <v>3593</v>
      </c>
      <c r="AV732" s="234" t="s">
        <v>3593</v>
      </c>
      <c r="AW732" s="234" t="s">
        <v>3593</v>
      </c>
      <c r="AX732" s="234" t="s">
        <v>3593</v>
      </c>
      <c r="AY732" s="234" t="s">
        <v>3593</v>
      </c>
    </row>
    <row r="733" spans="15:51" x14ac:dyDescent="0.25">
      <c r="O733" s="200"/>
      <c r="P733" s="199" t="s">
        <v>4052</v>
      </c>
      <c r="Q733" s="199" t="s">
        <v>3948</v>
      </c>
      <c r="R733" s="199" t="s">
        <v>3948</v>
      </c>
      <c r="S733" s="199" t="s">
        <v>3716</v>
      </c>
      <c r="T733" s="199" t="s">
        <v>3675</v>
      </c>
      <c r="U733" s="234" t="s">
        <v>4053</v>
      </c>
      <c r="V733" s="234" t="s">
        <v>3593</v>
      </c>
      <c r="W733" s="234" t="s">
        <v>3593</v>
      </c>
      <c r="X733" s="234" t="s">
        <v>3593</v>
      </c>
      <c r="Y733" s="234" t="s">
        <v>3593</v>
      </c>
      <c r="Z733" s="234" t="s">
        <v>3593</v>
      </c>
      <c r="AA733" s="234" t="s">
        <v>3593</v>
      </c>
      <c r="AB733" s="234" t="s">
        <v>3593</v>
      </c>
      <c r="AC733" s="234" t="s">
        <v>3593</v>
      </c>
      <c r="AD733" s="234" t="s">
        <v>3593</v>
      </c>
      <c r="AE733" s="234" t="s">
        <v>3593</v>
      </c>
      <c r="AF733" s="234" t="s">
        <v>3593</v>
      </c>
      <c r="AG733" s="234" t="s">
        <v>3593</v>
      </c>
      <c r="AH733" s="234" t="s">
        <v>3593</v>
      </c>
      <c r="AI733" s="234" t="s">
        <v>3593</v>
      </c>
      <c r="AJ733" s="234" t="s">
        <v>3593</v>
      </c>
      <c r="AK733" s="234" t="s">
        <v>3593</v>
      </c>
      <c r="AL733" s="234" t="s">
        <v>3593</v>
      </c>
      <c r="AM733" s="234" t="s">
        <v>3593</v>
      </c>
      <c r="AN733" s="234" t="s">
        <v>3593</v>
      </c>
      <c r="AO733" s="234" t="s">
        <v>3593</v>
      </c>
      <c r="AP733" s="234" t="s">
        <v>3593</v>
      </c>
      <c r="AQ733" s="234" t="s">
        <v>3593</v>
      </c>
      <c r="AR733" s="234" t="s">
        <v>3593</v>
      </c>
      <c r="AS733" s="234" t="s">
        <v>3593</v>
      </c>
      <c r="AT733" s="234" t="s">
        <v>3593</v>
      </c>
      <c r="AU733" s="234" t="s">
        <v>3593</v>
      </c>
      <c r="AV733" s="234" t="s">
        <v>3593</v>
      </c>
      <c r="AW733" s="234" t="s">
        <v>3593</v>
      </c>
      <c r="AX733" s="234" t="s">
        <v>3593</v>
      </c>
      <c r="AY733" s="234" t="s">
        <v>3593</v>
      </c>
    </row>
    <row r="734" spans="15:51" x14ac:dyDescent="0.25">
      <c r="O734" s="200"/>
      <c r="P734" s="199" t="s">
        <v>4052</v>
      </c>
      <c r="Q734" s="199" t="s">
        <v>3730</v>
      </c>
      <c r="R734" s="199" t="s">
        <v>3730</v>
      </c>
      <c r="S734" s="199" t="s">
        <v>3726</v>
      </c>
      <c r="T734" s="234" t="s">
        <v>4053</v>
      </c>
      <c r="U734" s="234" t="s">
        <v>3593</v>
      </c>
      <c r="V734" s="234" t="s">
        <v>3593</v>
      </c>
      <c r="W734" s="234" t="s">
        <v>3593</v>
      </c>
      <c r="X734" s="234" t="s">
        <v>3593</v>
      </c>
      <c r="Y734" s="234" t="s">
        <v>3593</v>
      </c>
      <c r="Z734" s="234" t="s">
        <v>3593</v>
      </c>
      <c r="AA734" s="234" t="s">
        <v>3593</v>
      </c>
      <c r="AB734" s="234" t="s">
        <v>3593</v>
      </c>
      <c r="AC734" s="234" t="s">
        <v>3593</v>
      </c>
      <c r="AD734" s="234" t="s">
        <v>3593</v>
      </c>
      <c r="AE734" s="234" t="s">
        <v>3593</v>
      </c>
      <c r="AF734" s="234" t="s">
        <v>3593</v>
      </c>
      <c r="AG734" s="234" t="s">
        <v>3593</v>
      </c>
      <c r="AH734" s="234" t="s">
        <v>3593</v>
      </c>
      <c r="AI734" s="234" t="s">
        <v>3593</v>
      </c>
      <c r="AJ734" s="234" t="s">
        <v>3593</v>
      </c>
      <c r="AK734" s="234" t="s">
        <v>3593</v>
      </c>
      <c r="AL734" s="234" t="s">
        <v>3593</v>
      </c>
      <c r="AM734" s="234" t="s">
        <v>3593</v>
      </c>
      <c r="AN734" s="234" t="s">
        <v>3593</v>
      </c>
      <c r="AO734" s="234" t="s">
        <v>3593</v>
      </c>
      <c r="AP734" s="234" t="s">
        <v>3593</v>
      </c>
      <c r="AQ734" s="234" t="s">
        <v>3593</v>
      </c>
      <c r="AR734" s="234" t="s">
        <v>3593</v>
      </c>
      <c r="AS734" s="234" t="s">
        <v>3593</v>
      </c>
      <c r="AT734" s="234" t="s">
        <v>3593</v>
      </c>
      <c r="AU734" s="234" t="s">
        <v>3593</v>
      </c>
      <c r="AV734" s="234" t="s">
        <v>3593</v>
      </c>
      <c r="AW734" s="234" t="s">
        <v>3593</v>
      </c>
      <c r="AX734" s="234" t="s">
        <v>3593</v>
      </c>
      <c r="AY734" s="234" t="s">
        <v>3593</v>
      </c>
    </row>
    <row r="735" spans="15:51" x14ac:dyDescent="0.25">
      <c r="O735" s="200"/>
      <c r="P735" s="199" t="s">
        <v>4052</v>
      </c>
      <c r="Q735" s="199" t="s">
        <v>3808</v>
      </c>
      <c r="R735" s="199" t="s">
        <v>3808</v>
      </c>
      <c r="S735" s="199" t="s">
        <v>3810</v>
      </c>
      <c r="T735" s="234" t="s">
        <v>4053</v>
      </c>
      <c r="U735" s="234" t="s">
        <v>3593</v>
      </c>
      <c r="V735" s="234" t="s">
        <v>3593</v>
      </c>
      <c r="W735" s="234" t="s">
        <v>3593</v>
      </c>
      <c r="X735" s="234" t="s">
        <v>3593</v>
      </c>
      <c r="Y735" s="234" t="s">
        <v>3593</v>
      </c>
      <c r="Z735" s="234" t="s">
        <v>3593</v>
      </c>
      <c r="AA735" s="234" t="s">
        <v>3593</v>
      </c>
      <c r="AB735" s="234" t="s">
        <v>3593</v>
      </c>
      <c r="AC735" s="234" t="s">
        <v>3593</v>
      </c>
      <c r="AD735" s="234" t="s">
        <v>3593</v>
      </c>
      <c r="AE735" s="234" t="s">
        <v>3593</v>
      </c>
      <c r="AF735" s="234" t="s">
        <v>3593</v>
      </c>
      <c r="AG735" s="234" t="s">
        <v>3593</v>
      </c>
      <c r="AH735" s="234" t="s">
        <v>3593</v>
      </c>
      <c r="AI735" s="234" t="s">
        <v>3593</v>
      </c>
      <c r="AJ735" s="234" t="s">
        <v>3593</v>
      </c>
      <c r="AK735" s="234" t="s">
        <v>3593</v>
      </c>
      <c r="AL735" s="234" t="s">
        <v>3593</v>
      </c>
      <c r="AM735" s="234" t="s">
        <v>3593</v>
      </c>
      <c r="AN735" s="234" t="s">
        <v>3593</v>
      </c>
      <c r="AO735" s="234" t="s">
        <v>3593</v>
      </c>
      <c r="AP735" s="234" t="s">
        <v>3593</v>
      </c>
      <c r="AQ735" s="234" t="s">
        <v>3593</v>
      </c>
      <c r="AR735" s="234" t="s">
        <v>3593</v>
      </c>
      <c r="AS735" s="234" t="s">
        <v>3593</v>
      </c>
      <c r="AT735" s="234" t="s">
        <v>3593</v>
      </c>
      <c r="AU735" s="234" t="s">
        <v>3593</v>
      </c>
      <c r="AV735" s="234" t="s">
        <v>3593</v>
      </c>
      <c r="AW735" s="234" t="s">
        <v>3593</v>
      </c>
      <c r="AX735" s="234" t="s">
        <v>3593</v>
      </c>
      <c r="AY735" s="234" t="s">
        <v>3593</v>
      </c>
    </row>
    <row r="736" spans="15:51" x14ac:dyDescent="0.25">
      <c r="O736" s="200"/>
      <c r="P736" s="199" t="s">
        <v>4052</v>
      </c>
      <c r="Q736" s="199" t="s">
        <v>3815</v>
      </c>
      <c r="R736" s="199" t="s">
        <v>3815</v>
      </c>
      <c r="S736" s="199" t="s">
        <v>3686</v>
      </c>
      <c r="T736" s="234" t="s">
        <v>4053</v>
      </c>
      <c r="U736" s="234" t="s">
        <v>3593</v>
      </c>
      <c r="V736" s="234" t="s">
        <v>3593</v>
      </c>
      <c r="W736" s="234" t="s">
        <v>3593</v>
      </c>
      <c r="X736" s="234" t="s">
        <v>3593</v>
      </c>
      <c r="Y736" s="234" t="s">
        <v>3593</v>
      </c>
      <c r="Z736" s="234" t="s">
        <v>3593</v>
      </c>
      <c r="AA736" s="234" t="s">
        <v>3593</v>
      </c>
      <c r="AB736" s="234" t="s">
        <v>3593</v>
      </c>
      <c r="AC736" s="234" t="s">
        <v>3593</v>
      </c>
      <c r="AD736" s="234" t="s">
        <v>3593</v>
      </c>
      <c r="AE736" s="234" t="s">
        <v>3593</v>
      </c>
      <c r="AF736" s="234" t="s">
        <v>3593</v>
      </c>
      <c r="AG736" s="234" t="s">
        <v>3593</v>
      </c>
      <c r="AH736" s="234" t="s">
        <v>3593</v>
      </c>
      <c r="AI736" s="234" t="s">
        <v>3593</v>
      </c>
      <c r="AJ736" s="234" t="s">
        <v>3593</v>
      </c>
      <c r="AK736" s="234" t="s">
        <v>3593</v>
      </c>
      <c r="AL736" s="234" t="s">
        <v>3593</v>
      </c>
      <c r="AM736" s="234" t="s">
        <v>3593</v>
      </c>
      <c r="AN736" s="234" t="s">
        <v>3593</v>
      </c>
      <c r="AO736" s="234" t="s">
        <v>3593</v>
      </c>
      <c r="AP736" s="234" t="s">
        <v>3593</v>
      </c>
      <c r="AQ736" s="234" t="s">
        <v>3593</v>
      </c>
      <c r="AR736" s="234" t="s">
        <v>3593</v>
      </c>
      <c r="AS736" s="234" t="s">
        <v>3593</v>
      </c>
      <c r="AT736" s="234" t="s">
        <v>3593</v>
      </c>
      <c r="AU736" s="234" t="s">
        <v>3593</v>
      </c>
      <c r="AV736" s="234" t="s">
        <v>3593</v>
      </c>
      <c r="AW736" s="234" t="s">
        <v>3593</v>
      </c>
      <c r="AX736" s="234" t="s">
        <v>3593</v>
      </c>
      <c r="AY736" s="234" t="s">
        <v>3593</v>
      </c>
    </row>
    <row r="737" spans="15:51" x14ac:dyDescent="0.25">
      <c r="O737" s="200"/>
      <c r="P737" s="199" t="s">
        <v>4052</v>
      </c>
      <c r="Q737" s="199" t="s">
        <v>3904</v>
      </c>
      <c r="R737" s="199" t="s">
        <v>3904</v>
      </c>
      <c r="S737" s="199" t="s">
        <v>3651</v>
      </c>
      <c r="T737" s="234" t="s">
        <v>4053</v>
      </c>
      <c r="U737" s="234" t="s">
        <v>3593</v>
      </c>
      <c r="V737" s="234" t="s">
        <v>3593</v>
      </c>
      <c r="W737" s="234" t="s">
        <v>3593</v>
      </c>
      <c r="X737" s="234" t="s">
        <v>3593</v>
      </c>
      <c r="Y737" s="234" t="s">
        <v>3593</v>
      </c>
      <c r="Z737" s="234" t="s">
        <v>3593</v>
      </c>
      <c r="AA737" s="234" t="s">
        <v>3593</v>
      </c>
      <c r="AB737" s="234" t="s">
        <v>3593</v>
      </c>
      <c r="AC737" s="234" t="s">
        <v>3593</v>
      </c>
      <c r="AD737" s="234" t="s">
        <v>3593</v>
      </c>
      <c r="AE737" s="234" t="s">
        <v>3593</v>
      </c>
      <c r="AF737" s="234" t="s">
        <v>3593</v>
      </c>
      <c r="AG737" s="234" t="s">
        <v>3593</v>
      </c>
      <c r="AH737" s="234" t="s">
        <v>3593</v>
      </c>
      <c r="AI737" s="234" t="s">
        <v>3593</v>
      </c>
      <c r="AJ737" s="234" t="s">
        <v>3593</v>
      </c>
      <c r="AK737" s="234" t="s">
        <v>3593</v>
      </c>
      <c r="AL737" s="234" t="s">
        <v>3593</v>
      </c>
      <c r="AM737" s="234" t="s">
        <v>3593</v>
      </c>
      <c r="AN737" s="234" t="s">
        <v>3593</v>
      </c>
      <c r="AO737" s="234" t="s">
        <v>3593</v>
      </c>
      <c r="AP737" s="234" t="s">
        <v>3593</v>
      </c>
      <c r="AQ737" s="234" t="s">
        <v>3593</v>
      </c>
      <c r="AR737" s="234" t="s">
        <v>3593</v>
      </c>
      <c r="AS737" s="234" t="s">
        <v>3593</v>
      </c>
      <c r="AT737" s="234" t="s">
        <v>3593</v>
      </c>
      <c r="AU737" s="234" t="s">
        <v>3593</v>
      </c>
      <c r="AV737" s="234" t="s">
        <v>3593</v>
      </c>
      <c r="AW737" s="234" t="s">
        <v>3593</v>
      </c>
      <c r="AX737" s="234" t="s">
        <v>3593</v>
      </c>
      <c r="AY737" s="234" t="s">
        <v>3593</v>
      </c>
    </row>
    <row r="738" spans="15:51" x14ac:dyDescent="0.25">
      <c r="O738" s="200"/>
      <c r="P738" s="199" t="s">
        <v>4052</v>
      </c>
      <c r="Q738" s="199" t="s">
        <v>3949</v>
      </c>
      <c r="R738" s="199" t="s">
        <v>3949</v>
      </c>
      <c r="S738" s="199" t="s">
        <v>3716</v>
      </c>
      <c r="T738" s="199" t="s">
        <v>3675</v>
      </c>
      <c r="U738" s="234" t="s">
        <v>4053</v>
      </c>
      <c r="V738" s="234" t="s">
        <v>3593</v>
      </c>
      <c r="W738" s="234" t="s">
        <v>3593</v>
      </c>
      <c r="X738" s="234" t="s">
        <v>3593</v>
      </c>
      <c r="Y738" s="234" t="s">
        <v>3593</v>
      </c>
      <c r="Z738" s="234" t="s">
        <v>3593</v>
      </c>
      <c r="AA738" s="234" t="s">
        <v>3593</v>
      </c>
      <c r="AB738" s="234" t="s">
        <v>3593</v>
      </c>
      <c r="AC738" s="234" t="s">
        <v>3593</v>
      </c>
      <c r="AD738" s="234" t="s">
        <v>3593</v>
      </c>
      <c r="AE738" s="234" t="s">
        <v>3593</v>
      </c>
      <c r="AF738" s="234" t="s">
        <v>3593</v>
      </c>
      <c r="AG738" s="234" t="s">
        <v>3593</v>
      </c>
      <c r="AH738" s="234" t="s">
        <v>3593</v>
      </c>
      <c r="AI738" s="234" t="s">
        <v>3593</v>
      </c>
      <c r="AJ738" s="234" t="s">
        <v>3593</v>
      </c>
      <c r="AK738" s="234" t="s">
        <v>3593</v>
      </c>
      <c r="AL738" s="234" t="s">
        <v>3593</v>
      </c>
      <c r="AM738" s="234" t="s">
        <v>3593</v>
      </c>
      <c r="AN738" s="234" t="s">
        <v>3593</v>
      </c>
      <c r="AO738" s="234" t="s">
        <v>3593</v>
      </c>
      <c r="AP738" s="234" t="s">
        <v>3593</v>
      </c>
      <c r="AQ738" s="234" t="s">
        <v>3593</v>
      </c>
      <c r="AR738" s="234" t="s">
        <v>3593</v>
      </c>
      <c r="AS738" s="234" t="s">
        <v>3593</v>
      </c>
      <c r="AT738" s="234" t="s">
        <v>3593</v>
      </c>
      <c r="AU738" s="234" t="s">
        <v>3593</v>
      </c>
      <c r="AV738" s="234" t="s">
        <v>3593</v>
      </c>
      <c r="AW738" s="234" t="s">
        <v>3593</v>
      </c>
      <c r="AX738" s="234" t="s">
        <v>3593</v>
      </c>
      <c r="AY738" s="234" t="s">
        <v>3593</v>
      </c>
    </row>
    <row r="739" spans="15:51" x14ac:dyDescent="0.25">
      <c r="O739" s="200"/>
      <c r="P739" s="199" t="s">
        <v>4052</v>
      </c>
      <c r="Q739" s="199" t="s">
        <v>3816</v>
      </c>
      <c r="R739" s="199" t="s">
        <v>3816</v>
      </c>
      <c r="S739" s="199" t="s">
        <v>3757</v>
      </c>
      <c r="T739" s="199" t="s">
        <v>3686</v>
      </c>
      <c r="U739" s="234" t="s">
        <v>4053</v>
      </c>
      <c r="V739" s="234" t="s">
        <v>3593</v>
      </c>
      <c r="W739" s="234" t="s">
        <v>3593</v>
      </c>
      <c r="X739" s="234" t="s">
        <v>3593</v>
      </c>
      <c r="Y739" s="234" t="s">
        <v>3593</v>
      </c>
      <c r="Z739" s="234" t="s">
        <v>3593</v>
      </c>
      <c r="AA739" s="234" t="s">
        <v>3593</v>
      </c>
      <c r="AB739" s="234" t="s">
        <v>3593</v>
      </c>
      <c r="AC739" s="234" t="s">
        <v>3593</v>
      </c>
      <c r="AD739" s="234" t="s">
        <v>3593</v>
      </c>
      <c r="AE739" s="234" t="s">
        <v>3593</v>
      </c>
      <c r="AF739" s="234" t="s">
        <v>3593</v>
      </c>
      <c r="AG739" s="234" t="s">
        <v>3593</v>
      </c>
      <c r="AH739" s="234" t="s">
        <v>3593</v>
      </c>
      <c r="AI739" s="234" t="s">
        <v>3593</v>
      </c>
      <c r="AJ739" s="234" t="s">
        <v>3593</v>
      </c>
      <c r="AK739" s="234" t="s">
        <v>3593</v>
      </c>
      <c r="AL739" s="234" t="s">
        <v>3593</v>
      </c>
      <c r="AM739" s="234" t="s">
        <v>3593</v>
      </c>
      <c r="AN739" s="234" t="s">
        <v>3593</v>
      </c>
      <c r="AO739" s="234" t="s">
        <v>3593</v>
      </c>
      <c r="AP739" s="234" t="s">
        <v>3593</v>
      </c>
      <c r="AQ739" s="234" t="s">
        <v>3593</v>
      </c>
      <c r="AR739" s="234" t="s">
        <v>3593</v>
      </c>
      <c r="AS739" s="234" t="s">
        <v>3593</v>
      </c>
      <c r="AT739" s="234" t="s">
        <v>3593</v>
      </c>
      <c r="AU739" s="234" t="s">
        <v>3593</v>
      </c>
      <c r="AV739" s="234" t="s">
        <v>3593</v>
      </c>
      <c r="AW739" s="234" t="s">
        <v>3593</v>
      </c>
      <c r="AX739" s="234" t="s">
        <v>3593</v>
      </c>
      <c r="AY739" s="234" t="s">
        <v>3593</v>
      </c>
    </row>
    <row r="740" spans="15:51" x14ac:dyDescent="0.25">
      <c r="O740" s="200"/>
      <c r="P740" s="199" t="s">
        <v>4052</v>
      </c>
      <c r="Q740" s="199" t="s">
        <v>3660</v>
      </c>
      <c r="R740" s="199" t="s">
        <v>3660</v>
      </c>
      <c r="S740" s="199" t="s">
        <v>3658</v>
      </c>
      <c r="T740" s="234" t="s">
        <v>4053</v>
      </c>
      <c r="U740" s="234" t="s">
        <v>3593</v>
      </c>
      <c r="V740" s="234" t="s">
        <v>3593</v>
      </c>
      <c r="W740" s="234" t="s">
        <v>3593</v>
      </c>
      <c r="X740" s="234" t="s">
        <v>3593</v>
      </c>
      <c r="Y740" s="234" t="s">
        <v>3593</v>
      </c>
      <c r="Z740" s="234" t="s">
        <v>3593</v>
      </c>
      <c r="AA740" s="234" t="s">
        <v>3593</v>
      </c>
      <c r="AB740" s="234" t="s">
        <v>3593</v>
      </c>
      <c r="AC740" s="234" t="s">
        <v>3593</v>
      </c>
      <c r="AD740" s="234" t="s">
        <v>3593</v>
      </c>
      <c r="AE740" s="234" t="s">
        <v>3593</v>
      </c>
      <c r="AF740" s="234" t="s">
        <v>3593</v>
      </c>
      <c r="AG740" s="234" t="s">
        <v>3593</v>
      </c>
      <c r="AH740" s="234" t="s">
        <v>3593</v>
      </c>
      <c r="AI740" s="234" t="s">
        <v>3593</v>
      </c>
      <c r="AJ740" s="234" t="s">
        <v>3593</v>
      </c>
      <c r="AK740" s="234" t="s">
        <v>3593</v>
      </c>
      <c r="AL740" s="234" t="s">
        <v>3593</v>
      </c>
      <c r="AM740" s="234" t="s">
        <v>3593</v>
      </c>
      <c r="AN740" s="234" t="s">
        <v>3593</v>
      </c>
      <c r="AO740" s="234" t="s">
        <v>3593</v>
      </c>
      <c r="AP740" s="234" t="s">
        <v>3593</v>
      </c>
      <c r="AQ740" s="234" t="s">
        <v>3593</v>
      </c>
      <c r="AR740" s="234" t="s">
        <v>3593</v>
      </c>
      <c r="AS740" s="234" t="s">
        <v>3593</v>
      </c>
      <c r="AT740" s="234" t="s">
        <v>3593</v>
      </c>
      <c r="AU740" s="234" t="s">
        <v>3593</v>
      </c>
      <c r="AV740" s="234" t="s">
        <v>3593</v>
      </c>
      <c r="AW740" s="234" t="s">
        <v>3593</v>
      </c>
      <c r="AX740" s="234" t="s">
        <v>3593</v>
      </c>
      <c r="AY740" s="234" t="s">
        <v>3593</v>
      </c>
    </row>
    <row r="741" spans="15:51" x14ac:dyDescent="0.25">
      <c r="O741" s="200"/>
      <c r="P741" s="199" t="s">
        <v>4052</v>
      </c>
      <c r="Q741" s="199" t="s">
        <v>3881</v>
      </c>
      <c r="R741" s="199" t="s">
        <v>3881</v>
      </c>
      <c r="S741" s="199" t="s">
        <v>3638</v>
      </c>
      <c r="T741" s="234" t="s">
        <v>4053</v>
      </c>
      <c r="U741" s="234" t="s">
        <v>3593</v>
      </c>
      <c r="V741" s="234" t="s">
        <v>3593</v>
      </c>
      <c r="W741" s="234" t="s">
        <v>3593</v>
      </c>
      <c r="X741" s="234" t="s">
        <v>3593</v>
      </c>
      <c r="Y741" s="234" t="s">
        <v>3593</v>
      </c>
      <c r="Z741" s="234" t="s">
        <v>3593</v>
      </c>
      <c r="AA741" s="234" t="s">
        <v>3593</v>
      </c>
      <c r="AB741" s="234" t="s">
        <v>3593</v>
      </c>
      <c r="AC741" s="234" t="s">
        <v>3593</v>
      </c>
      <c r="AD741" s="234" t="s">
        <v>3593</v>
      </c>
      <c r="AE741" s="234" t="s">
        <v>3593</v>
      </c>
      <c r="AF741" s="234" t="s">
        <v>3593</v>
      </c>
      <c r="AG741" s="234" t="s">
        <v>3593</v>
      </c>
      <c r="AH741" s="234" t="s">
        <v>3593</v>
      </c>
      <c r="AI741" s="234" t="s">
        <v>3593</v>
      </c>
      <c r="AJ741" s="234" t="s">
        <v>3593</v>
      </c>
      <c r="AK741" s="234" t="s">
        <v>3593</v>
      </c>
      <c r="AL741" s="234" t="s">
        <v>3593</v>
      </c>
      <c r="AM741" s="234" t="s">
        <v>3593</v>
      </c>
      <c r="AN741" s="234" t="s">
        <v>3593</v>
      </c>
      <c r="AO741" s="234" t="s">
        <v>3593</v>
      </c>
      <c r="AP741" s="234" t="s">
        <v>3593</v>
      </c>
      <c r="AQ741" s="234" t="s">
        <v>3593</v>
      </c>
      <c r="AR741" s="234" t="s">
        <v>3593</v>
      </c>
      <c r="AS741" s="234" t="s">
        <v>3593</v>
      </c>
      <c r="AT741" s="234" t="s">
        <v>3593</v>
      </c>
      <c r="AU741" s="234" t="s">
        <v>3593</v>
      </c>
      <c r="AV741" s="234" t="s">
        <v>3593</v>
      </c>
      <c r="AW741" s="234" t="s">
        <v>3593</v>
      </c>
      <c r="AX741" s="234" t="s">
        <v>3593</v>
      </c>
      <c r="AY741" s="234" t="s">
        <v>3593</v>
      </c>
    </row>
    <row r="742" spans="15:51" x14ac:dyDescent="0.25">
      <c r="O742" s="200"/>
      <c r="P742" s="199" t="s">
        <v>4052</v>
      </c>
      <c r="Q742" s="199" t="s">
        <v>3764</v>
      </c>
      <c r="R742" s="199" t="s">
        <v>3764</v>
      </c>
      <c r="S742" s="199" t="s">
        <v>3761</v>
      </c>
      <c r="T742" s="234" t="s">
        <v>4053</v>
      </c>
      <c r="U742" s="234" t="s">
        <v>3593</v>
      </c>
      <c r="V742" s="234" t="s">
        <v>3593</v>
      </c>
      <c r="W742" s="234" t="s">
        <v>3593</v>
      </c>
      <c r="X742" s="234" t="s">
        <v>3593</v>
      </c>
      <c r="Y742" s="234" t="s">
        <v>3593</v>
      </c>
      <c r="Z742" s="234" t="s">
        <v>3593</v>
      </c>
      <c r="AA742" s="234" t="s">
        <v>3593</v>
      </c>
      <c r="AB742" s="234" t="s">
        <v>3593</v>
      </c>
      <c r="AC742" s="234" t="s">
        <v>3593</v>
      </c>
      <c r="AD742" s="234" t="s">
        <v>3593</v>
      </c>
      <c r="AE742" s="234" t="s">
        <v>3593</v>
      </c>
      <c r="AF742" s="234" t="s">
        <v>3593</v>
      </c>
      <c r="AG742" s="234" t="s">
        <v>3593</v>
      </c>
      <c r="AH742" s="234" t="s">
        <v>3593</v>
      </c>
      <c r="AI742" s="234" t="s">
        <v>3593</v>
      </c>
      <c r="AJ742" s="234" t="s">
        <v>3593</v>
      </c>
      <c r="AK742" s="234" t="s">
        <v>3593</v>
      </c>
      <c r="AL742" s="234" t="s">
        <v>3593</v>
      </c>
      <c r="AM742" s="234" t="s">
        <v>3593</v>
      </c>
      <c r="AN742" s="234" t="s">
        <v>3593</v>
      </c>
      <c r="AO742" s="234" t="s">
        <v>3593</v>
      </c>
      <c r="AP742" s="234" t="s">
        <v>3593</v>
      </c>
      <c r="AQ742" s="234" t="s">
        <v>3593</v>
      </c>
      <c r="AR742" s="234" t="s">
        <v>3593</v>
      </c>
      <c r="AS742" s="234" t="s">
        <v>3593</v>
      </c>
      <c r="AT742" s="234" t="s">
        <v>3593</v>
      </c>
      <c r="AU742" s="234" t="s">
        <v>3593</v>
      </c>
      <c r="AV742" s="234" t="s">
        <v>3593</v>
      </c>
      <c r="AW742" s="234" t="s">
        <v>3593</v>
      </c>
      <c r="AX742" s="234" t="s">
        <v>3593</v>
      </c>
      <c r="AY742" s="234" t="s">
        <v>3593</v>
      </c>
    </row>
    <row r="743" spans="15:51" x14ac:dyDescent="0.25">
      <c r="O743" s="200"/>
      <c r="P743" s="199" t="s">
        <v>4052</v>
      </c>
      <c r="Q743" s="199" t="s">
        <v>3914</v>
      </c>
      <c r="R743" s="199" t="s">
        <v>3914</v>
      </c>
      <c r="S743" s="199" t="s">
        <v>3704</v>
      </c>
      <c r="T743" s="199" t="s">
        <v>3706</v>
      </c>
      <c r="U743" s="234" t="s">
        <v>4053</v>
      </c>
      <c r="V743" s="234" t="s">
        <v>3593</v>
      </c>
      <c r="W743" s="234" t="s">
        <v>3593</v>
      </c>
      <c r="X743" s="234" t="s">
        <v>3593</v>
      </c>
      <c r="Y743" s="234" t="s">
        <v>3593</v>
      </c>
      <c r="Z743" s="234" t="s">
        <v>3593</v>
      </c>
      <c r="AA743" s="234" t="s">
        <v>3593</v>
      </c>
      <c r="AB743" s="234" t="s">
        <v>3593</v>
      </c>
      <c r="AC743" s="234" t="s">
        <v>3593</v>
      </c>
      <c r="AD743" s="234" t="s">
        <v>3593</v>
      </c>
      <c r="AE743" s="234" t="s">
        <v>3593</v>
      </c>
      <c r="AF743" s="234" t="s">
        <v>3593</v>
      </c>
      <c r="AG743" s="234" t="s">
        <v>3593</v>
      </c>
      <c r="AH743" s="234" t="s">
        <v>3593</v>
      </c>
      <c r="AI743" s="234" t="s">
        <v>3593</v>
      </c>
      <c r="AJ743" s="234" t="s">
        <v>3593</v>
      </c>
      <c r="AK743" s="234" t="s">
        <v>3593</v>
      </c>
      <c r="AL743" s="234" t="s">
        <v>3593</v>
      </c>
      <c r="AM743" s="234" t="s">
        <v>3593</v>
      </c>
      <c r="AN743" s="234" t="s">
        <v>3593</v>
      </c>
      <c r="AO743" s="234" t="s">
        <v>3593</v>
      </c>
      <c r="AP743" s="234" t="s">
        <v>3593</v>
      </c>
      <c r="AQ743" s="234" t="s">
        <v>3593</v>
      </c>
      <c r="AR743" s="234" t="s">
        <v>3593</v>
      </c>
      <c r="AS743" s="234" t="s">
        <v>3593</v>
      </c>
      <c r="AT743" s="234" t="s">
        <v>3593</v>
      </c>
      <c r="AU743" s="234" t="s">
        <v>3593</v>
      </c>
      <c r="AV743" s="234" t="s">
        <v>3593</v>
      </c>
      <c r="AW743" s="234" t="s">
        <v>3593</v>
      </c>
      <c r="AX743" s="234" t="s">
        <v>3593</v>
      </c>
      <c r="AY743" s="234" t="s">
        <v>3593</v>
      </c>
    </row>
    <row r="744" spans="15:51" x14ac:dyDescent="0.25">
      <c r="O744" s="200"/>
      <c r="P744" s="199" t="s">
        <v>4052</v>
      </c>
      <c r="Q744" s="199" t="s">
        <v>4010</v>
      </c>
      <c r="R744" s="199" t="s">
        <v>4010</v>
      </c>
      <c r="S744" s="199" t="s">
        <v>3839</v>
      </c>
      <c r="T744" s="234" t="s">
        <v>4053</v>
      </c>
      <c r="U744" s="234" t="s">
        <v>3593</v>
      </c>
      <c r="V744" s="234" t="s">
        <v>3593</v>
      </c>
      <c r="W744" s="234" t="s">
        <v>3593</v>
      </c>
      <c r="X744" s="234" t="s">
        <v>3593</v>
      </c>
      <c r="Y744" s="234" t="s">
        <v>3593</v>
      </c>
      <c r="Z744" s="234" t="s">
        <v>3593</v>
      </c>
      <c r="AA744" s="234" t="s">
        <v>3593</v>
      </c>
      <c r="AB744" s="234" t="s">
        <v>3593</v>
      </c>
      <c r="AC744" s="234" t="s">
        <v>3593</v>
      </c>
      <c r="AD744" s="234" t="s">
        <v>3593</v>
      </c>
      <c r="AE744" s="234" t="s">
        <v>3593</v>
      </c>
      <c r="AF744" s="234" t="s">
        <v>3593</v>
      </c>
      <c r="AG744" s="234" t="s">
        <v>3593</v>
      </c>
      <c r="AH744" s="234" t="s">
        <v>3593</v>
      </c>
      <c r="AI744" s="234" t="s">
        <v>3593</v>
      </c>
      <c r="AJ744" s="234" t="s">
        <v>3593</v>
      </c>
      <c r="AK744" s="234" t="s">
        <v>3593</v>
      </c>
      <c r="AL744" s="234" t="s">
        <v>3593</v>
      </c>
      <c r="AM744" s="234" t="s">
        <v>3593</v>
      </c>
      <c r="AN744" s="234" t="s">
        <v>3593</v>
      </c>
      <c r="AO744" s="234" t="s">
        <v>3593</v>
      </c>
      <c r="AP744" s="234" t="s">
        <v>3593</v>
      </c>
      <c r="AQ744" s="234" t="s">
        <v>3593</v>
      </c>
      <c r="AR744" s="234" t="s">
        <v>3593</v>
      </c>
      <c r="AS744" s="234" t="s">
        <v>3593</v>
      </c>
      <c r="AT744" s="234" t="s">
        <v>3593</v>
      </c>
      <c r="AU744" s="234" t="s">
        <v>3593</v>
      </c>
      <c r="AV744" s="234" t="s">
        <v>3593</v>
      </c>
      <c r="AW744" s="234" t="s">
        <v>3593</v>
      </c>
      <c r="AX744" s="234" t="s">
        <v>3593</v>
      </c>
      <c r="AY744" s="234" t="s">
        <v>3593</v>
      </c>
    </row>
    <row r="745" spans="15:51" x14ac:dyDescent="0.25">
      <c r="O745" s="200"/>
      <c r="P745" s="199" t="s">
        <v>4052</v>
      </c>
      <c r="Q745" s="199" t="s">
        <v>3950</v>
      </c>
      <c r="R745" s="199" t="s">
        <v>3950</v>
      </c>
      <c r="S745" s="199" t="s">
        <v>3716</v>
      </c>
      <c r="T745" s="199" t="s">
        <v>3675</v>
      </c>
      <c r="U745" s="234" t="s">
        <v>4053</v>
      </c>
      <c r="V745" s="234" t="s">
        <v>3593</v>
      </c>
      <c r="W745" s="234" t="s">
        <v>3593</v>
      </c>
      <c r="X745" s="234" t="s">
        <v>3593</v>
      </c>
      <c r="Y745" s="234" t="s">
        <v>3593</v>
      </c>
      <c r="Z745" s="234" t="s">
        <v>3593</v>
      </c>
      <c r="AA745" s="234" t="s">
        <v>3593</v>
      </c>
      <c r="AB745" s="234" t="s">
        <v>3593</v>
      </c>
      <c r="AC745" s="234" t="s">
        <v>3593</v>
      </c>
      <c r="AD745" s="234" t="s">
        <v>3593</v>
      </c>
      <c r="AE745" s="234" t="s">
        <v>3593</v>
      </c>
      <c r="AF745" s="234" t="s">
        <v>3593</v>
      </c>
      <c r="AG745" s="234" t="s">
        <v>3593</v>
      </c>
      <c r="AH745" s="234" t="s">
        <v>3593</v>
      </c>
      <c r="AI745" s="234" t="s">
        <v>3593</v>
      </c>
      <c r="AJ745" s="234" t="s">
        <v>3593</v>
      </c>
      <c r="AK745" s="234" t="s">
        <v>3593</v>
      </c>
      <c r="AL745" s="234" t="s">
        <v>3593</v>
      </c>
      <c r="AM745" s="234" t="s">
        <v>3593</v>
      </c>
      <c r="AN745" s="234" t="s">
        <v>3593</v>
      </c>
      <c r="AO745" s="234" t="s">
        <v>3593</v>
      </c>
      <c r="AP745" s="234" t="s">
        <v>3593</v>
      </c>
      <c r="AQ745" s="234" t="s">
        <v>3593</v>
      </c>
      <c r="AR745" s="234" t="s">
        <v>3593</v>
      </c>
      <c r="AS745" s="234" t="s">
        <v>3593</v>
      </c>
      <c r="AT745" s="234" t="s">
        <v>3593</v>
      </c>
      <c r="AU745" s="234" t="s">
        <v>3593</v>
      </c>
      <c r="AV745" s="234" t="s">
        <v>3593</v>
      </c>
      <c r="AW745" s="234" t="s">
        <v>3593</v>
      </c>
      <c r="AX745" s="234" t="s">
        <v>3593</v>
      </c>
      <c r="AY745" s="234" t="s">
        <v>3593</v>
      </c>
    </row>
    <row r="746" spans="15:51" x14ac:dyDescent="0.25">
      <c r="O746" s="200"/>
      <c r="P746" s="199" t="s">
        <v>4052</v>
      </c>
      <c r="Q746" s="199" t="s">
        <v>3882</v>
      </c>
      <c r="R746" s="199" t="s">
        <v>3882</v>
      </c>
      <c r="S746" s="199" t="s">
        <v>3638</v>
      </c>
      <c r="T746" s="234" t="s">
        <v>4053</v>
      </c>
      <c r="U746" s="234" t="s">
        <v>3593</v>
      </c>
      <c r="V746" s="234" t="s">
        <v>3593</v>
      </c>
      <c r="W746" s="234" t="s">
        <v>3593</v>
      </c>
      <c r="X746" s="234" t="s">
        <v>3593</v>
      </c>
      <c r="Y746" s="234" t="s">
        <v>3593</v>
      </c>
      <c r="Z746" s="234" t="s">
        <v>3593</v>
      </c>
      <c r="AA746" s="234" t="s">
        <v>3593</v>
      </c>
      <c r="AB746" s="234" t="s">
        <v>3593</v>
      </c>
      <c r="AC746" s="234" t="s">
        <v>3593</v>
      </c>
      <c r="AD746" s="234" t="s">
        <v>3593</v>
      </c>
      <c r="AE746" s="234" t="s">
        <v>3593</v>
      </c>
      <c r="AF746" s="234" t="s">
        <v>3593</v>
      </c>
      <c r="AG746" s="234" t="s">
        <v>3593</v>
      </c>
      <c r="AH746" s="234" t="s">
        <v>3593</v>
      </c>
      <c r="AI746" s="234" t="s">
        <v>3593</v>
      </c>
      <c r="AJ746" s="234" t="s">
        <v>3593</v>
      </c>
      <c r="AK746" s="234" t="s">
        <v>3593</v>
      </c>
      <c r="AL746" s="234" t="s">
        <v>3593</v>
      </c>
      <c r="AM746" s="234" t="s">
        <v>3593</v>
      </c>
      <c r="AN746" s="234" t="s">
        <v>3593</v>
      </c>
      <c r="AO746" s="234" t="s">
        <v>3593</v>
      </c>
      <c r="AP746" s="234" t="s">
        <v>3593</v>
      </c>
      <c r="AQ746" s="234" t="s">
        <v>3593</v>
      </c>
      <c r="AR746" s="234" t="s">
        <v>3593</v>
      </c>
      <c r="AS746" s="234" t="s">
        <v>3593</v>
      </c>
      <c r="AT746" s="234" t="s">
        <v>3593</v>
      </c>
      <c r="AU746" s="234" t="s">
        <v>3593</v>
      </c>
      <c r="AV746" s="234" t="s">
        <v>3593</v>
      </c>
      <c r="AW746" s="234" t="s">
        <v>3593</v>
      </c>
      <c r="AX746" s="234" t="s">
        <v>3593</v>
      </c>
      <c r="AY746" s="234" t="s">
        <v>3593</v>
      </c>
    </row>
    <row r="747" spans="15:51" x14ac:dyDescent="0.25">
      <c r="O747" s="200"/>
      <c r="P747" s="199" t="s">
        <v>4052</v>
      </c>
      <c r="Q747" s="199" t="s">
        <v>3991</v>
      </c>
      <c r="R747" s="199" t="s">
        <v>3991</v>
      </c>
      <c r="S747" s="199" t="s">
        <v>3781</v>
      </c>
      <c r="T747" s="199" t="s">
        <v>3760</v>
      </c>
      <c r="U747" s="234" t="s">
        <v>4053</v>
      </c>
      <c r="V747" s="234" t="s">
        <v>3593</v>
      </c>
      <c r="W747" s="234" t="s">
        <v>3593</v>
      </c>
      <c r="X747" s="234" t="s">
        <v>3593</v>
      </c>
      <c r="Y747" s="234" t="s">
        <v>3593</v>
      </c>
      <c r="Z747" s="234" t="s">
        <v>3593</v>
      </c>
      <c r="AA747" s="234" t="s">
        <v>3593</v>
      </c>
      <c r="AB747" s="234" t="s">
        <v>3593</v>
      </c>
      <c r="AC747" s="234" t="s">
        <v>3593</v>
      </c>
      <c r="AD747" s="234" t="s">
        <v>3593</v>
      </c>
      <c r="AE747" s="234" t="s">
        <v>3593</v>
      </c>
      <c r="AF747" s="234" t="s">
        <v>3593</v>
      </c>
      <c r="AG747" s="234" t="s">
        <v>3593</v>
      </c>
      <c r="AH747" s="234" t="s">
        <v>3593</v>
      </c>
      <c r="AI747" s="234" t="s">
        <v>3593</v>
      </c>
      <c r="AJ747" s="234" t="s">
        <v>3593</v>
      </c>
      <c r="AK747" s="234" t="s">
        <v>3593</v>
      </c>
      <c r="AL747" s="234" t="s">
        <v>3593</v>
      </c>
      <c r="AM747" s="234" t="s">
        <v>3593</v>
      </c>
      <c r="AN747" s="234" t="s">
        <v>3593</v>
      </c>
      <c r="AO747" s="234" t="s">
        <v>3593</v>
      </c>
      <c r="AP747" s="234" t="s">
        <v>3593</v>
      </c>
      <c r="AQ747" s="234" t="s">
        <v>3593</v>
      </c>
      <c r="AR747" s="234" t="s">
        <v>3593</v>
      </c>
      <c r="AS747" s="234" t="s">
        <v>3593</v>
      </c>
      <c r="AT747" s="234" t="s">
        <v>3593</v>
      </c>
      <c r="AU747" s="234" t="s">
        <v>3593</v>
      </c>
      <c r="AV747" s="234" t="s">
        <v>3593</v>
      </c>
      <c r="AW747" s="234" t="s">
        <v>3593</v>
      </c>
      <c r="AX747" s="234" t="s">
        <v>3593</v>
      </c>
      <c r="AY747" s="234" t="s">
        <v>3593</v>
      </c>
    </row>
    <row r="748" spans="15:51" x14ac:dyDescent="0.25">
      <c r="O748" s="200"/>
      <c r="P748" s="199" t="s">
        <v>4052</v>
      </c>
      <c r="Q748" s="199" t="s">
        <v>3892</v>
      </c>
      <c r="R748" s="199" t="s">
        <v>3892</v>
      </c>
      <c r="S748" s="199" t="s">
        <v>3680</v>
      </c>
      <c r="T748" s="234" t="s">
        <v>4053</v>
      </c>
      <c r="U748" s="234" t="s">
        <v>3593</v>
      </c>
      <c r="V748" s="234" t="s">
        <v>3593</v>
      </c>
      <c r="W748" s="234" t="s">
        <v>3593</v>
      </c>
      <c r="X748" s="234" t="s">
        <v>3593</v>
      </c>
      <c r="Y748" s="234" t="s">
        <v>3593</v>
      </c>
      <c r="Z748" s="234" t="s">
        <v>3593</v>
      </c>
      <c r="AA748" s="234" t="s">
        <v>3593</v>
      </c>
      <c r="AB748" s="234" t="s">
        <v>3593</v>
      </c>
      <c r="AC748" s="234" t="s">
        <v>3593</v>
      </c>
      <c r="AD748" s="234" t="s">
        <v>3593</v>
      </c>
      <c r="AE748" s="234" t="s">
        <v>3593</v>
      </c>
      <c r="AF748" s="234" t="s">
        <v>3593</v>
      </c>
      <c r="AG748" s="234" t="s">
        <v>3593</v>
      </c>
      <c r="AH748" s="234" t="s">
        <v>3593</v>
      </c>
      <c r="AI748" s="234" t="s">
        <v>3593</v>
      </c>
      <c r="AJ748" s="234" t="s">
        <v>3593</v>
      </c>
      <c r="AK748" s="234" t="s">
        <v>3593</v>
      </c>
      <c r="AL748" s="234" t="s">
        <v>3593</v>
      </c>
      <c r="AM748" s="234" t="s">
        <v>3593</v>
      </c>
      <c r="AN748" s="234" t="s">
        <v>3593</v>
      </c>
      <c r="AO748" s="234" t="s">
        <v>3593</v>
      </c>
      <c r="AP748" s="234" t="s">
        <v>3593</v>
      </c>
      <c r="AQ748" s="234" t="s">
        <v>3593</v>
      </c>
      <c r="AR748" s="234" t="s">
        <v>3593</v>
      </c>
      <c r="AS748" s="234" t="s">
        <v>3593</v>
      </c>
      <c r="AT748" s="234" t="s">
        <v>3593</v>
      </c>
      <c r="AU748" s="234" t="s">
        <v>3593</v>
      </c>
      <c r="AV748" s="234" t="s">
        <v>3593</v>
      </c>
      <c r="AW748" s="234" t="s">
        <v>3593</v>
      </c>
      <c r="AX748" s="234" t="s">
        <v>3593</v>
      </c>
      <c r="AY748" s="234" t="s">
        <v>3593</v>
      </c>
    </row>
    <row r="749" spans="15:51" x14ac:dyDescent="0.25">
      <c r="O749" s="200"/>
      <c r="P749" s="199" t="s">
        <v>4052</v>
      </c>
      <c r="Q749" s="199" t="s">
        <v>3846</v>
      </c>
      <c r="R749" s="199" t="s">
        <v>3846</v>
      </c>
      <c r="S749" s="199" t="s">
        <v>3645</v>
      </c>
      <c r="T749" s="199" t="s">
        <v>3647</v>
      </c>
      <c r="U749" s="234" t="s">
        <v>4053</v>
      </c>
      <c r="V749" s="234" t="s">
        <v>3593</v>
      </c>
      <c r="W749" s="234" t="s">
        <v>3593</v>
      </c>
      <c r="X749" s="234" t="s">
        <v>3593</v>
      </c>
      <c r="Y749" s="234" t="s">
        <v>3593</v>
      </c>
      <c r="Z749" s="234" t="s">
        <v>3593</v>
      </c>
      <c r="AA749" s="234" t="s">
        <v>3593</v>
      </c>
      <c r="AB749" s="234" t="s">
        <v>3593</v>
      </c>
      <c r="AC749" s="234" t="s">
        <v>3593</v>
      </c>
      <c r="AD749" s="234" t="s">
        <v>3593</v>
      </c>
      <c r="AE749" s="234" t="s">
        <v>3593</v>
      </c>
      <c r="AF749" s="234" t="s">
        <v>3593</v>
      </c>
      <c r="AG749" s="234" t="s">
        <v>3593</v>
      </c>
      <c r="AH749" s="234" t="s">
        <v>3593</v>
      </c>
      <c r="AI749" s="234" t="s">
        <v>3593</v>
      </c>
      <c r="AJ749" s="234" t="s">
        <v>3593</v>
      </c>
      <c r="AK749" s="234" t="s">
        <v>3593</v>
      </c>
      <c r="AL749" s="234" t="s">
        <v>3593</v>
      </c>
      <c r="AM749" s="234" t="s">
        <v>3593</v>
      </c>
      <c r="AN749" s="234" t="s">
        <v>3593</v>
      </c>
      <c r="AO749" s="234" t="s">
        <v>3593</v>
      </c>
      <c r="AP749" s="234" t="s">
        <v>3593</v>
      </c>
      <c r="AQ749" s="234" t="s">
        <v>3593</v>
      </c>
      <c r="AR749" s="234" t="s">
        <v>3593</v>
      </c>
      <c r="AS749" s="234" t="s">
        <v>3593</v>
      </c>
      <c r="AT749" s="234" t="s">
        <v>3593</v>
      </c>
      <c r="AU749" s="234" t="s">
        <v>3593</v>
      </c>
      <c r="AV749" s="234" t="s">
        <v>3593</v>
      </c>
      <c r="AW749" s="234" t="s">
        <v>3593</v>
      </c>
      <c r="AX749" s="234" t="s">
        <v>3593</v>
      </c>
      <c r="AY749" s="234" t="s">
        <v>3593</v>
      </c>
    </row>
    <row r="750" spans="15:51" x14ac:dyDescent="0.25">
      <c r="O750" s="200"/>
      <c r="P750" s="199" t="s">
        <v>4052</v>
      </c>
      <c r="Q750" s="199" t="s">
        <v>3951</v>
      </c>
      <c r="R750" s="199" t="s">
        <v>3951</v>
      </c>
      <c r="S750" s="199" t="s">
        <v>3716</v>
      </c>
      <c r="T750" s="199" t="s">
        <v>3675</v>
      </c>
      <c r="U750" s="234" t="s">
        <v>4053</v>
      </c>
      <c r="V750" s="234" t="s">
        <v>3593</v>
      </c>
      <c r="W750" s="234" t="s">
        <v>3593</v>
      </c>
      <c r="X750" s="234" t="s">
        <v>3593</v>
      </c>
      <c r="Y750" s="234" t="s">
        <v>3593</v>
      </c>
      <c r="Z750" s="234" t="s">
        <v>3593</v>
      </c>
      <c r="AA750" s="234" t="s">
        <v>3593</v>
      </c>
      <c r="AB750" s="234" t="s">
        <v>3593</v>
      </c>
      <c r="AC750" s="234" t="s">
        <v>3593</v>
      </c>
      <c r="AD750" s="234" t="s">
        <v>3593</v>
      </c>
      <c r="AE750" s="234" t="s">
        <v>3593</v>
      </c>
      <c r="AF750" s="234" t="s">
        <v>3593</v>
      </c>
      <c r="AG750" s="234" t="s">
        <v>3593</v>
      </c>
      <c r="AH750" s="234" t="s">
        <v>3593</v>
      </c>
      <c r="AI750" s="234" t="s">
        <v>3593</v>
      </c>
      <c r="AJ750" s="234" t="s">
        <v>3593</v>
      </c>
      <c r="AK750" s="234" t="s">
        <v>3593</v>
      </c>
      <c r="AL750" s="234" t="s">
        <v>3593</v>
      </c>
      <c r="AM750" s="234" t="s">
        <v>3593</v>
      </c>
      <c r="AN750" s="234" t="s">
        <v>3593</v>
      </c>
      <c r="AO750" s="234" t="s">
        <v>3593</v>
      </c>
      <c r="AP750" s="234" t="s">
        <v>3593</v>
      </c>
      <c r="AQ750" s="234" t="s">
        <v>3593</v>
      </c>
      <c r="AR750" s="234" t="s">
        <v>3593</v>
      </c>
      <c r="AS750" s="234" t="s">
        <v>3593</v>
      </c>
      <c r="AT750" s="234" t="s">
        <v>3593</v>
      </c>
      <c r="AU750" s="234" t="s">
        <v>3593</v>
      </c>
      <c r="AV750" s="234" t="s">
        <v>3593</v>
      </c>
      <c r="AW750" s="234" t="s">
        <v>3593</v>
      </c>
      <c r="AX750" s="234" t="s">
        <v>3593</v>
      </c>
      <c r="AY750" s="234" t="s">
        <v>3593</v>
      </c>
    </row>
    <row r="751" spans="15:51" x14ac:dyDescent="0.25">
      <c r="O751" s="200"/>
      <c r="P751" s="199" t="s">
        <v>4052</v>
      </c>
      <c r="Q751" s="199" t="s">
        <v>3834</v>
      </c>
      <c r="R751" s="199" t="s">
        <v>3834</v>
      </c>
      <c r="S751" s="199" t="s">
        <v>3836</v>
      </c>
      <c r="T751" s="199" t="s">
        <v>3697</v>
      </c>
      <c r="U751" s="234" t="s">
        <v>4053</v>
      </c>
      <c r="V751" s="234" t="s">
        <v>3593</v>
      </c>
      <c r="W751" s="234" t="s">
        <v>3593</v>
      </c>
      <c r="X751" s="234" t="s">
        <v>3593</v>
      </c>
      <c r="Y751" s="234" t="s">
        <v>3593</v>
      </c>
      <c r="Z751" s="234" t="s">
        <v>3593</v>
      </c>
      <c r="AA751" s="234" t="s">
        <v>3593</v>
      </c>
      <c r="AB751" s="234" t="s">
        <v>3593</v>
      </c>
      <c r="AC751" s="234" t="s">
        <v>3593</v>
      </c>
      <c r="AD751" s="234" t="s">
        <v>3593</v>
      </c>
      <c r="AE751" s="234" t="s">
        <v>3593</v>
      </c>
      <c r="AF751" s="234" t="s">
        <v>3593</v>
      </c>
      <c r="AG751" s="234" t="s">
        <v>3593</v>
      </c>
      <c r="AH751" s="234" t="s">
        <v>3593</v>
      </c>
      <c r="AI751" s="234" t="s">
        <v>3593</v>
      </c>
      <c r="AJ751" s="234" t="s">
        <v>3593</v>
      </c>
      <c r="AK751" s="234" t="s">
        <v>3593</v>
      </c>
      <c r="AL751" s="234" t="s">
        <v>3593</v>
      </c>
      <c r="AM751" s="234" t="s">
        <v>3593</v>
      </c>
      <c r="AN751" s="234" t="s">
        <v>3593</v>
      </c>
      <c r="AO751" s="234" t="s">
        <v>3593</v>
      </c>
      <c r="AP751" s="234" t="s">
        <v>3593</v>
      </c>
      <c r="AQ751" s="234" t="s">
        <v>3593</v>
      </c>
      <c r="AR751" s="234" t="s">
        <v>3593</v>
      </c>
      <c r="AS751" s="234" t="s">
        <v>3593</v>
      </c>
      <c r="AT751" s="234" t="s">
        <v>3593</v>
      </c>
      <c r="AU751" s="234" t="s">
        <v>3593</v>
      </c>
      <c r="AV751" s="234" t="s">
        <v>3593</v>
      </c>
      <c r="AW751" s="234" t="s">
        <v>3593</v>
      </c>
      <c r="AX751" s="234" t="s">
        <v>3593</v>
      </c>
      <c r="AY751" s="234" t="s">
        <v>3593</v>
      </c>
    </row>
    <row r="752" spans="15:51" x14ac:dyDescent="0.25">
      <c r="O752" s="200"/>
      <c r="P752" s="199" t="s">
        <v>4052</v>
      </c>
      <c r="Q752" s="199" t="s">
        <v>4011</v>
      </c>
      <c r="R752" s="199" t="s">
        <v>4011</v>
      </c>
      <c r="S752" s="199" t="s">
        <v>3642</v>
      </c>
      <c r="T752" s="234" t="s">
        <v>4053</v>
      </c>
      <c r="U752" s="234" t="s">
        <v>3593</v>
      </c>
      <c r="V752" s="234" t="s">
        <v>3593</v>
      </c>
      <c r="W752" s="234" t="s">
        <v>3593</v>
      </c>
      <c r="X752" s="234" t="s">
        <v>3593</v>
      </c>
      <c r="Y752" s="234" t="s">
        <v>3593</v>
      </c>
      <c r="Z752" s="234" t="s">
        <v>3593</v>
      </c>
      <c r="AA752" s="234" t="s">
        <v>3593</v>
      </c>
      <c r="AB752" s="234" t="s">
        <v>3593</v>
      </c>
      <c r="AC752" s="234" t="s">
        <v>3593</v>
      </c>
      <c r="AD752" s="234" t="s">
        <v>3593</v>
      </c>
      <c r="AE752" s="234" t="s">
        <v>3593</v>
      </c>
      <c r="AF752" s="234" t="s">
        <v>3593</v>
      </c>
      <c r="AG752" s="234" t="s">
        <v>3593</v>
      </c>
      <c r="AH752" s="234" t="s">
        <v>3593</v>
      </c>
      <c r="AI752" s="234" t="s">
        <v>3593</v>
      </c>
      <c r="AJ752" s="234" t="s">
        <v>3593</v>
      </c>
      <c r="AK752" s="234" t="s">
        <v>3593</v>
      </c>
      <c r="AL752" s="234" t="s">
        <v>3593</v>
      </c>
      <c r="AM752" s="234" t="s">
        <v>3593</v>
      </c>
      <c r="AN752" s="234" t="s">
        <v>3593</v>
      </c>
      <c r="AO752" s="234" t="s">
        <v>3593</v>
      </c>
      <c r="AP752" s="234" t="s">
        <v>3593</v>
      </c>
      <c r="AQ752" s="234" t="s">
        <v>3593</v>
      </c>
      <c r="AR752" s="234" t="s">
        <v>3593</v>
      </c>
      <c r="AS752" s="234" t="s">
        <v>3593</v>
      </c>
      <c r="AT752" s="234" t="s">
        <v>3593</v>
      </c>
      <c r="AU752" s="234" t="s">
        <v>3593</v>
      </c>
      <c r="AV752" s="234" t="s">
        <v>3593</v>
      </c>
      <c r="AW752" s="234" t="s">
        <v>3593</v>
      </c>
      <c r="AX752" s="234" t="s">
        <v>3593</v>
      </c>
      <c r="AY752" s="234" t="s">
        <v>3593</v>
      </c>
    </row>
    <row r="753" spans="15:51" x14ac:dyDescent="0.25">
      <c r="O753" s="200"/>
      <c r="P753" s="199" t="s">
        <v>4052</v>
      </c>
      <c r="Q753" s="199" t="s">
        <v>4012</v>
      </c>
      <c r="R753" s="199" t="s">
        <v>4012</v>
      </c>
      <c r="S753" s="199" t="s">
        <v>3988</v>
      </c>
      <c r="T753" s="234" t="s">
        <v>4053</v>
      </c>
      <c r="U753" s="234" t="s">
        <v>3593</v>
      </c>
      <c r="V753" s="234" t="s">
        <v>3593</v>
      </c>
      <c r="W753" s="234" t="s">
        <v>3593</v>
      </c>
      <c r="X753" s="234" t="s">
        <v>3593</v>
      </c>
      <c r="Y753" s="234" t="s">
        <v>3593</v>
      </c>
      <c r="Z753" s="234" t="s">
        <v>3593</v>
      </c>
      <c r="AA753" s="234" t="s">
        <v>3593</v>
      </c>
      <c r="AB753" s="234" t="s">
        <v>3593</v>
      </c>
      <c r="AC753" s="234" t="s">
        <v>3593</v>
      </c>
      <c r="AD753" s="234" t="s">
        <v>3593</v>
      </c>
      <c r="AE753" s="234" t="s">
        <v>3593</v>
      </c>
      <c r="AF753" s="234" t="s">
        <v>3593</v>
      </c>
      <c r="AG753" s="234" t="s">
        <v>3593</v>
      </c>
      <c r="AH753" s="234" t="s">
        <v>3593</v>
      </c>
      <c r="AI753" s="234" t="s">
        <v>3593</v>
      </c>
      <c r="AJ753" s="234" t="s">
        <v>3593</v>
      </c>
      <c r="AK753" s="234" t="s">
        <v>3593</v>
      </c>
      <c r="AL753" s="234" t="s">
        <v>3593</v>
      </c>
      <c r="AM753" s="234" t="s">
        <v>3593</v>
      </c>
      <c r="AN753" s="234" t="s">
        <v>3593</v>
      </c>
      <c r="AO753" s="234" t="s">
        <v>3593</v>
      </c>
      <c r="AP753" s="234" t="s">
        <v>3593</v>
      </c>
      <c r="AQ753" s="234" t="s">
        <v>3593</v>
      </c>
      <c r="AR753" s="234" t="s">
        <v>3593</v>
      </c>
      <c r="AS753" s="234" t="s">
        <v>3593</v>
      </c>
      <c r="AT753" s="234" t="s">
        <v>3593</v>
      </c>
      <c r="AU753" s="234" t="s">
        <v>3593</v>
      </c>
      <c r="AV753" s="234" t="s">
        <v>3593</v>
      </c>
      <c r="AW753" s="234" t="s">
        <v>3593</v>
      </c>
      <c r="AX753" s="234" t="s">
        <v>3593</v>
      </c>
      <c r="AY753" s="234" t="s">
        <v>3593</v>
      </c>
    </row>
    <row r="754" spans="15:51" x14ac:dyDescent="0.25">
      <c r="O754" s="200"/>
      <c r="P754" s="199" t="s">
        <v>4052</v>
      </c>
      <c r="Q754" s="199" t="s">
        <v>4013</v>
      </c>
      <c r="R754" s="199" t="s">
        <v>4013</v>
      </c>
      <c r="S754" s="199" t="s">
        <v>3839</v>
      </c>
      <c r="T754" s="234" t="s">
        <v>4053</v>
      </c>
      <c r="U754" s="234" t="s">
        <v>3593</v>
      </c>
      <c r="V754" s="234" t="s">
        <v>3593</v>
      </c>
      <c r="W754" s="234" t="s">
        <v>3593</v>
      </c>
      <c r="X754" s="234" t="s">
        <v>3593</v>
      </c>
      <c r="Y754" s="234" t="s">
        <v>3593</v>
      </c>
      <c r="Z754" s="234" t="s">
        <v>3593</v>
      </c>
      <c r="AA754" s="234" t="s">
        <v>3593</v>
      </c>
      <c r="AB754" s="234" t="s">
        <v>3593</v>
      </c>
      <c r="AC754" s="234" t="s">
        <v>3593</v>
      </c>
      <c r="AD754" s="234" t="s">
        <v>3593</v>
      </c>
      <c r="AE754" s="234" t="s">
        <v>3593</v>
      </c>
      <c r="AF754" s="234" t="s">
        <v>3593</v>
      </c>
      <c r="AG754" s="234" t="s">
        <v>3593</v>
      </c>
      <c r="AH754" s="234" t="s">
        <v>3593</v>
      </c>
      <c r="AI754" s="234" t="s">
        <v>3593</v>
      </c>
      <c r="AJ754" s="234" t="s">
        <v>3593</v>
      </c>
      <c r="AK754" s="234" t="s">
        <v>3593</v>
      </c>
      <c r="AL754" s="234" t="s">
        <v>3593</v>
      </c>
      <c r="AM754" s="234" t="s">
        <v>3593</v>
      </c>
      <c r="AN754" s="234" t="s">
        <v>3593</v>
      </c>
      <c r="AO754" s="234" t="s">
        <v>3593</v>
      </c>
      <c r="AP754" s="234" t="s">
        <v>3593</v>
      </c>
      <c r="AQ754" s="234" t="s">
        <v>3593</v>
      </c>
      <c r="AR754" s="234" t="s">
        <v>3593</v>
      </c>
      <c r="AS754" s="234" t="s">
        <v>3593</v>
      </c>
      <c r="AT754" s="234" t="s">
        <v>3593</v>
      </c>
      <c r="AU754" s="234" t="s">
        <v>3593</v>
      </c>
      <c r="AV754" s="234" t="s">
        <v>3593</v>
      </c>
      <c r="AW754" s="234" t="s">
        <v>3593</v>
      </c>
      <c r="AX754" s="234" t="s">
        <v>3593</v>
      </c>
      <c r="AY754" s="234" t="s">
        <v>3593</v>
      </c>
    </row>
    <row r="755" spans="15:51" x14ac:dyDescent="0.25">
      <c r="O755" s="200"/>
      <c r="P755" s="199" t="s">
        <v>4052</v>
      </c>
      <c r="Q755" s="199" t="s">
        <v>4003</v>
      </c>
      <c r="R755" s="199" t="s">
        <v>4003</v>
      </c>
      <c r="S755" s="199" t="s">
        <v>3609</v>
      </c>
      <c r="T755" s="199" t="s">
        <v>3611</v>
      </c>
      <c r="U755" s="234" t="s">
        <v>4053</v>
      </c>
      <c r="V755" s="234" t="s">
        <v>3593</v>
      </c>
      <c r="W755" s="234" t="s">
        <v>3593</v>
      </c>
      <c r="X755" s="234" t="s">
        <v>3593</v>
      </c>
      <c r="Y755" s="234" t="s">
        <v>3593</v>
      </c>
      <c r="Z755" s="234" t="s">
        <v>3593</v>
      </c>
      <c r="AA755" s="234" t="s">
        <v>3593</v>
      </c>
      <c r="AB755" s="234" t="s">
        <v>3593</v>
      </c>
      <c r="AC755" s="234" t="s">
        <v>3593</v>
      </c>
      <c r="AD755" s="234" t="s">
        <v>3593</v>
      </c>
      <c r="AE755" s="234" t="s">
        <v>3593</v>
      </c>
      <c r="AF755" s="234" t="s">
        <v>3593</v>
      </c>
      <c r="AG755" s="234" t="s">
        <v>3593</v>
      </c>
      <c r="AH755" s="234" t="s">
        <v>3593</v>
      </c>
      <c r="AI755" s="234" t="s">
        <v>3593</v>
      </c>
      <c r="AJ755" s="234" t="s">
        <v>3593</v>
      </c>
      <c r="AK755" s="234" t="s">
        <v>3593</v>
      </c>
      <c r="AL755" s="234" t="s">
        <v>3593</v>
      </c>
      <c r="AM755" s="234" t="s">
        <v>3593</v>
      </c>
      <c r="AN755" s="234" t="s">
        <v>3593</v>
      </c>
      <c r="AO755" s="234" t="s">
        <v>3593</v>
      </c>
      <c r="AP755" s="234" t="s">
        <v>3593</v>
      </c>
      <c r="AQ755" s="234" t="s">
        <v>3593</v>
      </c>
      <c r="AR755" s="234" t="s">
        <v>3593</v>
      </c>
      <c r="AS755" s="234" t="s">
        <v>3593</v>
      </c>
      <c r="AT755" s="234" t="s">
        <v>3593</v>
      </c>
      <c r="AU755" s="234" t="s">
        <v>3593</v>
      </c>
      <c r="AV755" s="234" t="s">
        <v>3593</v>
      </c>
      <c r="AW755" s="234" t="s">
        <v>3593</v>
      </c>
      <c r="AX755" s="234" t="s">
        <v>3593</v>
      </c>
      <c r="AY755" s="234" t="s">
        <v>3593</v>
      </c>
    </row>
    <row r="756" spans="15:51" x14ac:dyDescent="0.25">
      <c r="O756" s="200"/>
      <c r="P756" s="199" t="s">
        <v>4052</v>
      </c>
      <c r="Q756" s="199" t="s">
        <v>3905</v>
      </c>
      <c r="R756" s="199" t="s">
        <v>3905</v>
      </c>
      <c r="S756" s="199" t="s">
        <v>3649</v>
      </c>
      <c r="T756" s="199" t="s">
        <v>3651</v>
      </c>
      <c r="U756" s="234" t="s">
        <v>4053</v>
      </c>
      <c r="V756" s="234" t="s">
        <v>3593</v>
      </c>
      <c r="W756" s="234" t="s">
        <v>3593</v>
      </c>
      <c r="X756" s="234" t="s">
        <v>3593</v>
      </c>
      <c r="Y756" s="234" t="s">
        <v>3593</v>
      </c>
      <c r="Z756" s="234" t="s">
        <v>3593</v>
      </c>
      <c r="AA756" s="234" t="s">
        <v>3593</v>
      </c>
      <c r="AB756" s="234" t="s">
        <v>3593</v>
      </c>
      <c r="AC756" s="234" t="s">
        <v>3593</v>
      </c>
      <c r="AD756" s="234" t="s">
        <v>3593</v>
      </c>
      <c r="AE756" s="234" t="s">
        <v>3593</v>
      </c>
      <c r="AF756" s="234" t="s">
        <v>3593</v>
      </c>
      <c r="AG756" s="234" t="s">
        <v>3593</v>
      </c>
      <c r="AH756" s="234" t="s">
        <v>3593</v>
      </c>
      <c r="AI756" s="234" t="s">
        <v>3593</v>
      </c>
      <c r="AJ756" s="234" t="s">
        <v>3593</v>
      </c>
      <c r="AK756" s="234" t="s">
        <v>3593</v>
      </c>
      <c r="AL756" s="234" t="s">
        <v>3593</v>
      </c>
      <c r="AM756" s="234" t="s">
        <v>3593</v>
      </c>
      <c r="AN756" s="234" t="s">
        <v>3593</v>
      </c>
      <c r="AO756" s="234" t="s">
        <v>3593</v>
      </c>
      <c r="AP756" s="234" t="s">
        <v>3593</v>
      </c>
      <c r="AQ756" s="234" t="s">
        <v>3593</v>
      </c>
      <c r="AR756" s="234" t="s">
        <v>3593</v>
      </c>
      <c r="AS756" s="234" t="s">
        <v>3593</v>
      </c>
      <c r="AT756" s="234" t="s">
        <v>3593</v>
      </c>
      <c r="AU756" s="234" t="s">
        <v>3593</v>
      </c>
      <c r="AV756" s="234" t="s">
        <v>3593</v>
      </c>
      <c r="AW756" s="234" t="s">
        <v>3593</v>
      </c>
      <c r="AX756" s="234" t="s">
        <v>3593</v>
      </c>
      <c r="AY756" s="234" t="s">
        <v>3593</v>
      </c>
    </row>
    <row r="757" spans="15:51" x14ac:dyDescent="0.25">
      <c r="O757" s="200"/>
      <c r="P757" s="199" t="s">
        <v>4052</v>
      </c>
      <c r="Q757" s="199" t="s">
        <v>3961</v>
      </c>
      <c r="R757" s="199" t="s">
        <v>3961</v>
      </c>
      <c r="S757" s="199" t="s">
        <v>3672</v>
      </c>
      <c r="T757" s="234" t="s">
        <v>4053</v>
      </c>
      <c r="U757" s="234" t="s">
        <v>3593</v>
      </c>
      <c r="V757" s="234" t="s">
        <v>3593</v>
      </c>
      <c r="W757" s="234" t="s">
        <v>3593</v>
      </c>
      <c r="X757" s="234" t="s">
        <v>3593</v>
      </c>
      <c r="Y757" s="234" t="s">
        <v>3593</v>
      </c>
      <c r="Z757" s="234" t="s">
        <v>3593</v>
      </c>
      <c r="AA757" s="234" t="s">
        <v>3593</v>
      </c>
      <c r="AB757" s="234" t="s">
        <v>3593</v>
      </c>
      <c r="AC757" s="234" t="s">
        <v>3593</v>
      </c>
      <c r="AD757" s="234" t="s">
        <v>3593</v>
      </c>
      <c r="AE757" s="234" t="s">
        <v>3593</v>
      </c>
      <c r="AF757" s="234" t="s">
        <v>3593</v>
      </c>
      <c r="AG757" s="234" t="s">
        <v>3593</v>
      </c>
      <c r="AH757" s="234" t="s">
        <v>3593</v>
      </c>
      <c r="AI757" s="234" t="s">
        <v>3593</v>
      </c>
      <c r="AJ757" s="234" t="s">
        <v>3593</v>
      </c>
      <c r="AK757" s="234" t="s">
        <v>3593</v>
      </c>
      <c r="AL757" s="234" t="s">
        <v>3593</v>
      </c>
      <c r="AM757" s="234" t="s">
        <v>3593</v>
      </c>
      <c r="AN757" s="234" t="s">
        <v>3593</v>
      </c>
      <c r="AO757" s="234" t="s">
        <v>3593</v>
      </c>
      <c r="AP757" s="234" t="s">
        <v>3593</v>
      </c>
      <c r="AQ757" s="234" t="s">
        <v>3593</v>
      </c>
      <c r="AR757" s="234" t="s">
        <v>3593</v>
      </c>
      <c r="AS757" s="234" t="s">
        <v>3593</v>
      </c>
      <c r="AT757" s="234" t="s">
        <v>3593</v>
      </c>
      <c r="AU757" s="234" t="s">
        <v>3593</v>
      </c>
      <c r="AV757" s="234" t="s">
        <v>3593</v>
      </c>
      <c r="AW757" s="234" t="s">
        <v>3593</v>
      </c>
      <c r="AX757" s="234" t="s">
        <v>3593</v>
      </c>
      <c r="AY757" s="234" t="s">
        <v>3593</v>
      </c>
    </row>
    <row r="758" spans="15:51" x14ac:dyDescent="0.25">
      <c r="O758" s="200"/>
      <c r="P758" s="199" t="s">
        <v>4052</v>
      </c>
      <c r="Q758" s="199" t="s">
        <v>3992</v>
      </c>
      <c r="R758" s="199" t="s">
        <v>3992</v>
      </c>
      <c r="S758" s="199" t="s">
        <v>3781</v>
      </c>
      <c r="T758" s="199" t="s">
        <v>3760</v>
      </c>
      <c r="U758" s="234" t="s">
        <v>4053</v>
      </c>
      <c r="V758" s="234" t="s">
        <v>3593</v>
      </c>
      <c r="W758" s="234" t="s">
        <v>3593</v>
      </c>
      <c r="X758" s="234" t="s">
        <v>3593</v>
      </c>
      <c r="Y758" s="234" t="s">
        <v>3593</v>
      </c>
      <c r="Z758" s="234" t="s">
        <v>3593</v>
      </c>
      <c r="AA758" s="234" t="s">
        <v>3593</v>
      </c>
      <c r="AB758" s="234" t="s">
        <v>3593</v>
      </c>
      <c r="AC758" s="234" t="s">
        <v>3593</v>
      </c>
      <c r="AD758" s="234" t="s">
        <v>3593</v>
      </c>
      <c r="AE758" s="234" t="s">
        <v>3593</v>
      </c>
      <c r="AF758" s="234" t="s">
        <v>3593</v>
      </c>
      <c r="AG758" s="234" t="s">
        <v>3593</v>
      </c>
      <c r="AH758" s="234" t="s">
        <v>3593</v>
      </c>
      <c r="AI758" s="234" t="s">
        <v>3593</v>
      </c>
      <c r="AJ758" s="234" t="s">
        <v>3593</v>
      </c>
      <c r="AK758" s="234" t="s">
        <v>3593</v>
      </c>
      <c r="AL758" s="234" t="s">
        <v>3593</v>
      </c>
      <c r="AM758" s="234" t="s">
        <v>3593</v>
      </c>
      <c r="AN758" s="234" t="s">
        <v>3593</v>
      </c>
      <c r="AO758" s="234" t="s">
        <v>3593</v>
      </c>
      <c r="AP758" s="234" t="s">
        <v>3593</v>
      </c>
      <c r="AQ758" s="234" t="s">
        <v>3593</v>
      </c>
      <c r="AR758" s="234" t="s">
        <v>3593</v>
      </c>
      <c r="AS758" s="234" t="s">
        <v>3593</v>
      </c>
      <c r="AT758" s="234" t="s">
        <v>3593</v>
      </c>
      <c r="AU758" s="234" t="s">
        <v>3593</v>
      </c>
      <c r="AV758" s="234" t="s">
        <v>3593</v>
      </c>
      <c r="AW758" s="234" t="s">
        <v>3593</v>
      </c>
      <c r="AX758" s="234" t="s">
        <v>3593</v>
      </c>
      <c r="AY758" s="234" t="s">
        <v>3593</v>
      </c>
    </row>
    <row r="759" spans="15:51" x14ac:dyDescent="0.25">
      <c r="O759" s="200"/>
      <c r="P759" s="199" t="s">
        <v>4052</v>
      </c>
      <c r="Q759" s="199" t="s">
        <v>3893</v>
      </c>
      <c r="R759" s="199" t="s">
        <v>3893</v>
      </c>
      <c r="S759" s="199" t="s">
        <v>3680</v>
      </c>
      <c r="T759" s="234" t="s">
        <v>4053</v>
      </c>
      <c r="U759" s="234" t="s">
        <v>3593</v>
      </c>
      <c r="V759" s="234" t="s">
        <v>3593</v>
      </c>
      <c r="W759" s="234" t="s">
        <v>3593</v>
      </c>
      <c r="X759" s="234" t="s">
        <v>3593</v>
      </c>
      <c r="Y759" s="234" t="s">
        <v>3593</v>
      </c>
      <c r="Z759" s="234" t="s">
        <v>3593</v>
      </c>
      <c r="AA759" s="234" t="s">
        <v>3593</v>
      </c>
      <c r="AB759" s="234" t="s">
        <v>3593</v>
      </c>
      <c r="AC759" s="234" t="s">
        <v>3593</v>
      </c>
      <c r="AD759" s="234" t="s">
        <v>3593</v>
      </c>
      <c r="AE759" s="234" t="s">
        <v>3593</v>
      </c>
      <c r="AF759" s="234" t="s">
        <v>3593</v>
      </c>
      <c r="AG759" s="234" t="s">
        <v>3593</v>
      </c>
      <c r="AH759" s="234" t="s">
        <v>3593</v>
      </c>
      <c r="AI759" s="234" t="s">
        <v>3593</v>
      </c>
      <c r="AJ759" s="234" t="s">
        <v>3593</v>
      </c>
      <c r="AK759" s="234" t="s">
        <v>3593</v>
      </c>
      <c r="AL759" s="234" t="s">
        <v>3593</v>
      </c>
      <c r="AM759" s="234" t="s">
        <v>3593</v>
      </c>
      <c r="AN759" s="234" t="s">
        <v>3593</v>
      </c>
      <c r="AO759" s="234" t="s">
        <v>3593</v>
      </c>
      <c r="AP759" s="234" t="s">
        <v>3593</v>
      </c>
      <c r="AQ759" s="234" t="s">
        <v>3593</v>
      </c>
      <c r="AR759" s="234" t="s">
        <v>3593</v>
      </c>
      <c r="AS759" s="234" t="s">
        <v>3593</v>
      </c>
      <c r="AT759" s="234" t="s">
        <v>3593</v>
      </c>
      <c r="AU759" s="234" t="s">
        <v>3593</v>
      </c>
      <c r="AV759" s="234" t="s">
        <v>3593</v>
      </c>
      <c r="AW759" s="234" t="s">
        <v>3593</v>
      </c>
      <c r="AX759" s="234" t="s">
        <v>3593</v>
      </c>
      <c r="AY759" s="234" t="s">
        <v>3593</v>
      </c>
    </row>
    <row r="760" spans="15:51" x14ac:dyDescent="0.25">
      <c r="O760" s="200"/>
      <c r="P760" s="199" t="s">
        <v>4052</v>
      </c>
      <c r="Q760" s="199" t="s">
        <v>4014</v>
      </c>
      <c r="R760" s="199" t="s">
        <v>4014</v>
      </c>
      <c r="S760" s="199" t="s">
        <v>3668</v>
      </c>
      <c r="T760" s="234" t="s">
        <v>4053</v>
      </c>
      <c r="U760" s="234" t="s">
        <v>3593</v>
      </c>
      <c r="V760" s="234" t="s">
        <v>3593</v>
      </c>
      <c r="W760" s="234" t="s">
        <v>3593</v>
      </c>
      <c r="X760" s="234" t="s">
        <v>3593</v>
      </c>
      <c r="Y760" s="234" t="s">
        <v>3593</v>
      </c>
      <c r="Z760" s="234" t="s">
        <v>3593</v>
      </c>
      <c r="AA760" s="234" t="s">
        <v>3593</v>
      </c>
      <c r="AB760" s="234" t="s">
        <v>3593</v>
      </c>
      <c r="AC760" s="234" t="s">
        <v>3593</v>
      </c>
      <c r="AD760" s="234" t="s">
        <v>3593</v>
      </c>
      <c r="AE760" s="234" t="s">
        <v>3593</v>
      </c>
      <c r="AF760" s="234" t="s">
        <v>3593</v>
      </c>
      <c r="AG760" s="234" t="s">
        <v>3593</v>
      </c>
      <c r="AH760" s="234" t="s">
        <v>3593</v>
      </c>
      <c r="AI760" s="234" t="s">
        <v>3593</v>
      </c>
      <c r="AJ760" s="234" t="s">
        <v>3593</v>
      </c>
      <c r="AK760" s="234" t="s">
        <v>3593</v>
      </c>
      <c r="AL760" s="234" t="s">
        <v>3593</v>
      </c>
      <c r="AM760" s="234" t="s">
        <v>3593</v>
      </c>
      <c r="AN760" s="234" t="s">
        <v>3593</v>
      </c>
      <c r="AO760" s="234" t="s">
        <v>3593</v>
      </c>
      <c r="AP760" s="234" t="s">
        <v>3593</v>
      </c>
      <c r="AQ760" s="234" t="s">
        <v>3593</v>
      </c>
      <c r="AR760" s="234" t="s">
        <v>3593</v>
      </c>
      <c r="AS760" s="234" t="s">
        <v>3593</v>
      </c>
      <c r="AT760" s="234" t="s">
        <v>3593</v>
      </c>
      <c r="AU760" s="234" t="s">
        <v>3593</v>
      </c>
      <c r="AV760" s="234" t="s">
        <v>3593</v>
      </c>
      <c r="AW760" s="234" t="s">
        <v>3593</v>
      </c>
      <c r="AX760" s="234" t="s">
        <v>3593</v>
      </c>
      <c r="AY760" s="234" t="s">
        <v>3593</v>
      </c>
    </row>
    <row r="761" spans="15:51" x14ac:dyDescent="0.25">
      <c r="O761" s="200"/>
      <c r="P761" s="199" t="s">
        <v>4052</v>
      </c>
      <c r="Q761" s="199" t="s">
        <v>3993</v>
      </c>
      <c r="R761" s="199" t="s">
        <v>3993</v>
      </c>
      <c r="S761" s="199" t="s">
        <v>3781</v>
      </c>
      <c r="T761" s="199" t="s">
        <v>3760</v>
      </c>
      <c r="U761" s="234" t="s">
        <v>4053</v>
      </c>
      <c r="V761" s="234" t="s">
        <v>3593</v>
      </c>
      <c r="W761" s="234" t="s">
        <v>3593</v>
      </c>
      <c r="X761" s="234" t="s">
        <v>3593</v>
      </c>
      <c r="Y761" s="234" t="s">
        <v>3593</v>
      </c>
      <c r="Z761" s="234" t="s">
        <v>3593</v>
      </c>
      <c r="AA761" s="234" t="s">
        <v>3593</v>
      </c>
      <c r="AB761" s="234" t="s">
        <v>3593</v>
      </c>
      <c r="AC761" s="234" t="s">
        <v>3593</v>
      </c>
      <c r="AD761" s="234" t="s">
        <v>3593</v>
      </c>
      <c r="AE761" s="234" t="s">
        <v>3593</v>
      </c>
      <c r="AF761" s="234" t="s">
        <v>3593</v>
      </c>
      <c r="AG761" s="234" t="s">
        <v>3593</v>
      </c>
      <c r="AH761" s="234" t="s">
        <v>3593</v>
      </c>
      <c r="AI761" s="234" t="s">
        <v>3593</v>
      </c>
      <c r="AJ761" s="234" t="s">
        <v>3593</v>
      </c>
      <c r="AK761" s="234" t="s">
        <v>3593</v>
      </c>
      <c r="AL761" s="234" t="s">
        <v>3593</v>
      </c>
      <c r="AM761" s="234" t="s">
        <v>3593</v>
      </c>
      <c r="AN761" s="234" t="s">
        <v>3593</v>
      </c>
      <c r="AO761" s="234" t="s">
        <v>3593</v>
      </c>
      <c r="AP761" s="234" t="s">
        <v>3593</v>
      </c>
      <c r="AQ761" s="234" t="s">
        <v>3593</v>
      </c>
      <c r="AR761" s="234" t="s">
        <v>3593</v>
      </c>
      <c r="AS761" s="234" t="s">
        <v>3593</v>
      </c>
      <c r="AT761" s="234" t="s">
        <v>3593</v>
      </c>
      <c r="AU761" s="234" t="s">
        <v>3593</v>
      </c>
      <c r="AV761" s="234" t="s">
        <v>3593</v>
      </c>
      <c r="AW761" s="234" t="s">
        <v>3593</v>
      </c>
      <c r="AX761" s="234" t="s">
        <v>3593</v>
      </c>
      <c r="AY761" s="234" t="s">
        <v>3593</v>
      </c>
    </row>
    <row r="762" spans="15:51" x14ac:dyDescent="0.25">
      <c r="O762" s="200"/>
      <c r="P762" s="199" t="s">
        <v>4052</v>
      </c>
      <c r="Q762" s="199" t="s">
        <v>3625</v>
      </c>
      <c r="R762" s="199" t="s">
        <v>3625</v>
      </c>
      <c r="S762" s="199" t="s">
        <v>3970</v>
      </c>
      <c r="T762" s="199" t="s">
        <v>3810</v>
      </c>
      <c r="U762" s="234" t="s">
        <v>4053</v>
      </c>
      <c r="V762" s="234" t="s">
        <v>3593</v>
      </c>
      <c r="W762" s="234" t="s">
        <v>3593</v>
      </c>
      <c r="X762" s="234" t="s">
        <v>3593</v>
      </c>
      <c r="Y762" s="234" t="s">
        <v>3593</v>
      </c>
      <c r="Z762" s="234" t="s">
        <v>3593</v>
      </c>
      <c r="AA762" s="234" t="s">
        <v>3593</v>
      </c>
      <c r="AB762" s="234" t="s">
        <v>3593</v>
      </c>
      <c r="AC762" s="234" t="s">
        <v>3593</v>
      </c>
      <c r="AD762" s="234" t="s">
        <v>3593</v>
      </c>
      <c r="AE762" s="234" t="s">
        <v>3593</v>
      </c>
      <c r="AF762" s="234" t="s">
        <v>3593</v>
      </c>
      <c r="AG762" s="234" t="s">
        <v>3593</v>
      </c>
      <c r="AH762" s="234" t="s">
        <v>3593</v>
      </c>
      <c r="AI762" s="234" t="s">
        <v>3593</v>
      </c>
      <c r="AJ762" s="234" t="s">
        <v>3593</v>
      </c>
      <c r="AK762" s="234" t="s">
        <v>3593</v>
      </c>
      <c r="AL762" s="234" t="s">
        <v>3593</v>
      </c>
      <c r="AM762" s="234" t="s">
        <v>3593</v>
      </c>
      <c r="AN762" s="234" t="s">
        <v>3593</v>
      </c>
      <c r="AO762" s="234" t="s">
        <v>3593</v>
      </c>
      <c r="AP762" s="234" t="s">
        <v>3593</v>
      </c>
      <c r="AQ762" s="234" t="s">
        <v>3593</v>
      </c>
      <c r="AR762" s="234" t="s">
        <v>3593</v>
      </c>
      <c r="AS762" s="234" t="s">
        <v>3593</v>
      </c>
      <c r="AT762" s="234" t="s">
        <v>3593</v>
      </c>
      <c r="AU762" s="234" t="s">
        <v>3593</v>
      </c>
      <c r="AV762" s="234" t="s">
        <v>3593</v>
      </c>
      <c r="AW762" s="234" t="s">
        <v>3593</v>
      </c>
      <c r="AX762" s="234" t="s">
        <v>3593</v>
      </c>
      <c r="AY762" s="234" t="s">
        <v>3593</v>
      </c>
    </row>
    <row r="763" spans="15:51" x14ac:dyDescent="0.25">
      <c r="O763" s="200"/>
      <c r="P763" s="199" t="s">
        <v>4052</v>
      </c>
      <c r="Q763" s="199" t="s">
        <v>3971</v>
      </c>
      <c r="R763" s="199" t="s">
        <v>3971</v>
      </c>
      <c r="S763" s="199" t="s">
        <v>3945</v>
      </c>
      <c r="T763" s="234" t="s">
        <v>4053</v>
      </c>
      <c r="U763" s="234" t="s">
        <v>3593</v>
      </c>
      <c r="V763" s="234" t="s">
        <v>3593</v>
      </c>
      <c r="W763" s="234" t="s">
        <v>3593</v>
      </c>
      <c r="X763" s="234" t="s">
        <v>3593</v>
      </c>
      <c r="Y763" s="234" t="s">
        <v>3593</v>
      </c>
      <c r="Z763" s="234" t="s">
        <v>3593</v>
      </c>
      <c r="AA763" s="234" t="s">
        <v>3593</v>
      </c>
      <c r="AB763" s="234" t="s">
        <v>3593</v>
      </c>
      <c r="AC763" s="234" t="s">
        <v>3593</v>
      </c>
      <c r="AD763" s="234" t="s">
        <v>3593</v>
      </c>
      <c r="AE763" s="234" t="s">
        <v>3593</v>
      </c>
      <c r="AF763" s="234" t="s">
        <v>3593</v>
      </c>
      <c r="AG763" s="234" t="s">
        <v>3593</v>
      </c>
      <c r="AH763" s="234" t="s">
        <v>3593</v>
      </c>
      <c r="AI763" s="234" t="s">
        <v>3593</v>
      </c>
      <c r="AJ763" s="234" t="s">
        <v>3593</v>
      </c>
      <c r="AK763" s="234" t="s">
        <v>3593</v>
      </c>
      <c r="AL763" s="234" t="s">
        <v>3593</v>
      </c>
      <c r="AM763" s="234" t="s">
        <v>3593</v>
      </c>
      <c r="AN763" s="234" t="s">
        <v>3593</v>
      </c>
      <c r="AO763" s="234" t="s">
        <v>3593</v>
      </c>
      <c r="AP763" s="234" t="s">
        <v>3593</v>
      </c>
      <c r="AQ763" s="234" t="s">
        <v>3593</v>
      </c>
      <c r="AR763" s="234" t="s">
        <v>3593</v>
      </c>
      <c r="AS763" s="234" t="s">
        <v>3593</v>
      </c>
      <c r="AT763" s="234" t="s">
        <v>3593</v>
      </c>
      <c r="AU763" s="234" t="s">
        <v>3593</v>
      </c>
      <c r="AV763" s="234" t="s">
        <v>3593</v>
      </c>
      <c r="AW763" s="234" t="s">
        <v>3593</v>
      </c>
      <c r="AX763" s="234" t="s">
        <v>3593</v>
      </c>
      <c r="AY763" s="234" t="s">
        <v>3593</v>
      </c>
    </row>
    <row r="764" spans="15:51" x14ac:dyDescent="0.25">
      <c r="O764" s="200"/>
      <c r="P764" s="199" t="s">
        <v>4052</v>
      </c>
      <c r="Q764" s="199" t="s">
        <v>3994</v>
      </c>
      <c r="R764" s="199" t="s">
        <v>3994</v>
      </c>
      <c r="S764" s="199" t="s">
        <v>3781</v>
      </c>
      <c r="T764" s="199" t="s">
        <v>3760</v>
      </c>
      <c r="U764" s="234" t="s">
        <v>4053</v>
      </c>
      <c r="V764" s="234" t="s">
        <v>3593</v>
      </c>
      <c r="W764" s="234" t="s">
        <v>3593</v>
      </c>
      <c r="X764" s="234" t="s">
        <v>3593</v>
      </c>
      <c r="Y764" s="234" t="s">
        <v>3593</v>
      </c>
      <c r="Z764" s="234" t="s">
        <v>3593</v>
      </c>
      <c r="AA764" s="234" t="s">
        <v>3593</v>
      </c>
      <c r="AB764" s="234" t="s">
        <v>3593</v>
      </c>
      <c r="AC764" s="234" t="s">
        <v>3593</v>
      </c>
      <c r="AD764" s="234" t="s">
        <v>3593</v>
      </c>
      <c r="AE764" s="234" t="s">
        <v>3593</v>
      </c>
      <c r="AF764" s="234" t="s">
        <v>3593</v>
      </c>
      <c r="AG764" s="234" t="s">
        <v>3593</v>
      </c>
      <c r="AH764" s="234" t="s">
        <v>3593</v>
      </c>
      <c r="AI764" s="234" t="s">
        <v>3593</v>
      </c>
      <c r="AJ764" s="234" t="s">
        <v>3593</v>
      </c>
      <c r="AK764" s="234" t="s">
        <v>3593</v>
      </c>
      <c r="AL764" s="234" t="s">
        <v>3593</v>
      </c>
      <c r="AM764" s="234" t="s">
        <v>3593</v>
      </c>
      <c r="AN764" s="234" t="s">
        <v>3593</v>
      </c>
      <c r="AO764" s="234" t="s">
        <v>3593</v>
      </c>
      <c r="AP764" s="234" t="s">
        <v>3593</v>
      </c>
      <c r="AQ764" s="234" t="s">
        <v>3593</v>
      </c>
      <c r="AR764" s="234" t="s">
        <v>3593</v>
      </c>
      <c r="AS764" s="234" t="s">
        <v>3593</v>
      </c>
      <c r="AT764" s="234" t="s">
        <v>3593</v>
      </c>
      <c r="AU764" s="234" t="s">
        <v>3593</v>
      </c>
      <c r="AV764" s="234" t="s">
        <v>3593</v>
      </c>
      <c r="AW764" s="234" t="s">
        <v>3593</v>
      </c>
      <c r="AX764" s="234" t="s">
        <v>3593</v>
      </c>
      <c r="AY764" s="234" t="s">
        <v>3593</v>
      </c>
    </row>
    <row r="765" spans="15:51" x14ac:dyDescent="0.25">
      <c r="O765" s="200"/>
      <c r="P765" s="199" t="s">
        <v>4052</v>
      </c>
      <c r="Q765" s="199" t="s">
        <v>3934</v>
      </c>
      <c r="R765" s="199" t="s">
        <v>3934</v>
      </c>
      <c r="S765" s="199" t="s">
        <v>3615</v>
      </c>
      <c r="T765" s="199" t="s">
        <v>3617</v>
      </c>
      <c r="U765" s="234" t="s">
        <v>4053</v>
      </c>
      <c r="V765" s="234" t="s">
        <v>3593</v>
      </c>
      <c r="W765" s="234" t="s">
        <v>3593</v>
      </c>
      <c r="X765" s="234" t="s">
        <v>3593</v>
      </c>
      <c r="Y765" s="234" t="s">
        <v>3593</v>
      </c>
      <c r="Z765" s="234" t="s">
        <v>3593</v>
      </c>
      <c r="AA765" s="234" t="s">
        <v>3593</v>
      </c>
      <c r="AB765" s="234" t="s">
        <v>3593</v>
      </c>
      <c r="AC765" s="234" t="s">
        <v>3593</v>
      </c>
      <c r="AD765" s="234" t="s">
        <v>3593</v>
      </c>
      <c r="AE765" s="234" t="s">
        <v>3593</v>
      </c>
      <c r="AF765" s="234" t="s">
        <v>3593</v>
      </c>
      <c r="AG765" s="234" t="s">
        <v>3593</v>
      </c>
      <c r="AH765" s="234" t="s">
        <v>3593</v>
      </c>
      <c r="AI765" s="234" t="s">
        <v>3593</v>
      </c>
      <c r="AJ765" s="234" t="s">
        <v>3593</v>
      </c>
      <c r="AK765" s="234" t="s">
        <v>3593</v>
      </c>
      <c r="AL765" s="234" t="s">
        <v>3593</v>
      </c>
      <c r="AM765" s="234" t="s">
        <v>3593</v>
      </c>
      <c r="AN765" s="234" t="s">
        <v>3593</v>
      </c>
      <c r="AO765" s="234" t="s">
        <v>3593</v>
      </c>
      <c r="AP765" s="234" t="s">
        <v>3593</v>
      </c>
      <c r="AQ765" s="234" t="s">
        <v>3593</v>
      </c>
      <c r="AR765" s="234" t="s">
        <v>3593</v>
      </c>
      <c r="AS765" s="234" t="s">
        <v>3593</v>
      </c>
      <c r="AT765" s="234" t="s">
        <v>3593</v>
      </c>
      <c r="AU765" s="234" t="s">
        <v>3593</v>
      </c>
      <c r="AV765" s="234" t="s">
        <v>3593</v>
      </c>
      <c r="AW765" s="234" t="s">
        <v>3593</v>
      </c>
      <c r="AX765" s="234" t="s">
        <v>3593</v>
      </c>
      <c r="AY765" s="234" t="s">
        <v>3593</v>
      </c>
    </row>
    <row r="766" spans="15:51" x14ac:dyDescent="0.25">
      <c r="O766" s="200"/>
      <c r="P766" s="199" t="s">
        <v>4052</v>
      </c>
      <c r="Q766" s="199" t="s">
        <v>4015</v>
      </c>
      <c r="R766" s="199" t="s">
        <v>4015</v>
      </c>
      <c r="S766" s="199" t="s">
        <v>3642</v>
      </c>
      <c r="T766" s="234" t="s">
        <v>4053</v>
      </c>
      <c r="U766" s="234" t="s">
        <v>3593</v>
      </c>
      <c r="V766" s="234" t="s">
        <v>3593</v>
      </c>
      <c r="W766" s="234" t="s">
        <v>3593</v>
      </c>
      <c r="X766" s="234" t="s">
        <v>3593</v>
      </c>
      <c r="Y766" s="234" t="s">
        <v>3593</v>
      </c>
      <c r="Z766" s="234" t="s">
        <v>3593</v>
      </c>
      <c r="AA766" s="234" t="s">
        <v>3593</v>
      </c>
      <c r="AB766" s="234" t="s">
        <v>3593</v>
      </c>
      <c r="AC766" s="234" t="s">
        <v>3593</v>
      </c>
      <c r="AD766" s="234" t="s">
        <v>3593</v>
      </c>
      <c r="AE766" s="234" t="s">
        <v>3593</v>
      </c>
      <c r="AF766" s="234" t="s">
        <v>3593</v>
      </c>
      <c r="AG766" s="234" t="s">
        <v>3593</v>
      </c>
      <c r="AH766" s="234" t="s">
        <v>3593</v>
      </c>
      <c r="AI766" s="234" t="s">
        <v>3593</v>
      </c>
      <c r="AJ766" s="234" t="s">
        <v>3593</v>
      </c>
      <c r="AK766" s="234" t="s">
        <v>3593</v>
      </c>
      <c r="AL766" s="234" t="s">
        <v>3593</v>
      </c>
      <c r="AM766" s="234" t="s">
        <v>3593</v>
      </c>
      <c r="AN766" s="234" t="s">
        <v>3593</v>
      </c>
      <c r="AO766" s="234" t="s">
        <v>3593</v>
      </c>
      <c r="AP766" s="234" t="s">
        <v>3593</v>
      </c>
      <c r="AQ766" s="234" t="s">
        <v>3593</v>
      </c>
      <c r="AR766" s="234" t="s">
        <v>3593</v>
      </c>
      <c r="AS766" s="234" t="s">
        <v>3593</v>
      </c>
      <c r="AT766" s="234" t="s">
        <v>3593</v>
      </c>
      <c r="AU766" s="234" t="s">
        <v>3593</v>
      </c>
      <c r="AV766" s="234" t="s">
        <v>3593</v>
      </c>
      <c r="AW766" s="234" t="s">
        <v>3593</v>
      </c>
      <c r="AX766" s="234" t="s">
        <v>3593</v>
      </c>
      <c r="AY766" s="234" t="s">
        <v>3593</v>
      </c>
    </row>
    <row r="767" spans="15:51" x14ac:dyDescent="0.25">
      <c r="O767" s="200"/>
      <c r="P767" s="199" t="s">
        <v>4052</v>
      </c>
      <c r="Q767" s="199" t="s">
        <v>3935</v>
      </c>
      <c r="R767" s="199" t="s">
        <v>3935</v>
      </c>
      <c r="S767" s="199" t="s">
        <v>3615</v>
      </c>
      <c r="T767" s="199" t="s">
        <v>3617</v>
      </c>
      <c r="U767" s="234" t="s">
        <v>4053</v>
      </c>
      <c r="V767" s="234" t="s">
        <v>3593</v>
      </c>
      <c r="W767" s="234" t="s">
        <v>3593</v>
      </c>
      <c r="X767" s="234" t="s">
        <v>3593</v>
      </c>
      <c r="Y767" s="234" t="s">
        <v>3593</v>
      </c>
      <c r="Z767" s="234" t="s">
        <v>3593</v>
      </c>
      <c r="AA767" s="234" t="s">
        <v>3593</v>
      </c>
      <c r="AB767" s="234" t="s">
        <v>3593</v>
      </c>
      <c r="AC767" s="234" t="s">
        <v>3593</v>
      </c>
      <c r="AD767" s="234" t="s">
        <v>3593</v>
      </c>
      <c r="AE767" s="234" t="s">
        <v>3593</v>
      </c>
      <c r="AF767" s="234" t="s">
        <v>3593</v>
      </c>
      <c r="AG767" s="234" t="s">
        <v>3593</v>
      </c>
      <c r="AH767" s="234" t="s">
        <v>3593</v>
      </c>
      <c r="AI767" s="234" t="s">
        <v>3593</v>
      </c>
      <c r="AJ767" s="234" t="s">
        <v>3593</v>
      </c>
      <c r="AK767" s="234" t="s">
        <v>3593</v>
      </c>
      <c r="AL767" s="234" t="s">
        <v>3593</v>
      </c>
      <c r="AM767" s="234" t="s">
        <v>3593</v>
      </c>
      <c r="AN767" s="234" t="s">
        <v>3593</v>
      </c>
      <c r="AO767" s="234" t="s">
        <v>3593</v>
      </c>
      <c r="AP767" s="234" t="s">
        <v>3593</v>
      </c>
      <c r="AQ767" s="234" t="s">
        <v>3593</v>
      </c>
      <c r="AR767" s="234" t="s">
        <v>3593</v>
      </c>
      <c r="AS767" s="234" t="s">
        <v>3593</v>
      </c>
      <c r="AT767" s="234" t="s">
        <v>3593</v>
      </c>
      <c r="AU767" s="234" t="s">
        <v>3593</v>
      </c>
      <c r="AV767" s="234" t="s">
        <v>3593</v>
      </c>
      <c r="AW767" s="234" t="s">
        <v>3593</v>
      </c>
      <c r="AX767" s="234" t="s">
        <v>3593</v>
      </c>
      <c r="AY767" s="234" t="s">
        <v>3593</v>
      </c>
    </row>
    <row r="768" spans="15:51" x14ac:dyDescent="0.25">
      <c r="O768" s="200"/>
      <c r="P768" s="199" t="s">
        <v>4054</v>
      </c>
      <c r="Q768" s="199" t="s">
        <v>4016</v>
      </c>
      <c r="R768" s="199" t="s">
        <v>4017</v>
      </c>
      <c r="S768" s="199" t="s">
        <v>4018</v>
      </c>
      <c r="T768" s="234" t="s">
        <v>3593</v>
      </c>
      <c r="U768" s="234" t="s">
        <v>3593</v>
      </c>
      <c r="V768" s="234" t="s">
        <v>3593</v>
      </c>
      <c r="W768" s="234" t="s">
        <v>3593</v>
      </c>
      <c r="X768" s="234" t="s">
        <v>3593</v>
      </c>
      <c r="Y768" s="234" t="s">
        <v>3593</v>
      </c>
      <c r="Z768" s="234" t="s">
        <v>3593</v>
      </c>
      <c r="AA768" s="234" t="s">
        <v>3593</v>
      </c>
      <c r="AB768" s="234" t="s">
        <v>3593</v>
      </c>
      <c r="AC768" s="234" t="s">
        <v>3593</v>
      </c>
      <c r="AD768" s="234" t="s">
        <v>3593</v>
      </c>
      <c r="AE768" s="234" t="s">
        <v>3593</v>
      </c>
      <c r="AF768" s="234" t="s">
        <v>3593</v>
      </c>
      <c r="AG768" s="234" t="s">
        <v>3593</v>
      </c>
      <c r="AH768" s="234" t="s">
        <v>3593</v>
      </c>
      <c r="AI768" s="234" t="s">
        <v>3593</v>
      </c>
      <c r="AJ768" s="234" t="s">
        <v>3593</v>
      </c>
      <c r="AK768" s="234" t="s">
        <v>3593</v>
      </c>
      <c r="AL768" s="234" t="s">
        <v>3593</v>
      </c>
      <c r="AM768" s="234" t="s">
        <v>3593</v>
      </c>
      <c r="AN768" s="234" t="s">
        <v>3593</v>
      </c>
      <c r="AO768" s="234" t="s">
        <v>3593</v>
      </c>
      <c r="AP768" s="234" t="s">
        <v>3593</v>
      </c>
      <c r="AQ768" s="234" t="s">
        <v>3593</v>
      </c>
      <c r="AR768" s="234" t="s">
        <v>3593</v>
      </c>
      <c r="AS768" s="234" t="s">
        <v>3593</v>
      </c>
      <c r="AT768" s="234" t="s">
        <v>3593</v>
      </c>
      <c r="AU768" s="234" t="s">
        <v>3593</v>
      </c>
      <c r="AV768" s="234" t="s">
        <v>3593</v>
      </c>
      <c r="AW768" s="234" t="s">
        <v>3593</v>
      </c>
      <c r="AX768" s="234" t="s">
        <v>3593</v>
      </c>
      <c r="AY768" s="234" t="s">
        <v>3593</v>
      </c>
    </row>
    <row r="769" spans="15:51" x14ac:dyDescent="0.25">
      <c r="O769" s="200"/>
      <c r="P769" s="199" t="s">
        <v>4052</v>
      </c>
      <c r="Q769" s="199" t="s">
        <v>4017</v>
      </c>
      <c r="R769" s="199" t="s">
        <v>4017</v>
      </c>
      <c r="S769" s="199" t="s">
        <v>4016</v>
      </c>
      <c r="T769" s="234" t="s">
        <v>4053</v>
      </c>
      <c r="U769" s="234" t="s">
        <v>3593</v>
      </c>
      <c r="V769" s="234" t="s">
        <v>3593</v>
      </c>
      <c r="W769" s="234" t="s">
        <v>3593</v>
      </c>
      <c r="X769" s="234" t="s">
        <v>3593</v>
      </c>
      <c r="Y769" s="234" t="s">
        <v>3593</v>
      </c>
      <c r="Z769" s="234" t="s">
        <v>3593</v>
      </c>
      <c r="AA769" s="234" t="s">
        <v>3593</v>
      </c>
      <c r="AB769" s="234" t="s">
        <v>3593</v>
      </c>
      <c r="AC769" s="234" t="s">
        <v>3593</v>
      </c>
      <c r="AD769" s="234" t="s">
        <v>3593</v>
      </c>
      <c r="AE769" s="234" t="s">
        <v>3593</v>
      </c>
      <c r="AF769" s="234" t="s">
        <v>3593</v>
      </c>
      <c r="AG769" s="234" t="s">
        <v>3593</v>
      </c>
      <c r="AH769" s="234" t="s">
        <v>3593</v>
      </c>
      <c r="AI769" s="234" t="s">
        <v>3593</v>
      </c>
      <c r="AJ769" s="234" t="s">
        <v>3593</v>
      </c>
      <c r="AK769" s="234" t="s">
        <v>3593</v>
      </c>
      <c r="AL769" s="234" t="s">
        <v>3593</v>
      </c>
      <c r="AM769" s="234" t="s">
        <v>3593</v>
      </c>
      <c r="AN769" s="234" t="s">
        <v>3593</v>
      </c>
      <c r="AO769" s="234" t="s">
        <v>3593</v>
      </c>
      <c r="AP769" s="234" t="s">
        <v>3593</v>
      </c>
      <c r="AQ769" s="234" t="s">
        <v>3593</v>
      </c>
      <c r="AR769" s="234" t="s">
        <v>3593</v>
      </c>
      <c r="AS769" s="234" t="s">
        <v>3593</v>
      </c>
      <c r="AT769" s="234" t="s">
        <v>3593</v>
      </c>
      <c r="AU769" s="234" t="s">
        <v>3593</v>
      </c>
      <c r="AV769" s="234" t="s">
        <v>3593</v>
      </c>
      <c r="AW769" s="234" t="s">
        <v>3593</v>
      </c>
      <c r="AX769" s="234" t="s">
        <v>3593</v>
      </c>
      <c r="AY769" s="234" t="s">
        <v>3593</v>
      </c>
    </row>
    <row r="770" spans="15:51" x14ac:dyDescent="0.25">
      <c r="O770" s="200"/>
      <c r="P770" s="199" t="s">
        <v>4052</v>
      </c>
      <c r="Q770" s="199" t="s">
        <v>3661</v>
      </c>
      <c r="R770" s="199" t="s">
        <v>3661</v>
      </c>
      <c r="S770" s="199" t="s">
        <v>3658</v>
      </c>
      <c r="T770" s="234" t="s">
        <v>4053</v>
      </c>
      <c r="U770" s="234" t="s">
        <v>3593</v>
      </c>
      <c r="V770" s="234" t="s">
        <v>3593</v>
      </c>
      <c r="W770" s="234" t="s">
        <v>3593</v>
      </c>
      <c r="X770" s="234" t="s">
        <v>3593</v>
      </c>
      <c r="Y770" s="234" t="s">
        <v>3593</v>
      </c>
      <c r="Z770" s="234" t="s">
        <v>3593</v>
      </c>
      <c r="AA770" s="234" t="s">
        <v>3593</v>
      </c>
      <c r="AB770" s="234" t="s">
        <v>3593</v>
      </c>
      <c r="AC770" s="234" t="s">
        <v>3593</v>
      </c>
      <c r="AD770" s="234" t="s">
        <v>3593</v>
      </c>
      <c r="AE770" s="234" t="s">
        <v>3593</v>
      </c>
      <c r="AF770" s="234" t="s">
        <v>3593</v>
      </c>
      <c r="AG770" s="234" t="s">
        <v>3593</v>
      </c>
      <c r="AH770" s="234" t="s">
        <v>3593</v>
      </c>
      <c r="AI770" s="234" t="s">
        <v>3593</v>
      </c>
      <c r="AJ770" s="234" t="s">
        <v>3593</v>
      </c>
      <c r="AK770" s="234" t="s">
        <v>3593</v>
      </c>
      <c r="AL770" s="234" t="s">
        <v>3593</v>
      </c>
      <c r="AM770" s="234" t="s">
        <v>3593</v>
      </c>
      <c r="AN770" s="234" t="s">
        <v>3593</v>
      </c>
      <c r="AO770" s="234" t="s">
        <v>3593</v>
      </c>
      <c r="AP770" s="234" t="s">
        <v>3593</v>
      </c>
      <c r="AQ770" s="234" t="s">
        <v>3593</v>
      </c>
      <c r="AR770" s="234" t="s">
        <v>3593</v>
      </c>
      <c r="AS770" s="234" t="s">
        <v>3593</v>
      </c>
      <c r="AT770" s="234" t="s">
        <v>3593</v>
      </c>
      <c r="AU770" s="234" t="s">
        <v>3593</v>
      </c>
      <c r="AV770" s="234" t="s">
        <v>3593</v>
      </c>
      <c r="AW770" s="234" t="s">
        <v>3593</v>
      </c>
      <c r="AX770" s="234" t="s">
        <v>3593</v>
      </c>
      <c r="AY770" s="234" t="s">
        <v>3593</v>
      </c>
    </row>
    <row r="771" spans="15:51" x14ac:dyDescent="0.25">
      <c r="O771" s="200"/>
      <c r="P771" s="199" t="s">
        <v>4052</v>
      </c>
      <c r="Q771" s="199" t="s">
        <v>4019</v>
      </c>
      <c r="R771" s="199" t="s">
        <v>4019</v>
      </c>
      <c r="S771" s="199" t="s">
        <v>3668</v>
      </c>
      <c r="T771" s="234" t="s">
        <v>4053</v>
      </c>
      <c r="U771" s="234" t="s">
        <v>3593</v>
      </c>
      <c r="V771" s="234" t="s">
        <v>3593</v>
      </c>
      <c r="W771" s="234" t="s">
        <v>3593</v>
      </c>
      <c r="X771" s="234" t="s">
        <v>3593</v>
      </c>
      <c r="Y771" s="234" t="s">
        <v>3593</v>
      </c>
      <c r="Z771" s="234" t="s">
        <v>3593</v>
      </c>
      <c r="AA771" s="234" t="s">
        <v>3593</v>
      </c>
      <c r="AB771" s="234" t="s">
        <v>3593</v>
      </c>
      <c r="AC771" s="234" t="s">
        <v>3593</v>
      </c>
      <c r="AD771" s="234" t="s">
        <v>3593</v>
      </c>
      <c r="AE771" s="234" t="s">
        <v>3593</v>
      </c>
      <c r="AF771" s="234" t="s">
        <v>3593</v>
      </c>
      <c r="AG771" s="234" t="s">
        <v>3593</v>
      </c>
      <c r="AH771" s="234" t="s">
        <v>3593</v>
      </c>
      <c r="AI771" s="234" t="s">
        <v>3593</v>
      </c>
      <c r="AJ771" s="234" t="s">
        <v>3593</v>
      </c>
      <c r="AK771" s="234" t="s">
        <v>3593</v>
      </c>
      <c r="AL771" s="234" t="s">
        <v>3593</v>
      </c>
      <c r="AM771" s="234" t="s">
        <v>3593</v>
      </c>
      <c r="AN771" s="234" t="s">
        <v>3593</v>
      </c>
      <c r="AO771" s="234" t="s">
        <v>3593</v>
      </c>
      <c r="AP771" s="234" t="s">
        <v>3593</v>
      </c>
      <c r="AQ771" s="234" t="s">
        <v>3593</v>
      </c>
      <c r="AR771" s="234" t="s">
        <v>3593</v>
      </c>
      <c r="AS771" s="234" t="s">
        <v>3593</v>
      </c>
      <c r="AT771" s="234" t="s">
        <v>3593</v>
      </c>
      <c r="AU771" s="234" t="s">
        <v>3593</v>
      </c>
      <c r="AV771" s="234" t="s">
        <v>3593</v>
      </c>
      <c r="AW771" s="234" t="s">
        <v>3593</v>
      </c>
      <c r="AX771" s="234" t="s">
        <v>3593</v>
      </c>
      <c r="AY771" s="234" t="s">
        <v>3593</v>
      </c>
    </row>
    <row r="772" spans="15:51" x14ac:dyDescent="0.25">
      <c r="O772" s="200"/>
      <c r="P772" s="199" t="s">
        <v>4054</v>
      </c>
      <c r="Q772" s="199" t="s">
        <v>3970</v>
      </c>
      <c r="R772" s="199" t="s">
        <v>3624</v>
      </c>
      <c r="S772" s="199" t="s">
        <v>3625</v>
      </c>
      <c r="T772" s="199" t="s">
        <v>3626</v>
      </c>
      <c r="U772" s="199" t="s">
        <v>3627</v>
      </c>
      <c r="V772" s="199" t="s">
        <v>3628</v>
      </c>
      <c r="W772" s="234" t="s">
        <v>3593</v>
      </c>
      <c r="X772" s="234" t="s">
        <v>3593</v>
      </c>
      <c r="Y772" s="234" t="s">
        <v>3593</v>
      </c>
      <c r="Z772" s="234" t="s">
        <v>3593</v>
      </c>
      <c r="AA772" s="234" t="s">
        <v>3593</v>
      </c>
      <c r="AB772" s="234" t="s">
        <v>3593</v>
      </c>
      <c r="AC772" s="234" t="s">
        <v>3593</v>
      </c>
      <c r="AD772" s="234" t="s">
        <v>3593</v>
      </c>
      <c r="AE772" s="234" t="s">
        <v>3593</v>
      </c>
      <c r="AF772" s="234" t="s">
        <v>3593</v>
      </c>
      <c r="AG772" s="234" t="s">
        <v>3593</v>
      </c>
      <c r="AH772" s="234" t="s">
        <v>3593</v>
      </c>
      <c r="AI772" s="234" t="s">
        <v>3593</v>
      </c>
      <c r="AJ772" s="234" t="s">
        <v>3593</v>
      </c>
      <c r="AK772" s="234" t="s">
        <v>3593</v>
      </c>
      <c r="AL772" s="234" t="s">
        <v>3593</v>
      </c>
      <c r="AM772" s="234" t="s">
        <v>3593</v>
      </c>
      <c r="AN772" s="234" t="s">
        <v>3593</v>
      </c>
      <c r="AO772" s="234" t="s">
        <v>3593</v>
      </c>
      <c r="AP772" s="234" t="s">
        <v>3593</v>
      </c>
      <c r="AQ772" s="234" t="s">
        <v>3593</v>
      </c>
      <c r="AR772" s="234" t="s">
        <v>3593</v>
      </c>
      <c r="AS772" s="234" t="s">
        <v>3593</v>
      </c>
      <c r="AT772" s="234" t="s">
        <v>3593</v>
      </c>
      <c r="AU772" s="234" t="s">
        <v>3593</v>
      </c>
      <c r="AV772" s="234" t="s">
        <v>3593</v>
      </c>
      <c r="AW772" s="234" t="s">
        <v>3593</v>
      </c>
      <c r="AX772" s="234" t="s">
        <v>3593</v>
      </c>
      <c r="AY772" s="234" t="s">
        <v>3593</v>
      </c>
    </row>
    <row r="773" spans="15:51" x14ac:dyDescent="0.25">
      <c r="O773" s="200"/>
      <c r="P773" s="199" t="s">
        <v>4052</v>
      </c>
      <c r="Q773" s="199" t="s">
        <v>3713</v>
      </c>
      <c r="R773" s="199" t="s">
        <v>3713</v>
      </c>
      <c r="S773" s="199" t="s">
        <v>3631</v>
      </c>
      <c r="T773" s="199" t="s">
        <v>3633</v>
      </c>
      <c r="U773" s="234" t="s">
        <v>4053</v>
      </c>
      <c r="V773" s="234" t="s">
        <v>3593</v>
      </c>
      <c r="W773" s="234" t="s">
        <v>3593</v>
      </c>
      <c r="X773" s="234" t="s">
        <v>3593</v>
      </c>
      <c r="Y773" s="234" t="s">
        <v>3593</v>
      </c>
      <c r="Z773" s="234" t="s">
        <v>3593</v>
      </c>
      <c r="AA773" s="234" t="s">
        <v>3593</v>
      </c>
      <c r="AB773" s="234" t="s">
        <v>3593</v>
      </c>
      <c r="AC773" s="234" t="s">
        <v>3593</v>
      </c>
      <c r="AD773" s="234" t="s">
        <v>3593</v>
      </c>
      <c r="AE773" s="234" t="s">
        <v>3593</v>
      </c>
      <c r="AF773" s="234" t="s">
        <v>3593</v>
      </c>
      <c r="AG773" s="234" t="s">
        <v>3593</v>
      </c>
      <c r="AH773" s="234" t="s">
        <v>3593</v>
      </c>
      <c r="AI773" s="234" t="s">
        <v>3593</v>
      </c>
      <c r="AJ773" s="234" t="s">
        <v>3593</v>
      </c>
      <c r="AK773" s="234" t="s">
        <v>3593</v>
      </c>
      <c r="AL773" s="234" t="s">
        <v>3593</v>
      </c>
      <c r="AM773" s="234" t="s">
        <v>3593</v>
      </c>
      <c r="AN773" s="234" t="s">
        <v>3593</v>
      </c>
      <c r="AO773" s="234" t="s">
        <v>3593</v>
      </c>
      <c r="AP773" s="234" t="s">
        <v>3593</v>
      </c>
      <c r="AQ773" s="234" t="s">
        <v>3593</v>
      </c>
      <c r="AR773" s="234" t="s">
        <v>3593</v>
      </c>
      <c r="AS773" s="234" t="s">
        <v>3593</v>
      </c>
      <c r="AT773" s="234" t="s">
        <v>3593</v>
      </c>
      <c r="AU773" s="234" t="s">
        <v>3593</v>
      </c>
      <c r="AV773" s="234" t="s">
        <v>3593</v>
      </c>
      <c r="AW773" s="234" t="s">
        <v>3593</v>
      </c>
      <c r="AX773" s="234" t="s">
        <v>3593</v>
      </c>
      <c r="AY773" s="234" t="s">
        <v>3593</v>
      </c>
    </row>
    <row r="774" spans="15:51" x14ac:dyDescent="0.25">
      <c r="O774" s="200"/>
      <c r="P774" s="199" t="s">
        <v>4052</v>
      </c>
      <c r="Q774" s="199" t="s">
        <v>3731</v>
      </c>
      <c r="R774" s="199" t="s">
        <v>3731</v>
      </c>
      <c r="S774" s="199" t="s">
        <v>3724</v>
      </c>
      <c r="T774" s="199" t="s">
        <v>3726</v>
      </c>
      <c r="U774" s="234" t="s">
        <v>4053</v>
      </c>
      <c r="V774" s="234" t="s">
        <v>3593</v>
      </c>
      <c r="W774" s="234" t="s">
        <v>3593</v>
      </c>
      <c r="X774" s="234" t="s">
        <v>3593</v>
      </c>
      <c r="Y774" s="234" t="s">
        <v>3593</v>
      </c>
      <c r="Z774" s="234" t="s">
        <v>3593</v>
      </c>
      <c r="AA774" s="234" t="s">
        <v>3593</v>
      </c>
      <c r="AB774" s="234" t="s">
        <v>3593</v>
      </c>
      <c r="AC774" s="234" t="s">
        <v>3593</v>
      </c>
      <c r="AD774" s="234" t="s">
        <v>3593</v>
      </c>
      <c r="AE774" s="234" t="s">
        <v>3593</v>
      </c>
      <c r="AF774" s="234" t="s">
        <v>3593</v>
      </c>
      <c r="AG774" s="234" t="s">
        <v>3593</v>
      </c>
      <c r="AH774" s="234" t="s">
        <v>3593</v>
      </c>
      <c r="AI774" s="234" t="s">
        <v>3593</v>
      </c>
      <c r="AJ774" s="234" t="s">
        <v>3593</v>
      </c>
      <c r="AK774" s="234" t="s">
        <v>3593</v>
      </c>
      <c r="AL774" s="234" t="s">
        <v>3593</v>
      </c>
      <c r="AM774" s="234" t="s">
        <v>3593</v>
      </c>
      <c r="AN774" s="234" t="s">
        <v>3593</v>
      </c>
      <c r="AO774" s="234" t="s">
        <v>3593</v>
      </c>
      <c r="AP774" s="234" t="s">
        <v>3593</v>
      </c>
      <c r="AQ774" s="234" t="s">
        <v>3593</v>
      </c>
      <c r="AR774" s="234" t="s">
        <v>3593</v>
      </c>
      <c r="AS774" s="234" t="s">
        <v>3593</v>
      </c>
      <c r="AT774" s="234" t="s">
        <v>3593</v>
      </c>
      <c r="AU774" s="234" t="s">
        <v>3593</v>
      </c>
      <c r="AV774" s="234" t="s">
        <v>3593</v>
      </c>
      <c r="AW774" s="234" t="s">
        <v>3593</v>
      </c>
      <c r="AX774" s="234" t="s">
        <v>3593</v>
      </c>
      <c r="AY774" s="234" t="s">
        <v>3593</v>
      </c>
    </row>
    <row r="775" spans="15:51" x14ac:dyDescent="0.25">
      <c r="O775" s="200"/>
      <c r="P775" s="199" t="s">
        <v>4052</v>
      </c>
      <c r="Q775" s="199" t="s">
        <v>3798</v>
      </c>
      <c r="R775" s="199" t="s">
        <v>3798</v>
      </c>
      <c r="S775" s="199" t="s">
        <v>3598</v>
      </c>
      <c r="T775" s="199" t="s">
        <v>3600</v>
      </c>
      <c r="U775" s="234" t="s">
        <v>4053</v>
      </c>
      <c r="V775" s="234" t="s">
        <v>3593</v>
      </c>
      <c r="W775" s="234" t="s">
        <v>3593</v>
      </c>
      <c r="X775" s="234" t="s">
        <v>3593</v>
      </c>
      <c r="Y775" s="234" t="s">
        <v>3593</v>
      </c>
      <c r="Z775" s="234" t="s">
        <v>3593</v>
      </c>
      <c r="AA775" s="234" t="s">
        <v>3593</v>
      </c>
      <c r="AB775" s="234" t="s">
        <v>3593</v>
      </c>
      <c r="AC775" s="234" t="s">
        <v>3593</v>
      </c>
      <c r="AD775" s="234" t="s">
        <v>3593</v>
      </c>
      <c r="AE775" s="234" t="s">
        <v>3593</v>
      </c>
      <c r="AF775" s="234" t="s">
        <v>3593</v>
      </c>
      <c r="AG775" s="234" t="s">
        <v>3593</v>
      </c>
      <c r="AH775" s="234" t="s">
        <v>3593</v>
      </c>
      <c r="AI775" s="234" t="s">
        <v>3593</v>
      </c>
      <c r="AJ775" s="234" t="s">
        <v>3593</v>
      </c>
      <c r="AK775" s="234" t="s">
        <v>3593</v>
      </c>
      <c r="AL775" s="234" t="s">
        <v>3593</v>
      </c>
      <c r="AM775" s="234" t="s">
        <v>3593</v>
      </c>
      <c r="AN775" s="234" t="s">
        <v>3593</v>
      </c>
      <c r="AO775" s="234" t="s">
        <v>3593</v>
      </c>
      <c r="AP775" s="234" t="s">
        <v>3593</v>
      </c>
      <c r="AQ775" s="234" t="s">
        <v>3593</v>
      </c>
      <c r="AR775" s="234" t="s">
        <v>3593</v>
      </c>
      <c r="AS775" s="234" t="s">
        <v>3593</v>
      </c>
      <c r="AT775" s="234" t="s">
        <v>3593</v>
      </c>
      <c r="AU775" s="234" t="s">
        <v>3593</v>
      </c>
      <c r="AV775" s="234" t="s">
        <v>3593</v>
      </c>
      <c r="AW775" s="234" t="s">
        <v>3593</v>
      </c>
      <c r="AX775" s="234" t="s">
        <v>3593</v>
      </c>
      <c r="AY775" s="234" t="s">
        <v>3593</v>
      </c>
    </row>
    <row r="776" spans="15:51" x14ac:dyDescent="0.25">
      <c r="O776" s="200"/>
      <c r="P776" s="199" t="s">
        <v>3699</v>
      </c>
      <c r="Q776" s="199" t="s">
        <v>4020</v>
      </c>
      <c r="R776" s="234" t="s">
        <v>3593</v>
      </c>
      <c r="S776" s="234" t="s">
        <v>3593</v>
      </c>
      <c r="T776" s="234" t="s">
        <v>3593</v>
      </c>
      <c r="U776" s="234" t="s">
        <v>3593</v>
      </c>
      <c r="V776" s="234" t="s">
        <v>3593</v>
      </c>
      <c r="W776" s="234" t="s">
        <v>3593</v>
      </c>
      <c r="X776" s="234" t="s">
        <v>3593</v>
      </c>
      <c r="Y776" s="234" t="s">
        <v>3593</v>
      </c>
      <c r="Z776" s="234" t="s">
        <v>3593</v>
      </c>
      <c r="AA776" s="234" t="s">
        <v>3593</v>
      </c>
      <c r="AB776" s="234" t="s">
        <v>3593</v>
      </c>
      <c r="AC776" s="234" t="s">
        <v>3593</v>
      </c>
      <c r="AD776" s="234" t="s">
        <v>3593</v>
      </c>
      <c r="AE776" s="234" t="s">
        <v>3593</v>
      </c>
      <c r="AF776" s="234" t="s">
        <v>3593</v>
      </c>
      <c r="AG776" s="234" t="s">
        <v>3593</v>
      </c>
      <c r="AH776" s="234" t="s">
        <v>3593</v>
      </c>
      <c r="AI776" s="234" t="s">
        <v>3593</v>
      </c>
      <c r="AJ776" s="234" t="s">
        <v>3593</v>
      </c>
      <c r="AK776" s="234" t="s">
        <v>3593</v>
      </c>
      <c r="AL776" s="234" t="s">
        <v>3593</v>
      </c>
      <c r="AM776" s="234" t="s">
        <v>3593</v>
      </c>
      <c r="AN776" s="234" t="s">
        <v>3593</v>
      </c>
      <c r="AO776" s="234" t="s">
        <v>3593</v>
      </c>
      <c r="AP776" s="234" t="s">
        <v>3593</v>
      </c>
      <c r="AQ776" s="234" t="s">
        <v>3593</v>
      </c>
      <c r="AR776" s="234" t="s">
        <v>3593</v>
      </c>
      <c r="AS776" s="234" t="s">
        <v>3593</v>
      </c>
      <c r="AT776" s="234" t="s">
        <v>3593</v>
      </c>
      <c r="AU776" s="234" t="s">
        <v>3593</v>
      </c>
      <c r="AV776" s="234" t="s">
        <v>3593</v>
      </c>
      <c r="AW776" s="234" t="s">
        <v>3593</v>
      </c>
      <c r="AX776" s="234" t="s">
        <v>3593</v>
      </c>
      <c r="AY776" s="234" t="s">
        <v>3593</v>
      </c>
    </row>
    <row r="777" spans="15:51" x14ac:dyDescent="0.25">
      <c r="O777" s="200"/>
      <c r="P777" s="199" t="s">
        <v>4052</v>
      </c>
      <c r="Q777" s="199" t="s">
        <v>3623</v>
      </c>
      <c r="R777" s="199" t="s">
        <v>3623</v>
      </c>
      <c r="S777" s="199" t="s">
        <v>3629</v>
      </c>
      <c r="T777" s="234" t="s">
        <v>4053</v>
      </c>
      <c r="U777" s="234" t="s">
        <v>3593</v>
      </c>
      <c r="V777" s="234" t="s">
        <v>3593</v>
      </c>
      <c r="W777" s="234" t="s">
        <v>3593</v>
      </c>
      <c r="X777" s="234" t="s">
        <v>3593</v>
      </c>
      <c r="Y777" s="234" t="s">
        <v>3593</v>
      </c>
      <c r="Z777" s="234" t="s">
        <v>3593</v>
      </c>
      <c r="AA777" s="234" t="s">
        <v>3593</v>
      </c>
      <c r="AB777" s="234" t="s">
        <v>3593</v>
      </c>
      <c r="AC777" s="234" t="s">
        <v>3593</v>
      </c>
      <c r="AD777" s="234" t="s">
        <v>3593</v>
      </c>
      <c r="AE777" s="234" t="s">
        <v>3593</v>
      </c>
      <c r="AF777" s="234" t="s">
        <v>3593</v>
      </c>
      <c r="AG777" s="234" t="s">
        <v>3593</v>
      </c>
      <c r="AH777" s="234" t="s">
        <v>3593</v>
      </c>
      <c r="AI777" s="234" t="s">
        <v>3593</v>
      </c>
      <c r="AJ777" s="234" t="s">
        <v>3593</v>
      </c>
      <c r="AK777" s="234" t="s">
        <v>3593</v>
      </c>
      <c r="AL777" s="234" t="s">
        <v>3593</v>
      </c>
      <c r="AM777" s="234" t="s">
        <v>3593</v>
      </c>
      <c r="AN777" s="234" t="s">
        <v>3593</v>
      </c>
      <c r="AO777" s="234" t="s">
        <v>3593</v>
      </c>
      <c r="AP777" s="234" t="s">
        <v>3593</v>
      </c>
      <c r="AQ777" s="234" t="s">
        <v>3593</v>
      </c>
      <c r="AR777" s="234" t="s">
        <v>3593</v>
      </c>
      <c r="AS777" s="234" t="s">
        <v>3593</v>
      </c>
      <c r="AT777" s="234" t="s">
        <v>3593</v>
      </c>
      <c r="AU777" s="234" t="s">
        <v>3593</v>
      </c>
      <c r="AV777" s="234" t="s">
        <v>3593</v>
      </c>
      <c r="AW777" s="234" t="s">
        <v>3593</v>
      </c>
      <c r="AX777" s="234" t="s">
        <v>3593</v>
      </c>
      <c r="AY777" s="234" t="s">
        <v>3593</v>
      </c>
    </row>
    <row r="778" spans="15:51" x14ac:dyDescent="0.25">
      <c r="O778" s="200"/>
      <c r="P778" s="199" t="s">
        <v>4052</v>
      </c>
      <c r="Q778" s="199" t="s">
        <v>3803</v>
      </c>
      <c r="R778" s="199" t="s">
        <v>3803</v>
      </c>
      <c r="S778" s="199" t="s">
        <v>3811</v>
      </c>
      <c r="T778" s="199" t="s">
        <v>3810</v>
      </c>
      <c r="U778" s="234" t="s">
        <v>4053</v>
      </c>
      <c r="V778" s="234" t="s">
        <v>3593</v>
      </c>
      <c r="W778" s="234" t="s">
        <v>3593</v>
      </c>
      <c r="X778" s="234" t="s">
        <v>3593</v>
      </c>
      <c r="Y778" s="234" t="s">
        <v>3593</v>
      </c>
      <c r="Z778" s="234" t="s">
        <v>3593</v>
      </c>
      <c r="AA778" s="234" t="s">
        <v>3593</v>
      </c>
      <c r="AB778" s="234" t="s">
        <v>3593</v>
      </c>
      <c r="AC778" s="234" t="s">
        <v>3593</v>
      </c>
      <c r="AD778" s="234" t="s">
        <v>3593</v>
      </c>
      <c r="AE778" s="234" t="s">
        <v>3593</v>
      </c>
      <c r="AF778" s="234" t="s">
        <v>3593</v>
      </c>
      <c r="AG778" s="234" t="s">
        <v>3593</v>
      </c>
      <c r="AH778" s="234" t="s">
        <v>3593</v>
      </c>
      <c r="AI778" s="234" t="s">
        <v>3593</v>
      </c>
      <c r="AJ778" s="234" t="s">
        <v>3593</v>
      </c>
      <c r="AK778" s="234" t="s">
        <v>3593</v>
      </c>
      <c r="AL778" s="234" t="s">
        <v>3593</v>
      </c>
      <c r="AM778" s="234" t="s">
        <v>3593</v>
      </c>
      <c r="AN778" s="234" t="s">
        <v>3593</v>
      </c>
      <c r="AO778" s="234" t="s">
        <v>3593</v>
      </c>
      <c r="AP778" s="234" t="s">
        <v>3593</v>
      </c>
      <c r="AQ778" s="234" t="s">
        <v>3593</v>
      </c>
      <c r="AR778" s="234" t="s">
        <v>3593</v>
      </c>
      <c r="AS778" s="234" t="s">
        <v>3593</v>
      </c>
      <c r="AT778" s="234" t="s">
        <v>3593</v>
      </c>
      <c r="AU778" s="234" t="s">
        <v>3593</v>
      </c>
      <c r="AV778" s="234" t="s">
        <v>3593</v>
      </c>
      <c r="AW778" s="234" t="s">
        <v>3593</v>
      </c>
      <c r="AX778" s="234" t="s">
        <v>3593</v>
      </c>
      <c r="AY778" s="234" t="s">
        <v>3593</v>
      </c>
    </row>
    <row r="779" spans="15:51" x14ac:dyDescent="0.25">
      <c r="O779" s="200"/>
      <c r="P779" s="199" t="s">
        <v>4052</v>
      </c>
      <c r="Q779" s="199" t="s">
        <v>3965</v>
      </c>
      <c r="R779" s="199" t="s">
        <v>3965</v>
      </c>
      <c r="S779" s="199" t="s">
        <v>3682</v>
      </c>
      <c r="T779" s="234" t="s">
        <v>4053</v>
      </c>
      <c r="U779" s="234" t="s">
        <v>3593</v>
      </c>
      <c r="V779" s="234" t="s">
        <v>3593</v>
      </c>
      <c r="W779" s="234" t="s">
        <v>3593</v>
      </c>
      <c r="X779" s="234" t="s">
        <v>3593</v>
      </c>
      <c r="Y779" s="234" t="s">
        <v>3593</v>
      </c>
      <c r="Z779" s="234" t="s">
        <v>3593</v>
      </c>
      <c r="AA779" s="234" t="s">
        <v>3593</v>
      </c>
      <c r="AB779" s="234" t="s">
        <v>3593</v>
      </c>
      <c r="AC779" s="234" t="s">
        <v>3593</v>
      </c>
      <c r="AD779" s="234" t="s">
        <v>3593</v>
      </c>
      <c r="AE779" s="234" t="s">
        <v>3593</v>
      </c>
      <c r="AF779" s="234" t="s">
        <v>3593</v>
      </c>
      <c r="AG779" s="234" t="s">
        <v>3593</v>
      </c>
      <c r="AH779" s="234" t="s">
        <v>3593</v>
      </c>
      <c r="AI779" s="234" t="s">
        <v>3593</v>
      </c>
      <c r="AJ779" s="234" t="s">
        <v>3593</v>
      </c>
      <c r="AK779" s="234" t="s">
        <v>3593</v>
      </c>
      <c r="AL779" s="234" t="s">
        <v>3593</v>
      </c>
      <c r="AM779" s="234" t="s">
        <v>3593</v>
      </c>
      <c r="AN779" s="234" t="s">
        <v>3593</v>
      </c>
      <c r="AO779" s="234" t="s">
        <v>3593</v>
      </c>
      <c r="AP779" s="234" t="s">
        <v>3593</v>
      </c>
      <c r="AQ779" s="234" t="s">
        <v>3593</v>
      </c>
      <c r="AR779" s="234" t="s">
        <v>3593</v>
      </c>
      <c r="AS779" s="234" t="s">
        <v>3593</v>
      </c>
      <c r="AT779" s="234" t="s">
        <v>3593</v>
      </c>
      <c r="AU779" s="234" t="s">
        <v>3593</v>
      </c>
      <c r="AV779" s="234" t="s">
        <v>3593</v>
      </c>
      <c r="AW779" s="234" t="s">
        <v>3593</v>
      </c>
      <c r="AX779" s="234" t="s">
        <v>3593</v>
      </c>
      <c r="AY779" s="234" t="s">
        <v>3593</v>
      </c>
    </row>
    <row r="780" spans="15:51" x14ac:dyDescent="0.25">
      <c r="O780" s="200"/>
      <c r="P780" s="199" t="s">
        <v>4052</v>
      </c>
      <c r="Q780" s="199" t="s">
        <v>3966</v>
      </c>
      <c r="R780" s="199" t="s">
        <v>3966</v>
      </c>
      <c r="S780" s="199" t="s">
        <v>3682</v>
      </c>
      <c r="T780" s="234" t="s">
        <v>4053</v>
      </c>
      <c r="U780" s="234" t="s">
        <v>3593</v>
      </c>
      <c r="V780" s="234" t="s">
        <v>3593</v>
      </c>
      <c r="W780" s="234" t="s">
        <v>3593</v>
      </c>
      <c r="X780" s="234" t="s">
        <v>3593</v>
      </c>
      <c r="Y780" s="234" t="s">
        <v>3593</v>
      </c>
      <c r="Z780" s="234" t="s">
        <v>3593</v>
      </c>
      <c r="AA780" s="234" t="s">
        <v>3593</v>
      </c>
      <c r="AB780" s="234" t="s">
        <v>3593</v>
      </c>
      <c r="AC780" s="234" t="s">
        <v>3593</v>
      </c>
      <c r="AD780" s="234" t="s">
        <v>3593</v>
      </c>
      <c r="AE780" s="234" t="s">
        <v>3593</v>
      </c>
      <c r="AF780" s="234" t="s">
        <v>3593</v>
      </c>
      <c r="AG780" s="234" t="s">
        <v>3593</v>
      </c>
      <c r="AH780" s="234" t="s">
        <v>3593</v>
      </c>
      <c r="AI780" s="234" t="s">
        <v>3593</v>
      </c>
      <c r="AJ780" s="234" t="s">
        <v>3593</v>
      </c>
      <c r="AK780" s="234" t="s">
        <v>3593</v>
      </c>
      <c r="AL780" s="234" t="s">
        <v>3593</v>
      </c>
      <c r="AM780" s="234" t="s">
        <v>3593</v>
      </c>
      <c r="AN780" s="234" t="s">
        <v>3593</v>
      </c>
      <c r="AO780" s="234" t="s">
        <v>3593</v>
      </c>
      <c r="AP780" s="234" t="s">
        <v>3593</v>
      </c>
      <c r="AQ780" s="234" t="s">
        <v>3593</v>
      </c>
      <c r="AR780" s="234" t="s">
        <v>3593</v>
      </c>
      <c r="AS780" s="234" t="s">
        <v>3593</v>
      </c>
      <c r="AT780" s="234" t="s">
        <v>3593</v>
      </c>
      <c r="AU780" s="234" t="s">
        <v>3593</v>
      </c>
      <c r="AV780" s="234" t="s">
        <v>3593</v>
      </c>
      <c r="AW780" s="234" t="s">
        <v>3593</v>
      </c>
      <c r="AX780" s="234" t="s">
        <v>3593</v>
      </c>
      <c r="AY780" s="234" t="s">
        <v>3593</v>
      </c>
    </row>
    <row r="781" spans="15:51" x14ac:dyDescent="0.25">
      <c r="O781" s="200"/>
      <c r="P781" s="199" t="s">
        <v>4052</v>
      </c>
      <c r="Q781" s="199" t="s">
        <v>3786</v>
      </c>
      <c r="R781" s="199" t="s">
        <v>3786</v>
      </c>
      <c r="S781" s="199" t="s">
        <v>3595</v>
      </c>
      <c r="T781" s="234" t="s">
        <v>4053</v>
      </c>
      <c r="U781" s="234" t="s">
        <v>3593</v>
      </c>
      <c r="V781" s="234" t="s">
        <v>3593</v>
      </c>
      <c r="W781" s="234" t="s">
        <v>3593</v>
      </c>
      <c r="X781" s="234" t="s">
        <v>3593</v>
      </c>
      <c r="Y781" s="234" t="s">
        <v>3593</v>
      </c>
      <c r="Z781" s="234" t="s">
        <v>3593</v>
      </c>
      <c r="AA781" s="234" t="s">
        <v>3593</v>
      </c>
      <c r="AB781" s="234" t="s">
        <v>3593</v>
      </c>
      <c r="AC781" s="234" t="s">
        <v>3593</v>
      </c>
      <c r="AD781" s="234" t="s">
        <v>3593</v>
      </c>
      <c r="AE781" s="234" t="s">
        <v>3593</v>
      </c>
      <c r="AF781" s="234" t="s">
        <v>3593</v>
      </c>
      <c r="AG781" s="234" t="s">
        <v>3593</v>
      </c>
      <c r="AH781" s="234" t="s">
        <v>3593</v>
      </c>
      <c r="AI781" s="234" t="s">
        <v>3593</v>
      </c>
      <c r="AJ781" s="234" t="s">
        <v>3593</v>
      </c>
      <c r="AK781" s="234" t="s">
        <v>3593</v>
      </c>
      <c r="AL781" s="234" t="s">
        <v>3593</v>
      </c>
      <c r="AM781" s="234" t="s">
        <v>3593</v>
      </c>
      <c r="AN781" s="234" t="s">
        <v>3593</v>
      </c>
      <c r="AO781" s="234" t="s">
        <v>3593</v>
      </c>
      <c r="AP781" s="234" t="s">
        <v>3593</v>
      </c>
      <c r="AQ781" s="234" t="s">
        <v>3593</v>
      </c>
      <c r="AR781" s="234" t="s">
        <v>3593</v>
      </c>
      <c r="AS781" s="234" t="s">
        <v>3593</v>
      </c>
      <c r="AT781" s="234" t="s">
        <v>3593</v>
      </c>
      <c r="AU781" s="234" t="s">
        <v>3593</v>
      </c>
      <c r="AV781" s="234" t="s">
        <v>3593</v>
      </c>
      <c r="AW781" s="234" t="s">
        <v>3593</v>
      </c>
      <c r="AX781" s="234" t="s">
        <v>3593</v>
      </c>
      <c r="AY781" s="234" t="s">
        <v>3593</v>
      </c>
    </row>
    <row r="782" spans="15:51" x14ac:dyDescent="0.25">
      <c r="O782" s="200"/>
      <c r="P782" s="199" t="s">
        <v>4052</v>
      </c>
      <c r="Q782" s="199" t="s">
        <v>3984</v>
      </c>
      <c r="R782" s="199" t="s">
        <v>3984</v>
      </c>
      <c r="S782" s="199" t="s">
        <v>3692</v>
      </c>
      <c r="T782" s="234" t="s">
        <v>4053</v>
      </c>
      <c r="U782" s="234" t="s">
        <v>3593</v>
      </c>
      <c r="V782" s="234" t="s">
        <v>3593</v>
      </c>
      <c r="W782" s="234" t="s">
        <v>3593</v>
      </c>
      <c r="X782" s="234" t="s">
        <v>3593</v>
      </c>
      <c r="Y782" s="234" t="s">
        <v>3593</v>
      </c>
      <c r="Z782" s="234" t="s">
        <v>3593</v>
      </c>
      <c r="AA782" s="234" t="s">
        <v>3593</v>
      </c>
      <c r="AB782" s="234" t="s">
        <v>3593</v>
      </c>
      <c r="AC782" s="234" t="s">
        <v>3593</v>
      </c>
      <c r="AD782" s="234" t="s">
        <v>3593</v>
      </c>
      <c r="AE782" s="234" t="s">
        <v>3593</v>
      </c>
      <c r="AF782" s="234" t="s">
        <v>3593</v>
      </c>
      <c r="AG782" s="234" t="s">
        <v>3593</v>
      </c>
      <c r="AH782" s="234" t="s">
        <v>3593</v>
      </c>
      <c r="AI782" s="234" t="s">
        <v>3593</v>
      </c>
      <c r="AJ782" s="234" t="s">
        <v>3593</v>
      </c>
      <c r="AK782" s="234" t="s">
        <v>3593</v>
      </c>
      <c r="AL782" s="234" t="s">
        <v>3593</v>
      </c>
      <c r="AM782" s="234" t="s">
        <v>3593</v>
      </c>
      <c r="AN782" s="234" t="s">
        <v>3593</v>
      </c>
      <c r="AO782" s="234" t="s">
        <v>3593</v>
      </c>
      <c r="AP782" s="234" t="s">
        <v>3593</v>
      </c>
      <c r="AQ782" s="234" t="s">
        <v>3593</v>
      </c>
      <c r="AR782" s="234" t="s">
        <v>3593</v>
      </c>
      <c r="AS782" s="234" t="s">
        <v>3593</v>
      </c>
      <c r="AT782" s="234" t="s">
        <v>3593</v>
      </c>
      <c r="AU782" s="234" t="s">
        <v>3593</v>
      </c>
      <c r="AV782" s="234" t="s">
        <v>3593</v>
      </c>
      <c r="AW782" s="234" t="s">
        <v>3593</v>
      </c>
      <c r="AX782" s="234" t="s">
        <v>3593</v>
      </c>
      <c r="AY782" s="234" t="s">
        <v>3593</v>
      </c>
    </row>
    <row r="783" spans="15:51" x14ac:dyDescent="0.25">
      <c r="O783" s="200"/>
      <c r="P783" s="199" t="s">
        <v>4052</v>
      </c>
      <c r="Q783" s="199" t="s">
        <v>3996</v>
      </c>
      <c r="R783" s="199" t="s">
        <v>3996</v>
      </c>
      <c r="S783" s="199" t="s">
        <v>3771</v>
      </c>
      <c r="T783" s="234" t="s">
        <v>4053</v>
      </c>
      <c r="U783" s="234" t="s">
        <v>3593</v>
      </c>
      <c r="V783" s="234" t="s">
        <v>3593</v>
      </c>
      <c r="W783" s="234" t="s">
        <v>3593</v>
      </c>
      <c r="X783" s="234" t="s">
        <v>3593</v>
      </c>
      <c r="Y783" s="234" t="s">
        <v>3593</v>
      </c>
      <c r="Z783" s="234" t="s">
        <v>3593</v>
      </c>
      <c r="AA783" s="234" t="s">
        <v>3593</v>
      </c>
      <c r="AB783" s="234" t="s">
        <v>3593</v>
      </c>
      <c r="AC783" s="234" t="s">
        <v>3593</v>
      </c>
      <c r="AD783" s="234" t="s">
        <v>3593</v>
      </c>
      <c r="AE783" s="234" t="s">
        <v>3593</v>
      </c>
      <c r="AF783" s="234" t="s">
        <v>3593</v>
      </c>
      <c r="AG783" s="234" t="s">
        <v>3593</v>
      </c>
      <c r="AH783" s="234" t="s">
        <v>3593</v>
      </c>
      <c r="AI783" s="234" t="s">
        <v>3593</v>
      </c>
      <c r="AJ783" s="234" t="s">
        <v>3593</v>
      </c>
      <c r="AK783" s="234" t="s">
        <v>3593</v>
      </c>
      <c r="AL783" s="234" t="s">
        <v>3593</v>
      </c>
      <c r="AM783" s="234" t="s">
        <v>3593</v>
      </c>
      <c r="AN783" s="234" t="s">
        <v>3593</v>
      </c>
      <c r="AO783" s="234" t="s">
        <v>3593</v>
      </c>
      <c r="AP783" s="234" t="s">
        <v>3593</v>
      </c>
      <c r="AQ783" s="234" t="s">
        <v>3593</v>
      </c>
      <c r="AR783" s="234" t="s">
        <v>3593</v>
      </c>
      <c r="AS783" s="234" t="s">
        <v>3593</v>
      </c>
      <c r="AT783" s="234" t="s">
        <v>3593</v>
      </c>
      <c r="AU783" s="234" t="s">
        <v>3593</v>
      </c>
      <c r="AV783" s="234" t="s">
        <v>3593</v>
      </c>
      <c r="AW783" s="234" t="s">
        <v>3593</v>
      </c>
      <c r="AX783" s="234" t="s">
        <v>3593</v>
      </c>
      <c r="AY783" s="234" t="s">
        <v>3593</v>
      </c>
    </row>
    <row r="784" spans="15:51" x14ac:dyDescent="0.25">
      <c r="O784" s="200"/>
      <c r="P784" s="199" t="s">
        <v>4052</v>
      </c>
      <c r="Q784" s="199" t="s">
        <v>4006</v>
      </c>
      <c r="R784" s="199" t="s">
        <v>4006</v>
      </c>
      <c r="S784" s="199" t="s">
        <v>3746</v>
      </c>
      <c r="T784" s="234" t="s">
        <v>4053</v>
      </c>
      <c r="U784" s="234" t="s">
        <v>3593</v>
      </c>
      <c r="V784" s="234" t="s">
        <v>3593</v>
      </c>
      <c r="W784" s="234" t="s">
        <v>3593</v>
      </c>
      <c r="X784" s="234" t="s">
        <v>3593</v>
      </c>
      <c r="Y784" s="234" t="s">
        <v>3593</v>
      </c>
      <c r="Z784" s="234" t="s">
        <v>3593</v>
      </c>
      <c r="AA784" s="234" t="s">
        <v>3593</v>
      </c>
      <c r="AB784" s="234" t="s">
        <v>3593</v>
      </c>
      <c r="AC784" s="234" t="s">
        <v>3593</v>
      </c>
      <c r="AD784" s="234" t="s">
        <v>3593</v>
      </c>
      <c r="AE784" s="234" t="s">
        <v>3593</v>
      </c>
      <c r="AF784" s="234" t="s">
        <v>3593</v>
      </c>
      <c r="AG784" s="234" t="s">
        <v>3593</v>
      </c>
      <c r="AH784" s="234" t="s">
        <v>3593</v>
      </c>
      <c r="AI784" s="234" t="s">
        <v>3593</v>
      </c>
      <c r="AJ784" s="234" t="s">
        <v>3593</v>
      </c>
      <c r="AK784" s="234" t="s">
        <v>3593</v>
      </c>
      <c r="AL784" s="234" t="s">
        <v>3593</v>
      </c>
      <c r="AM784" s="234" t="s">
        <v>3593</v>
      </c>
      <c r="AN784" s="234" t="s">
        <v>3593</v>
      </c>
      <c r="AO784" s="234" t="s">
        <v>3593</v>
      </c>
      <c r="AP784" s="234" t="s">
        <v>3593</v>
      </c>
      <c r="AQ784" s="234" t="s">
        <v>3593</v>
      </c>
      <c r="AR784" s="234" t="s">
        <v>3593</v>
      </c>
      <c r="AS784" s="234" t="s">
        <v>3593</v>
      </c>
      <c r="AT784" s="234" t="s">
        <v>3593</v>
      </c>
      <c r="AU784" s="234" t="s">
        <v>3593</v>
      </c>
      <c r="AV784" s="234" t="s">
        <v>3593</v>
      </c>
      <c r="AW784" s="234" t="s">
        <v>3593</v>
      </c>
      <c r="AX784" s="234" t="s">
        <v>3593</v>
      </c>
      <c r="AY784" s="234" t="s">
        <v>3593</v>
      </c>
    </row>
    <row r="785" spans="15:51" x14ac:dyDescent="0.25">
      <c r="O785" s="200"/>
      <c r="P785" s="199" t="s">
        <v>4052</v>
      </c>
      <c r="Q785" s="199" t="s">
        <v>3952</v>
      </c>
      <c r="R785" s="199" t="s">
        <v>3952</v>
      </c>
      <c r="S785" s="199" t="s">
        <v>3716</v>
      </c>
      <c r="T785" s="199" t="s">
        <v>3675</v>
      </c>
      <c r="U785" s="234" t="s">
        <v>4053</v>
      </c>
      <c r="V785" s="234" t="s">
        <v>3593</v>
      </c>
      <c r="W785" s="234" t="s">
        <v>3593</v>
      </c>
      <c r="X785" s="234" t="s">
        <v>3593</v>
      </c>
      <c r="Y785" s="234" t="s">
        <v>3593</v>
      </c>
      <c r="Z785" s="234" t="s">
        <v>3593</v>
      </c>
      <c r="AA785" s="234" t="s">
        <v>3593</v>
      </c>
      <c r="AB785" s="234" t="s">
        <v>3593</v>
      </c>
      <c r="AC785" s="234" t="s">
        <v>3593</v>
      </c>
      <c r="AD785" s="234" t="s">
        <v>3593</v>
      </c>
      <c r="AE785" s="234" t="s">
        <v>3593</v>
      </c>
      <c r="AF785" s="234" t="s">
        <v>3593</v>
      </c>
      <c r="AG785" s="234" t="s">
        <v>3593</v>
      </c>
      <c r="AH785" s="234" t="s">
        <v>3593</v>
      </c>
      <c r="AI785" s="234" t="s">
        <v>3593</v>
      </c>
      <c r="AJ785" s="234" t="s">
        <v>3593</v>
      </c>
      <c r="AK785" s="234" t="s">
        <v>3593</v>
      </c>
      <c r="AL785" s="234" t="s">
        <v>3593</v>
      </c>
      <c r="AM785" s="234" t="s">
        <v>3593</v>
      </c>
      <c r="AN785" s="234" t="s">
        <v>3593</v>
      </c>
      <c r="AO785" s="234" t="s">
        <v>3593</v>
      </c>
      <c r="AP785" s="234" t="s">
        <v>3593</v>
      </c>
      <c r="AQ785" s="234" t="s">
        <v>3593</v>
      </c>
      <c r="AR785" s="234" t="s">
        <v>3593</v>
      </c>
      <c r="AS785" s="234" t="s">
        <v>3593</v>
      </c>
      <c r="AT785" s="234" t="s">
        <v>3593</v>
      </c>
      <c r="AU785" s="234" t="s">
        <v>3593</v>
      </c>
      <c r="AV785" s="234" t="s">
        <v>3593</v>
      </c>
      <c r="AW785" s="234" t="s">
        <v>3593</v>
      </c>
      <c r="AX785" s="234" t="s">
        <v>3593</v>
      </c>
      <c r="AY785" s="234" t="s">
        <v>3593</v>
      </c>
    </row>
    <row r="786" spans="15:51" x14ac:dyDescent="0.25">
      <c r="O786" s="200"/>
      <c r="P786" s="199" t="s">
        <v>4052</v>
      </c>
      <c r="Q786" s="199" t="s">
        <v>3626</v>
      </c>
      <c r="R786" s="199" t="s">
        <v>3626</v>
      </c>
      <c r="S786" s="199" t="s">
        <v>3970</v>
      </c>
      <c r="T786" s="199" t="s">
        <v>3810</v>
      </c>
      <c r="U786" s="234" t="s">
        <v>4053</v>
      </c>
      <c r="V786" s="234" t="s">
        <v>3593</v>
      </c>
      <c r="W786" s="234" t="s">
        <v>3593</v>
      </c>
      <c r="X786" s="234" t="s">
        <v>3593</v>
      </c>
      <c r="Y786" s="234" t="s">
        <v>3593</v>
      </c>
      <c r="Z786" s="234" t="s">
        <v>3593</v>
      </c>
      <c r="AA786" s="234" t="s">
        <v>3593</v>
      </c>
      <c r="AB786" s="234" t="s">
        <v>3593</v>
      </c>
      <c r="AC786" s="234" t="s">
        <v>3593</v>
      </c>
      <c r="AD786" s="234" t="s">
        <v>3593</v>
      </c>
      <c r="AE786" s="234" t="s">
        <v>3593</v>
      </c>
      <c r="AF786" s="234" t="s">
        <v>3593</v>
      </c>
      <c r="AG786" s="234" t="s">
        <v>3593</v>
      </c>
      <c r="AH786" s="234" t="s">
        <v>3593</v>
      </c>
      <c r="AI786" s="234" t="s">
        <v>3593</v>
      </c>
      <c r="AJ786" s="234" t="s">
        <v>3593</v>
      </c>
      <c r="AK786" s="234" t="s">
        <v>3593</v>
      </c>
      <c r="AL786" s="234" t="s">
        <v>3593</v>
      </c>
      <c r="AM786" s="234" t="s">
        <v>3593</v>
      </c>
      <c r="AN786" s="234" t="s">
        <v>3593</v>
      </c>
      <c r="AO786" s="234" t="s">
        <v>3593</v>
      </c>
      <c r="AP786" s="234" t="s">
        <v>3593</v>
      </c>
      <c r="AQ786" s="234" t="s">
        <v>3593</v>
      </c>
      <c r="AR786" s="234" t="s">
        <v>3593</v>
      </c>
      <c r="AS786" s="234" t="s">
        <v>3593</v>
      </c>
      <c r="AT786" s="234" t="s">
        <v>3593</v>
      </c>
      <c r="AU786" s="234" t="s">
        <v>3593</v>
      </c>
      <c r="AV786" s="234" t="s">
        <v>3593</v>
      </c>
      <c r="AW786" s="234" t="s">
        <v>3593</v>
      </c>
      <c r="AX786" s="234" t="s">
        <v>3593</v>
      </c>
      <c r="AY786" s="234" t="s">
        <v>3593</v>
      </c>
    </row>
    <row r="787" spans="15:51" x14ac:dyDescent="0.25">
      <c r="O787" s="200"/>
      <c r="P787" s="199" t="s">
        <v>4052</v>
      </c>
      <c r="Q787" s="199" t="s">
        <v>4021</v>
      </c>
      <c r="R787" s="199" t="s">
        <v>4021</v>
      </c>
      <c r="S787" s="199" t="s">
        <v>3734</v>
      </c>
      <c r="T787" s="199" t="s">
        <v>3736</v>
      </c>
      <c r="U787" s="234" t="s">
        <v>4053</v>
      </c>
      <c r="V787" s="234" t="s">
        <v>3593</v>
      </c>
      <c r="W787" s="234" t="s">
        <v>3593</v>
      </c>
      <c r="X787" s="234" t="s">
        <v>3593</v>
      </c>
      <c r="Y787" s="234" t="s">
        <v>3593</v>
      </c>
      <c r="Z787" s="234" t="s">
        <v>3593</v>
      </c>
      <c r="AA787" s="234" t="s">
        <v>3593</v>
      </c>
      <c r="AB787" s="234" t="s">
        <v>3593</v>
      </c>
      <c r="AC787" s="234" t="s">
        <v>3593</v>
      </c>
      <c r="AD787" s="234" t="s">
        <v>3593</v>
      </c>
      <c r="AE787" s="234" t="s">
        <v>3593</v>
      </c>
      <c r="AF787" s="234" t="s">
        <v>3593</v>
      </c>
      <c r="AG787" s="234" t="s">
        <v>3593</v>
      </c>
      <c r="AH787" s="234" t="s">
        <v>3593</v>
      </c>
      <c r="AI787" s="234" t="s">
        <v>3593</v>
      </c>
      <c r="AJ787" s="234" t="s">
        <v>3593</v>
      </c>
      <c r="AK787" s="234" t="s">
        <v>3593</v>
      </c>
      <c r="AL787" s="234" t="s">
        <v>3593</v>
      </c>
      <c r="AM787" s="234" t="s">
        <v>3593</v>
      </c>
      <c r="AN787" s="234" t="s">
        <v>3593</v>
      </c>
      <c r="AO787" s="234" t="s">
        <v>3593</v>
      </c>
      <c r="AP787" s="234" t="s">
        <v>3593</v>
      </c>
      <c r="AQ787" s="234" t="s">
        <v>3593</v>
      </c>
      <c r="AR787" s="234" t="s">
        <v>3593</v>
      </c>
      <c r="AS787" s="234" t="s">
        <v>3593</v>
      </c>
      <c r="AT787" s="234" t="s">
        <v>3593</v>
      </c>
      <c r="AU787" s="234" t="s">
        <v>3593</v>
      </c>
      <c r="AV787" s="234" t="s">
        <v>3593</v>
      </c>
      <c r="AW787" s="234" t="s">
        <v>3593</v>
      </c>
      <c r="AX787" s="234" t="s">
        <v>3593</v>
      </c>
      <c r="AY787" s="234" t="s">
        <v>3593</v>
      </c>
    </row>
    <row r="788" spans="15:51" x14ac:dyDescent="0.25">
      <c r="O788" s="200"/>
      <c r="P788" s="199" t="s">
        <v>4052</v>
      </c>
      <c r="Q788" s="199" t="s">
        <v>4000</v>
      </c>
      <c r="R788" s="199" t="s">
        <v>4000</v>
      </c>
      <c r="S788" s="199" t="s">
        <v>3858</v>
      </c>
      <c r="T788" s="234" t="s">
        <v>4053</v>
      </c>
      <c r="U788" s="234" t="s">
        <v>3593</v>
      </c>
      <c r="V788" s="234" t="s">
        <v>3593</v>
      </c>
      <c r="W788" s="234" t="s">
        <v>3593</v>
      </c>
      <c r="X788" s="234" t="s">
        <v>3593</v>
      </c>
      <c r="Y788" s="234" t="s">
        <v>3593</v>
      </c>
      <c r="Z788" s="234" t="s">
        <v>3593</v>
      </c>
      <c r="AA788" s="234" t="s">
        <v>3593</v>
      </c>
      <c r="AB788" s="234" t="s">
        <v>3593</v>
      </c>
      <c r="AC788" s="234" t="s">
        <v>3593</v>
      </c>
      <c r="AD788" s="234" t="s">
        <v>3593</v>
      </c>
      <c r="AE788" s="234" t="s">
        <v>3593</v>
      </c>
      <c r="AF788" s="234" t="s">
        <v>3593</v>
      </c>
      <c r="AG788" s="234" t="s">
        <v>3593</v>
      </c>
      <c r="AH788" s="234" t="s">
        <v>3593</v>
      </c>
      <c r="AI788" s="234" t="s">
        <v>3593</v>
      </c>
      <c r="AJ788" s="234" t="s">
        <v>3593</v>
      </c>
      <c r="AK788" s="234" t="s">
        <v>3593</v>
      </c>
      <c r="AL788" s="234" t="s">
        <v>3593</v>
      </c>
      <c r="AM788" s="234" t="s">
        <v>3593</v>
      </c>
      <c r="AN788" s="234" t="s">
        <v>3593</v>
      </c>
      <c r="AO788" s="234" t="s">
        <v>3593</v>
      </c>
      <c r="AP788" s="234" t="s">
        <v>3593</v>
      </c>
      <c r="AQ788" s="234" t="s">
        <v>3593</v>
      </c>
      <c r="AR788" s="234" t="s">
        <v>3593</v>
      </c>
      <c r="AS788" s="234" t="s">
        <v>3593</v>
      </c>
      <c r="AT788" s="234" t="s">
        <v>3593</v>
      </c>
      <c r="AU788" s="234" t="s">
        <v>3593</v>
      </c>
      <c r="AV788" s="234" t="s">
        <v>3593</v>
      </c>
      <c r="AW788" s="234" t="s">
        <v>3593</v>
      </c>
      <c r="AX788" s="234" t="s">
        <v>3593</v>
      </c>
      <c r="AY788" s="234" t="s">
        <v>3593</v>
      </c>
    </row>
    <row r="789" spans="15:51" x14ac:dyDescent="0.25">
      <c r="O789" s="200"/>
      <c r="P789" s="199" t="s">
        <v>4054</v>
      </c>
      <c r="Q789" s="199" t="s">
        <v>3642</v>
      </c>
      <c r="R789" s="199" t="s">
        <v>3640</v>
      </c>
      <c r="S789" s="199" t="s">
        <v>3812</v>
      </c>
      <c r="T789" s="199" t="s">
        <v>4011</v>
      </c>
      <c r="U789" s="199" t="s">
        <v>4015</v>
      </c>
      <c r="V789" s="234" t="s">
        <v>3593</v>
      </c>
      <c r="W789" s="234" t="s">
        <v>3593</v>
      </c>
      <c r="X789" s="234" t="s">
        <v>3593</v>
      </c>
      <c r="Y789" s="234" t="s">
        <v>3593</v>
      </c>
      <c r="Z789" s="234" t="s">
        <v>3593</v>
      </c>
      <c r="AA789" s="234" t="s">
        <v>3593</v>
      </c>
      <c r="AB789" s="234" t="s">
        <v>3593</v>
      </c>
      <c r="AC789" s="234" t="s">
        <v>3593</v>
      </c>
      <c r="AD789" s="234" t="s">
        <v>3593</v>
      </c>
      <c r="AE789" s="234" t="s">
        <v>3593</v>
      </c>
      <c r="AF789" s="234" t="s">
        <v>3593</v>
      </c>
      <c r="AG789" s="234" t="s">
        <v>3593</v>
      </c>
      <c r="AH789" s="234" t="s">
        <v>3593</v>
      </c>
      <c r="AI789" s="234" t="s">
        <v>3593</v>
      </c>
      <c r="AJ789" s="234" t="s">
        <v>3593</v>
      </c>
      <c r="AK789" s="234" t="s">
        <v>3593</v>
      </c>
      <c r="AL789" s="234" t="s">
        <v>3593</v>
      </c>
      <c r="AM789" s="234" t="s">
        <v>3593</v>
      </c>
      <c r="AN789" s="234" t="s">
        <v>3593</v>
      </c>
      <c r="AO789" s="234" t="s">
        <v>3593</v>
      </c>
      <c r="AP789" s="234" t="s">
        <v>3593</v>
      </c>
      <c r="AQ789" s="234" t="s">
        <v>3593</v>
      </c>
      <c r="AR789" s="234" t="s">
        <v>3593</v>
      </c>
      <c r="AS789" s="234" t="s">
        <v>3593</v>
      </c>
      <c r="AT789" s="234" t="s">
        <v>3593</v>
      </c>
      <c r="AU789" s="234" t="s">
        <v>3593</v>
      </c>
      <c r="AV789" s="234" t="s">
        <v>3593</v>
      </c>
      <c r="AW789" s="234" t="s">
        <v>3593</v>
      </c>
      <c r="AX789" s="234" t="s">
        <v>3593</v>
      </c>
      <c r="AY789" s="234" t="s">
        <v>3593</v>
      </c>
    </row>
    <row r="790" spans="15:51" x14ac:dyDescent="0.25">
      <c r="O790" s="200"/>
      <c r="P790" s="199" t="s">
        <v>3699</v>
      </c>
      <c r="Q790" s="199" t="s">
        <v>3641</v>
      </c>
      <c r="R790" s="234" t="s">
        <v>3593</v>
      </c>
      <c r="S790" s="234" t="s">
        <v>3593</v>
      </c>
      <c r="T790" s="234" t="s">
        <v>3593</v>
      </c>
      <c r="U790" s="234" t="s">
        <v>3593</v>
      </c>
      <c r="V790" s="234" t="s">
        <v>3593</v>
      </c>
      <c r="W790" s="234" t="s">
        <v>3593</v>
      </c>
      <c r="X790" s="234" t="s">
        <v>3593</v>
      </c>
      <c r="Y790" s="234" t="s">
        <v>3593</v>
      </c>
      <c r="Z790" s="234" t="s">
        <v>3593</v>
      </c>
      <c r="AA790" s="234" t="s">
        <v>3593</v>
      </c>
      <c r="AB790" s="234" t="s">
        <v>3593</v>
      </c>
      <c r="AC790" s="234" t="s">
        <v>3593</v>
      </c>
      <c r="AD790" s="234" t="s">
        <v>3593</v>
      </c>
      <c r="AE790" s="234" t="s">
        <v>3593</v>
      </c>
      <c r="AF790" s="234" t="s">
        <v>3593</v>
      </c>
      <c r="AG790" s="234" t="s">
        <v>3593</v>
      </c>
      <c r="AH790" s="234" t="s">
        <v>3593</v>
      </c>
      <c r="AI790" s="234" t="s">
        <v>3593</v>
      </c>
      <c r="AJ790" s="234" t="s">
        <v>3593</v>
      </c>
      <c r="AK790" s="234" t="s">
        <v>3593</v>
      </c>
      <c r="AL790" s="234" t="s">
        <v>3593</v>
      </c>
      <c r="AM790" s="234" t="s">
        <v>3593</v>
      </c>
      <c r="AN790" s="234" t="s">
        <v>3593</v>
      </c>
      <c r="AO790" s="234" t="s">
        <v>3593</v>
      </c>
      <c r="AP790" s="234" t="s">
        <v>3593</v>
      </c>
      <c r="AQ790" s="234" t="s">
        <v>3593</v>
      </c>
      <c r="AR790" s="234" t="s">
        <v>3593</v>
      </c>
      <c r="AS790" s="234" t="s">
        <v>3593</v>
      </c>
      <c r="AT790" s="234" t="s">
        <v>3593</v>
      </c>
      <c r="AU790" s="234" t="s">
        <v>3593</v>
      </c>
      <c r="AV790" s="234" t="s">
        <v>3593</v>
      </c>
      <c r="AW790" s="234" t="s">
        <v>3593</v>
      </c>
      <c r="AX790" s="234" t="s">
        <v>3593</v>
      </c>
      <c r="AY790" s="234" t="s">
        <v>3593</v>
      </c>
    </row>
    <row r="791" spans="15:51" x14ac:dyDescent="0.25">
      <c r="O791" s="200"/>
      <c r="P791" s="199" t="s">
        <v>4052</v>
      </c>
      <c r="Q791" s="199" t="s">
        <v>3906</v>
      </c>
      <c r="R791" s="199" t="s">
        <v>3906</v>
      </c>
      <c r="S791" s="199" t="s">
        <v>3651</v>
      </c>
      <c r="T791" s="234" t="s">
        <v>4053</v>
      </c>
      <c r="U791" s="234" t="s">
        <v>3593</v>
      </c>
      <c r="V791" s="234" t="s">
        <v>3593</v>
      </c>
      <c r="W791" s="234" t="s">
        <v>3593</v>
      </c>
      <c r="X791" s="234" t="s">
        <v>3593</v>
      </c>
      <c r="Y791" s="234" t="s">
        <v>3593</v>
      </c>
      <c r="Z791" s="234" t="s">
        <v>3593</v>
      </c>
      <c r="AA791" s="234" t="s">
        <v>3593</v>
      </c>
      <c r="AB791" s="234" t="s">
        <v>3593</v>
      </c>
      <c r="AC791" s="234" t="s">
        <v>3593</v>
      </c>
      <c r="AD791" s="234" t="s">
        <v>3593</v>
      </c>
      <c r="AE791" s="234" t="s">
        <v>3593</v>
      </c>
      <c r="AF791" s="234" t="s">
        <v>3593</v>
      </c>
      <c r="AG791" s="234" t="s">
        <v>3593</v>
      </c>
      <c r="AH791" s="234" t="s">
        <v>3593</v>
      </c>
      <c r="AI791" s="234" t="s">
        <v>3593</v>
      </c>
      <c r="AJ791" s="234" t="s">
        <v>3593</v>
      </c>
      <c r="AK791" s="234" t="s">
        <v>3593</v>
      </c>
      <c r="AL791" s="234" t="s">
        <v>3593</v>
      </c>
      <c r="AM791" s="234" t="s">
        <v>3593</v>
      </c>
      <c r="AN791" s="234" t="s">
        <v>3593</v>
      </c>
      <c r="AO791" s="234" t="s">
        <v>3593</v>
      </c>
      <c r="AP791" s="234" t="s">
        <v>3593</v>
      </c>
      <c r="AQ791" s="234" t="s">
        <v>3593</v>
      </c>
      <c r="AR791" s="234" t="s">
        <v>3593</v>
      </c>
      <c r="AS791" s="234" t="s">
        <v>3593</v>
      </c>
      <c r="AT791" s="234" t="s">
        <v>3593</v>
      </c>
      <c r="AU791" s="234" t="s">
        <v>3593</v>
      </c>
      <c r="AV791" s="234" t="s">
        <v>3593</v>
      </c>
      <c r="AW791" s="234" t="s">
        <v>3593</v>
      </c>
      <c r="AX791" s="234" t="s">
        <v>3593</v>
      </c>
      <c r="AY791" s="234" t="s">
        <v>3593</v>
      </c>
    </row>
    <row r="792" spans="15:51" x14ac:dyDescent="0.25">
      <c r="O792" s="200"/>
      <c r="P792" s="199" t="s">
        <v>4052</v>
      </c>
      <c r="Q792" s="199" t="s">
        <v>3847</v>
      </c>
      <c r="R792" s="199" t="s">
        <v>3847</v>
      </c>
      <c r="S792" s="199" t="s">
        <v>3647</v>
      </c>
      <c r="T792" s="234" t="s">
        <v>4053</v>
      </c>
      <c r="U792" s="234" t="s">
        <v>3593</v>
      </c>
      <c r="V792" s="234" t="s">
        <v>3593</v>
      </c>
      <c r="W792" s="234" t="s">
        <v>3593</v>
      </c>
      <c r="X792" s="234" t="s">
        <v>3593</v>
      </c>
      <c r="Y792" s="234" t="s">
        <v>3593</v>
      </c>
      <c r="Z792" s="234" t="s">
        <v>3593</v>
      </c>
      <c r="AA792" s="234" t="s">
        <v>3593</v>
      </c>
      <c r="AB792" s="234" t="s">
        <v>3593</v>
      </c>
      <c r="AC792" s="234" t="s">
        <v>3593</v>
      </c>
      <c r="AD792" s="234" t="s">
        <v>3593</v>
      </c>
      <c r="AE792" s="234" t="s">
        <v>3593</v>
      </c>
      <c r="AF792" s="234" t="s">
        <v>3593</v>
      </c>
      <c r="AG792" s="234" t="s">
        <v>3593</v>
      </c>
      <c r="AH792" s="234" t="s">
        <v>3593</v>
      </c>
      <c r="AI792" s="234" t="s">
        <v>3593</v>
      </c>
      <c r="AJ792" s="234" t="s">
        <v>3593</v>
      </c>
      <c r="AK792" s="234" t="s">
        <v>3593</v>
      </c>
      <c r="AL792" s="234" t="s">
        <v>3593</v>
      </c>
      <c r="AM792" s="234" t="s">
        <v>3593</v>
      </c>
      <c r="AN792" s="234" t="s">
        <v>3593</v>
      </c>
      <c r="AO792" s="234" t="s">
        <v>3593</v>
      </c>
      <c r="AP792" s="234" t="s">
        <v>3593</v>
      </c>
      <c r="AQ792" s="234" t="s">
        <v>3593</v>
      </c>
      <c r="AR792" s="234" t="s">
        <v>3593</v>
      </c>
      <c r="AS792" s="234" t="s">
        <v>3593</v>
      </c>
      <c r="AT792" s="234" t="s">
        <v>3593</v>
      </c>
      <c r="AU792" s="234" t="s">
        <v>3593</v>
      </c>
      <c r="AV792" s="234" t="s">
        <v>3593</v>
      </c>
      <c r="AW792" s="234" t="s">
        <v>3593</v>
      </c>
      <c r="AX792" s="234" t="s">
        <v>3593</v>
      </c>
      <c r="AY792" s="234" t="s">
        <v>3593</v>
      </c>
    </row>
    <row r="793" spans="15:51" x14ac:dyDescent="0.25">
      <c r="O793" s="200"/>
      <c r="P793" s="199" t="s">
        <v>4052</v>
      </c>
      <c r="Q793" s="199" t="s">
        <v>3883</v>
      </c>
      <c r="R793" s="199" t="s">
        <v>3883</v>
      </c>
      <c r="S793" s="199" t="s">
        <v>3638</v>
      </c>
      <c r="T793" s="234" t="s">
        <v>4053</v>
      </c>
      <c r="U793" s="234" t="s">
        <v>3593</v>
      </c>
      <c r="V793" s="234" t="s">
        <v>3593</v>
      </c>
      <c r="W793" s="234" t="s">
        <v>3593</v>
      </c>
      <c r="X793" s="234" t="s">
        <v>3593</v>
      </c>
      <c r="Y793" s="234" t="s">
        <v>3593</v>
      </c>
      <c r="Z793" s="234" t="s">
        <v>3593</v>
      </c>
      <c r="AA793" s="234" t="s">
        <v>3593</v>
      </c>
      <c r="AB793" s="234" t="s">
        <v>3593</v>
      </c>
      <c r="AC793" s="234" t="s">
        <v>3593</v>
      </c>
      <c r="AD793" s="234" t="s">
        <v>3593</v>
      </c>
      <c r="AE793" s="234" t="s">
        <v>3593</v>
      </c>
      <c r="AF793" s="234" t="s">
        <v>3593</v>
      </c>
      <c r="AG793" s="234" t="s">
        <v>3593</v>
      </c>
      <c r="AH793" s="234" t="s">
        <v>3593</v>
      </c>
      <c r="AI793" s="234" t="s">
        <v>3593</v>
      </c>
      <c r="AJ793" s="234" t="s">
        <v>3593</v>
      </c>
      <c r="AK793" s="234" t="s">
        <v>3593</v>
      </c>
      <c r="AL793" s="234" t="s">
        <v>3593</v>
      </c>
      <c r="AM793" s="234" t="s">
        <v>3593</v>
      </c>
      <c r="AN793" s="234" t="s">
        <v>3593</v>
      </c>
      <c r="AO793" s="234" t="s">
        <v>3593</v>
      </c>
      <c r="AP793" s="234" t="s">
        <v>3593</v>
      </c>
      <c r="AQ793" s="234" t="s">
        <v>3593</v>
      </c>
      <c r="AR793" s="234" t="s">
        <v>3593</v>
      </c>
      <c r="AS793" s="234" t="s">
        <v>3593</v>
      </c>
      <c r="AT793" s="234" t="s">
        <v>3593</v>
      </c>
      <c r="AU793" s="234" t="s">
        <v>3593</v>
      </c>
      <c r="AV793" s="234" t="s">
        <v>3593</v>
      </c>
      <c r="AW793" s="234" t="s">
        <v>3593</v>
      </c>
      <c r="AX793" s="234" t="s">
        <v>3593</v>
      </c>
      <c r="AY793" s="234" t="s">
        <v>3593</v>
      </c>
    </row>
    <row r="794" spans="15:51" x14ac:dyDescent="0.25">
      <c r="O794" s="200"/>
      <c r="P794" s="199" t="s">
        <v>4052</v>
      </c>
      <c r="Q794" s="199" t="s">
        <v>4022</v>
      </c>
      <c r="R794" s="199" t="s">
        <v>4022</v>
      </c>
      <c r="S794" s="199" t="s">
        <v>3839</v>
      </c>
      <c r="T794" s="234" t="s">
        <v>4053</v>
      </c>
      <c r="U794" s="234" t="s">
        <v>3593</v>
      </c>
      <c r="V794" s="234" t="s">
        <v>3593</v>
      </c>
      <c r="W794" s="234" t="s">
        <v>3593</v>
      </c>
      <c r="X794" s="234" t="s">
        <v>3593</v>
      </c>
      <c r="Y794" s="234" t="s">
        <v>3593</v>
      </c>
      <c r="Z794" s="234" t="s">
        <v>3593</v>
      </c>
      <c r="AA794" s="234" t="s">
        <v>3593</v>
      </c>
      <c r="AB794" s="234" t="s">
        <v>3593</v>
      </c>
      <c r="AC794" s="234" t="s">
        <v>3593</v>
      </c>
      <c r="AD794" s="234" t="s">
        <v>3593</v>
      </c>
      <c r="AE794" s="234" t="s">
        <v>3593</v>
      </c>
      <c r="AF794" s="234" t="s">
        <v>3593</v>
      </c>
      <c r="AG794" s="234" t="s">
        <v>3593</v>
      </c>
      <c r="AH794" s="234" t="s">
        <v>3593</v>
      </c>
      <c r="AI794" s="234" t="s">
        <v>3593</v>
      </c>
      <c r="AJ794" s="234" t="s">
        <v>3593</v>
      </c>
      <c r="AK794" s="234" t="s">
        <v>3593</v>
      </c>
      <c r="AL794" s="234" t="s">
        <v>3593</v>
      </c>
      <c r="AM794" s="234" t="s">
        <v>3593</v>
      </c>
      <c r="AN794" s="234" t="s">
        <v>3593</v>
      </c>
      <c r="AO794" s="234" t="s">
        <v>3593</v>
      </c>
      <c r="AP794" s="234" t="s">
        <v>3593</v>
      </c>
      <c r="AQ794" s="234" t="s">
        <v>3593</v>
      </c>
      <c r="AR794" s="234" t="s">
        <v>3593</v>
      </c>
      <c r="AS794" s="234" t="s">
        <v>3593</v>
      </c>
      <c r="AT794" s="234" t="s">
        <v>3593</v>
      </c>
      <c r="AU794" s="234" t="s">
        <v>3593</v>
      </c>
      <c r="AV794" s="234" t="s">
        <v>3593</v>
      </c>
      <c r="AW794" s="234" t="s">
        <v>3593</v>
      </c>
      <c r="AX794" s="234" t="s">
        <v>3593</v>
      </c>
      <c r="AY794" s="234" t="s">
        <v>3593</v>
      </c>
    </row>
    <row r="795" spans="15:51" x14ac:dyDescent="0.25">
      <c r="O795" s="200"/>
      <c r="P795" s="199" t="s">
        <v>4052</v>
      </c>
      <c r="Q795" s="199" t="s">
        <v>3920</v>
      </c>
      <c r="R795" s="199" t="s">
        <v>3920</v>
      </c>
      <c r="S795" s="199" t="s">
        <v>3708</v>
      </c>
      <c r="T795" s="234" t="s">
        <v>4053</v>
      </c>
      <c r="U795" s="234" t="s">
        <v>3593</v>
      </c>
      <c r="V795" s="234" t="s">
        <v>3593</v>
      </c>
      <c r="W795" s="234" t="s">
        <v>3593</v>
      </c>
      <c r="X795" s="234" t="s">
        <v>3593</v>
      </c>
      <c r="Y795" s="234" t="s">
        <v>3593</v>
      </c>
      <c r="Z795" s="234" t="s">
        <v>3593</v>
      </c>
      <c r="AA795" s="234" t="s">
        <v>3593</v>
      </c>
      <c r="AB795" s="234" t="s">
        <v>3593</v>
      </c>
      <c r="AC795" s="234" t="s">
        <v>3593</v>
      </c>
      <c r="AD795" s="234" t="s">
        <v>3593</v>
      </c>
      <c r="AE795" s="234" t="s">
        <v>3593</v>
      </c>
      <c r="AF795" s="234" t="s">
        <v>3593</v>
      </c>
      <c r="AG795" s="234" t="s">
        <v>3593</v>
      </c>
      <c r="AH795" s="234" t="s">
        <v>3593</v>
      </c>
      <c r="AI795" s="234" t="s">
        <v>3593</v>
      </c>
      <c r="AJ795" s="234" t="s">
        <v>3593</v>
      </c>
      <c r="AK795" s="234" t="s">
        <v>3593</v>
      </c>
      <c r="AL795" s="234" t="s">
        <v>3593</v>
      </c>
      <c r="AM795" s="234" t="s">
        <v>3593</v>
      </c>
      <c r="AN795" s="234" t="s">
        <v>3593</v>
      </c>
      <c r="AO795" s="234" t="s">
        <v>3593</v>
      </c>
      <c r="AP795" s="234" t="s">
        <v>3593</v>
      </c>
      <c r="AQ795" s="234" t="s">
        <v>3593</v>
      </c>
      <c r="AR795" s="234" t="s">
        <v>3593</v>
      </c>
      <c r="AS795" s="234" t="s">
        <v>3593</v>
      </c>
      <c r="AT795" s="234" t="s">
        <v>3593</v>
      </c>
      <c r="AU795" s="234" t="s">
        <v>3593</v>
      </c>
      <c r="AV795" s="234" t="s">
        <v>3593</v>
      </c>
      <c r="AW795" s="234" t="s">
        <v>3593</v>
      </c>
      <c r="AX795" s="234" t="s">
        <v>3593</v>
      </c>
      <c r="AY795" s="234" t="s">
        <v>3593</v>
      </c>
    </row>
    <row r="796" spans="15:51" x14ac:dyDescent="0.25">
      <c r="O796" s="200"/>
      <c r="P796" s="199" t="s">
        <v>4052</v>
      </c>
      <c r="Q796" s="199" t="s">
        <v>4023</v>
      </c>
      <c r="R796" s="199" t="s">
        <v>4023</v>
      </c>
      <c r="S796" s="199" t="s">
        <v>3635</v>
      </c>
      <c r="T796" s="234" t="s">
        <v>4053</v>
      </c>
      <c r="U796" s="234" t="s">
        <v>3593</v>
      </c>
      <c r="V796" s="234" t="s">
        <v>3593</v>
      </c>
      <c r="W796" s="234" t="s">
        <v>3593</v>
      </c>
      <c r="X796" s="234" t="s">
        <v>3593</v>
      </c>
      <c r="Y796" s="234" t="s">
        <v>3593</v>
      </c>
      <c r="Z796" s="234" t="s">
        <v>3593</v>
      </c>
      <c r="AA796" s="234" t="s">
        <v>3593</v>
      </c>
      <c r="AB796" s="234" t="s">
        <v>3593</v>
      </c>
      <c r="AC796" s="234" t="s">
        <v>3593</v>
      </c>
      <c r="AD796" s="234" t="s">
        <v>3593</v>
      </c>
      <c r="AE796" s="234" t="s">
        <v>3593</v>
      </c>
      <c r="AF796" s="234" t="s">
        <v>3593</v>
      </c>
      <c r="AG796" s="234" t="s">
        <v>3593</v>
      </c>
      <c r="AH796" s="234" t="s">
        <v>3593</v>
      </c>
      <c r="AI796" s="234" t="s">
        <v>3593</v>
      </c>
      <c r="AJ796" s="234" t="s">
        <v>3593</v>
      </c>
      <c r="AK796" s="234" t="s">
        <v>3593</v>
      </c>
      <c r="AL796" s="234" t="s">
        <v>3593</v>
      </c>
      <c r="AM796" s="234" t="s">
        <v>3593</v>
      </c>
      <c r="AN796" s="234" t="s">
        <v>3593</v>
      </c>
      <c r="AO796" s="234" t="s">
        <v>3593</v>
      </c>
      <c r="AP796" s="234" t="s">
        <v>3593</v>
      </c>
      <c r="AQ796" s="234" t="s">
        <v>3593</v>
      </c>
      <c r="AR796" s="234" t="s">
        <v>3593</v>
      </c>
      <c r="AS796" s="234" t="s">
        <v>3593</v>
      </c>
      <c r="AT796" s="234" t="s">
        <v>3593</v>
      </c>
      <c r="AU796" s="234" t="s">
        <v>3593</v>
      </c>
      <c r="AV796" s="234" t="s">
        <v>3593</v>
      </c>
      <c r="AW796" s="234" t="s">
        <v>3593</v>
      </c>
      <c r="AX796" s="234" t="s">
        <v>3593</v>
      </c>
      <c r="AY796" s="234" t="s">
        <v>3593</v>
      </c>
    </row>
    <row r="797" spans="15:51" x14ac:dyDescent="0.25">
      <c r="O797" s="200"/>
      <c r="P797" s="199" t="s">
        <v>4052</v>
      </c>
      <c r="Q797" s="199" t="s">
        <v>3972</v>
      </c>
      <c r="R797" s="199" t="s">
        <v>3972</v>
      </c>
      <c r="S797" s="199" t="s">
        <v>3945</v>
      </c>
      <c r="T797" s="234" t="s">
        <v>4053</v>
      </c>
      <c r="U797" s="234" t="s">
        <v>3593</v>
      </c>
      <c r="V797" s="234" t="s">
        <v>3593</v>
      </c>
      <c r="W797" s="234" t="s">
        <v>3593</v>
      </c>
      <c r="X797" s="234" t="s">
        <v>3593</v>
      </c>
      <c r="Y797" s="234" t="s">
        <v>3593</v>
      </c>
      <c r="Z797" s="234" t="s">
        <v>3593</v>
      </c>
      <c r="AA797" s="234" t="s">
        <v>3593</v>
      </c>
      <c r="AB797" s="234" t="s">
        <v>3593</v>
      </c>
      <c r="AC797" s="234" t="s">
        <v>3593</v>
      </c>
      <c r="AD797" s="234" t="s">
        <v>3593</v>
      </c>
      <c r="AE797" s="234" t="s">
        <v>3593</v>
      </c>
      <c r="AF797" s="234" t="s">
        <v>3593</v>
      </c>
      <c r="AG797" s="234" t="s">
        <v>3593</v>
      </c>
      <c r="AH797" s="234" t="s">
        <v>3593</v>
      </c>
      <c r="AI797" s="234" t="s">
        <v>3593</v>
      </c>
      <c r="AJ797" s="234" t="s">
        <v>3593</v>
      </c>
      <c r="AK797" s="234" t="s">
        <v>3593</v>
      </c>
      <c r="AL797" s="234" t="s">
        <v>3593</v>
      </c>
      <c r="AM797" s="234" t="s">
        <v>3593</v>
      </c>
      <c r="AN797" s="234" t="s">
        <v>3593</v>
      </c>
      <c r="AO797" s="234" t="s">
        <v>3593</v>
      </c>
      <c r="AP797" s="234" t="s">
        <v>3593</v>
      </c>
      <c r="AQ797" s="234" t="s">
        <v>3593</v>
      </c>
      <c r="AR797" s="234" t="s">
        <v>3593</v>
      </c>
      <c r="AS797" s="234" t="s">
        <v>3593</v>
      </c>
      <c r="AT797" s="234" t="s">
        <v>3593</v>
      </c>
      <c r="AU797" s="234" t="s">
        <v>3593</v>
      </c>
      <c r="AV797" s="234" t="s">
        <v>3593</v>
      </c>
      <c r="AW797" s="234" t="s">
        <v>3593</v>
      </c>
      <c r="AX797" s="234" t="s">
        <v>3593</v>
      </c>
      <c r="AY797" s="234" t="s">
        <v>3593</v>
      </c>
    </row>
    <row r="798" spans="15:51" x14ac:dyDescent="0.25">
      <c r="O798" s="200"/>
      <c r="P798" s="199" t="s">
        <v>4052</v>
      </c>
      <c r="Q798" s="199" t="s">
        <v>4024</v>
      </c>
      <c r="R798" s="199" t="s">
        <v>4024</v>
      </c>
      <c r="S798" s="199" t="s">
        <v>3734</v>
      </c>
      <c r="T798" s="199" t="s">
        <v>3736</v>
      </c>
      <c r="U798" s="234" t="s">
        <v>4053</v>
      </c>
      <c r="V798" s="234" t="s">
        <v>3593</v>
      </c>
      <c r="W798" s="234" t="s">
        <v>3593</v>
      </c>
      <c r="X798" s="234" t="s">
        <v>3593</v>
      </c>
      <c r="Y798" s="234" t="s">
        <v>3593</v>
      </c>
      <c r="Z798" s="234" t="s">
        <v>3593</v>
      </c>
      <c r="AA798" s="234" t="s">
        <v>3593</v>
      </c>
      <c r="AB798" s="234" t="s">
        <v>3593</v>
      </c>
      <c r="AC798" s="234" t="s">
        <v>3593</v>
      </c>
      <c r="AD798" s="234" t="s">
        <v>3593</v>
      </c>
      <c r="AE798" s="234" t="s">
        <v>3593</v>
      </c>
      <c r="AF798" s="234" t="s">
        <v>3593</v>
      </c>
      <c r="AG798" s="234" t="s">
        <v>3593</v>
      </c>
      <c r="AH798" s="234" t="s">
        <v>3593</v>
      </c>
      <c r="AI798" s="234" t="s">
        <v>3593</v>
      </c>
      <c r="AJ798" s="234" t="s">
        <v>3593</v>
      </c>
      <c r="AK798" s="234" t="s">
        <v>3593</v>
      </c>
      <c r="AL798" s="234" t="s">
        <v>3593</v>
      </c>
      <c r="AM798" s="234" t="s">
        <v>3593</v>
      </c>
      <c r="AN798" s="234" t="s">
        <v>3593</v>
      </c>
      <c r="AO798" s="234" t="s">
        <v>3593</v>
      </c>
      <c r="AP798" s="234" t="s">
        <v>3593</v>
      </c>
      <c r="AQ798" s="234" t="s">
        <v>3593</v>
      </c>
      <c r="AR798" s="234" t="s">
        <v>3593</v>
      </c>
      <c r="AS798" s="234" t="s">
        <v>3593</v>
      </c>
      <c r="AT798" s="234" t="s">
        <v>3593</v>
      </c>
      <c r="AU798" s="234" t="s">
        <v>3593</v>
      </c>
      <c r="AV798" s="234" t="s">
        <v>3593</v>
      </c>
      <c r="AW798" s="234" t="s">
        <v>3593</v>
      </c>
      <c r="AX798" s="234" t="s">
        <v>3593</v>
      </c>
      <c r="AY798" s="234" t="s">
        <v>3593</v>
      </c>
    </row>
    <row r="799" spans="15:51" x14ac:dyDescent="0.25">
      <c r="O799" s="200"/>
      <c r="P799" s="199" t="s">
        <v>4054</v>
      </c>
      <c r="Q799" s="199" t="s">
        <v>3736</v>
      </c>
      <c r="R799" s="199" t="s">
        <v>3733</v>
      </c>
      <c r="S799" s="199" t="s">
        <v>3830</v>
      </c>
      <c r="T799" s="199" t="s">
        <v>3962</v>
      </c>
      <c r="U799" s="199" t="s">
        <v>3981</v>
      </c>
      <c r="V799" s="199" t="s">
        <v>4021</v>
      </c>
      <c r="W799" s="199" t="s">
        <v>4024</v>
      </c>
      <c r="X799" s="199" t="s">
        <v>4025</v>
      </c>
      <c r="Y799" s="199" t="s">
        <v>4026</v>
      </c>
      <c r="Z799" s="199" t="s">
        <v>4027</v>
      </c>
      <c r="AA799" s="234" t="s">
        <v>3593</v>
      </c>
      <c r="AB799" s="234" t="s">
        <v>3593</v>
      </c>
      <c r="AC799" s="234" t="s">
        <v>3593</v>
      </c>
      <c r="AD799" s="234" t="s">
        <v>3593</v>
      </c>
      <c r="AE799" s="234" t="s">
        <v>3593</v>
      </c>
      <c r="AF799" s="234" t="s">
        <v>3593</v>
      </c>
      <c r="AG799" s="234" t="s">
        <v>3593</v>
      </c>
      <c r="AH799" s="234" t="s">
        <v>3593</v>
      </c>
      <c r="AI799" s="234" t="s">
        <v>3593</v>
      </c>
      <c r="AJ799" s="234" t="s">
        <v>3593</v>
      </c>
      <c r="AK799" s="234" t="s">
        <v>3593</v>
      </c>
      <c r="AL799" s="234" t="s">
        <v>3593</v>
      </c>
      <c r="AM799" s="234" t="s">
        <v>3593</v>
      </c>
      <c r="AN799" s="234" t="s">
        <v>3593</v>
      </c>
      <c r="AO799" s="234" t="s">
        <v>3593</v>
      </c>
      <c r="AP799" s="234" t="s">
        <v>3593</v>
      </c>
      <c r="AQ799" s="234" t="s">
        <v>3593</v>
      </c>
      <c r="AR799" s="234" t="s">
        <v>3593</v>
      </c>
      <c r="AS799" s="234" t="s">
        <v>3593</v>
      </c>
      <c r="AT799" s="234" t="s">
        <v>3593</v>
      </c>
      <c r="AU799" s="234" t="s">
        <v>3593</v>
      </c>
      <c r="AV799" s="234" t="s">
        <v>3593</v>
      </c>
      <c r="AW799" s="234" t="s">
        <v>3593</v>
      </c>
      <c r="AX799" s="234" t="s">
        <v>3593</v>
      </c>
      <c r="AY799" s="234" t="s">
        <v>3593</v>
      </c>
    </row>
    <row r="800" spans="15:51" x14ac:dyDescent="0.25">
      <c r="O800" s="200"/>
      <c r="P800" s="199" t="s">
        <v>4054</v>
      </c>
      <c r="Q800" s="199" t="s">
        <v>3734</v>
      </c>
      <c r="R800" s="199" t="s">
        <v>3733</v>
      </c>
      <c r="S800" s="199" t="s">
        <v>3830</v>
      </c>
      <c r="T800" s="199" t="s">
        <v>3962</v>
      </c>
      <c r="U800" s="199" t="s">
        <v>3981</v>
      </c>
      <c r="V800" s="199" t="s">
        <v>4021</v>
      </c>
      <c r="W800" s="199" t="s">
        <v>4024</v>
      </c>
      <c r="X800" s="199" t="s">
        <v>4025</v>
      </c>
      <c r="Y800" s="199" t="s">
        <v>4027</v>
      </c>
      <c r="Z800" s="234" t="s">
        <v>3593</v>
      </c>
      <c r="AA800" s="234" t="s">
        <v>3593</v>
      </c>
      <c r="AB800" s="234" t="s">
        <v>3593</v>
      </c>
      <c r="AC800" s="234" t="s">
        <v>3593</v>
      </c>
      <c r="AD800" s="234" t="s">
        <v>3593</v>
      </c>
      <c r="AE800" s="234" t="s">
        <v>3593</v>
      </c>
      <c r="AF800" s="234" t="s">
        <v>3593</v>
      </c>
      <c r="AG800" s="234" t="s">
        <v>3593</v>
      </c>
      <c r="AH800" s="234" t="s">
        <v>3593</v>
      </c>
      <c r="AI800" s="234" t="s">
        <v>3593</v>
      </c>
      <c r="AJ800" s="234" t="s">
        <v>3593</v>
      </c>
      <c r="AK800" s="234" t="s">
        <v>3593</v>
      </c>
      <c r="AL800" s="234" t="s">
        <v>3593</v>
      </c>
      <c r="AM800" s="234" t="s">
        <v>3593</v>
      </c>
      <c r="AN800" s="234" t="s">
        <v>3593</v>
      </c>
      <c r="AO800" s="234" t="s">
        <v>3593</v>
      </c>
      <c r="AP800" s="234" t="s">
        <v>3593</v>
      </c>
      <c r="AQ800" s="234" t="s">
        <v>3593</v>
      </c>
      <c r="AR800" s="234" t="s">
        <v>3593</v>
      </c>
      <c r="AS800" s="234" t="s">
        <v>3593</v>
      </c>
      <c r="AT800" s="234" t="s">
        <v>3593</v>
      </c>
      <c r="AU800" s="234" t="s">
        <v>3593</v>
      </c>
      <c r="AV800" s="234" t="s">
        <v>3593</v>
      </c>
      <c r="AW800" s="234" t="s">
        <v>3593</v>
      </c>
      <c r="AX800" s="234" t="s">
        <v>3593</v>
      </c>
      <c r="AY800" s="234" t="s">
        <v>3593</v>
      </c>
    </row>
    <row r="801" spans="15:51" x14ac:dyDescent="0.25">
      <c r="O801" s="200"/>
      <c r="P801" s="199" t="s">
        <v>4052</v>
      </c>
      <c r="Q801" s="199" t="s">
        <v>4025</v>
      </c>
      <c r="R801" s="199" t="s">
        <v>4025</v>
      </c>
      <c r="S801" s="199" t="s">
        <v>3734</v>
      </c>
      <c r="T801" s="199" t="s">
        <v>3736</v>
      </c>
      <c r="U801" s="234" t="s">
        <v>4053</v>
      </c>
      <c r="V801" s="234" t="s">
        <v>3593</v>
      </c>
      <c r="W801" s="234" t="s">
        <v>3593</v>
      </c>
      <c r="X801" s="234" t="s">
        <v>3593</v>
      </c>
      <c r="Y801" s="234" t="s">
        <v>3593</v>
      </c>
      <c r="Z801" s="234" t="s">
        <v>3593</v>
      </c>
      <c r="AA801" s="234" t="s">
        <v>3593</v>
      </c>
      <c r="AB801" s="234" t="s">
        <v>3593</v>
      </c>
      <c r="AC801" s="234" t="s">
        <v>3593</v>
      </c>
      <c r="AD801" s="234" t="s">
        <v>3593</v>
      </c>
      <c r="AE801" s="234" t="s">
        <v>3593</v>
      </c>
      <c r="AF801" s="234" t="s">
        <v>3593</v>
      </c>
      <c r="AG801" s="234" t="s">
        <v>3593</v>
      </c>
      <c r="AH801" s="234" t="s">
        <v>3593</v>
      </c>
      <c r="AI801" s="234" t="s">
        <v>3593</v>
      </c>
      <c r="AJ801" s="234" t="s">
        <v>3593</v>
      </c>
      <c r="AK801" s="234" t="s">
        <v>3593</v>
      </c>
      <c r="AL801" s="234" t="s">
        <v>3593</v>
      </c>
      <c r="AM801" s="234" t="s">
        <v>3593</v>
      </c>
      <c r="AN801" s="234" t="s">
        <v>3593</v>
      </c>
      <c r="AO801" s="234" t="s">
        <v>3593</v>
      </c>
      <c r="AP801" s="234" t="s">
        <v>3593</v>
      </c>
      <c r="AQ801" s="234" t="s">
        <v>3593</v>
      </c>
      <c r="AR801" s="234" t="s">
        <v>3593</v>
      </c>
      <c r="AS801" s="234" t="s">
        <v>3593</v>
      </c>
      <c r="AT801" s="234" t="s">
        <v>3593</v>
      </c>
      <c r="AU801" s="234" t="s">
        <v>3593</v>
      </c>
      <c r="AV801" s="234" t="s">
        <v>3593</v>
      </c>
      <c r="AW801" s="234" t="s">
        <v>3593</v>
      </c>
      <c r="AX801" s="234" t="s">
        <v>3593</v>
      </c>
      <c r="AY801" s="234" t="s">
        <v>3593</v>
      </c>
    </row>
    <row r="802" spans="15:51" x14ac:dyDescent="0.25">
      <c r="O802" s="200"/>
      <c r="P802" s="199" t="s">
        <v>3699</v>
      </c>
      <c r="Q802" s="199" t="s">
        <v>3735</v>
      </c>
      <c r="R802" s="234" t="s">
        <v>3593</v>
      </c>
      <c r="S802" s="234" t="s">
        <v>3593</v>
      </c>
      <c r="T802" s="234" t="s">
        <v>3593</v>
      </c>
      <c r="U802" s="234" t="s">
        <v>3593</v>
      </c>
      <c r="V802" s="234" t="s">
        <v>3593</v>
      </c>
      <c r="W802" s="234" t="s">
        <v>3593</v>
      </c>
      <c r="X802" s="234" t="s">
        <v>3593</v>
      </c>
      <c r="Y802" s="234" t="s">
        <v>3593</v>
      </c>
      <c r="Z802" s="234" t="s">
        <v>3593</v>
      </c>
      <c r="AA802" s="234" t="s">
        <v>3593</v>
      </c>
      <c r="AB802" s="234" t="s">
        <v>3593</v>
      </c>
      <c r="AC802" s="234" t="s">
        <v>3593</v>
      </c>
      <c r="AD802" s="234" t="s">
        <v>3593</v>
      </c>
      <c r="AE802" s="234" t="s">
        <v>3593</v>
      </c>
      <c r="AF802" s="234" t="s">
        <v>3593</v>
      </c>
      <c r="AG802" s="234" t="s">
        <v>3593</v>
      </c>
      <c r="AH802" s="234" t="s">
        <v>3593</v>
      </c>
      <c r="AI802" s="234" t="s">
        <v>3593</v>
      </c>
      <c r="AJ802" s="234" t="s">
        <v>3593</v>
      </c>
      <c r="AK802" s="234" t="s">
        <v>3593</v>
      </c>
      <c r="AL802" s="234" t="s">
        <v>3593</v>
      </c>
      <c r="AM802" s="234" t="s">
        <v>3593</v>
      </c>
      <c r="AN802" s="234" t="s">
        <v>3593</v>
      </c>
      <c r="AO802" s="234" t="s">
        <v>3593</v>
      </c>
      <c r="AP802" s="234" t="s">
        <v>3593</v>
      </c>
      <c r="AQ802" s="234" t="s">
        <v>3593</v>
      </c>
      <c r="AR802" s="234" t="s">
        <v>3593</v>
      </c>
      <c r="AS802" s="234" t="s">
        <v>3593</v>
      </c>
      <c r="AT802" s="234" t="s">
        <v>3593</v>
      </c>
      <c r="AU802" s="234" t="s">
        <v>3593</v>
      </c>
      <c r="AV802" s="234" t="s">
        <v>3593</v>
      </c>
      <c r="AW802" s="234" t="s">
        <v>3593</v>
      </c>
      <c r="AX802" s="234" t="s">
        <v>3593</v>
      </c>
      <c r="AY802" s="234" t="s">
        <v>3593</v>
      </c>
    </row>
    <row r="803" spans="15:51" x14ac:dyDescent="0.25">
      <c r="O803" s="200"/>
      <c r="P803" s="199" t="s">
        <v>4052</v>
      </c>
      <c r="Q803" s="199" t="s">
        <v>3921</v>
      </c>
      <c r="R803" s="199" t="s">
        <v>3921</v>
      </c>
      <c r="S803" s="199" t="s">
        <v>3708</v>
      </c>
      <c r="T803" s="234" t="s">
        <v>4053</v>
      </c>
      <c r="U803" s="234" t="s">
        <v>3593</v>
      </c>
      <c r="V803" s="234" t="s">
        <v>3593</v>
      </c>
      <c r="W803" s="234" t="s">
        <v>3593</v>
      </c>
      <c r="X803" s="234" t="s">
        <v>3593</v>
      </c>
      <c r="Y803" s="234" t="s">
        <v>3593</v>
      </c>
      <c r="Z803" s="234" t="s">
        <v>3593</v>
      </c>
      <c r="AA803" s="234" t="s">
        <v>3593</v>
      </c>
      <c r="AB803" s="234" t="s">
        <v>3593</v>
      </c>
      <c r="AC803" s="234" t="s">
        <v>3593</v>
      </c>
      <c r="AD803" s="234" t="s">
        <v>3593</v>
      </c>
      <c r="AE803" s="234" t="s">
        <v>3593</v>
      </c>
      <c r="AF803" s="234" t="s">
        <v>3593</v>
      </c>
      <c r="AG803" s="234" t="s">
        <v>3593</v>
      </c>
      <c r="AH803" s="234" t="s">
        <v>3593</v>
      </c>
      <c r="AI803" s="234" t="s">
        <v>3593</v>
      </c>
      <c r="AJ803" s="234" t="s">
        <v>3593</v>
      </c>
      <c r="AK803" s="234" t="s">
        <v>3593</v>
      </c>
      <c r="AL803" s="234" t="s">
        <v>3593</v>
      </c>
      <c r="AM803" s="234" t="s">
        <v>3593</v>
      </c>
      <c r="AN803" s="234" t="s">
        <v>3593</v>
      </c>
      <c r="AO803" s="234" t="s">
        <v>3593</v>
      </c>
      <c r="AP803" s="234" t="s">
        <v>3593</v>
      </c>
      <c r="AQ803" s="234" t="s">
        <v>3593</v>
      </c>
      <c r="AR803" s="234" t="s">
        <v>3593</v>
      </c>
      <c r="AS803" s="234" t="s">
        <v>3593</v>
      </c>
      <c r="AT803" s="234" t="s">
        <v>3593</v>
      </c>
      <c r="AU803" s="234" t="s">
        <v>3593</v>
      </c>
      <c r="AV803" s="234" t="s">
        <v>3593</v>
      </c>
      <c r="AW803" s="234" t="s">
        <v>3593</v>
      </c>
      <c r="AX803" s="234" t="s">
        <v>3593</v>
      </c>
      <c r="AY803" s="234" t="s">
        <v>3593</v>
      </c>
    </row>
    <row r="804" spans="15:51" x14ac:dyDescent="0.25">
      <c r="O804" s="200"/>
      <c r="P804" s="199" t="s">
        <v>4052</v>
      </c>
      <c r="Q804" s="199" t="s">
        <v>3894</v>
      </c>
      <c r="R804" s="199" t="s">
        <v>3894</v>
      </c>
      <c r="S804" s="199" t="s">
        <v>3680</v>
      </c>
      <c r="T804" s="234" t="s">
        <v>4053</v>
      </c>
      <c r="U804" s="234" t="s">
        <v>3593</v>
      </c>
      <c r="V804" s="234" t="s">
        <v>3593</v>
      </c>
      <c r="W804" s="234" t="s">
        <v>3593</v>
      </c>
      <c r="X804" s="234" t="s">
        <v>3593</v>
      </c>
      <c r="Y804" s="234" t="s">
        <v>3593</v>
      </c>
      <c r="Z804" s="234" t="s">
        <v>3593</v>
      </c>
      <c r="AA804" s="234" t="s">
        <v>3593</v>
      </c>
      <c r="AB804" s="234" t="s">
        <v>3593</v>
      </c>
      <c r="AC804" s="234" t="s">
        <v>3593</v>
      </c>
      <c r="AD804" s="234" t="s">
        <v>3593</v>
      </c>
      <c r="AE804" s="234" t="s">
        <v>3593</v>
      </c>
      <c r="AF804" s="234" t="s">
        <v>3593</v>
      </c>
      <c r="AG804" s="234" t="s">
        <v>3593</v>
      </c>
      <c r="AH804" s="234" t="s">
        <v>3593</v>
      </c>
      <c r="AI804" s="234" t="s">
        <v>3593</v>
      </c>
      <c r="AJ804" s="234" t="s">
        <v>3593</v>
      </c>
      <c r="AK804" s="234" t="s">
        <v>3593</v>
      </c>
      <c r="AL804" s="234" t="s">
        <v>3593</v>
      </c>
      <c r="AM804" s="234" t="s">
        <v>3593</v>
      </c>
      <c r="AN804" s="234" t="s">
        <v>3593</v>
      </c>
      <c r="AO804" s="234" t="s">
        <v>3593</v>
      </c>
      <c r="AP804" s="234" t="s">
        <v>3593</v>
      </c>
      <c r="AQ804" s="234" t="s">
        <v>3593</v>
      </c>
      <c r="AR804" s="234" t="s">
        <v>3593</v>
      </c>
      <c r="AS804" s="234" t="s">
        <v>3593</v>
      </c>
      <c r="AT804" s="234" t="s">
        <v>3593</v>
      </c>
      <c r="AU804" s="234" t="s">
        <v>3593</v>
      </c>
      <c r="AV804" s="234" t="s">
        <v>3593</v>
      </c>
      <c r="AW804" s="234" t="s">
        <v>3593</v>
      </c>
      <c r="AX804" s="234" t="s">
        <v>3593</v>
      </c>
      <c r="AY804" s="234" t="s">
        <v>3593</v>
      </c>
    </row>
    <row r="805" spans="15:51" x14ac:dyDescent="0.25">
      <c r="O805" s="200"/>
      <c r="P805" s="199" t="s">
        <v>4052</v>
      </c>
      <c r="Q805" s="199" t="s">
        <v>3765</v>
      </c>
      <c r="R805" s="199" t="s">
        <v>3765</v>
      </c>
      <c r="S805" s="199" t="s">
        <v>3761</v>
      </c>
      <c r="T805" s="234" t="s">
        <v>4053</v>
      </c>
      <c r="U805" s="234" t="s">
        <v>3593</v>
      </c>
      <c r="V805" s="234" t="s">
        <v>3593</v>
      </c>
      <c r="W805" s="234" t="s">
        <v>3593</v>
      </c>
      <c r="X805" s="234" t="s">
        <v>3593</v>
      </c>
      <c r="Y805" s="234" t="s">
        <v>3593</v>
      </c>
      <c r="Z805" s="234" t="s">
        <v>3593</v>
      </c>
      <c r="AA805" s="234" t="s">
        <v>3593</v>
      </c>
      <c r="AB805" s="234" t="s">
        <v>3593</v>
      </c>
      <c r="AC805" s="234" t="s">
        <v>3593</v>
      </c>
      <c r="AD805" s="234" t="s">
        <v>3593</v>
      </c>
      <c r="AE805" s="234" t="s">
        <v>3593</v>
      </c>
      <c r="AF805" s="234" t="s">
        <v>3593</v>
      </c>
      <c r="AG805" s="234" t="s">
        <v>3593</v>
      </c>
      <c r="AH805" s="234" t="s">
        <v>3593</v>
      </c>
      <c r="AI805" s="234" t="s">
        <v>3593</v>
      </c>
      <c r="AJ805" s="234" t="s">
        <v>3593</v>
      </c>
      <c r="AK805" s="234" t="s">
        <v>3593</v>
      </c>
      <c r="AL805" s="234" t="s">
        <v>3593</v>
      </c>
      <c r="AM805" s="234" t="s">
        <v>3593</v>
      </c>
      <c r="AN805" s="234" t="s">
        <v>3593</v>
      </c>
      <c r="AO805" s="234" t="s">
        <v>3593</v>
      </c>
      <c r="AP805" s="234" t="s">
        <v>3593</v>
      </c>
      <c r="AQ805" s="234" t="s">
        <v>3593</v>
      </c>
      <c r="AR805" s="234" t="s">
        <v>3593</v>
      </c>
      <c r="AS805" s="234" t="s">
        <v>3593</v>
      </c>
      <c r="AT805" s="234" t="s">
        <v>3593</v>
      </c>
      <c r="AU805" s="234" t="s">
        <v>3593</v>
      </c>
      <c r="AV805" s="234" t="s">
        <v>3593</v>
      </c>
      <c r="AW805" s="234" t="s">
        <v>3593</v>
      </c>
      <c r="AX805" s="234" t="s">
        <v>3593</v>
      </c>
      <c r="AY805" s="234" t="s">
        <v>3593</v>
      </c>
    </row>
    <row r="806" spans="15:51" x14ac:dyDescent="0.25">
      <c r="O806" s="200"/>
      <c r="P806" s="199" t="s">
        <v>4052</v>
      </c>
      <c r="Q806" s="199" t="s">
        <v>4026</v>
      </c>
      <c r="R806" s="199" t="s">
        <v>4026</v>
      </c>
      <c r="S806" s="199" t="s">
        <v>3736</v>
      </c>
      <c r="T806" s="234" t="s">
        <v>4053</v>
      </c>
      <c r="U806" s="234" t="s">
        <v>3593</v>
      </c>
      <c r="V806" s="234" t="s">
        <v>3593</v>
      </c>
      <c r="W806" s="234" t="s">
        <v>3593</v>
      </c>
      <c r="X806" s="234" t="s">
        <v>3593</v>
      </c>
      <c r="Y806" s="234" t="s">
        <v>3593</v>
      </c>
      <c r="Z806" s="234" t="s">
        <v>3593</v>
      </c>
      <c r="AA806" s="234" t="s">
        <v>3593</v>
      </c>
      <c r="AB806" s="234" t="s">
        <v>3593</v>
      </c>
      <c r="AC806" s="234" t="s">
        <v>3593</v>
      </c>
      <c r="AD806" s="234" t="s">
        <v>3593</v>
      </c>
      <c r="AE806" s="234" t="s">
        <v>3593</v>
      </c>
      <c r="AF806" s="234" t="s">
        <v>3593</v>
      </c>
      <c r="AG806" s="234" t="s">
        <v>3593</v>
      </c>
      <c r="AH806" s="234" t="s">
        <v>3593</v>
      </c>
      <c r="AI806" s="234" t="s">
        <v>3593</v>
      </c>
      <c r="AJ806" s="234" t="s">
        <v>3593</v>
      </c>
      <c r="AK806" s="234" t="s">
        <v>3593</v>
      </c>
      <c r="AL806" s="234" t="s">
        <v>3593</v>
      </c>
      <c r="AM806" s="234" t="s">
        <v>3593</v>
      </c>
      <c r="AN806" s="234" t="s">
        <v>3593</v>
      </c>
      <c r="AO806" s="234" t="s">
        <v>3593</v>
      </c>
      <c r="AP806" s="234" t="s">
        <v>3593</v>
      </c>
      <c r="AQ806" s="234" t="s">
        <v>3593</v>
      </c>
      <c r="AR806" s="234" t="s">
        <v>3593</v>
      </c>
      <c r="AS806" s="234" t="s">
        <v>3593</v>
      </c>
      <c r="AT806" s="234" t="s">
        <v>3593</v>
      </c>
      <c r="AU806" s="234" t="s">
        <v>3593</v>
      </c>
      <c r="AV806" s="234" t="s">
        <v>3593</v>
      </c>
      <c r="AW806" s="234" t="s">
        <v>3593</v>
      </c>
      <c r="AX806" s="234" t="s">
        <v>3593</v>
      </c>
      <c r="AY806" s="234" t="s">
        <v>3593</v>
      </c>
    </row>
    <row r="807" spans="15:51" x14ac:dyDescent="0.25">
      <c r="O807" s="200"/>
      <c r="P807" s="199" t="s">
        <v>4052</v>
      </c>
      <c r="Q807" s="199" t="s">
        <v>4028</v>
      </c>
      <c r="R807" s="199" t="s">
        <v>4028</v>
      </c>
      <c r="S807" s="199" t="s">
        <v>3988</v>
      </c>
      <c r="T807" s="234" t="s">
        <v>4053</v>
      </c>
      <c r="U807" s="234" t="s">
        <v>3593</v>
      </c>
      <c r="V807" s="234" t="s">
        <v>3593</v>
      </c>
      <c r="W807" s="234" t="s">
        <v>3593</v>
      </c>
      <c r="X807" s="234" t="s">
        <v>3593</v>
      </c>
      <c r="Y807" s="234" t="s">
        <v>3593</v>
      </c>
      <c r="Z807" s="234" t="s">
        <v>3593</v>
      </c>
      <c r="AA807" s="234" t="s">
        <v>3593</v>
      </c>
      <c r="AB807" s="234" t="s">
        <v>3593</v>
      </c>
      <c r="AC807" s="234" t="s">
        <v>3593</v>
      </c>
      <c r="AD807" s="234" t="s">
        <v>3593</v>
      </c>
      <c r="AE807" s="234" t="s">
        <v>3593</v>
      </c>
      <c r="AF807" s="234" t="s">
        <v>3593</v>
      </c>
      <c r="AG807" s="234" t="s">
        <v>3593</v>
      </c>
      <c r="AH807" s="234" t="s">
        <v>3593</v>
      </c>
      <c r="AI807" s="234" t="s">
        <v>3593</v>
      </c>
      <c r="AJ807" s="234" t="s">
        <v>3593</v>
      </c>
      <c r="AK807" s="234" t="s">
        <v>3593</v>
      </c>
      <c r="AL807" s="234" t="s">
        <v>3593</v>
      </c>
      <c r="AM807" s="234" t="s">
        <v>3593</v>
      </c>
      <c r="AN807" s="234" t="s">
        <v>3593</v>
      </c>
      <c r="AO807" s="234" t="s">
        <v>3593</v>
      </c>
      <c r="AP807" s="234" t="s">
        <v>3593</v>
      </c>
      <c r="AQ807" s="234" t="s">
        <v>3593</v>
      </c>
      <c r="AR807" s="234" t="s">
        <v>3593</v>
      </c>
      <c r="AS807" s="234" t="s">
        <v>3593</v>
      </c>
      <c r="AT807" s="234" t="s">
        <v>3593</v>
      </c>
      <c r="AU807" s="234" t="s">
        <v>3593</v>
      </c>
      <c r="AV807" s="234" t="s">
        <v>3593</v>
      </c>
      <c r="AW807" s="234" t="s">
        <v>3593</v>
      </c>
      <c r="AX807" s="234" t="s">
        <v>3593</v>
      </c>
      <c r="AY807" s="234" t="s">
        <v>3593</v>
      </c>
    </row>
    <row r="808" spans="15:51" x14ac:dyDescent="0.25">
      <c r="O808" s="200"/>
      <c r="P808" s="199" t="s">
        <v>4052</v>
      </c>
      <c r="Q808" s="199" t="s">
        <v>3861</v>
      </c>
      <c r="R808" s="199" t="s">
        <v>3861</v>
      </c>
      <c r="S808" s="199" t="s">
        <v>3743</v>
      </c>
      <c r="T808" s="234" t="s">
        <v>4053</v>
      </c>
      <c r="U808" s="234" t="s">
        <v>3593</v>
      </c>
      <c r="V808" s="234" t="s">
        <v>3593</v>
      </c>
      <c r="W808" s="234" t="s">
        <v>3593</v>
      </c>
      <c r="X808" s="234" t="s">
        <v>3593</v>
      </c>
      <c r="Y808" s="234" t="s">
        <v>3593</v>
      </c>
      <c r="Z808" s="234" t="s">
        <v>3593</v>
      </c>
      <c r="AA808" s="234" t="s">
        <v>3593</v>
      </c>
      <c r="AB808" s="234" t="s">
        <v>3593</v>
      </c>
      <c r="AC808" s="234" t="s">
        <v>3593</v>
      </c>
      <c r="AD808" s="234" t="s">
        <v>3593</v>
      </c>
      <c r="AE808" s="234" t="s">
        <v>3593</v>
      </c>
      <c r="AF808" s="234" t="s">
        <v>3593</v>
      </c>
      <c r="AG808" s="234" t="s">
        <v>3593</v>
      </c>
      <c r="AH808" s="234" t="s">
        <v>3593</v>
      </c>
      <c r="AI808" s="234" t="s">
        <v>3593</v>
      </c>
      <c r="AJ808" s="234" t="s">
        <v>3593</v>
      </c>
      <c r="AK808" s="234" t="s">
        <v>3593</v>
      </c>
      <c r="AL808" s="234" t="s">
        <v>3593</v>
      </c>
      <c r="AM808" s="234" t="s">
        <v>3593</v>
      </c>
      <c r="AN808" s="234" t="s">
        <v>3593</v>
      </c>
      <c r="AO808" s="234" t="s">
        <v>3593</v>
      </c>
      <c r="AP808" s="234" t="s">
        <v>3593</v>
      </c>
      <c r="AQ808" s="234" t="s">
        <v>3593</v>
      </c>
      <c r="AR808" s="234" t="s">
        <v>3593</v>
      </c>
      <c r="AS808" s="234" t="s">
        <v>3593</v>
      </c>
      <c r="AT808" s="234" t="s">
        <v>3593</v>
      </c>
      <c r="AU808" s="234" t="s">
        <v>3593</v>
      </c>
      <c r="AV808" s="234" t="s">
        <v>3593</v>
      </c>
      <c r="AW808" s="234" t="s">
        <v>3593</v>
      </c>
      <c r="AX808" s="234" t="s">
        <v>3593</v>
      </c>
      <c r="AY808" s="234" t="s">
        <v>3593</v>
      </c>
    </row>
    <row r="809" spans="15:51" x14ac:dyDescent="0.25">
      <c r="O809" s="200"/>
      <c r="P809" s="199" t="s">
        <v>4052</v>
      </c>
      <c r="Q809" s="199" t="s">
        <v>4029</v>
      </c>
      <c r="R809" s="199" t="s">
        <v>4029</v>
      </c>
      <c r="S809" s="199" t="s">
        <v>3635</v>
      </c>
      <c r="T809" s="234" t="s">
        <v>4053</v>
      </c>
      <c r="U809" s="234" t="s">
        <v>3593</v>
      </c>
      <c r="V809" s="234" t="s">
        <v>3593</v>
      </c>
      <c r="W809" s="234" t="s">
        <v>3593</v>
      </c>
      <c r="X809" s="234" t="s">
        <v>3593</v>
      </c>
      <c r="Y809" s="234" t="s">
        <v>3593</v>
      </c>
      <c r="Z809" s="234" t="s">
        <v>3593</v>
      </c>
      <c r="AA809" s="234" t="s">
        <v>3593</v>
      </c>
      <c r="AB809" s="234" t="s">
        <v>3593</v>
      </c>
      <c r="AC809" s="234" t="s">
        <v>3593</v>
      </c>
      <c r="AD809" s="234" t="s">
        <v>3593</v>
      </c>
      <c r="AE809" s="234" t="s">
        <v>3593</v>
      </c>
      <c r="AF809" s="234" t="s">
        <v>3593</v>
      </c>
      <c r="AG809" s="234" t="s">
        <v>3593</v>
      </c>
      <c r="AH809" s="234" t="s">
        <v>3593</v>
      </c>
      <c r="AI809" s="234" t="s">
        <v>3593</v>
      </c>
      <c r="AJ809" s="234" t="s">
        <v>3593</v>
      </c>
      <c r="AK809" s="234" t="s">
        <v>3593</v>
      </c>
      <c r="AL809" s="234" t="s">
        <v>3593</v>
      </c>
      <c r="AM809" s="234" t="s">
        <v>3593</v>
      </c>
      <c r="AN809" s="234" t="s">
        <v>3593</v>
      </c>
      <c r="AO809" s="234" t="s">
        <v>3593</v>
      </c>
      <c r="AP809" s="234" t="s">
        <v>3593</v>
      </c>
      <c r="AQ809" s="234" t="s">
        <v>3593</v>
      </c>
      <c r="AR809" s="234" t="s">
        <v>3593</v>
      </c>
      <c r="AS809" s="234" t="s">
        <v>3593</v>
      </c>
      <c r="AT809" s="234" t="s">
        <v>3593</v>
      </c>
      <c r="AU809" s="234" t="s">
        <v>3593</v>
      </c>
      <c r="AV809" s="234" t="s">
        <v>3593</v>
      </c>
      <c r="AW809" s="234" t="s">
        <v>3593</v>
      </c>
      <c r="AX809" s="234" t="s">
        <v>3593</v>
      </c>
      <c r="AY809" s="234" t="s">
        <v>3593</v>
      </c>
    </row>
    <row r="810" spans="15:51" x14ac:dyDescent="0.25">
      <c r="O810" s="200"/>
      <c r="P810" s="199" t="s">
        <v>4054</v>
      </c>
      <c r="Q810" s="199" t="s">
        <v>3635</v>
      </c>
      <c r="R810" s="199" t="s">
        <v>3634</v>
      </c>
      <c r="S810" s="199" t="s">
        <v>3853</v>
      </c>
      <c r="T810" s="199" t="s">
        <v>3931</v>
      </c>
      <c r="U810" s="199" t="s">
        <v>3975</v>
      </c>
      <c r="V810" s="199" t="s">
        <v>4023</v>
      </c>
      <c r="W810" s="199" t="s">
        <v>4029</v>
      </c>
      <c r="X810" s="199" t="s">
        <v>4030</v>
      </c>
      <c r="Y810" s="234" t="s">
        <v>3593</v>
      </c>
      <c r="Z810" s="234" t="s">
        <v>3593</v>
      </c>
      <c r="AA810" s="234" t="s">
        <v>3593</v>
      </c>
      <c r="AB810" s="234" t="s">
        <v>3593</v>
      </c>
      <c r="AC810" s="234" t="s">
        <v>3593</v>
      </c>
      <c r="AD810" s="234" t="s">
        <v>3593</v>
      </c>
      <c r="AE810" s="234" t="s">
        <v>3593</v>
      </c>
      <c r="AF810" s="234" t="s">
        <v>3593</v>
      </c>
      <c r="AG810" s="234" t="s">
        <v>3593</v>
      </c>
      <c r="AH810" s="234" t="s">
        <v>3593</v>
      </c>
      <c r="AI810" s="234" t="s">
        <v>3593</v>
      </c>
      <c r="AJ810" s="234" t="s">
        <v>3593</v>
      </c>
      <c r="AK810" s="234" t="s">
        <v>3593</v>
      </c>
      <c r="AL810" s="234" t="s">
        <v>3593</v>
      </c>
      <c r="AM810" s="234" t="s">
        <v>3593</v>
      </c>
      <c r="AN810" s="234" t="s">
        <v>3593</v>
      </c>
      <c r="AO810" s="234" t="s">
        <v>3593</v>
      </c>
      <c r="AP810" s="234" t="s">
        <v>3593</v>
      </c>
      <c r="AQ810" s="234" t="s">
        <v>3593</v>
      </c>
      <c r="AR810" s="234" t="s">
        <v>3593</v>
      </c>
      <c r="AS810" s="234" t="s">
        <v>3593</v>
      </c>
      <c r="AT810" s="234" t="s">
        <v>3593</v>
      </c>
      <c r="AU810" s="234" t="s">
        <v>3593</v>
      </c>
      <c r="AV810" s="234" t="s">
        <v>3593</v>
      </c>
      <c r="AW810" s="234" t="s">
        <v>3593</v>
      </c>
      <c r="AX810" s="234" t="s">
        <v>3593</v>
      </c>
      <c r="AY810" s="234" t="s">
        <v>3593</v>
      </c>
    </row>
    <row r="811" spans="15:51" x14ac:dyDescent="0.25">
      <c r="O811" s="200"/>
      <c r="P811" s="199" t="s">
        <v>3699</v>
      </c>
      <c r="Q811" s="199" t="s">
        <v>3636</v>
      </c>
      <c r="R811" s="234" t="s">
        <v>3593</v>
      </c>
      <c r="S811" s="234" t="s">
        <v>3593</v>
      </c>
      <c r="T811" s="234" t="s">
        <v>3593</v>
      </c>
      <c r="U811" s="234" t="s">
        <v>3593</v>
      </c>
      <c r="V811" s="234" t="s">
        <v>3593</v>
      </c>
      <c r="W811" s="234" t="s">
        <v>3593</v>
      </c>
      <c r="X811" s="234" t="s">
        <v>3593</v>
      </c>
      <c r="Y811" s="234" t="s">
        <v>3593</v>
      </c>
      <c r="Z811" s="234" t="s">
        <v>3593</v>
      </c>
      <c r="AA811" s="234" t="s">
        <v>3593</v>
      </c>
      <c r="AB811" s="234" t="s">
        <v>3593</v>
      </c>
      <c r="AC811" s="234" t="s">
        <v>3593</v>
      </c>
      <c r="AD811" s="234" t="s">
        <v>3593</v>
      </c>
      <c r="AE811" s="234" t="s">
        <v>3593</v>
      </c>
      <c r="AF811" s="234" t="s">
        <v>3593</v>
      </c>
      <c r="AG811" s="234" t="s">
        <v>3593</v>
      </c>
      <c r="AH811" s="234" t="s">
        <v>3593</v>
      </c>
      <c r="AI811" s="234" t="s">
        <v>3593</v>
      </c>
      <c r="AJ811" s="234" t="s">
        <v>3593</v>
      </c>
      <c r="AK811" s="234" t="s">
        <v>3593</v>
      </c>
      <c r="AL811" s="234" t="s">
        <v>3593</v>
      </c>
      <c r="AM811" s="234" t="s">
        <v>3593</v>
      </c>
      <c r="AN811" s="234" t="s">
        <v>3593</v>
      </c>
      <c r="AO811" s="234" t="s">
        <v>3593</v>
      </c>
      <c r="AP811" s="234" t="s">
        <v>3593</v>
      </c>
      <c r="AQ811" s="234" t="s">
        <v>3593</v>
      </c>
      <c r="AR811" s="234" t="s">
        <v>3593</v>
      </c>
      <c r="AS811" s="234" t="s">
        <v>3593</v>
      </c>
      <c r="AT811" s="234" t="s">
        <v>3593</v>
      </c>
      <c r="AU811" s="234" t="s">
        <v>3593</v>
      </c>
      <c r="AV811" s="234" t="s">
        <v>3593</v>
      </c>
      <c r="AW811" s="234" t="s">
        <v>3593</v>
      </c>
      <c r="AX811" s="234" t="s">
        <v>3593</v>
      </c>
      <c r="AY811" s="234" t="s">
        <v>3593</v>
      </c>
    </row>
    <row r="812" spans="15:51" x14ac:dyDescent="0.25">
      <c r="O812" s="200"/>
      <c r="P812" s="199" t="s">
        <v>4052</v>
      </c>
      <c r="Q812" s="199" t="s">
        <v>4001</v>
      </c>
      <c r="R812" s="199" t="s">
        <v>4001</v>
      </c>
      <c r="S812" s="199" t="s">
        <v>3858</v>
      </c>
      <c r="T812" s="234" t="s">
        <v>4053</v>
      </c>
      <c r="U812" s="234" t="s">
        <v>3593</v>
      </c>
      <c r="V812" s="234" t="s">
        <v>3593</v>
      </c>
      <c r="W812" s="234" t="s">
        <v>3593</v>
      </c>
      <c r="X812" s="234" t="s">
        <v>3593</v>
      </c>
      <c r="Y812" s="234" t="s">
        <v>3593</v>
      </c>
      <c r="Z812" s="234" t="s">
        <v>3593</v>
      </c>
      <c r="AA812" s="234" t="s">
        <v>3593</v>
      </c>
      <c r="AB812" s="234" t="s">
        <v>3593</v>
      </c>
      <c r="AC812" s="234" t="s">
        <v>3593</v>
      </c>
      <c r="AD812" s="234" t="s">
        <v>3593</v>
      </c>
      <c r="AE812" s="234" t="s">
        <v>3593</v>
      </c>
      <c r="AF812" s="234" t="s">
        <v>3593</v>
      </c>
      <c r="AG812" s="234" t="s">
        <v>3593</v>
      </c>
      <c r="AH812" s="234" t="s">
        <v>3593</v>
      </c>
      <c r="AI812" s="234" t="s">
        <v>3593</v>
      </c>
      <c r="AJ812" s="234" t="s">
        <v>3593</v>
      </c>
      <c r="AK812" s="234" t="s">
        <v>3593</v>
      </c>
      <c r="AL812" s="234" t="s">
        <v>3593</v>
      </c>
      <c r="AM812" s="234" t="s">
        <v>3593</v>
      </c>
      <c r="AN812" s="234" t="s">
        <v>3593</v>
      </c>
      <c r="AO812" s="234" t="s">
        <v>3593</v>
      </c>
      <c r="AP812" s="234" t="s">
        <v>3593</v>
      </c>
      <c r="AQ812" s="234" t="s">
        <v>3593</v>
      </c>
      <c r="AR812" s="234" t="s">
        <v>3593</v>
      </c>
      <c r="AS812" s="234" t="s">
        <v>3593</v>
      </c>
      <c r="AT812" s="234" t="s">
        <v>3593</v>
      </c>
      <c r="AU812" s="234" t="s">
        <v>3593</v>
      </c>
      <c r="AV812" s="234" t="s">
        <v>3593</v>
      </c>
      <c r="AW812" s="234" t="s">
        <v>3593</v>
      </c>
      <c r="AX812" s="234" t="s">
        <v>3593</v>
      </c>
      <c r="AY812" s="234" t="s">
        <v>3593</v>
      </c>
    </row>
    <row r="813" spans="15:51" x14ac:dyDescent="0.25">
      <c r="O813" s="200"/>
      <c r="P813" s="199" t="s">
        <v>4054</v>
      </c>
      <c r="Q813" s="199" t="s">
        <v>3839</v>
      </c>
      <c r="R813" s="199" t="s">
        <v>3838</v>
      </c>
      <c r="S813" s="199" t="s">
        <v>3843</v>
      </c>
      <c r="T813" s="199" t="s">
        <v>3899</v>
      </c>
      <c r="U813" s="199" t="s">
        <v>3977</v>
      </c>
      <c r="V813" s="199" t="s">
        <v>4010</v>
      </c>
      <c r="W813" s="199" t="s">
        <v>4013</v>
      </c>
      <c r="X813" s="199" t="s">
        <v>4022</v>
      </c>
      <c r="Y813" s="199" t="s">
        <v>4031</v>
      </c>
      <c r="Z813" s="199" t="s">
        <v>4032</v>
      </c>
      <c r="AA813" s="199" t="s">
        <v>4033</v>
      </c>
      <c r="AB813" s="199" t="s">
        <v>4034</v>
      </c>
      <c r="AC813" s="234" t="s">
        <v>3593</v>
      </c>
      <c r="AD813" s="234" t="s">
        <v>3593</v>
      </c>
      <c r="AE813" s="234" t="s">
        <v>3593</v>
      </c>
      <c r="AF813" s="234" t="s">
        <v>3593</v>
      </c>
      <c r="AG813" s="234" t="s">
        <v>3593</v>
      </c>
      <c r="AH813" s="234" t="s">
        <v>3593</v>
      </c>
      <c r="AI813" s="234" t="s">
        <v>3593</v>
      </c>
      <c r="AJ813" s="234" t="s">
        <v>3593</v>
      </c>
      <c r="AK813" s="234" t="s">
        <v>3593</v>
      </c>
      <c r="AL813" s="234" t="s">
        <v>3593</v>
      </c>
      <c r="AM813" s="234" t="s">
        <v>3593</v>
      </c>
      <c r="AN813" s="234" t="s">
        <v>3593</v>
      </c>
      <c r="AO813" s="234" t="s">
        <v>3593</v>
      </c>
      <c r="AP813" s="234" t="s">
        <v>3593</v>
      </c>
      <c r="AQ813" s="234" t="s">
        <v>3593</v>
      </c>
      <c r="AR813" s="234" t="s">
        <v>3593</v>
      </c>
      <c r="AS813" s="234" t="s">
        <v>3593</v>
      </c>
      <c r="AT813" s="234" t="s">
        <v>3593</v>
      </c>
      <c r="AU813" s="234" t="s">
        <v>3593</v>
      </c>
      <c r="AV813" s="234" t="s">
        <v>3593</v>
      </c>
      <c r="AW813" s="234" t="s">
        <v>3593</v>
      </c>
      <c r="AX813" s="234" t="s">
        <v>3593</v>
      </c>
      <c r="AY813" s="234" t="s">
        <v>3593</v>
      </c>
    </row>
    <row r="814" spans="15:51" x14ac:dyDescent="0.25">
      <c r="O814" s="200"/>
      <c r="P814" s="199" t="s">
        <v>4052</v>
      </c>
      <c r="Q814" s="199" t="s">
        <v>4031</v>
      </c>
      <c r="R814" s="199" t="s">
        <v>4031</v>
      </c>
      <c r="S814" s="199" t="s">
        <v>3839</v>
      </c>
      <c r="T814" s="234" t="s">
        <v>4053</v>
      </c>
      <c r="U814" s="234" t="s">
        <v>3593</v>
      </c>
      <c r="V814" s="234" t="s">
        <v>3593</v>
      </c>
      <c r="W814" s="234" t="s">
        <v>3593</v>
      </c>
      <c r="X814" s="234" t="s">
        <v>3593</v>
      </c>
      <c r="Y814" s="234" t="s">
        <v>3593</v>
      </c>
      <c r="Z814" s="234" t="s">
        <v>3593</v>
      </c>
      <c r="AA814" s="234" t="s">
        <v>3593</v>
      </c>
      <c r="AB814" s="234" t="s">
        <v>3593</v>
      </c>
      <c r="AC814" s="234" t="s">
        <v>3593</v>
      </c>
      <c r="AD814" s="234" t="s">
        <v>3593</v>
      </c>
      <c r="AE814" s="234" t="s">
        <v>3593</v>
      </c>
      <c r="AF814" s="234" t="s">
        <v>3593</v>
      </c>
      <c r="AG814" s="234" t="s">
        <v>3593</v>
      </c>
      <c r="AH814" s="234" t="s">
        <v>3593</v>
      </c>
      <c r="AI814" s="234" t="s">
        <v>3593</v>
      </c>
      <c r="AJ814" s="234" t="s">
        <v>3593</v>
      </c>
      <c r="AK814" s="234" t="s">
        <v>3593</v>
      </c>
      <c r="AL814" s="234" t="s">
        <v>3593</v>
      </c>
      <c r="AM814" s="234" t="s">
        <v>3593</v>
      </c>
      <c r="AN814" s="234" t="s">
        <v>3593</v>
      </c>
      <c r="AO814" s="234" t="s">
        <v>3593</v>
      </c>
      <c r="AP814" s="234" t="s">
        <v>3593</v>
      </c>
      <c r="AQ814" s="234" t="s">
        <v>3593</v>
      </c>
      <c r="AR814" s="234" t="s">
        <v>3593</v>
      </c>
      <c r="AS814" s="234" t="s">
        <v>3593</v>
      </c>
      <c r="AT814" s="234" t="s">
        <v>3593</v>
      </c>
      <c r="AU814" s="234" t="s">
        <v>3593</v>
      </c>
      <c r="AV814" s="234" t="s">
        <v>3593</v>
      </c>
      <c r="AW814" s="234" t="s">
        <v>3593</v>
      </c>
      <c r="AX814" s="234" t="s">
        <v>3593</v>
      </c>
      <c r="AY814" s="234" t="s">
        <v>3593</v>
      </c>
    </row>
    <row r="815" spans="15:51" x14ac:dyDescent="0.25">
      <c r="O815" s="200"/>
      <c r="P815" s="199" t="s">
        <v>3699</v>
      </c>
      <c r="Q815" s="199" t="s">
        <v>3840</v>
      </c>
      <c r="R815" s="234" t="s">
        <v>3593</v>
      </c>
      <c r="S815" s="234" t="s">
        <v>3593</v>
      </c>
      <c r="T815" s="234" t="s">
        <v>3593</v>
      </c>
      <c r="U815" s="234" t="s">
        <v>3593</v>
      </c>
      <c r="V815" s="234" t="s">
        <v>3593</v>
      </c>
      <c r="W815" s="234" t="s">
        <v>3593</v>
      </c>
      <c r="X815" s="234" t="s">
        <v>3593</v>
      </c>
      <c r="Y815" s="234" t="s">
        <v>3593</v>
      </c>
      <c r="Z815" s="234" t="s">
        <v>3593</v>
      </c>
      <c r="AA815" s="234" t="s">
        <v>3593</v>
      </c>
      <c r="AB815" s="234" t="s">
        <v>3593</v>
      </c>
      <c r="AC815" s="234" t="s">
        <v>3593</v>
      </c>
      <c r="AD815" s="234" t="s">
        <v>3593</v>
      </c>
      <c r="AE815" s="234" t="s">
        <v>3593</v>
      </c>
      <c r="AF815" s="234" t="s">
        <v>3593</v>
      </c>
      <c r="AG815" s="234" t="s">
        <v>3593</v>
      </c>
      <c r="AH815" s="234" t="s">
        <v>3593</v>
      </c>
      <c r="AI815" s="234" t="s">
        <v>3593</v>
      </c>
      <c r="AJ815" s="234" t="s">
        <v>3593</v>
      </c>
      <c r="AK815" s="234" t="s">
        <v>3593</v>
      </c>
      <c r="AL815" s="234" t="s">
        <v>3593</v>
      </c>
      <c r="AM815" s="234" t="s">
        <v>3593</v>
      </c>
      <c r="AN815" s="234" t="s">
        <v>3593</v>
      </c>
      <c r="AO815" s="234" t="s">
        <v>3593</v>
      </c>
      <c r="AP815" s="234" t="s">
        <v>3593</v>
      </c>
      <c r="AQ815" s="234" t="s">
        <v>3593</v>
      </c>
      <c r="AR815" s="234" t="s">
        <v>3593</v>
      </c>
      <c r="AS815" s="234" t="s">
        <v>3593</v>
      </c>
      <c r="AT815" s="234" t="s">
        <v>3593</v>
      </c>
      <c r="AU815" s="234" t="s">
        <v>3593</v>
      </c>
      <c r="AV815" s="234" t="s">
        <v>3593</v>
      </c>
      <c r="AW815" s="234" t="s">
        <v>3593</v>
      </c>
      <c r="AX815" s="234" t="s">
        <v>3593</v>
      </c>
      <c r="AY815" s="234" t="s">
        <v>3593</v>
      </c>
    </row>
    <row r="816" spans="15:51" x14ac:dyDescent="0.25">
      <c r="O816" s="200"/>
      <c r="P816" s="199" t="s">
        <v>3699</v>
      </c>
      <c r="Q816" s="199" t="s">
        <v>3592</v>
      </c>
      <c r="R816" s="234" t="s">
        <v>3593</v>
      </c>
      <c r="S816" s="234" t="s">
        <v>3593</v>
      </c>
      <c r="T816" s="234" t="s">
        <v>3593</v>
      </c>
      <c r="U816" s="234" t="s">
        <v>3593</v>
      </c>
      <c r="V816" s="234" t="s">
        <v>3593</v>
      </c>
      <c r="W816" s="234" t="s">
        <v>3593</v>
      </c>
      <c r="X816" s="234" t="s">
        <v>3593</v>
      </c>
      <c r="Y816" s="234" t="s">
        <v>3593</v>
      </c>
      <c r="Z816" s="234" t="s">
        <v>3593</v>
      </c>
      <c r="AA816" s="234" t="s">
        <v>3593</v>
      </c>
      <c r="AB816" s="234" t="s">
        <v>3593</v>
      </c>
      <c r="AC816" s="234" t="s">
        <v>3593</v>
      </c>
      <c r="AD816" s="234" t="s">
        <v>3593</v>
      </c>
      <c r="AE816" s="234" t="s">
        <v>3593</v>
      </c>
      <c r="AF816" s="234" t="s">
        <v>3593</v>
      </c>
      <c r="AG816" s="234" t="s">
        <v>3593</v>
      </c>
      <c r="AH816" s="234" t="s">
        <v>3593</v>
      </c>
      <c r="AI816" s="234" t="s">
        <v>3593</v>
      </c>
      <c r="AJ816" s="234" t="s">
        <v>3593</v>
      </c>
      <c r="AK816" s="234" t="s">
        <v>3593</v>
      </c>
      <c r="AL816" s="234" t="s">
        <v>3593</v>
      </c>
      <c r="AM816" s="234" t="s">
        <v>3593</v>
      </c>
      <c r="AN816" s="234" t="s">
        <v>3593</v>
      </c>
      <c r="AO816" s="234" t="s">
        <v>3593</v>
      </c>
      <c r="AP816" s="234" t="s">
        <v>3593</v>
      </c>
      <c r="AQ816" s="234" t="s">
        <v>3593</v>
      </c>
      <c r="AR816" s="234" t="s">
        <v>3593</v>
      </c>
      <c r="AS816" s="234" t="s">
        <v>3593</v>
      </c>
      <c r="AT816" s="234" t="s">
        <v>3593</v>
      </c>
      <c r="AU816" s="234" t="s">
        <v>3593</v>
      </c>
      <c r="AV816" s="234" t="s">
        <v>3593</v>
      </c>
      <c r="AW816" s="234" t="s">
        <v>3593</v>
      </c>
      <c r="AX816" s="234" t="s">
        <v>3593</v>
      </c>
      <c r="AY816" s="234" t="s">
        <v>3593</v>
      </c>
    </row>
    <row r="817" spans="15:51" x14ac:dyDescent="0.25">
      <c r="O817" s="200"/>
      <c r="P817" s="199" t="s">
        <v>4052</v>
      </c>
      <c r="Q817" s="199" t="s">
        <v>3884</v>
      </c>
      <c r="R817" s="199" t="s">
        <v>3884</v>
      </c>
      <c r="S817" s="199" t="s">
        <v>3638</v>
      </c>
      <c r="T817" s="234" t="s">
        <v>4053</v>
      </c>
      <c r="U817" s="234" t="s">
        <v>3593</v>
      </c>
      <c r="V817" s="234" t="s">
        <v>3593</v>
      </c>
      <c r="W817" s="234" t="s">
        <v>3593</v>
      </c>
      <c r="X817" s="234" t="s">
        <v>3593</v>
      </c>
      <c r="Y817" s="234" t="s">
        <v>3593</v>
      </c>
      <c r="Z817" s="234" t="s">
        <v>3593</v>
      </c>
      <c r="AA817" s="234" t="s">
        <v>3593</v>
      </c>
      <c r="AB817" s="234" t="s">
        <v>3593</v>
      </c>
      <c r="AC817" s="234" t="s">
        <v>3593</v>
      </c>
      <c r="AD817" s="234" t="s">
        <v>3593</v>
      </c>
      <c r="AE817" s="234" t="s">
        <v>3593</v>
      </c>
      <c r="AF817" s="234" t="s">
        <v>3593</v>
      </c>
      <c r="AG817" s="234" t="s">
        <v>3593</v>
      </c>
      <c r="AH817" s="234" t="s">
        <v>3593</v>
      </c>
      <c r="AI817" s="234" t="s">
        <v>3593</v>
      </c>
      <c r="AJ817" s="234" t="s">
        <v>3593</v>
      </c>
      <c r="AK817" s="234" t="s">
        <v>3593</v>
      </c>
      <c r="AL817" s="234" t="s">
        <v>3593</v>
      </c>
      <c r="AM817" s="234" t="s">
        <v>3593</v>
      </c>
      <c r="AN817" s="234" t="s">
        <v>3593</v>
      </c>
      <c r="AO817" s="234" t="s">
        <v>3593</v>
      </c>
      <c r="AP817" s="234" t="s">
        <v>3593</v>
      </c>
      <c r="AQ817" s="234" t="s">
        <v>3593</v>
      </c>
      <c r="AR817" s="234" t="s">
        <v>3593</v>
      </c>
      <c r="AS817" s="234" t="s">
        <v>3593</v>
      </c>
      <c r="AT817" s="234" t="s">
        <v>3593</v>
      </c>
      <c r="AU817" s="234" t="s">
        <v>3593</v>
      </c>
      <c r="AV817" s="234" t="s">
        <v>3593</v>
      </c>
      <c r="AW817" s="234" t="s">
        <v>3593</v>
      </c>
      <c r="AX817" s="234" t="s">
        <v>3593</v>
      </c>
      <c r="AY817" s="234" t="s">
        <v>3593</v>
      </c>
    </row>
    <row r="818" spans="15:51" x14ac:dyDescent="0.25">
      <c r="O818" s="200"/>
      <c r="P818" s="199" t="s">
        <v>4052</v>
      </c>
      <c r="Q818" s="199" t="s">
        <v>3936</v>
      </c>
      <c r="R818" s="199" t="s">
        <v>3936</v>
      </c>
      <c r="S818" s="199" t="s">
        <v>3615</v>
      </c>
      <c r="T818" s="199" t="s">
        <v>3617</v>
      </c>
      <c r="U818" s="234" t="s">
        <v>4053</v>
      </c>
      <c r="V818" s="234" t="s">
        <v>3593</v>
      </c>
      <c r="W818" s="234" t="s">
        <v>3593</v>
      </c>
      <c r="X818" s="234" t="s">
        <v>3593</v>
      </c>
      <c r="Y818" s="234" t="s">
        <v>3593</v>
      </c>
      <c r="Z818" s="234" t="s">
        <v>3593</v>
      </c>
      <c r="AA818" s="234" t="s">
        <v>3593</v>
      </c>
      <c r="AB818" s="234" t="s">
        <v>3593</v>
      </c>
      <c r="AC818" s="234" t="s">
        <v>3593</v>
      </c>
      <c r="AD818" s="234" t="s">
        <v>3593</v>
      </c>
      <c r="AE818" s="234" t="s">
        <v>3593</v>
      </c>
      <c r="AF818" s="234" t="s">
        <v>3593</v>
      </c>
      <c r="AG818" s="234" t="s">
        <v>3593</v>
      </c>
      <c r="AH818" s="234" t="s">
        <v>3593</v>
      </c>
      <c r="AI818" s="234" t="s">
        <v>3593</v>
      </c>
      <c r="AJ818" s="234" t="s">
        <v>3593</v>
      </c>
      <c r="AK818" s="234" t="s">
        <v>3593</v>
      </c>
      <c r="AL818" s="234" t="s">
        <v>3593</v>
      </c>
      <c r="AM818" s="234" t="s">
        <v>3593</v>
      </c>
      <c r="AN818" s="234" t="s">
        <v>3593</v>
      </c>
      <c r="AO818" s="234" t="s">
        <v>3593</v>
      </c>
      <c r="AP818" s="234" t="s">
        <v>3593</v>
      </c>
      <c r="AQ818" s="234" t="s">
        <v>3593</v>
      </c>
      <c r="AR818" s="234" t="s">
        <v>3593</v>
      </c>
      <c r="AS818" s="234" t="s">
        <v>3593</v>
      </c>
      <c r="AT818" s="234" t="s">
        <v>3593</v>
      </c>
      <c r="AU818" s="234" t="s">
        <v>3593</v>
      </c>
      <c r="AV818" s="234" t="s">
        <v>3593</v>
      </c>
      <c r="AW818" s="234" t="s">
        <v>3593</v>
      </c>
      <c r="AX818" s="234" t="s">
        <v>3593</v>
      </c>
      <c r="AY818" s="234" t="s">
        <v>3593</v>
      </c>
    </row>
    <row r="819" spans="15:51" x14ac:dyDescent="0.25">
      <c r="O819" s="200"/>
      <c r="P819" s="199" t="s">
        <v>4052</v>
      </c>
      <c r="Q819" s="199" t="s">
        <v>4036</v>
      </c>
      <c r="R819" s="199" t="s">
        <v>4036</v>
      </c>
      <c r="S819" s="199" t="s">
        <v>4038</v>
      </c>
      <c r="T819" s="234" t="s">
        <v>4053</v>
      </c>
      <c r="U819" s="234" t="s">
        <v>3593</v>
      </c>
      <c r="V819" s="234" t="s">
        <v>3593</v>
      </c>
      <c r="W819" s="234" t="s">
        <v>3593</v>
      </c>
      <c r="X819" s="234" t="s">
        <v>3593</v>
      </c>
      <c r="Y819" s="234" t="s">
        <v>3593</v>
      </c>
      <c r="Z819" s="234" t="s">
        <v>3593</v>
      </c>
      <c r="AA819" s="234" t="s">
        <v>3593</v>
      </c>
      <c r="AB819" s="234" t="s">
        <v>3593</v>
      </c>
      <c r="AC819" s="234" t="s">
        <v>3593</v>
      </c>
      <c r="AD819" s="234" t="s">
        <v>3593</v>
      </c>
      <c r="AE819" s="234" t="s">
        <v>3593</v>
      </c>
      <c r="AF819" s="234" t="s">
        <v>3593</v>
      </c>
      <c r="AG819" s="234" t="s">
        <v>3593</v>
      </c>
      <c r="AH819" s="234" t="s">
        <v>3593</v>
      </c>
      <c r="AI819" s="234" t="s">
        <v>3593</v>
      </c>
      <c r="AJ819" s="234" t="s">
        <v>3593</v>
      </c>
      <c r="AK819" s="234" t="s">
        <v>3593</v>
      </c>
      <c r="AL819" s="234" t="s">
        <v>3593</v>
      </c>
      <c r="AM819" s="234" t="s">
        <v>3593</v>
      </c>
      <c r="AN819" s="234" t="s">
        <v>3593</v>
      </c>
      <c r="AO819" s="234" t="s">
        <v>3593</v>
      </c>
      <c r="AP819" s="234" t="s">
        <v>3593</v>
      </c>
      <c r="AQ819" s="234" t="s">
        <v>3593</v>
      </c>
      <c r="AR819" s="234" t="s">
        <v>3593</v>
      </c>
      <c r="AS819" s="234" t="s">
        <v>3593</v>
      </c>
      <c r="AT819" s="234" t="s">
        <v>3593</v>
      </c>
      <c r="AU819" s="234" t="s">
        <v>3593</v>
      </c>
      <c r="AV819" s="234" t="s">
        <v>3593</v>
      </c>
      <c r="AW819" s="234" t="s">
        <v>3593</v>
      </c>
      <c r="AX819" s="234" t="s">
        <v>3593</v>
      </c>
      <c r="AY819" s="234" t="s">
        <v>3593</v>
      </c>
    </row>
    <row r="820" spans="15:51" x14ac:dyDescent="0.25">
      <c r="O820" s="200"/>
      <c r="P820" s="199" t="s">
        <v>4052</v>
      </c>
      <c r="Q820" s="199" t="s">
        <v>3895</v>
      </c>
      <c r="R820" s="199" t="s">
        <v>3895</v>
      </c>
      <c r="S820" s="199" t="s">
        <v>3680</v>
      </c>
      <c r="T820" s="234" t="s">
        <v>4053</v>
      </c>
      <c r="U820" s="234" t="s">
        <v>3593</v>
      </c>
      <c r="V820" s="234" t="s">
        <v>3593</v>
      </c>
      <c r="W820" s="234" t="s">
        <v>3593</v>
      </c>
      <c r="X820" s="234" t="s">
        <v>3593</v>
      </c>
      <c r="Y820" s="234" t="s">
        <v>3593</v>
      </c>
      <c r="Z820" s="234" t="s">
        <v>3593</v>
      </c>
      <c r="AA820" s="234" t="s">
        <v>3593</v>
      </c>
      <c r="AB820" s="234" t="s">
        <v>3593</v>
      </c>
      <c r="AC820" s="234" t="s">
        <v>3593</v>
      </c>
      <c r="AD820" s="234" t="s">
        <v>3593</v>
      </c>
      <c r="AE820" s="234" t="s">
        <v>3593</v>
      </c>
      <c r="AF820" s="234" t="s">
        <v>3593</v>
      </c>
      <c r="AG820" s="234" t="s">
        <v>3593</v>
      </c>
      <c r="AH820" s="234" t="s">
        <v>3593</v>
      </c>
      <c r="AI820" s="234" t="s">
        <v>3593</v>
      </c>
      <c r="AJ820" s="234" t="s">
        <v>3593</v>
      </c>
      <c r="AK820" s="234" t="s">
        <v>3593</v>
      </c>
      <c r="AL820" s="234" t="s">
        <v>3593</v>
      </c>
      <c r="AM820" s="234" t="s">
        <v>3593</v>
      </c>
      <c r="AN820" s="234" t="s">
        <v>3593</v>
      </c>
      <c r="AO820" s="234" t="s">
        <v>3593</v>
      </c>
      <c r="AP820" s="234" t="s">
        <v>3593</v>
      </c>
      <c r="AQ820" s="234" t="s">
        <v>3593</v>
      </c>
      <c r="AR820" s="234" t="s">
        <v>3593</v>
      </c>
      <c r="AS820" s="234" t="s">
        <v>3593</v>
      </c>
      <c r="AT820" s="234" t="s">
        <v>3593</v>
      </c>
      <c r="AU820" s="234" t="s">
        <v>3593</v>
      </c>
      <c r="AV820" s="234" t="s">
        <v>3593</v>
      </c>
      <c r="AW820" s="234" t="s">
        <v>3593</v>
      </c>
      <c r="AX820" s="234" t="s">
        <v>3593</v>
      </c>
      <c r="AY820" s="234" t="s">
        <v>3593</v>
      </c>
    </row>
    <row r="821" spans="15:51" x14ac:dyDescent="0.25">
      <c r="O821" s="200"/>
      <c r="P821" s="199" t="s">
        <v>4052</v>
      </c>
      <c r="Q821" s="199" t="s">
        <v>4027</v>
      </c>
      <c r="R821" s="199" t="s">
        <v>4027</v>
      </c>
      <c r="S821" s="199" t="s">
        <v>3734</v>
      </c>
      <c r="T821" s="199" t="s">
        <v>3736</v>
      </c>
      <c r="U821" s="234" t="s">
        <v>4053</v>
      </c>
      <c r="V821" s="234" t="s">
        <v>3593</v>
      </c>
      <c r="W821" s="234" t="s">
        <v>3593</v>
      </c>
      <c r="X821" s="234" t="s">
        <v>3593</v>
      </c>
      <c r="Y821" s="234" t="s">
        <v>3593</v>
      </c>
      <c r="Z821" s="234" t="s">
        <v>3593</v>
      </c>
      <c r="AA821" s="234" t="s">
        <v>3593</v>
      </c>
      <c r="AB821" s="234" t="s">
        <v>3593</v>
      </c>
      <c r="AC821" s="234" t="s">
        <v>3593</v>
      </c>
      <c r="AD821" s="234" t="s">
        <v>3593</v>
      </c>
      <c r="AE821" s="234" t="s">
        <v>3593</v>
      </c>
      <c r="AF821" s="234" t="s">
        <v>3593</v>
      </c>
      <c r="AG821" s="234" t="s">
        <v>3593</v>
      </c>
      <c r="AH821" s="234" t="s">
        <v>3593</v>
      </c>
      <c r="AI821" s="234" t="s">
        <v>3593</v>
      </c>
      <c r="AJ821" s="234" t="s">
        <v>3593</v>
      </c>
      <c r="AK821" s="234" t="s">
        <v>3593</v>
      </c>
      <c r="AL821" s="234" t="s">
        <v>3593</v>
      </c>
      <c r="AM821" s="234" t="s">
        <v>3593</v>
      </c>
      <c r="AN821" s="234" t="s">
        <v>3593</v>
      </c>
      <c r="AO821" s="234" t="s">
        <v>3593</v>
      </c>
      <c r="AP821" s="234" t="s">
        <v>3593</v>
      </c>
      <c r="AQ821" s="234" t="s">
        <v>3593</v>
      </c>
      <c r="AR821" s="234" t="s">
        <v>3593</v>
      </c>
      <c r="AS821" s="234" t="s">
        <v>3593</v>
      </c>
      <c r="AT821" s="234" t="s">
        <v>3593</v>
      </c>
      <c r="AU821" s="234" t="s">
        <v>3593</v>
      </c>
      <c r="AV821" s="234" t="s">
        <v>3593</v>
      </c>
      <c r="AW821" s="234" t="s">
        <v>3593</v>
      </c>
      <c r="AX821" s="234" t="s">
        <v>3593</v>
      </c>
      <c r="AY821" s="234" t="s">
        <v>3593</v>
      </c>
    </row>
    <row r="822" spans="15:51" x14ac:dyDescent="0.25">
      <c r="O822" s="200"/>
      <c r="P822" s="199" t="s">
        <v>4052</v>
      </c>
      <c r="Q822" s="199" t="s">
        <v>4032</v>
      </c>
      <c r="R822" s="199" t="s">
        <v>4032</v>
      </c>
      <c r="S822" s="199" t="s">
        <v>3839</v>
      </c>
      <c r="T822" s="234" t="s">
        <v>4053</v>
      </c>
      <c r="U822" s="234" t="s">
        <v>3593</v>
      </c>
      <c r="V822" s="234" t="s">
        <v>3593</v>
      </c>
      <c r="W822" s="234" t="s">
        <v>3593</v>
      </c>
      <c r="X822" s="234" t="s">
        <v>3593</v>
      </c>
      <c r="Y822" s="234" t="s">
        <v>3593</v>
      </c>
      <c r="Z822" s="234" t="s">
        <v>3593</v>
      </c>
      <c r="AA822" s="234" t="s">
        <v>3593</v>
      </c>
      <c r="AB822" s="234" t="s">
        <v>3593</v>
      </c>
      <c r="AC822" s="234" t="s">
        <v>3593</v>
      </c>
      <c r="AD822" s="234" t="s">
        <v>3593</v>
      </c>
      <c r="AE822" s="234" t="s">
        <v>3593</v>
      </c>
      <c r="AF822" s="234" t="s">
        <v>3593</v>
      </c>
      <c r="AG822" s="234" t="s">
        <v>3593</v>
      </c>
      <c r="AH822" s="234" t="s">
        <v>3593</v>
      </c>
      <c r="AI822" s="234" t="s">
        <v>3593</v>
      </c>
      <c r="AJ822" s="234" t="s">
        <v>3593</v>
      </c>
      <c r="AK822" s="234" t="s">
        <v>3593</v>
      </c>
      <c r="AL822" s="234" t="s">
        <v>3593</v>
      </c>
      <c r="AM822" s="234" t="s">
        <v>3593</v>
      </c>
      <c r="AN822" s="234" t="s">
        <v>3593</v>
      </c>
      <c r="AO822" s="234" t="s">
        <v>3593</v>
      </c>
      <c r="AP822" s="234" t="s">
        <v>3593</v>
      </c>
      <c r="AQ822" s="234" t="s">
        <v>3593</v>
      </c>
      <c r="AR822" s="234" t="s">
        <v>3593</v>
      </c>
      <c r="AS822" s="234" t="s">
        <v>3593</v>
      </c>
      <c r="AT822" s="234" t="s">
        <v>3593</v>
      </c>
      <c r="AU822" s="234" t="s">
        <v>3593</v>
      </c>
      <c r="AV822" s="234" t="s">
        <v>3593</v>
      </c>
      <c r="AW822" s="234" t="s">
        <v>3593</v>
      </c>
      <c r="AX822" s="234" t="s">
        <v>3593</v>
      </c>
      <c r="AY822" s="234" t="s">
        <v>3593</v>
      </c>
    </row>
    <row r="823" spans="15:51" x14ac:dyDescent="0.25">
      <c r="O823" s="200"/>
      <c r="P823" s="199" t="s">
        <v>4052</v>
      </c>
      <c r="Q823" s="199" t="s">
        <v>3627</v>
      </c>
      <c r="R823" s="199" t="s">
        <v>3627</v>
      </c>
      <c r="S823" s="199" t="s">
        <v>3970</v>
      </c>
      <c r="T823" s="199" t="s">
        <v>3810</v>
      </c>
      <c r="U823" s="234" t="s">
        <v>4053</v>
      </c>
      <c r="V823" s="234" t="s">
        <v>3593</v>
      </c>
      <c r="W823" s="234" t="s">
        <v>3593</v>
      </c>
      <c r="X823" s="234" t="s">
        <v>3593</v>
      </c>
      <c r="Y823" s="234" t="s">
        <v>3593</v>
      </c>
      <c r="Z823" s="234" t="s">
        <v>3593</v>
      </c>
      <c r="AA823" s="234" t="s">
        <v>3593</v>
      </c>
      <c r="AB823" s="234" t="s">
        <v>3593</v>
      </c>
      <c r="AC823" s="234" t="s">
        <v>3593</v>
      </c>
      <c r="AD823" s="234" t="s">
        <v>3593</v>
      </c>
      <c r="AE823" s="234" t="s">
        <v>3593</v>
      </c>
      <c r="AF823" s="234" t="s">
        <v>3593</v>
      </c>
      <c r="AG823" s="234" t="s">
        <v>3593</v>
      </c>
      <c r="AH823" s="234" t="s">
        <v>3593</v>
      </c>
      <c r="AI823" s="234" t="s">
        <v>3593</v>
      </c>
      <c r="AJ823" s="234" t="s">
        <v>3593</v>
      </c>
      <c r="AK823" s="234" t="s">
        <v>3593</v>
      </c>
      <c r="AL823" s="234" t="s">
        <v>3593</v>
      </c>
      <c r="AM823" s="234" t="s">
        <v>3593</v>
      </c>
      <c r="AN823" s="234" t="s">
        <v>3593</v>
      </c>
      <c r="AO823" s="234" t="s">
        <v>3593</v>
      </c>
      <c r="AP823" s="234" t="s">
        <v>3593</v>
      </c>
      <c r="AQ823" s="234" t="s">
        <v>3593</v>
      </c>
      <c r="AR823" s="234" t="s">
        <v>3593</v>
      </c>
      <c r="AS823" s="234" t="s">
        <v>3593</v>
      </c>
      <c r="AT823" s="234" t="s">
        <v>3593</v>
      </c>
      <c r="AU823" s="234" t="s">
        <v>3593</v>
      </c>
      <c r="AV823" s="234" t="s">
        <v>3593</v>
      </c>
      <c r="AW823" s="234" t="s">
        <v>3593</v>
      </c>
      <c r="AX823" s="234" t="s">
        <v>3593</v>
      </c>
      <c r="AY823" s="234" t="s">
        <v>3593</v>
      </c>
    </row>
    <row r="824" spans="15:51" x14ac:dyDescent="0.25">
      <c r="O824" s="200"/>
      <c r="P824" s="199" t="s">
        <v>4052</v>
      </c>
      <c r="Q824" s="199" t="s">
        <v>3804</v>
      </c>
      <c r="R824" s="199" t="s">
        <v>3804</v>
      </c>
      <c r="S824" s="199" t="s">
        <v>3811</v>
      </c>
      <c r="T824" s="199" t="s">
        <v>3810</v>
      </c>
      <c r="U824" s="234" t="s">
        <v>4053</v>
      </c>
      <c r="V824" s="234" t="s">
        <v>3593</v>
      </c>
      <c r="W824" s="234" t="s">
        <v>3593</v>
      </c>
      <c r="X824" s="234" t="s">
        <v>3593</v>
      </c>
      <c r="Y824" s="234" t="s">
        <v>3593</v>
      </c>
      <c r="Z824" s="234" t="s">
        <v>3593</v>
      </c>
      <c r="AA824" s="234" t="s">
        <v>3593</v>
      </c>
      <c r="AB824" s="234" t="s">
        <v>3593</v>
      </c>
      <c r="AC824" s="234" t="s">
        <v>3593</v>
      </c>
      <c r="AD824" s="234" t="s">
        <v>3593</v>
      </c>
      <c r="AE824" s="234" t="s">
        <v>3593</v>
      </c>
      <c r="AF824" s="234" t="s">
        <v>3593</v>
      </c>
      <c r="AG824" s="234" t="s">
        <v>3593</v>
      </c>
      <c r="AH824" s="234" t="s">
        <v>3593</v>
      </c>
      <c r="AI824" s="234" t="s">
        <v>3593</v>
      </c>
      <c r="AJ824" s="234" t="s">
        <v>3593</v>
      </c>
      <c r="AK824" s="234" t="s">
        <v>3593</v>
      </c>
      <c r="AL824" s="234" t="s">
        <v>3593</v>
      </c>
      <c r="AM824" s="234" t="s">
        <v>3593</v>
      </c>
      <c r="AN824" s="234" t="s">
        <v>3593</v>
      </c>
      <c r="AO824" s="234" t="s">
        <v>3593</v>
      </c>
      <c r="AP824" s="234" t="s">
        <v>3593</v>
      </c>
      <c r="AQ824" s="234" t="s">
        <v>3593</v>
      </c>
      <c r="AR824" s="234" t="s">
        <v>3593</v>
      </c>
      <c r="AS824" s="234" t="s">
        <v>3593</v>
      </c>
      <c r="AT824" s="234" t="s">
        <v>3593</v>
      </c>
      <c r="AU824" s="234" t="s">
        <v>3593</v>
      </c>
      <c r="AV824" s="234" t="s">
        <v>3593</v>
      </c>
      <c r="AW824" s="234" t="s">
        <v>3593</v>
      </c>
      <c r="AX824" s="234" t="s">
        <v>3593</v>
      </c>
      <c r="AY824" s="234" t="s">
        <v>3593</v>
      </c>
    </row>
    <row r="825" spans="15:51" x14ac:dyDescent="0.25">
      <c r="O825" s="200"/>
      <c r="P825" s="199" t="s">
        <v>4052</v>
      </c>
      <c r="Q825" s="199" t="s">
        <v>4018</v>
      </c>
      <c r="R825" s="199" t="s">
        <v>4018</v>
      </c>
      <c r="S825" s="199" t="s">
        <v>4016</v>
      </c>
      <c r="T825" s="234" t="s">
        <v>4053</v>
      </c>
      <c r="U825" s="234" t="s">
        <v>3593</v>
      </c>
      <c r="V825" s="234" t="s">
        <v>3593</v>
      </c>
      <c r="W825" s="234" t="s">
        <v>3593</v>
      </c>
      <c r="X825" s="234" t="s">
        <v>3593</v>
      </c>
      <c r="Y825" s="234" t="s">
        <v>3593</v>
      </c>
      <c r="Z825" s="234" t="s">
        <v>3593</v>
      </c>
      <c r="AA825" s="234" t="s">
        <v>3593</v>
      </c>
      <c r="AB825" s="234" t="s">
        <v>3593</v>
      </c>
      <c r="AC825" s="234" t="s">
        <v>3593</v>
      </c>
      <c r="AD825" s="234" t="s">
        <v>3593</v>
      </c>
      <c r="AE825" s="234" t="s">
        <v>3593</v>
      </c>
      <c r="AF825" s="234" t="s">
        <v>3593</v>
      </c>
      <c r="AG825" s="234" t="s">
        <v>3593</v>
      </c>
      <c r="AH825" s="234" t="s">
        <v>3593</v>
      </c>
      <c r="AI825" s="234" t="s">
        <v>3593</v>
      </c>
      <c r="AJ825" s="234" t="s">
        <v>3593</v>
      </c>
      <c r="AK825" s="234" t="s">
        <v>3593</v>
      </c>
      <c r="AL825" s="234" t="s">
        <v>3593</v>
      </c>
      <c r="AM825" s="234" t="s">
        <v>3593</v>
      </c>
      <c r="AN825" s="234" t="s">
        <v>3593</v>
      </c>
      <c r="AO825" s="234" t="s">
        <v>3593</v>
      </c>
      <c r="AP825" s="234" t="s">
        <v>3593</v>
      </c>
      <c r="AQ825" s="234" t="s">
        <v>3593</v>
      </c>
      <c r="AR825" s="234" t="s">
        <v>3593</v>
      </c>
      <c r="AS825" s="234" t="s">
        <v>3593</v>
      </c>
      <c r="AT825" s="234" t="s">
        <v>3593</v>
      </c>
      <c r="AU825" s="234" t="s">
        <v>3593</v>
      </c>
      <c r="AV825" s="234" t="s">
        <v>3593</v>
      </c>
      <c r="AW825" s="234" t="s">
        <v>3593</v>
      </c>
      <c r="AX825" s="234" t="s">
        <v>3593</v>
      </c>
      <c r="AY825" s="234" t="s">
        <v>3593</v>
      </c>
    </row>
    <row r="826" spans="15:51" x14ac:dyDescent="0.25">
      <c r="O826" s="200"/>
      <c r="P826" s="199" t="s">
        <v>4052</v>
      </c>
      <c r="Q826" s="199" t="s">
        <v>3848</v>
      </c>
      <c r="R826" s="199" t="s">
        <v>3848</v>
      </c>
      <c r="S826" s="199" t="s">
        <v>3645</v>
      </c>
      <c r="T826" s="199" t="s">
        <v>3647</v>
      </c>
      <c r="U826" s="234" t="s">
        <v>4053</v>
      </c>
      <c r="V826" s="234" t="s">
        <v>3593</v>
      </c>
      <c r="W826" s="234" t="s">
        <v>3593</v>
      </c>
      <c r="X826" s="234" t="s">
        <v>3593</v>
      </c>
      <c r="Y826" s="234" t="s">
        <v>3593</v>
      </c>
      <c r="Z826" s="234" t="s">
        <v>3593</v>
      </c>
      <c r="AA826" s="234" t="s">
        <v>3593</v>
      </c>
      <c r="AB826" s="234" t="s">
        <v>3593</v>
      </c>
      <c r="AC826" s="234" t="s">
        <v>3593</v>
      </c>
      <c r="AD826" s="234" t="s">
        <v>3593</v>
      </c>
      <c r="AE826" s="234" t="s">
        <v>3593</v>
      </c>
      <c r="AF826" s="234" t="s">
        <v>3593</v>
      </c>
      <c r="AG826" s="234" t="s">
        <v>3593</v>
      </c>
      <c r="AH826" s="234" t="s">
        <v>3593</v>
      </c>
      <c r="AI826" s="234" t="s">
        <v>3593</v>
      </c>
      <c r="AJ826" s="234" t="s">
        <v>3593</v>
      </c>
      <c r="AK826" s="234" t="s">
        <v>3593</v>
      </c>
      <c r="AL826" s="234" t="s">
        <v>3593</v>
      </c>
      <c r="AM826" s="234" t="s">
        <v>3593</v>
      </c>
      <c r="AN826" s="234" t="s">
        <v>3593</v>
      </c>
      <c r="AO826" s="234" t="s">
        <v>3593</v>
      </c>
      <c r="AP826" s="234" t="s">
        <v>3593</v>
      </c>
      <c r="AQ826" s="234" t="s">
        <v>3593</v>
      </c>
      <c r="AR826" s="234" t="s">
        <v>3593</v>
      </c>
      <c r="AS826" s="234" t="s">
        <v>3593</v>
      </c>
      <c r="AT826" s="234" t="s">
        <v>3593</v>
      </c>
      <c r="AU826" s="234" t="s">
        <v>3593</v>
      </c>
      <c r="AV826" s="234" t="s">
        <v>3593</v>
      </c>
      <c r="AW826" s="234" t="s">
        <v>3593</v>
      </c>
      <c r="AX826" s="234" t="s">
        <v>3593</v>
      </c>
      <c r="AY826" s="234" t="s">
        <v>3593</v>
      </c>
    </row>
    <row r="827" spans="15:51" x14ac:dyDescent="0.25">
      <c r="O827" s="200"/>
      <c r="P827" s="199" t="s">
        <v>4052</v>
      </c>
      <c r="Q827" s="199" t="s">
        <v>3907</v>
      </c>
      <c r="R827" s="199" t="s">
        <v>3907</v>
      </c>
      <c r="S827" s="199" t="s">
        <v>3649</v>
      </c>
      <c r="T827" s="199" t="s">
        <v>3651</v>
      </c>
      <c r="U827" s="234" t="s">
        <v>4053</v>
      </c>
      <c r="V827" s="234" t="s">
        <v>3593</v>
      </c>
      <c r="W827" s="234" t="s">
        <v>3593</v>
      </c>
      <c r="X827" s="234" t="s">
        <v>3593</v>
      </c>
      <c r="Y827" s="234" t="s">
        <v>3593</v>
      </c>
      <c r="Z827" s="234" t="s">
        <v>3593</v>
      </c>
      <c r="AA827" s="234" t="s">
        <v>3593</v>
      </c>
      <c r="AB827" s="234" t="s">
        <v>3593</v>
      </c>
      <c r="AC827" s="234" t="s">
        <v>3593</v>
      </c>
      <c r="AD827" s="234" t="s">
        <v>3593</v>
      </c>
      <c r="AE827" s="234" t="s">
        <v>3593</v>
      </c>
      <c r="AF827" s="234" t="s">
        <v>3593</v>
      </c>
      <c r="AG827" s="234" t="s">
        <v>3593</v>
      </c>
      <c r="AH827" s="234" t="s">
        <v>3593</v>
      </c>
      <c r="AI827" s="234" t="s">
        <v>3593</v>
      </c>
      <c r="AJ827" s="234" t="s">
        <v>3593</v>
      </c>
      <c r="AK827" s="234" t="s">
        <v>3593</v>
      </c>
      <c r="AL827" s="234" t="s">
        <v>3593</v>
      </c>
      <c r="AM827" s="234" t="s">
        <v>3593</v>
      </c>
      <c r="AN827" s="234" t="s">
        <v>3593</v>
      </c>
      <c r="AO827" s="234" t="s">
        <v>3593</v>
      </c>
      <c r="AP827" s="234" t="s">
        <v>3593</v>
      </c>
      <c r="AQ827" s="234" t="s">
        <v>3593</v>
      </c>
      <c r="AR827" s="234" t="s">
        <v>3593</v>
      </c>
      <c r="AS827" s="234" t="s">
        <v>3593</v>
      </c>
      <c r="AT827" s="234" t="s">
        <v>3593</v>
      </c>
      <c r="AU827" s="234" t="s">
        <v>3593</v>
      </c>
      <c r="AV827" s="234" t="s">
        <v>3593</v>
      </c>
      <c r="AW827" s="234" t="s">
        <v>3593</v>
      </c>
      <c r="AX827" s="234" t="s">
        <v>3593</v>
      </c>
      <c r="AY827" s="234" t="s">
        <v>3593</v>
      </c>
    </row>
    <row r="828" spans="15:51" x14ac:dyDescent="0.25">
      <c r="O828" s="200"/>
      <c r="P828" s="199" t="s">
        <v>4052</v>
      </c>
      <c r="Q828" s="199" t="s">
        <v>3862</v>
      </c>
      <c r="R828" s="199" t="s">
        <v>3862</v>
      </c>
      <c r="S828" s="199" t="s">
        <v>3743</v>
      </c>
      <c r="T828" s="234" t="s">
        <v>4053</v>
      </c>
      <c r="U828" s="234" t="s">
        <v>3593</v>
      </c>
      <c r="V828" s="234" t="s">
        <v>3593</v>
      </c>
      <c r="W828" s="234" t="s">
        <v>3593</v>
      </c>
      <c r="X828" s="234" t="s">
        <v>3593</v>
      </c>
      <c r="Y828" s="234" t="s">
        <v>3593</v>
      </c>
      <c r="Z828" s="234" t="s">
        <v>3593</v>
      </c>
      <c r="AA828" s="234" t="s">
        <v>3593</v>
      </c>
      <c r="AB828" s="234" t="s">
        <v>3593</v>
      </c>
      <c r="AC828" s="234" t="s">
        <v>3593</v>
      </c>
      <c r="AD828" s="234" t="s">
        <v>3593</v>
      </c>
      <c r="AE828" s="234" t="s">
        <v>3593</v>
      </c>
      <c r="AF828" s="234" t="s">
        <v>3593</v>
      </c>
      <c r="AG828" s="234" t="s">
        <v>3593</v>
      </c>
      <c r="AH828" s="234" t="s">
        <v>3593</v>
      </c>
      <c r="AI828" s="234" t="s">
        <v>3593</v>
      </c>
      <c r="AJ828" s="234" t="s">
        <v>3593</v>
      </c>
      <c r="AK828" s="234" t="s">
        <v>3593</v>
      </c>
      <c r="AL828" s="234" t="s">
        <v>3593</v>
      </c>
      <c r="AM828" s="234" t="s">
        <v>3593</v>
      </c>
      <c r="AN828" s="234" t="s">
        <v>3593</v>
      </c>
      <c r="AO828" s="234" t="s">
        <v>3593</v>
      </c>
      <c r="AP828" s="234" t="s">
        <v>3593</v>
      </c>
      <c r="AQ828" s="234" t="s">
        <v>3593</v>
      </c>
      <c r="AR828" s="234" t="s">
        <v>3593</v>
      </c>
      <c r="AS828" s="234" t="s">
        <v>3593</v>
      </c>
      <c r="AT828" s="234" t="s">
        <v>3593</v>
      </c>
      <c r="AU828" s="234" t="s">
        <v>3593</v>
      </c>
      <c r="AV828" s="234" t="s">
        <v>3593</v>
      </c>
      <c r="AW828" s="234" t="s">
        <v>3593</v>
      </c>
      <c r="AX828" s="234" t="s">
        <v>3593</v>
      </c>
      <c r="AY828" s="234" t="s">
        <v>3593</v>
      </c>
    </row>
    <row r="829" spans="15:51" x14ac:dyDescent="0.25">
      <c r="O829" s="200"/>
      <c r="P829" s="199" t="s">
        <v>3699</v>
      </c>
      <c r="Q829" s="199" t="s">
        <v>3632</v>
      </c>
      <c r="R829" s="234" t="s">
        <v>3593</v>
      </c>
      <c r="S829" s="234" t="s">
        <v>3593</v>
      </c>
      <c r="T829" s="234" t="s">
        <v>3593</v>
      </c>
      <c r="U829" s="234" t="s">
        <v>3593</v>
      </c>
      <c r="V829" s="234" t="s">
        <v>3593</v>
      </c>
      <c r="W829" s="234" t="s">
        <v>3593</v>
      </c>
      <c r="X829" s="234" t="s">
        <v>3593</v>
      </c>
      <c r="Y829" s="234" t="s">
        <v>3593</v>
      </c>
      <c r="Z829" s="234" t="s">
        <v>3593</v>
      </c>
      <c r="AA829" s="234" t="s">
        <v>3593</v>
      </c>
      <c r="AB829" s="234" t="s">
        <v>3593</v>
      </c>
      <c r="AC829" s="234" t="s">
        <v>3593</v>
      </c>
      <c r="AD829" s="234" t="s">
        <v>3593</v>
      </c>
      <c r="AE829" s="234" t="s">
        <v>3593</v>
      </c>
      <c r="AF829" s="234" t="s">
        <v>3593</v>
      </c>
      <c r="AG829" s="234" t="s">
        <v>3593</v>
      </c>
      <c r="AH829" s="234" t="s">
        <v>3593</v>
      </c>
      <c r="AI829" s="234" t="s">
        <v>3593</v>
      </c>
      <c r="AJ829" s="234" t="s">
        <v>3593</v>
      </c>
      <c r="AK829" s="234" t="s">
        <v>3593</v>
      </c>
      <c r="AL829" s="234" t="s">
        <v>3593</v>
      </c>
      <c r="AM829" s="234" t="s">
        <v>3593</v>
      </c>
      <c r="AN829" s="234" t="s">
        <v>3593</v>
      </c>
      <c r="AO829" s="234" t="s">
        <v>3593</v>
      </c>
      <c r="AP829" s="234" t="s">
        <v>3593</v>
      </c>
      <c r="AQ829" s="234" t="s">
        <v>3593</v>
      </c>
      <c r="AR829" s="234" t="s">
        <v>3593</v>
      </c>
      <c r="AS829" s="234" t="s">
        <v>3593</v>
      </c>
      <c r="AT829" s="234" t="s">
        <v>3593</v>
      </c>
      <c r="AU829" s="234" t="s">
        <v>3593</v>
      </c>
      <c r="AV829" s="234" t="s">
        <v>3593</v>
      </c>
      <c r="AW829" s="234" t="s">
        <v>3593</v>
      </c>
      <c r="AX829" s="234" t="s">
        <v>3593</v>
      </c>
      <c r="AY829" s="234" t="s">
        <v>3593</v>
      </c>
    </row>
    <row r="830" spans="15:51" x14ac:dyDescent="0.25">
      <c r="O830" s="200"/>
      <c r="P830" s="199" t="s">
        <v>4052</v>
      </c>
      <c r="Q830" s="199" t="s">
        <v>3937</v>
      </c>
      <c r="R830" s="199" t="s">
        <v>3937</v>
      </c>
      <c r="S830" s="199" t="s">
        <v>3615</v>
      </c>
      <c r="T830" s="199" t="s">
        <v>3617</v>
      </c>
      <c r="U830" s="234" t="s">
        <v>4053</v>
      </c>
      <c r="V830" s="234" t="s">
        <v>3593</v>
      </c>
      <c r="W830" s="234" t="s">
        <v>3593</v>
      </c>
      <c r="X830" s="234" t="s">
        <v>3593</v>
      </c>
      <c r="Y830" s="234" t="s">
        <v>3593</v>
      </c>
      <c r="Z830" s="234" t="s">
        <v>3593</v>
      </c>
      <c r="AA830" s="234" t="s">
        <v>3593</v>
      </c>
      <c r="AB830" s="234" t="s">
        <v>3593</v>
      </c>
      <c r="AC830" s="234" t="s">
        <v>3593</v>
      </c>
      <c r="AD830" s="234" t="s">
        <v>3593</v>
      </c>
      <c r="AE830" s="234" t="s">
        <v>3593</v>
      </c>
      <c r="AF830" s="234" t="s">
        <v>3593</v>
      </c>
      <c r="AG830" s="234" t="s">
        <v>3593</v>
      </c>
      <c r="AH830" s="234" t="s">
        <v>3593</v>
      </c>
      <c r="AI830" s="234" t="s">
        <v>3593</v>
      </c>
      <c r="AJ830" s="234" t="s">
        <v>3593</v>
      </c>
      <c r="AK830" s="234" t="s">
        <v>3593</v>
      </c>
      <c r="AL830" s="234" t="s">
        <v>3593</v>
      </c>
      <c r="AM830" s="234" t="s">
        <v>3593</v>
      </c>
      <c r="AN830" s="234" t="s">
        <v>3593</v>
      </c>
      <c r="AO830" s="234" t="s">
        <v>3593</v>
      </c>
      <c r="AP830" s="234" t="s">
        <v>3593</v>
      </c>
      <c r="AQ830" s="234" t="s">
        <v>3593</v>
      </c>
      <c r="AR830" s="234" t="s">
        <v>3593</v>
      </c>
      <c r="AS830" s="234" t="s">
        <v>3593</v>
      </c>
      <c r="AT830" s="234" t="s">
        <v>3593</v>
      </c>
      <c r="AU830" s="234" t="s">
        <v>3593</v>
      </c>
      <c r="AV830" s="234" t="s">
        <v>3593</v>
      </c>
      <c r="AW830" s="234" t="s">
        <v>3593</v>
      </c>
      <c r="AX830" s="234" t="s">
        <v>3593</v>
      </c>
      <c r="AY830" s="234" t="s">
        <v>3593</v>
      </c>
    </row>
    <row r="831" spans="15:51" x14ac:dyDescent="0.25">
      <c r="O831" s="200"/>
      <c r="P831" s="199" t="s">
        <v>3699</v>
      </c>
      <c r="Q831" s="199" t="s">
        <v>4039</v>
      </c>
      <c r="R831" s="234" t="s">
        <v>3593</v>
      </c>
      <c r="S831" s="234" t="s">
        <v>3593</v>
      </c>
      <c r="T831" s="234" t="s">
        <v>3593</v>
      </c>
      <c r="U831" s="234" t="s">
        <v>3593</v>
      </c>
      <c r="V831" s="234" t="s">
        <v>3593</v>
      </c>
      <c r="W831" s="234" t="s">
        <v>3593</v>
      </c>
      <c r="X831" s="234" t="s">
        <v>3593</v>
      </c>
      <c r="Y831" s="234" t="s">
        <v>3593</v>
      </c>
      <c r="Z831" s="234" t="s">
        <v>3593</v>
      </c>
      <c r="AA831" s="234" t="s">
        <v>3593</v>
      </c>
      <c r="AB831" s="234" t="s">
        <v>3593</v>
      </c>
      <c r="AC831" s="234" t="s">
        <v>3593</v>
      </c>
      <c r="AD831" s="234" t="s">
        <v>3593</v>
      </c>
      <c r="AE831" s="234" t="s">
        <v>3593</v>
      </c>
      <c r="AF831" s="234" t="s">
        <v>3593</v>
      </c>
      <c r="AG831" s="234" t="s">
        <v>3593</v>
      </c>
      <c r="AH831" s="234" t="s">
        <v>3593</v>
      </c>
      <c r="AI831" s="234" t="s">
        <v>3593</v>
      </c>
      <c r="AJ831" s="234" t="s">
        <v>3593</v>
      </c>
      <c r="AK831" s="234" t="s">
        <v>3593</v>
      </c>
      <c r="AL831" s="234" t="s">
        <v>3593</v>
      </c>
      <c r="AM831" s="234" t="s">
        <v>3593</v>
      </c>
      <c r="AN831" s="234" t="s">
        <v>3593</v>
      </c>
      <c r="AO831" s="234" t="s">
        <v>3593</v>
      </c>
      <c r="AP831" s="234" t="s">
        <v>3593</v>
      </c>
      <c r="AQ831" s="234" t="s">
        <v>3593</v>
      </c>
      <c r="AR831" s="234" t="s">
        <v>3593</v>
      </c>
      <c r="AS831" s="234" t="s">
        <v>3593</v>
      </c>
      <c r="AT831" s="234" t="s">
        <v>3593</v>
      </c>
      <c r="AU831" s="234" t="s">
        <v>3593</v>
      </c>
      <c r="AV831" s="234" t="s">
        <v>3593</v>
      </c>
      <c r="AW831" s="234" t="s">
        <v>3593</v>
      </c>
      <c r="AX831" s="234" t="s">
        <v>3593</v>
      </c>
      <c r="AY831" s="234" t="s">
        <v>3593</v>
      </c>
    </row>
    <row r="832" spans="15:51" x14ac:dyDescent="0.25">
      <c r="O832" s="200"/>
      <c r="P832" s="199" t="s">
        <v>3699</v>
      </c>
      <c r="Q832" s="199" t="s">
        <v>4040</v>
      </c>
      <c r="R832" s="234" t="s">
        <v>3593</v>
      </c>
      <c r="S832" s="234" t="s">
        <v>3593</v>
      </c>
      <c r="T832" s="234" t="s">
        <v>3593</v>
      </c>
      <c r="U832" s="234" t="s">
        <v>3593</v>
      </c>
      <c r="V832" s="234" t="s">
        <v>3593</v>
      </c>
      <c r="W832" s="234" t="s">
        <v>3593</v>
      </c>
      <c r="X832" s="234" t="s">
        <v>3593</v>
      </c>
      <c r="Y832" s="234" t="s">
        <v>3593</v>
      </c>
      <c r="Z832" s="234" t="s">
        <v>3593</v>
      </c>
      <c r="AA832" s="234" t="s">
        <v>3593</v>
      </c>
      <c r="AB832" s="234" t="s">
        <v>3593</v>
      </c>
      <c r="AC832" s="234" t="s">
        <v>3593</v>
      </c>
      <c r="AD832" s="234" t="s">
        <v>3593</v>
      </c>
      <c r="AE832" s="234" t="s">
        <v>3593</v>
      </c>
      <c r="AF832" s="234" t="s">
        <v>3593</v>
      </c>
      <c r="AG832" s="234" t="s">
        <v>3593</v>
      </c>
      <c r="AH832" s="234" t="s">
        <v>3593</v>
      </c>
      <c r="AI832" s="234" t="s">
        <v>3593</v>
      </c>
      <c r="AJ832" s="234" t="s">
        <v>3593</v>
      </c>
      <c r="AK832" s="234" t="s">
        <v>3593</v>
      </c>
      <c r="AL832" s="234" t="s">
        <v>3593</v>
      </c>
      <c r="AM832" s="234" t="s">
        <v>3593</v>
      </c>
      <c r="AN832" s="234" t="s">
        <v>3593</v>
      </c>
      <c r="AO832" s="234" t="s">
        <v>3593</v>
      </c>
      <c r="AP832" s="234" t="s">
        <v>3593</v>
      </c>
      <c r="AQ832" s="234" t="s">
        <v>3593</v>
      </c>
      <c r="AR832" s="234" t="s">
        <v>3593</v>
      </c>
      <c r="AS832" s="234" t="s">
        <v>3593</v>
      </c>
      <c r="AT832" s="234" t="s">
        <v>3593</v>
      </c>
      <c r="AU832" s="234" t="s">
        <v>3593</v>
      </c>
      <c r="AV832" s="234" t="s">
        <v>3593</v>
      </c>
      <c r="AW832" s="234" t="s">
        <v>3593</v>
      </c>
      <c r="AX832" s="234" t="s">
        <v>3593</v>
      </c>
      <c r="AY832" s="234" t="s">
        <v>3593</v>
      </c>
    </row>
    <row r="833" spans="15:51" x14ac:dyDescent="0.25">
      <c r="O833" s="200"/>
      <c r="P833" s="199" t="s">
        <v>3699</v>
      </c>
      <c r="Q833" s="199" t="s">
        <v>4041</v>
      </c>
      <c r="R833" s="234" t="s">
        <v>3593</v>
      </c>
      <c r="S833" s="234" t="s">
        <v>3593</v>
      </c>
      <c r="T833" s="234" t="s">
        <v>3593</v>
      </c>
      <c r="U833" s="234" t="s">
        <v>3593</v>
      </c>
      <c r="V833" s="234" t="s">
        <v>3593</v>
      </c>
      <c r="W833" s="234" t="s">
        <v>3593</v>
      </c>
      <c r="X833" s="234" t="s">
        <v>3593</v>
      </c>
      <c r="Y833" s="234" t="s">
        <v>3593</v>
      </c>
      <c r="Z833" s="234" t="s">
        <v>3593</v>
      </c>
      <c r="AA833" s="234" t="s">
        <v>3593</v>
      </c>
      <c r="AB833" s="234" t="s">
        <v>3593</v>
      </c>
      <c r="AC833" s="234" t="s">
        <v>3593</v>
      </c>
      <c r="AD833" s="234" t="s">
        <v>3593</v>
      </c>
      <c r="AE833" s="234" t="s">
        <v>3593</v>
      </c>
      <c r="AF833" s="234" t="s">
        <v>3593</v>
      </c>
      <c r="AG833" s="234" t="s">
        <v>3593</v>
      </c>
      <c r="AH833" s="234" t="s">
        <v>3593</v>
      </c>
      <c r="AI833" s="234" t="s">
        <v>3593</v>
      </c>
      <c r="AJ833" s="234" t="s">
        <v>3593</v>
      </c>
      <c r="AK833" s="234" t="s">
        <v>3593</v>
      </c>
      <c r="AL833" s="234" t="s">
        <v>3593</v>
      </c>
      <c r="AM833" s="234" t="s">
        <v>3593</v>
      </c>
      <c r="AN833" s="234" t="s">
        <v>3593</v>
      </c>
      <c r="AO833" s="234" t="s">
        <v>3593</v>
      </c>
      <c r="AP833" s="234" t="s">
        <v>3593</v>
      </c>
      <c r="AQ833" s="234" t="s">
        <v>3593</v>
      </c>
      <c r="AR833" s="234" t="s">
        <v>3593</v>
      </c>
      <c r="AS833" s="234" t="s">
        <v>3593</v>
      </c>
      <c r="AT833" s="234" t="s">
        <v>3593</v>
      </c>
      <c r="AU833" s="234" t="s">
        <v>3593</v>
      </c>
      <c r="AV833" s="234" t="s">
        <v>3593</v>
      </c>
      <c r="AW833" s="234" t="s">
        <v>3593</v>
      </c>
      <c r="AX833" s="234" t="s">
        <v>3593</v>
      </c>
      <c r="AY833" s="234" t="s">
        <v>3593</v>
      </c>
    </row>
    <row r="834" spans="15:51" x14ac:dyDescent="0.25">
      <c r="O834" s="200"/>
      <c r="P834" s="199" t="s">
        <v>4052</v>
      </c>
      <c r="Q834" s="199" t="s">
        <v>3922</v>
      </c>
      <c r="R834" s="199" t="s">
        <v>3922</v>
      </c>
      <c r="S834" s="199" t="s">
        <v>3708</v>
      </c>
      <c r="T834" s="234" t="s">
        <v>4053</v>
      </c>
      <c r="U834" s="234" t="s">
        <v>3593</v>
      </c>
      <c r="V834" s="234" t="s">
        <v>3593</v>
      </c>
      <c r="W834" s="234" t="s">
        <v>3593</v>
      </c>
      <c r="X834" s="234" t="s">
        <v>3593</v>
      </c>
      <c r="Y834" s="234" t="s">
        <v>3593</v>
      </c>
      <c r="Z834" s="234" t="s">
        <v>3593</v>
      </c>
      <c r="AA834" s="234" t="s">
        <v>3593</v>
      </c>
      <c r="AB834" s="234" t="s">
        <v>3593</v>
      </c>
      <c r="AC834" s="234" t="s">
        <v>3593</v>
      </c>
      <c r="AD834" s="234" t="s">
        <v>3593</v>
      </c>
      <c r="AE834" s="234" t="s">
        <v>3593</v>
      </c>
      <c r="AF834" s="234" t="s">
        <v>3593</v>
      </c>
      <c r="AG834" s="234" t="s">
        <v>3593</v>
      </c>
      <c r="AH834" s="234" t="s">
        <v>3593</v>
      </c>
      <c r="AI834" s="234" t="s">
        <v>3593</v>
      </c>
      <c r="AJ834" s="234" t="s">
        <v>3593</v>
      </c>
      <c r="AK834" s="234" t="s">
        <v>3593</v>
      </c>
      <c r="AL834" s="234" t="s">
        <v>3593</v>
      </c>
      <c r="AM834" s="234" t="s">
        <v>3593</v>
      </c>
      <c r="AN834" s="234" t="s">
        <v>3593</v>
      </c>
      <c r="AO834" s="234" t="s">
        <v>3593</v>
      </c>
      <c r="AP834" s="234" t="s">
        <v>3593</v>
      </c>
      <c r="AQ834" s="234" t="s">
        <v>3593</v>
      </c>
      <c r="AR834" s="234" t="s">
        <v>3593</v>
      </c>
      <c r="AS834" s="234" t="s">
        <v>3593</v>
      </c>
      <c r="AT834" s="234" t="s">
        <v>3593</v>
      </c>
      <c r="AU834" s="234" t="s">
        <v>3593</v>
      </c>
      <c r="AV834" s="234" t="s">
        <v>3593</v>
      </c>
      <c r="AW834" s="234" t="s">
        <v>3593</v>
      </c>
      <c r="AX834" s="234" t="s">
        <v>3593</v>
      </c>
      <c r="AY834" s="234" t="s">
        <v>3593</v>
      </c>
    </row>
    <row r="835" spans="15:51" x14ac:dyDescent="0.25">
      <c r="O835" s="200"/>
      <c r="P835" s="199" t="s">
        <v>4052</v>
      </c>
      <c r="Q835" s="199" t="s">
        <v>3849</v>
      </c>
      <c r="R835" s="199" t="s">
        <v>3849</v>
      </c>
      <c r="S835" s="199" t="s">
        <v>3647</v>
      </c>
      <c r="T835" s="234" t="s">
        <v>4053</v>
      </c>
      <c r="U835" s="234" t="s">
        <v>3593</v>
      </c>
      <c r="V835" s="234" t="s">
        <v>3593</v>
      </c>
      <c r="W835" s="234" t="s">
        <v>3593</v>
      </c>
      <c r="X835" s="234" t="s">
        <v>3593</v>
      </c>
      <c r="Y835" s="234" t="s">
        <v>3593</v>
      </c>
      <c r="Z835" s="234" t="s">
        <v>3593</v>
      </c>
      <c r="AA835" s="234" t="s">
        <v>3593</v>
      </c>
      <c r="AB835" s="234" t="s">
        <v>3593</v>
      </c>
      <c r="AC835" s="234" t="s">
        <v>3593</v>
      </c>
      <c r="AD835" s="234" t="s">
        <v>3593</v>
      </c>
      <c r="AE835" s="234" t="s">
        <v>3593</v>
      </c>
      <c r="AF835" s="234" t="s">
        <v>3593</v>
      </c>
      <c r="AG835" s="234" t="s">
        <v>3593</v>
      </c>
      <c r="AH835" s="234" t="s">
        <v>3593</v>
      </c>
      <c r="AI835" s="234" t="s">
        <v>3593</v>
      </c>
      <c r="AJ835" s="234" t="s">
        <v>3593</v>
      </c>
      <c r="AK835" s="234" t="s">
        <v>3593</v>
      </c>
      <c r="AL835" s="234" t="s">
        <v>3593</v>
      </c>
      <c r="AM835" s="234" t="s">
        <v>3593</v>
      </c>
      <c r="AN835" s="234" t="s">
        <v>3593</v>
      </c>
      <c r="AO835" s="234" t="s">
        <v>3593</v>
      </c>
      <c r="AP835" s="234" t="s">
        <v>3593</v>
      </c>
      <c r="AQ835" s="234" t="s">
        <v>3593</v>
      </c>
      <c r="AR835" s="234" t="s">
        <v>3593</v>
      </c>
      <c r="AS835" s="234" t="s">
        <v>3593</v>
      </c>
      <c r="AT835" s="234" t="s">
        <v>3593</v>
      </c>
      <c r="AU835" s="234" t="s">
        <v>3593</v>
      </c>
      <c r="AV835" s="234" t="s">
        <v>3593</v>
      </c>
      <c r="AW835" s="234" t="s">
        <v>3593</v>
      </c>
      <c r="AX835" s="234" t="s">
        <v>3593</v>
      </c>
      <c r="AY835" s="234" t="s">
        <v>3593</v>
      </c>
    </row>
    <row r="836" spans="15:51" x14ac:dyDescent="0.25">
      <c r="O836" s="200"/>
      <c r="P836" s="199" t="s">
        <v>4052</v>
      </c>
      <c r="Q836" s="199" t="s">
        <v>3938</v>
      </c>
      <c r="R836" s="199" t="s">
        <v>3938</v>
      </c>
      <c r="S836" s="199" t="s">
        <v>3615</v>
      </c>
      <c r="T836" s="199" t="s">
        <v>3617</v>
      </c>
      <c r="U836" s="234" t="s">
        <v>4053</v>
      </c>
      <c r="V836" s="234" t="s">
        <v>3593</v>
      </c>
      <c r="W836" s="234" t="s">
        <v>3593</v>
      </c>
      <c r="X836" s="234" t="s">
        <v>3593</v>
      </c>
      <c r="Y836" s="234" t="s">
        <v>3593</v>
      </c>
      <c r="Z836" s="234" t="s">
        <v>3593</v>
      </c>
      <c r="AA836" s="234" t="s">
        <v>3593</v>
      </c>
      <c r="AB836" s="234" t="s">
        <v>3593</v>
      </c>
      <c r="AC836" s="234" t="s">
        <v>3593</v>
      </c>
      <c r="AD836" s="234" t="s">
        <v>3593</v>
      </c>
      <c r="AE836" s="234" t="s">
        <v>3593</v>
      </c>
      <c r="AF836" s="234" t="s">
        <v>3593</v>
      </c>
      <c r="AG836" s="234" t="s">
        <v>3593</v>
      </c>
      <c r="AH836" s="234" t="s">
        <v>3593</v>
      </c>
      <c r="AI836" s="234" t="s">
        <v>3593</v>
      </c>
      <c r="AJ836" s="234" t="s">
        <v>3593</v>
      </c>
      <c r="AK836" s="234" t="s">
        <v>3593</v>
      </c>
      <c r="AL836" s="234" t="s">
        <v>3593</v>
      </c>
      <c r="AM836" s="234" t="s">
        <v>3593</v>
      </c>
      <c r="AN836" s="234" t="s">
        <v>3593</v>
      </c>
      <c r="AO836" s="234" t="s">
        <v>3593</v>
      </c>
      <c r="AP836" s="234" t="s">
        <v>3593</v>
      </c>
      <c r="AQ836" s="234" t="s">
        <v>3593</v>
      </c>
      <c r="AR836" s="234" t="s">
        <v>3593</v>
      </c>
      <c r="AS836" s="234" t="s">
        <v>3593</v>
      </c>
      <c r="AT836" s="234" t="s">
        <v>3593</v>
      </c>
      <c r="AU836" s="234" t="s">
        <v>3593</v>
      </c>
      <c r="AV836" s="234" t="s">
        <v>3593</v>
      </c>
      <c r="AW836" s="234" t="s">
        <v>3593</v>
      </c>
      <c r="AX836" s="234" t="s">
        <v>3593</v>
      </c>
      <c r="AY836" s="234" t="s">
        <v>3593</v>
      </c>
    </row>
    <row r="837" spans="15:51" x14ac:dyDescent="0.25">
      <c r="O837" s="200"/>
      <c r="P837" s="199" t="s">
        <v>4052</v>
      </c>
      <c r="Q837" s="199" t="s">
        <v>3809</v>
      </c>
      <c r="R837" s="199" t="s">
        <v>3809</v>
      </c>
      <c r="S837" s="199" t="s">
        <v>3810</v>
      </c>
      <c r="T837" s="234" t="s">
        <v>4053</v>
      </c>
      <c r="U837" s="234" t="s">
        <v>3593</v>
      </c>
      <c r="V837" s="234" t="s">
        <v>3593</v>
      </c>
      <c r="W837" s="234" t="s">
        <v>3593</v>
      </c>
      <c r="X837" s="234" t="s">
        <v>3593</v>
      </c>
      <c r="Y837" s="234" t="s">
        <v>3593</v>
      </c>
      <c r="Z837" s="234" t="s">
        <v>3593</v>
      </c>
      <c r="AA837" s="234" t="s">
        <v>3593</v>
      </c>
      <c r="AB837" s="234" t="s">
        <v>3593</v>
      </c>
      <c r="AC837" s="234" t="s">
        <v>3593</v>
      </c>
      <c r="AD837" s="234" t="s">
        <v>3593</v>
      </c>
      <c r="AE837" s="234" t="s">
        <v>3593</v>
      </c>
      <c r="AF837" s="234" t="s">
        <v>3593</v>
      </c>
      <c r="AG837" s="234" t="s">
        <v>3593</v>
      </c>
      <c r="AH837" s="234" t="s">
        <v>3593</v>
      </c>
      <c r="AI837" s="234" t="s">
        <v>3593</v>
      </c>
      <c r="AJ837" s="234" t="s">
        <v>3593</v>
      </c>
      <c r="AK837" s="234" t="s">
        <v>3593</v>
      </c>
      <c r="AL837" s="234" t="s">
        <v>3593</v>
      </c>
      <c r="AM837" s="234" t="s">
        <v>3593</v>
      </c>
      <c r="AN837" s="234" t="s">
        <v>3593</v>
      </c>
      <c r="AO837" s="234" t="s">
        <v>3593</v>
      </c>
      <c r="AP837" s="234" t="s">
        <v>3593</v>
      </c>
      <c r="AQ837" s="234" t="s">
        <v>3593</v>
      </c>
      <c r="AR837" s="234" t="s">
        <v>3593</v>
      </c>
      <c r="AS837" s="234" t="s">
        <v>3593</v>
      </c>
      <c r="AT837" s="234" t="s">
        <v>3593</v>
      </c>
      <c r="AU837" s="234" t="s">
        <v>3593</v>
      </c>
      <c r="AV837" s="234" t="s">
        <v>3593</v>
      </c>
      <c r="AW837" s="234" t="s">
        <v>3593</v>
      </c>
      <c r="AX837" s="234" t="s">
        <v>3593</v>
      </c>
      <c r="AY837" s="234" t="s">
        <v>3593</v>
      </c>
    </row>
    <row r="838" spans="15:51" x14ac:dyDescent="0.25">
      <c r="O838" s="200"/>
      <c r="P838" s="199" t="s">
        <v>4052</v>
      </c>
      <c r="Q838" s="199" t="s">
        <v>3805</v>
      </c>
      <c r="R838" s="199" t="s">
        <v>3805</v>
      </c>
      <c r="S838" s="199" t="s">
        <v>3811</v>
      </c>
      <c r="T838" s="199" t="s">
        <v>3810</v>
      </c>
      <c r="U838" s="234" t="s">
        <v>4053</v>
      </c>
      <c r="V838" s="234" t="s">
        <v>3593</v>
      </c>
      <c r="W838" s="234" t="s">
        <v>3593</v>
      </c>
      <c r="X838" s="234" t="s">
        <v>3593</v>
      </c>
      <c r="Y838" s="234" t="s">
        <v>3593</v>
      </c>
      <c r="Z838" s="234" t="s">
        <v>3593</v>
      </c>
      <c r="AA838" s="234" t="s">
        <v>3593</v>
      </c>
      <c r="AB838" s="234" t="s">
        <v>3593</v>
      </c>
      <c r="AC838" s="234" t="s">
        <v>3593</v>
      </c>
      <c r="AD838" s="234" t="s">
        <v>3593</v>
      </c>
      <c r="AE838" s="234" t="s">
        <v>3593</v>
      </c>
      <c r="AF838" s="234" t="s">
        <v>3593</v>
      </c>
      <c r="AG838" s="234" t="s">
        <v>3593</v>
      </c>
      <c r="AH838" s="234" t="s">
        <v>3593</v>
      </c>
      <c r="AI838" s="234" t="s">
        <v>3593</v>
      </c>
      <c r="AJ838" s="234" t="s">
        <v>3593</v>
      </c>
      <c r="AK838" s="234" t="s">
        <v>3593</v>
      </c>
      <c r="AL838" s="234" t="s">
        <v>3593</v>
      </c>
      <c r="AM838" s="234" t="s">
        <v>3593</v>
      </c>
      <c r="AN838" s="234" t="s">
        <v>3593</v>
      </c>
      <c r="AO838" s="234" t="s">
        <v>3593</v>
      </c>
      <c r="AP838" s="234" t="s">
        <v>3593</v>
      </c>
      <c r="AQ838" s="234" t="s">
        <v>3593</v>
      </c>
      <c r="AR838" s="234" t="s">
        <v>3593</v>
      </c>
      <c r="AS838" s="234" t="s">
        <v>3593</v>
      </c>
      <c r="AT838" s="234" t="s">
        <v>3593</v>
      </c>
      <c r="AU838" s="234" t="s">
        <v>3593</v>
      </c>
      <c r="AV838" s="234" t="s">
        <v>3593</v>
      </c>
      <c r="AW838" s="234" t="s">
        <v>3593</v>
      </c>
      <c r="AX838" s="234" t="s">
        <v>3593</v>
      </c>
      <c r="AY838" s="234" t="s">
        <v>3593</v>
      </c>
    </row>
    <row r="839" spans="15:51" x14ac:dyDescent="0.25">
      <c r="O839" s="200"/>
      <c r="P839" s="199" t="s">
        <v>4052</v>
      </c>
      <c r="Q839" s="199" t="s">
        <v>3885</v>
      </c>
      <c r="R839" s="199" t="s">
        <v>3885</v>
      </c>
      <c r="S839" s="199" t="s">
        <v>3638</v>
      </c>
      <c r="T839" s="234" t="s">
        <v>4053</v>
      </c>
      <c r="U839" s="234" t="s">
        <v>3593</v>
      </c>
      <c r="V839" s="234" t="s">
        <v>3593</v>
      </c>
      <c r="W839" s="234" t="s">
        <v>3593</v>
      </c>
      <c r="X839" s="234" t="s">
        <v>3593</v>
      </c>
      <c r="Y839" s="234" t="s">
        <v>3593</v>
      </c>
      <c r="Z839" s="234" t="s">
        <v>3593</v>
      </c>
      <c r="AA839" s="234" t="s">
        <v>3593</v>
      </c>
      <c r="AB839" s="234" t="s">
        <v>3593</v>
      </c>
      <c r="AC839" s="234" t="s">
        <v>3593</v>
      </c>
      <c r="AD839" s="234" t="s">
        <v>3593</v>
      </c>
      <c r="AE839" s="234" t="s">
        <v>3593</v>
      </c>
      <c r="AF839" s="234" t="s">
        <v>3593</v>
      </c>
      <c r="AG839" s="234" t="s">
        <v>3593</v>
      </c>
      <c r="AH839" s="234" t="s">
        <v>3593</v>
      </c>
      <c r="AI839" s="234" t="s">
        <v>3593</v>
      </c>
      <c r="AJ839" s="234" t="s">
        <v>3593</v>
      </c>
      <c r="AK839" s="234" t="s">
        <v>3593</v>
      </c>
      <c r="AL839" s="234" t="s">
        <v>3593</v>
      </c>
      <c r="AM839" s="234" t="s">
        <v>3593</v>
      </c>
      <c r="AN839" s="234" t="s">
        <v>3593</v>
      </c>
      <c r="AO839" s="234" t="s">
        <v>3593</v>
      </c>
      <c r="AP839" s="234" t="s">
        <v>3593</v>
      </c>
      <c r="AQ839" s="234" t="s">
        <v>3593</v>
      </c>
      <c r="AR839" s="234" t="s">
        <v>3593</v>
      </c>
      <c r="AS839" s="234" t="s">
        <v>3593</v>
      </c>
      <c r="AT839" s="234" t="s">
        <v>3593</v>
      </c>
      <c r="AU839" s="234" t="s">
        <v>3593</v>
      </c>
      <c r="AV839" s="234" t="s">
        <v>3593</v>
      </c>
      <c r="AW839" s="234" t="s">
        <v>3593</v>
      </c>
      <c r="AX839" s="234" t="s">
        <v>3593</v>
      </c>
      <c r="AY839" s="234" t="s">
        <v>3593</v>
      </c>
    </row>
    <row r="840" spans="15:51" x14ac:dyDescent="0.25">
      <c r="O840" s="200"/>
      <c r="P840" s="199" t="s">
        <v>4052</v>
      </c>
      <c r="Q840" s="199" t="s">
        <v>3896</v>
      </c>
      <c r="R840" s="199" t="s">
        <v>3896</v>
      </c>
      <c r="S840" s="199" t="s">
        <v>3680</v>
      </c>
      <c r="T840" s="234" t="s">
        <v>4053</v>
      </c>
      <c r="U840" s="234" t="s">
        <v>3593</v>
      </c>
      <c r="V840" s="234" t="s">
        <v>3593</v>
      </c>
      <c r="W840" s="234" t="s">
        <v>3593</v>
      </c>
      <c r="X840" s="234" t="s">
        <v>3593</v>
      </c>
      <c r="Y840" s="234" t="s">
        <v>3593</v>
      </c>
      <c r="Z840" s="234" t="s">
        <v>3593</v>
      </c>
      <c r="AA840" s="234" t="s">
        <v>3593</v>
      </c>
      <c r="AB840" s="234" t="s">
        <v>3593</v>
      </c>
      <c r="AC840" s="234" t="s">
        <v>3593</v>
      </c>
      <c r="AD840" s="234" t="s">
        <v>3593</v>
      </c>
      <c r="AE840" s="234" t="s">
        <v>3593</v>
      </c>
      <c r="AF840" s="234" t="s">
        <v>3593</v>
      </c>
      <c r="AG840" s="234" t="s">
        <v>3593</v>
      </c>
      <c r="AH840" s="234" t="s">
        <v>3593</v>
      </c>
      <c r="AI840" s="234" t="s">
        <v>3593</v>
      </c>
      <c r="AJ840" s="234" t="s">
        <v>3593</v>
      </c>
      <c r="AK840" s="234" t="s">
        <v>3593</v>
      </c>
      <c r="AL840" s="234" t="s">
        <v>3593</v>
      </c>
      <c r="AM840" s="234" t="s">
        <v>3593</v>
      </c>
      <c r="AN840" s="234" t="s">
        <v>3593</v>
      </c>
      <c r="AO840" s="234" t="s">
        <v>3593</v>
      </c>
      <c r="AP840" s="234" t="s">
        <v>3593</v>
      </c>
      <c r="AQ840" s="234" t="s">
        <v>3593</v>
      </c>
      <c r="AR840" s="234" t="s">
        <v>3593</v>
      </c>
      <c r="AS840" s="234" t="s">
        <v>3593</v>
      </c>
      <c r="AT840" s="234" t="s">
        <v>3593</v>
      </c>
      <c r="AU840" s="234" t="s">
        <v>3593</v>
      </c>
      <c r="AV840" s="234" t="s">
        <v>3593</v>
      </c>
      <c r="AW840" s="234" t="s">
        <v>3593</v>
      </c>
      <c r="AX840" s="234" t="s">
        <v>3593</v>
      </c>
      <c r="AY840" s="234" t="s">
        <v>3593</v>
      </c>
    </row>
    <row r="841" spans="15:51" x14ac:dyDescent="0.25">
      <c r="O841" s="200"/>
      <c r="P841" s="199" t="s">
        <v>4052</v>
      </c>
      <c r="Q841" s="199" t="s">
        <v>3939</v>
      </c>
      <c r="R841" s="199" t="s">
        <v>3939</v>
      </c>
      <c r="S841" s="199" t="s">
        <v>3615</v>
      </c>
      <c r="T841" s="199" t="s">
        <v>3617</v>
      </c>
      <c r="U841" s="234" t="s">
        <v>4053</v>
      </c>
      <c r="V841" s="234" t="s">
        <v>3593</v>
      </c>
      <c r="W841" s="234" t="s">
        <v>3593</v>
      </c>
      <c r="X841" s="234" t="s">
        <v>3593</v>
      </c>
      <c r="Y841" s="234" t="s">
        <v>3593</v>
      </c>
      <c r="Z841" s="234" t="s">
        <v>3593</v>
      </c>
      <c r="AA841" s="234" t="s">
        <v>3593</v>
      </c>
      <c r="AB841" s="234" t="s">
        <v>3593</v>
      </c>
      <c r="AC841" s="234" t="s">
        <v>3593</v>
      </c>
      <c r="AD841" s="234" t="s">
        <v>3593</v>
      </c>
      <c r="AE841" s="234" t="s">
        <v>3593</v>
      </c>
      <c r="AF841" s="234" t="s">
        <v>3593</v>
      </c>
      <c r="AG841" s="234" t="s">
        <v>3593</v>
      </c>
      <c r="AH841" s="234" t="s">
        <v>3593</v>
      </c>
      <c r="AI841" s="234" t="s">
        <v>3593</v>
      </c>
      <c r="AJ841" s="234" t="s">
        <v>3593</v>
      </c>
      <c r="AK841" s="234" t="s">
        <v>3593</v>
      </c>
      <c r="AL841" s="234" t="s">
        <v>3593</v>
      </c>
      <c r="AM841" s="234" t="s">
        <v>3593</v>
      </c>
      <c r="AN841" s="234" t="s">
        <v>3593</v>
      </c>
      <c r="AO841" s="234" t="s">
        <v>3593</v>
      </c>
      <c r="AP841" s="234" t="s">
        <v>3593</v>
      </c>
      <c r="AQ841" s="234" t="s">
        <v>3593</v>
      </c>
      <c r="AR841" s="234" t="s">
        <v>3593</v>
      </c>
      <c r="AS841" s="234" t="s">
        <v>3593</v>
      </c>
      <c r="AT841" s="234" t="s">
        <v>3593</v>
      </c>
      <c r="AU841" s="234" t="s">
        <v>3593</v>
      </c>
      <c r="AV841" s="234" t="s">
        <v>3593</v>
      </c>
      <c r="AW841" s="234" t="s">
        <v>3593</v>
      </c>
      <c r="AX841" s="234" t="s">
        <v>3593</v>
      </c>
      <c r="AY841" s="234" t="s">
        <v>3593</v>
      </c>
    </row>
    <row r="842" spans="15:51" x14ac:dyDescent="0.25">
      <c r="O842" s="200"/>
      <c r="P842" s="199" t="s">
        <v>3699</v>
      </c>
      <c r="Q842" s="221" t="s">
        <v>4042</v>
      </c>
      <c r="R842" s="234" t="s">
        <v>3593</v>
      </c>
      <c r="S842" s="234" t="s">
        <v>3593</v>
      </c>
      <c r="T842" s="234" t="s">
        <v>3593</v>
      </c>
      <c r="U842" s="234" t="s">
        <v>3593</v>
      </c>
      <c r="V842" s="234" t="s">
        <v>3593</v>
      </c>
      <c r="W842" s="234" t="s">
        <v>3593</v>
      </c>
      <c r="X842" s="234" t="s">
        <v>3593</v>
      </c>
      <c r="Y842" s="234" t="s">
        <v>3593</v>
      </c>
      <c r="Z842" s="234" t="s">
        <v>3593</v>
      </c>
      <c r="AA842" s="234" t="s">
        <v>3593</v>
      </c>
      <c r="AB842" s="234" t="s">
        <v>3593</v>
      </c>
      <c r="AC842" s="234" t="s">
        <v>3593</v>
      </c>
      <c r="AD842" s="234" t="s">
        <v>3593</v>
      </c>
      <c r="AE842" s="234" t="s">
        <v>3593</v>
      </c>
      <c r="AF842" s="234" t="s">
        <v>3593</v>
      </c>
      <c r="AG842" s="234" t="s">
        <v>3593</v>
      </c>
      <c r="AH842" s="234" t="s">
        <v>3593</v>
      </c>
      <c r="AI842" s="234" t="s">
        <v>3593</v>
      </c>
      <c r="AJ842" s="234" t="s">
        <v>3593</v>
      </c>
      <c r="AK842" s="234" t="s">
        <v>3593</v>
      </c>
      <c r="AL842" s="234" t="s">
        <v>3593</v>
      </c>
      <c r="AM842" s="234" t="s">
        <v>3593</v>
      </c>
      <c r="AN842" s="234" t="s">
        <v>3593</v>
      </c>
      <c r="AO842" s="234" t="s">
        <v>3593</v>
      </c>
      <c r="AP842" s="234" t="s">
        <v>3593</v>
      </c>
      <c r="AQ842" s="234" t="s">
        <v>3593</v>
      </c>
      <c r="AR842" s="234" t="s">
        <v>3593</v>
      </c>
      <c r="AS842" s="234" t="s">
        <v>3593</v>
      </c>
      <c r="AT842" s="234" t="s">
        <v>3593</v>
      </c>
      <c r="AU842" s="234" t="s">
        <v>3593</v>
      </c>
      <c r="AV842" s="234" t="s">
        <v>3593</v>
      </c>
      <c r="AW842" s="234" t="s">
        <v>3593</v>
      </c>
      <c r="AX842" s="234" t="s">
        <v>3593</v>
      </c>
      <c r="AY842" s="234" t="s">
        <v>3593</v>
      </c>
    </row>
    <row r="843" spans="15:51" x14ac:dyDescent="0.25">
      <c r="O843" s="200"/>
      <c r="P843" s="199" t="s">
        <v>4054</v>
      </c>
      <c r="Q843" s="199" t="s">
        <v>3858</v>
      </c>
      <c r="R843" s="199" t="s">
        <v>3856</v>
      </c>
      <c r="S843" s="199" t="s">
        <v>3980</v>
      </c>
      <c r="T843" s="199" t="s">
        <v>3986</v>
      </c>
      <c r="U843" s="199" t="s">
        <v>4000</v>
      </c>
      <c r="V843" s="199" t="s">
        <v>4001</v>
      </c>
      <c r="W843" s="234" t="s">
        <v>3593</v>
      </c>
      <c r="X843" s="234" t="s">
        <v>3593</v>
      </c>
      <c r="Y843" s="234" t="s">
        <v>3593</v>
      </c>
      <c r="Z843" s="234" t="s">
        <v>3593</v>
      </c>
      <c r="AA843" s="234" t="s">
        <v>3593</v>
      </c>
      <c r="AB843" s="234" t="s">
        <v>3593</v>
      </c>
      <c r="AC843" s="234" t="s">
        <v>3593</v>
      </c>
      <c r="AD843" s="234" t="s">
        <v>3593</v>
      </c>
      <c r="AE843" s="234" t="s">
        <v>3593</v>
      </c>
      <c r="AF843" s="234" t="s">
        <v>3593</v>
      </c>
      <c r="AG843" s="234" t="s">
        <v>3593</v>
      </c>
      <c r="AH843" s="234" t="s">
        <v>3593</v>
      </c>
      <c r="AI843" s="234" t="s">
        <v>3593</v>
      </c>
      <c r="AJ843" s="234" t="s">
        <v>3593</v>
      </c>
      <c r="AK843" s="234" t="s">
        <v>3593</v>
      </c>
      <c r="AL843" s="234" t="s">
        <v>3593</v>
      </c>
      <c r="AM843" s="234" t="s">
        <v>3593</v>
      </c>
      <c r="AN843" s="234" t="s">
        <v>3593</v>
      </c>
      <c r="AO843" s="234" t="s">
        <v>3593</v>
      </c>
      <c r="AP843" s="234" t="s">
        <v>3593</v>
      </c>
      <c r="AQ843" s="234" t="s">
        <v>3593</v>
      </c>
      <c r="AR843" s="234" t="s">
        <v>3593</v>
      </c>
      <c r="AS843" s="234" t="s">
        <v>3593</v>
      </c>
      <c r="AT843" s="234" t="s">
        <v>3593</v>
      </c>
      <c r="AU843" s="234" t="s">
        <v>3593</v>
      </c>
      <c r="AV843" s="234" t="s">
        <v>3593</v>
      </c>
      <c r="AW843" s="234" t="s">
        <v>3593</v>
      </c>
      <c r="AX843" s="234" t="s">
        <v>3593</v>
      </c>
      <c r="AY843" s="234" t="s">
        <v>3593</v>
      </c>
    </row>
    <row r="844" spans="15:51" x14ac:dyDescent="0.25">
      <c r="O844" s="200"/>
      <c r="P844" s="199" t="s">
        <v>4052</v>
      </c>
      <c r="Q844" s="199" t="s">
        <v>3850</v>
      </c>
      <c r="R844" s="199" t="s">
        <v>3850</v>
      </c>
      <c r="S844" s="199" t="s">
        <v>3645</v>
      </c>
      <c r="T844" s="199" t="s">
        <v>3647</v>
      </c>
      <c r="U844" s="234" t="s">
        <v>4053</v>
      </c>
      <c r="V844" s="234" t="s">
        <v>3593</v>
      </c>
      <c r="W844" s="234" t="s">
        <v>3593</v>
      </c>
      <c r="X844" s="234" t="s">
        <v>3593</v>
      </c>
      <c r="Y844" s="234" t="s">
        <v>3593</v>
      </c>
      <c r="Z844" s="234" t="s">
        <v>3593</v>
      </c>
      <c r="AA844" s="234" t="s">
        <v>3593</v>
      </c>
      <c r="AB844" s="234" t="s">
        <v>3593</v>
      </c>
      <c r="AC844" s="234" t="s">
        <v>3593</v>
      </c>
      <c r="AD844" s="234" t="s">
        <v>3593</v>
      </c>
      <c r="AE844" s="234" t="s">
        <v>3593</v>
      </c>
      <c r="AF844" s="234" t="s">
        <v>3593</v>
      </c>
      <c r="AG844" s="234" t="s">
        <v>3593</v>
      </c>
      <c r="AH844" s="234" t="s">
        <v>3593</v>
      </c>
      <c r="AI844" s="234" t="s">
        <v>3593</v>
      </c>
      <c r="AJ844" s="234" t="s">
        <v>3593</v>
      </c>
      <c r="AK844" s="234" t="s">
        <v>3593</v>
      </c>
      <c r="AL844" s="234" t="s">
        <v>3593</v>
      </c>
      <c r="AM844" s="234" t="s">
        <v>3593</v>
      </c>
      <c r="AN844" s="234" t="s">
        <v>3593</v>
      </c>
      <c r="AO844" s="234" t="s">
        <v>3593</v>
      </c>
      <c r="AP844" s="234" t="s">
        <v>3593</v>
      </c>
      <c r="AQ844" s="234" t="s">
        <v>3593</v>
      </c>
      <c r="AR844" s="234" t="s">
        <v>3593</v>
      </c>
      <c r="AS844" s="234" t="s">
        <v>3593</v>
      </c>
      <c r="AT844" s="234" t="s">
        <v>3593</v>
      </c>
      <c r="AU844" s="234" t="s">
        <v>3593</v>
      </c>
      <c r="AV844" s="234" t="s">
        <v>3593</v>
      </c>
      <c r="AW844" s="234" t="s">
        <v>3593</v>
      </c>
      <c r="AX844" s="234" t="s">
        <v>3593</v>
      </c>
      <c r="AY844" s="234" t="s">
        <v>3593</v>
      </c>
    </row>
    <row r="845" spans="15:51" x14ac:dyDescent="0.25">
      <c r="O845" s="200"/>
      <c r="P845" s="199" t="s">
        <v>4052</v>
      </c>
      <c r="Q845" s="199" t="s">
        <v>4007</v>
      </c>
      <c r="R845" s="199" t="s">
        <v>4007</v>
      </c>
      <c r="S845" s="199" t="s">
        <v>3746</v>
      </c>
      <c r="T845" s="234" t="s">
        <v>4053</v>
      </c>
      <c r="U845" s="234" t="s">
        <v>3593</v>
      </c>
      <c r="V845" s="234" t="s">
        <v>3593</v>
      </c>
      <c r="W845" s="234" t="s">
        <v>3593</v>
      </c>
      <c r="X845" s="234" t="s">
        <v>3593</v>
      </c>
      <c r="Y845" s="234" t="s">
        <v>3593</v>
      </c>
      <c r="Z845" s="234" t="s">
        <v>3593</v>
      </c>
      <c r="AA845" s="234" t="s">
        <v>3593</v>
      </c>
      <c r="AB845" s="234" t="s">
        <v>3593</v>
      </c>
      <c r="AC845" s="234" t="s">
        <v>3593</v>
      </c>
      <c r="AD845" s="234" t="s">
        <v>3593</v>
      </c>
      <c r="AE845" s="234" t="s">
        <v>3593</v>
      </c>
      <c r="AF845" s="234" t="s">
        <v>3593</v>
      </c>
      <c r="AG845" s="234" t="s">
        <v>3593</v>
      </c>
      <c r="AH845" s="234" t="s">
        <v>3593</v>
      </c>
      <c r="AI845" s="234" t="s">
        <v>3593</v>
      </c>
      <c r="AJ845" s="234" t="s">
        <v>3593</v>
      </c>
      <c r="AK845" s="234" t="s">
        <v>3593</v>
      </c>
      <c r="AL845" s="234" t="s">
        <v>3593</v>
      </c>
      <c r="AM845" s="234" t="s">
        <v>3593</v>
      </c>
      <c r="AN845" s="234" t="s">
        <v>3593</v>
      </c>
      <c r="AO845" s="234" t="s">
        <v>3593</v>
      </c>
      <c r="AP845" s="234" t="s">
        <v>3593</v>
      </c>
      <c r="AQ845" s="234" t="s">
        <v>3593</v>
      </c>
      <c r="AR845" s="234" t="s">
        <v>3593</v>
      </c>
      <c r="AS845" s="234" t="s">
        <v>3593</v>
      </c>
      <c r="AT845" s="234" t="s">
        <v>3593</v>
      </c>
      <c r="AU845" s="234" t="s">
        <v>3593</v>
      </c>
      <c r="AV845" s="234" t="s">
        <v>3593</v>
      </c>
      <c r="AW845" s="234" t="s">
        <v>3593</v>
      </c>
      <c r="AX845" s="234" t="s">
        <v>3593</v>
      </c>
      <c r="AY845" s="234" t="s">
        <v>3593</v>
      </c>
    </row>
    <row r="846" spans="15:51" x14ac:dyDescent="0.25">
      <c r="O846" s="200"/>
      <c r="P846" s="199" t="s">
        <v>4052</v>
      </c>
      <c r="Q846" s="199" t="s">
        <v>4043</v>
      </c>
      <c r="R846" s="199" t="s">
        <v>4043</v>
      </c>
      <c r="S846" s="199" t="s">
        <v>3689</v>
      </c>
      <c r="T846" s="234" t="s">
        <v>4053</v>
      </c>
      <c r="U846" s="234" t="s">
        <v>3593</v>
      </c>
      <c r="V846" s="234" t="s">
        <v>3593</v>
      </c>
      <c r="W846" s="234" t="s">
        <v>3593</v>
      </c>
      <c r="X846" s="234" t="s">
        <v>3593</v>
      </c>
      <c r="Y846" s="234" t="s">
        <v>3593</v>
      </c>
      <c r="Z846" s="234" t="s">
        <v>3593</v>
      </c>
      <c r="AA846" s="234" t="s">
        <v>3593</v>
      </c>
      <c r="AB846" s="234" t="s">
        <v>3593</v>
      </c>
      <c r="AC846" s="234" t="s">
        <v>3593</v>
      </c>
      <c r="AD846" s="234" t="s">
        <v>3593</v>
      </c>
      <c r="AE846" s="234" t="s">
        <v>3593</v>
      </c>
      <c r="AF846" s="234" t="s">
        <v>3593</v>
      </c>
      <c r="AG846" s="234" t="s">
        <v>3593</v>
      </c>
      <c r="AH846" s="234" t="s">
        <v>3593</v>
      </c>
      <c r="AI846" s="234" t="s">
        <v>3593</v>
      </c>
      <c r="AJ846" s="234" t="s">
        <v>3593</v>
      </c>
      <c r="AK846" s="234" t="s">
        <v>3593</v>
      </c>
      <c r="AL846" s="234" t="s">
        <v>3593</v>
      </c>
      <c r="AM846" s="234" t="s">
        <v>3593</v>
      </c>
      <c r="AN846" s="234" t="s">
        <v>3593</v>
      </c>
      <c r="AO846" s="234" t="s">
        <v>3593</v>
      </c>
      <c r="AP846" s="234" t="s">
        <v>3593</v>
      </c>
      <c r="AQ846" s="234" t="s">
        <v>3593</v>
      </c>
      <c r="AR846" s="234" t="s">
        <v>3593</v>
      </c>
      <c r="AS846" s="234" t="s">
        <v>3593</v>
      </c>
      <c r="AT846" s="234" t="s">
        <v>3593</v>
      </c>
      <c r="AU846" s="234" t="s">
        <v>3593</v>
      </c>
      <c r="AV846" s="234" t="s">
        <v>3593</v>
      </c>
      <c r="AW846" s="234" t="s">
        <v>3593</v>
      </c>
      <c r="AX846" s="234" t="s">
        <v>3593</v>
      </c>
      <c r="AY846" s="234" t="s">
        <v>3593</v>
      </c>
    </row>
    <row r="847" spans="15:51" x14ac:dyDescent="0.25">
      <c r="O847" s="200"/>
      <c r="P847" s="199" t="s">
        <v>4052</v>
      </c>
      <c r="Q847" s="199" t="s">
        <v>4044</v>
      </c>
      <c r="R847" s="199" t="s">
        <v>4044</v>
      </c>
      <c r="S847" s="199" t="s">
        <v>3668</v>
      </c>
      <c r="T847" s="234" t="s">
        <v>4053</v>
      </c>
      <c r="U847" s="234" t="s">
        <v>3593</v>
      </c>
      <c r="V847" s="234" t="s">
        <v>3593</v>
      </c>
      <c r="W847" s="234" t="s">
        <v>3593</v>
      </c>
      <c r="X847" s="234" t="s">
        <v>3593</v>
      </c>
      <c r="Y847" s="234" t="s">
        <v>3593</v>
      </c>
      <c r="Z847" s="234" t="s">
        <v>3593</v>
      </c>
      <c r="AA847" s="234" t="s">
        <v>3593</v>
      </c>
      <c r="AB847" s="234" t="s">
        <v>3593</v>
      </c>
      <c r="AC847" s="234" t="s">
        <v>3593</v>
      </c>
      <c r="AD847" s="234" t="s">
        <v>3593</v>
      </c>
      <c r="AE847" s="234" t="s">
        <v>3593</v>
      </c>
      <c r="AF847" s="234" t="s">
        <v>3593</v>
      </c>
      <c r="AG847" s="234" t="s">
        <v>3593</v>
      </c>
      <c r="AH847" s="234" t="s">
        <v>3593</v>
      </c>
      <c r="AI847" s="234" t="s">
        <v>3593</v>
      </c>
      <c r="AJ847" s="234" t="s">
        <v>3593</v>
      </c>
      <c r="AK847" s="234" t="s">
        <v>3593</v>
      </c>
      <c r="AL847" s="234" t="s">
        <v>3593</v>
      </c>
      <c r="AM847" s="234" t="s">
        <v>3593</v>
      </c>
      <c r="AN847" s="234" t="s">
        <v>3593</v>
      </c>
      <c r="AO847" s="234" t="s">
        <v>3593</v>
      </c>
      <c r="AP847" s="234" t="s">
        <v>3593</v>
      </c>
      <c r="AQ847" s="234" t="s">
        <v>3593</v>
      </c>
      <c r="AR847" s="234" t="s">
        <v>3593</v>
      </c>
      <c r="AS847" s="234" t="s">
        <v>3593</v>
      </c>
      <c r="AT847" s="234" t="s">
        <v>3593</v>
      </c>
      <c r="AU847" s="234" t="s">
        <v>3593</v>
      </c>
      <c r="AV847" s="234" t="s">
        <v>3593</v>
      </c>
      <c r="AW847" s="234" t="s">
        <v>3593</v>
      </c>
      <c r="AX847" s="234" t="s">
        <v>3593</v>
      </c>
      <c r="AY847" s="234" t="s">
        <v>3593</v>
      </c>
    </row>
    <row r="848" spans="15:51" x14ac:dyDescent="0.25">
      <c r="O848" s="200"/>
      <c r="P848" s="199" t="s">
        <v>4052</v>
      </c>
      <c r="Q848" s="199" t="s">
        <v>3886</v>
      </c>
      <c r="R848" s="199" t="s">
        <v>3886</v>
      </c>
      <c r="S848" s="199" t="s">
        <v>3638</v>
      </c>
      <c r="T848" s="234" t="s">
        <v>4053</v>
      </c>
      <c r="U848" s="234" t="s">
        <v>3593</v>
      </c>
      <c r="V848" s="234" t="s">
        <v>3593</v>
      </c>
      <c r="W848" s="234" t="s">
        <v>3593</v>
      </c>
      <c r="X848" s="234" t="s">
        <v>3593</v>
      </c>
      <c r="Y848" s="234" t="s">
        <v>3593</v>
      </c>
      <c r="Z848" s="234" t="s">
        <v>3593</v>
      </c>
      <c r="AA848" s="234" t="s">
        <v>3593</v>
      </c>
      <c r="AB848" s="234" t="s">
        <v>3593</v>
      </c>
      <c r="AC848" s="234" t="s">
        <v>3593</v>
      </c>
      <c r="AD848" s="234" t="s">
        <v>3593</v>
      </c>
      <c r="AE848" s="234" t="s">
        <v>3593</v>
      </c>
      <c r="AF848" s="234" t="s">
        <v>3593</v>
      </c>
      <c r="AG848" s="234" t="s">
        <v>3593</v>
      </c>
      <c r="AH848" s="234" t="s">
        <v>3593</v>
      </c>
      <c r="AI848" s="234" t="s">
        <v>3593</v>
      </c>
      <c r="AJ848" s="234" t="s">
        <v>3593</v>
      </c>
      <c r="AK848" s="234" t="s">
        <v>3593</v>
      </c>
      <c r="AL848" s="234" t="s">
        <v>3593</v>
      </c>
      <c r="AM848" s="234" t="s">
        <v>3593</v>
      </c>
      <c r="AN848" s="234" t="s">
        <v>3593</v>
      </c>
      <c r="AO848" s="234" t="s">
        <v>3593</v>
      </c>
      <c r="AP848" s="234" t="s">
        <v>3593</v>
      </c>
      <c r="AQ848" s="234" t="s">
        <v>3593</v>
      </c>
      <c r="AR848" s="234" t="s">
        <v>3593</v>
      </c>
      <c r="AS848" s="234" t="s">
        <v>3593</v>
      </c>
      <c r="AT848" s="234" t="s">
        <v>3593</v>
      </c>
      <c r="AU848" s="234" t="s">
        <v>3593</v>
      </c>
      <c r="AV848" s="234" t="s">
        <v>3593</v>
      </c>
      <c r="AW848" s="234" t="s">
        <v>3593</v>
      </c>
      <c r="AX848" s="234" t="s">
        <v>3593</v>
      </c>
      <c r="AY848" s="234" t="s">
        <v>3593</v>
      </c>
    </row>
    <row r="849" spans="15:51" x14ac:dyDescent="0.25">
      <c r="O849" s="200"/>
      <c r="P849" s="199" t="s">
        <v>4052</v>
      </c>
      <c r="Q849" s="199" t="s">
        <v>3887</v>
      </c>
      <c r="R849" s="199" t="s">
        <v>3887</v>
      </c>
      <c r="S849" s="199" t="s">
        <v>3638</v>
      </c>
      <c r="T849" s="234" t="s">
        <v>4053</v>
      </c>
      <c r="U849" s="234" t="s">
        <v>3593</v>
      </c>
      <c r="V849" s="234" t="s">
        <v>3593</v>
      </c>
      <c r="W849" s="234" t="s">
        <v>3593</v>
      </c>
      <c r="X849" s="234" t="s">
        <v>3593</v>
      </c>
      <c r="Y849" s="234" t="s">
        <v>3593</v>
      </c>
      <c r="Z849" s="234" t="s">
        <v>3593</v>
      </c>
      <c r="AA849" s="234" t="s">
        <v>3593</v>
      </c>
      <c r="AB849" s="234" t="s">
        <v>3593</v>
      </c>
      <c r="AC849" s="234" t="s">
        <v>3593</v>
      </c>
      <c r="AD849" s="234" t="s">
        <v>3593</v>
      </c>
      <c r="AE849" s="234" t="s">
        <v>3593</v>
      </c>
      <c r="AF849" s="234" t="s">
        <v>3593</v>
      </c>
      <c r="AG849" s="234" t="s">
        <v>3593</v>
      </c>
      <c r="AH849" s="234" t="s">
        <v>3593</v>
      </c>
      <c r="AI849" s="234" t="s">
        <v>3593</v>
      </c>
      <c r="AJ849" s="234" t="s">
        <v>3593</v>
      </c>
      <c r="AK849" s="234" t="s">
        <v>3593</v>
      </c>
      <c r="AL849" s="234" t="s">
        <v>3593</v>
      </c>
      <c r="AM849" s="234" t="s">
        <v>3593</v>
      </c>
      <c r="AN849" s="234" t="s">
        <v>3593</v>
      </c>
      <c r="AO849" s="234" t="s">
        <v>3593</v>
      </c>
      <c r="AP849" s="234" t="s">
        <v>3593</v>
      </c>
      <c r="AQ849" s="234" t="s">
        <v>3593</v>
      </c>
      <c r="AR849" s="234" t="s">
        <v>3593</v>
      </c>
      <c r="AS849" s="234" t="s">
        <v>3593</v>
      </c>
      <c r="AT849" s="234" t="s">
        <v>3593</v>
      </c>
      <c r="AU849" s="234" t="s">
        <v>3593</v>
      </c>
      <c r="AV849" s="234" t="s">
        <v>3593</v>
      </c>
      <c r="AW849" s="234" t="s">
        <v>3593</v>
      </c>
      <c r="AX849" s="234" t="s">
        <v>3593</v>
      </c>
      <c r="AY849" s="234" t="s">
        <v>3593</v>
      </c>
    </row>
    <row r="850" spans="15:51" x14ac:dyDescent="0.25">
      <c r="O850" s="200"/>
      <c r="P850" s="199" t="s">
        <v>4052</v>
      </c>
      <c r="Q850" s="199" t="s">
        <v>3751</v>
      </c>
      <c r="R850" s="199" t="s">
        <v>3751</v>
      </c>
      <c r="S850" s="199" t="s">
        <v>3747</v>
      </c>
      <c r="T850" s="234" t="s">
        <v>4053</v>
      </c>
      <c r="U850" s="234" t="s">
        <v>3593</v>
      </c>
      <c r="V850" s="234" t="s">
        <v>3593</v>
      </c>
      <c r="W850" s="234" t="s">
        <v>3593</v>
      </c>
      <c r="X850" s="234" t="s">
        <v>3593</v>
      </c>
      <c r="Y850" s="234" t="s">
        <v>3593</v>
      </c>
      <c r="Z850" s="234" t="s">
        <v>3593</v>
      </c>
      <c r="AA850" s="234" t="s">
        <v>3593</v>
      </c>
      <c r="AB850" s="234" t="s">
        <v>3593</v>
      </c>
      <c r="AC850" s="234" t="s">
        <v>3593</v>
      </c>
      <c r="AD850" s="234" t="s">
        <v>3593</v>
      </c>
      <c r="AE850" s="234" t="s">
        <v>3593</v>
      </c>
      <c r="AF850" s="234" t="s">
        <v>3593</v>
      </c>
      <c r="AG850" s="234" t="s">
        <v>3593</v>
      </c>
      <c r="AH850" s="234" t="s">
        <v>3593</v>
      </c>
      <c r="AI850" s="234" t="s">
        <v>3593</v>
      </c>
      <c r="AJ850" s="234" t="s">
        <v>3593</v>
      </c>
      <c r="AK850" s="234" t="s">
        <v>3593</v>
      </c>
      <c r="AL850" s="234" t="s">
        <v>3593</v>
      </c>
      <c r="AM850" s="234" t="s">
        <v>3593</v>
      </c>
      <c r="AN850" s="234" t="s">
        <v>3593</v>
      </c>
      <c r="AO850" s="234" t="s">
        <v>3593</v>
      </c>
      <c r="AP850" s="234" t="s">
        <v>3593</v>
      </c>
      <c r="AQ850" s="234" t="s">
        <v>3593</v>
      </c>
      <c r="AR850" s="234" t="s">
        <v>3593</v>
      </c>
      <c r="AS850" s="234" t="s">
        <v>3593</v>
      </c>
      <c r="AT850" s="234" t="s">
        <v>3593</v>
      </c>
      <c r="AU850" s="234" t="s">
        <v>3593</v>
      </c>
      <c r="AV850" s="234" t="s">
        <v>3593</v>
      </c>
      <c r="AW850" s="234" t="s">
        <v>3593</v>
      </c>
      <c r="AX850" s="234" t="s">
        <v>3593</v>
      </c>
      <c r="AY850" s="234" t="s">
        <v>3593</v>
      </c>
    </row>
    <row r="851" spans="15:51" x14ac:dyDescent="0.25">
      <c r="O851" s="200"/>
      <c r="P851" s="199" t="s">
        <v>4052</v>
      </c>
      <c r="Q851" s="199" t="s">
        <v>4045</v>
      </c>
      <c r="R851" s="199" t="s">
        <v>4045</v>
      </c>
      <c r="S851" s="199" t="s">
        <v>3988</v>
      </c>
      <c r="T851" s="234" t="s">
        <v>4053</v>
      </c>
      <c r="U851" s="234" t="s">
        <v>3593</v>
      </c>
      <c r="V851" s="234" t="s">
        <v>3593</v>
      </c>
      <c r="W851" s="234" t="s">
        <v>3593</v>
      </c>
      <c r="X851" s="234" t="s">
        <v>3593</v>
      </c>
      <c r="Y851" s="234" t="s">
        <v>3593</v>
      </c>
      <c r="Z851" s="234" t="s">
        <v>3593</v>
      </c>
      <c r="AA851" s="234" t="s">
        <v>3593</v>
      </c>
      <c r="AB851" s="234" t="s">
        <v>3593</v>
      </c>
      <c r="AC851" s="234" t="s">
        <v>3593</v>
      </c>
      <c r="AD851" s="234" t="s">
        <v>3593</v>
      </c>
      <c r="AE851" s="234" t="s">
        <v>3593</v>
      </c>
      <c r="AF851" s="234" t="s">
        <v>3593</v>
      </c>
      <c r="AG851" s="234" t="s">
        <v>3593</v>
      </c>
      <c r="AH851" s="234" t="s">
        <v>3593</v>
      </c>
      <c r="AI851" s="234" t="s">
        <v>3593</v>
      </c>
      <c r="AJ851" s="234" t="s">
        <v>3593</v>
      </c>
      <c r="AK851" s="234" t="s">
        <v>3593</v>
      </c>
      <c r="AL851" s="234" t="s">
        <v>3593</v>
      </c>
      <c r="AM851" s="234" t="s">
        <v>3593</v>
      </c>
      <c r="AN851" s="234" t="s">
        <v>3593</v>
      </c>
      <c r="AO851" s="234" t="s">
        <v>3593</v>
      </c>
      <c r="AP851" s="234" t="s">
        <v>3593</v>
      </c>
      <c r="AQ851" s="234" t="s">
        <v>3593</v>
      </c>
      <c r="AR851" s="234" t="s">
        <v>3593</v>
      </c>
      <c r="AS851" s="234" t="s">
        <v>3593</v>
      </c>
      <c r="AT851" s="234" t="s">
        <v>3593</v>
      </c>
      <c r="AU851" s="234" t="s">
        <v>3593</v>
      </c>
      <c r="AV851" s="234" t="s">
        <v>3593</v>
      </c>
      <c r="AW851" s="234" t="s">
        <v>3593</v>
      </c>
      <c r="AX851" s="234" t="s">
        <v>3593</v>
      </c>
      <c r="AY851" s="234" t="s">
        <v>3593</v>
      </c>
    </row>
    <row r="852" spans="15:51" x14ac:dyDescent="0.25">
      <c r="O852" s="200"/>
      <c r="P852" s="199" t="s">
        <v>4054</v>
      </c>
      <c r="Q852" s="199" t="s">
        <v>3988</v>
      </c>
      <c r="R852" s="199" t="s">
        <v>3987</v>
      </c>
      <c r="S852" s="199" t="s">
        <v>4004</v>
      </c>
      <c r="T852" s="199" t="s">
        <v>4012</v>
      </c>
      <c r="U852" s="199" t="s">
        <v>4028</v>
      </c>
      <c r="V852" s="199" t="s">
        <v>4045</v>
      </c>
      <c r="W852" s="234" t="s">
        <v>3593</v>
      </c>
      <c r="X852" s="234" t="s">
        <v>3593</v>
      </c>
      <c r="Y852" s="234" t="s">
        <v>3593</v>
      </c>
      <c r="Z852" s="234" t="s">
        <v>3593</v>
      </c>
      <c r="AA852" s="234" t="s">
        <v>3593</v>
      </c>
      <c r="AB852" s="234" t="s">
        <v>3593</v>
      </c>
      <c r="AC852" s="234" t="s">
        <v>3593</v>
      </c>
      <c r="AD852" s="234" t="s">
        <v>3593</v>
      </c>
      <c r="AE852" s="234" t="s">
        <v>3593</v>
      </c>
      <c r="AF852" s="234" t="s">
        <v>3593</v>
      </c>
      <c r="AG852" s="234" t="s">
        <v>3593</v>
      </c>
      <c r="AH852" s="234" t="s">
        <v>3593</v>
      </c>
      <c r="AI852" s="234" t="s">
        <v>3593</v>
      </c>
      <c r="AJ852" s="234" t="s">
        <v>3593</v>
      </c>
      <c r="AK852" s="234" t="s">
        <v>3593</v>
      </c>
      <c r="AL852" s="234" t="s">
        <v>3593</v>
      </c>
      <c r="AM852" s="234" t="s">
        <v>3593</v>
      </c>
      <c r="AN852" s="234" t="s">
        <v>3593</v>
      </c>
      <c r="AO852" s="234" t="s">
        <v>3593</v>
      </c>
      <c r="AP852" s="234" t="s">
        <v>3593</v>
      </c>
      <c r="AQ852" s="234" t="s">
        <v>3593</v>
      </c>
      <c r="AR852" s="234" t="s">
        <v>3593</v>
      </c>
      <c r="AS852" s="234" t="s">
        <v>3593</v>
      </c>
      <c r="AT852" s="234" t="s">
        <v>3593</v>
      </c>
      <c r="AU852" s="234" t="s">
        <v>3593</v>
      </c>
      <c r="AV852" s="234" t="s">
        <v>3593</v>
      </c>
      <c r="AW852" s="234" t="s">
        <v>3593</v>
      </c>
      <c r="AX852" s="234" t="s">
        <v>3593</v>
      </c>
      <c r="AY852" s="234" t="s">
        <v>3593</v>
      </c>
    </row>
    <row r="853" spans="15:51" x14ac:dyDescent="0.25">
      <c r="O853" s="200"/>
      <c r="P853" s="199" t="s">
        <v>3699</v>
      </c>
      <c r="Q853" s="199" t="s">
        <v>3989</v>
      </c>
      <c r="R853" s="234" t="s">
        <v>3593</v>
      </c>
      <c r="S853" s="234" t="s">
        <v>3593</v>
      </c>
      <c r="T853" s="234" t="s">
        <v>3593</v>
      </c>
      <c r="U853" s="234" t="s">
        <v>3593</v>
      </c>
      <c r="V853" s="234" t="s">
        <v>3593</v>
      </c>
      <c r="W853" s="234" t="s">
        <v>3593</v>
      </c>
      <c r="X853" s="234" t="s">
        <v>3593</v>
      </c>
      <c r="Y853" s="234" t="s">
        <v>3593</v>
      </c>
      <c r="Z853" s="234" t="s">
        <v>3593</v>
      </c>
      <c r="AA853" s="234" t="s">
        <v>3593</v>
      </c>
      <c r="AB853" s="234" t="s">
        <v>3593</v>
      </c>
      <c r="AC853" s="234" t="s">
        <v>3593</v>
      </c>
      <c r="AD853" s="234" t="s">
        <v>3593</v>
      </c>
      <c r="AE853" s="234" t="s">
        <v>3593</v>
      </c>
      <c r="AF853" s="234" t="s">
        <v>3593</v>
      </c>
      <c r="AG853" s="234" t="s">
        <v>3593</v>
      </c>
      <c r="AH853" s="234" t="s">
        <v>3593</v>
      </c>
      <c r="AI853" s="234" t="s">
        <v>3593</v>
      </c>
      <c r="AJ853" s="234" t="s">
        <v>3593</v>
      </c>
      <c r="AK853" s="234" t="s">
        <v>3593</v>
      </c>
      <c r="AL853" s="234" t="s">
        <v>3593</v>
      </c>
      <c r="AM853" s="234" t="s">
        <v>3593</v>
      </c>
      <c r="AN853" s="234" t="s">
        <v>3593</v>
      </c>
      <c r="AO853" s="234" t="s">
        <v>3593</v>
      </c>
      <c r="AP853" s="234" t="s">
        <v>3593</v>
      </c>
      <c r="AQ853" s="234" t="s">
        <v>3593</v>
      </c>
      <c r="AR853" s="234" t="s">
        <v>3593</v>
      </c>
      <c r="AS853" s="234" t="s">
        <v>3593</v>
      </c>
      <c r="AT853" s="234" t="s">
        <v>3593</v>
      </c>
      <c r="AU853" s="234" t="s">
        <v>3593</v>
      </c>
      <c r="AV853" s="234" t="s">
        <v>3593</v>
      </c>
      <c r="AW853" s="234" t="s">
        <v>3593</v>
      </c>
      <c r="AX853" s="234" t="s">
        <v>3593</v>
      </c>
      <c r="AY853" s="234" t="s">
        <v>3593</v>
      </c>
    </row>
    <row r="854" spans="15:51" x14ac:dyDescent="0.25">
      <c r="O854" s="200"/>
      <c r="P854" s="199" t="s">
        <v>4052</v>
      </c>
      <c r="Q854" s="199" t="s">
        <v>3923</v>
      </c>
      <c r="R854" s="199" t="s">
        <v>3923</v>
      </c>
      <c r="S854" s="199" t="s">
        <v>3708</v>
      </c>
      <c r="T854" s="234" t="s">
        <v>4053</v>
      </c>
      <c r="U854" s="234" t="s">
        <v>3593</v>
      </c>
      <c r="V854" s="234" t="s">
        <v>3593</v>
      </c>
      <c r="W854" s="234" t="s">
        <v>3593</v>
      </c>
      <c r="X854" s="234" t="s">
        <v>3593</v>
      </c>
      <c r="Y854" s="234" t="s">
        <v>3593</v>
      </c>
      <c r="Z854" s="234" t="s">
        <v>3593</v>
      </c>
      <c r="AA854" s="234" t="s">
        <v>3593</v>
      </c>
      <c r="AB854" s="234" t="s">
        <v>3593</v>
      </c>
      <c r="AC854" s="234" t="s">
        <v>3593</v>
      </c>
      <c r="AD854" s="234" t="s">
        <v>3593</v>
      </c>
      <c r="AE854" s="234" t="s">
        <v>3593</v>
      </c>
      <c r="AF854" s="234" t="s">
        <v>3593</v>
      </c>
      <c r="AG854" s="234" t="s">
        <v>3593</v>
      </c>
      <c r="AH854" s="234" t="s">
        <v>3593</v>
      </c>
      <c r="AI854" s="234" t="s">
        <v>3593</v>
      </c>
      <c r="AJ854" s="234" t="s">
        <v>3593</v>
      </c>
      <c r="AK854" s="234" t="s">
        <v>3593</v>
      </c>
      <c r="AL854" s="234" t="s">
        <v>3593</v>
      </c>
      <c r="AM854" s="234" t="s">
        <v>3593</v>
      </c>
      <c r="AN854" s="234" t="s">
        <v>3593</v>
      </c>
      <c r="AO854" s="234" t="s">
        <v>3593</v>
      </c>
      <c r="AP854" s="234" t="s">
        <v>3593</v>
      </c>
      <c r="AQ854" s="234" t="s">
        <v>3593</v>
      </c>
      <c r="AR854" s="234" t="s">
        <v>3593</v>
      </c>
      <c r="AS854" s="234" t="s">
        <v>3593</v>
      </c>
      <c r="AT854" s="234" t="s">
        <v>3593</v>
      </c>
      <c r="AU854" s="234" t="s">
        <v>3593</v>
      </c>
      <c r="AV854" s="234" t="s">
        <v>3593</v>
      </c>
      <c r="AW854" s="234" t="s">
        <v>3593</v>
      </c>
      <c r="AX854" s="234" t="s">
        <v>3593</v>
      </c>
      <c r="AY854" s="234" t="s">
        <v>3593</v>
      </c>
    </row>
    <row r="855" spans="15:51" x14ac:dyDescent="0.25">
      <c r="O855" s="200"/>
      <c r="P855" s="199" t="s">
        <v>4052</v>
      </c>
      <c r="Q855" s="199" t="s">
        <v>4030</v>
      </c>
      <c r="R855" s="199" t="s">
        <v>4030</v>
      </c>
      <c r="S855" s="199" t="s">
        <v>3635</v>
      </c>
      <c r="T855" s="234" t="s">
        <v>4053</v>
      </c>
      <c r="U855" s="234" t="s">
        <v>3593</v>
      </c>
      <c r="V855" s="234" t="s">
        <v>3593</v>
      </c>
      <c r="W855" s="234" t="s">
        <v>3593</v>
      </c>
      <c r="X855" s="234" t="s">
        <v>3593</v>
      </c>
      <c r="Y855" s="234" t="s">
        <v>3593</v>
      </c>
      <c r="Z855" s="234" t="s">
        <v>3593</v>
      </c>
      <c r="AA855" s="234" t="s">
        <v>3593</v>
      </c>
      <c r="AB855" s="234" t="s">
        <v>3593</v>
      </c>
      <c r="AC855" s="234" t="s">
        <v>3593</v>
      </c>
      <c r="AD855" s="234" t="s">
        <v>3593</v>
      </c>
      <c r="AE855" s="234" t="s">
        <v>3593</v>
      </c>
      <c r="AF855" s="234" t="s">
        <v>3593</v>
      </c>
      <c r="AG855" s="234" t="s">
        <v>3593</v>
      </c>
      <c r="AH855" s="234" t="s">
        <v>3593</v>
      </c>
      <c r="AI855" s="234" t="s">
        <v>3593</v>
      </c>
      <c r="AJ855" s="234" t="s">
        <v>3593</v>
      </c>
      <c r="AK855" s="234" t="s">
        <v>3593</v>
      </c>
      <c r="AL855" s="234" t="s">
        <v>3593</v>
      </c>
      <c r="AM855" s="234" t="s">
        <v>3593</v>
      </c>
      <c r="AN855" s="234" t="s">
        <v>3593</v>
      </c>
      <c r="AO855" s="234" t="s">
        <v>3593</v>
      </c>
      <c r="AP855" s="234" t="s">
        <v>3593</v>
      </c>
      <c r="AQ855" s="234" t="s">
        <v>3593</v>
      </c>
      <c r="AR855" s="234" t="s">
        <v>3593</v>
      </c>
      <c r="AS855" s="234" t="s">
        <v>3593</v>
      </c>
      <c r="AT855" s="234" t="s">
        <v>3593</v>
      </c>
      <c r="AU855" s="234" t="s">
        <v>3593</v>
      </c>
      <c r="AV855" s="234" t="s">
        <v>3593</v>
      </c>
      <c r="AW855" s="234" t="s">
        <v>3593</v>
      </c>
      <c r="AX855" s="234" t="s">
        <v>3593</v>
      </c>
      <c r="AY855" s="234" t="s">
        <v>3593</v>
      </c>
    </row>
    <row r="856" spans="15:51" x14ac:dyDescent="0.25">
      <c r="O856" s="200"/>
      <c r="P856" s="199" t="s">
        <v>4052</v>
      </c>
      <c r="Q856" s="199" t="s">
        <v>4033</v>
      </c>
      <c r="R856" s="199" t="s">
        <v>4033</v>
      </c>
      <c r="S856" s="199" t="s">
        <v>3839</v>
      </c>
      <c r="T856" s="234" t="s">
        <v>4053</v>
      </c>
      <c r="U856" s="234" t="s">
        <v>3593</v>
      </c>
      <c r="V856" s="234" t="s">
        <v>3593</v>
      </c>
      <c r="W856" s="234" t="s">
        <v>3593</v>
      </c>
      <c r="X856" s="234" t="s">
        <v>3593</v>
      </c>
      <c r="Y856" s="234" t="s">
        <v>3593</v>
      </c>
      <c r="Z856" s="234" t="s">
        <v>3593</v>
      </c>
      <c r="AA856" s="234" t="s">
        <v>3593</v>
      </c>
      <c r="AB856" s="234" t="s">
        <v>3593</v>
      </c>
      <c r="AC856" s="234" t="s">
        <v>3593</v>
      </c>
      <c r="AD856" s="234" t="s">
        <v>3593</v>
      </c>
      <c r="AE856" s="234" t="s">
        <v>3593</v>
      </c>
      <c r="AF856" s="234" t="s">
        <v>3593</v>
      </c>
      <c r="AG856" s="234" t="s">
        <v>3593</v>
      </c>
      <c r="AH856" s="234" t="s">
        <v>3593</v>
      </c>
      <c r="AI856" s="234" t="s">
        <v>3593</v>
      </c>
      <c r="AJ856" s="234" t="s">
        <v>3593</v>
      </c>
      <c r="AK856" s="234" t="s">
        <v>3593</v>
      </c>
      <c r="AL856" s="234" t="s">
        <v>3593</v>
      </c>
      <c r="AM856" s="234" t="s">
        <v>3593</v>
      </c>
      <c r="AN856" s="234" t="s">
        <v>3593</v>
      </c>
      <c r="AO856" s="234" t="s">
        <v>3593</v>
      </c>
      <c r="AP856" s="234" t="s">
        <v>3593</v>
      </c>
      <c r="AQ856" s="234" t="s">
        <v>3593</v>
      </c>
      <c r="AR856" s="234" t="s">
        <v>3593</v>
      </c>
      <c r="AS856" s="234" t="s">
        <v>3593</v>
      </c>
      <c r="AT856" s="234" t="s">
        <v>3593</v>
      </c>
      <c r="AU856" s="234" t="s">
        <v>3593</v>
      </c>
      <c r="AV856" s="234" t="s">
        <v>3593</v>
      </c>
      <c r="AW856" s="234" t="s">
        <v>3593</v>
      </c>
      <c r="AX856" s="234" t="s">
        <v>3593</v>
      </c>
      <c r="AY856" s="234" t="s">
        <v>3593</v>
      </c>
    </row>
    <row r="857" spans="15:51" x14ac:dyDescent="0.25">
      <c r="O857" s="200"/>
      <c r="P857" s="199" t="s">
        <v>4052</v>
      </c>
      <c r="Q857" s="199" t="s">
        <v>3835</v>
      </c>
      <c r="R857" s="199" t="s">
        <v>3835</v>
      </c>
      <c r="S857" s="199" t="s">
        <v>3836</v>
      </c>
      <c r="T857" s="199" t="s">
        <v>3697</v>
      </c>
      <c r="U857" s="234" t="s">
        <v>4053</v>
      </c>
      <c r="V857" s="234" t="s">
        <v>3593</v>
      </c>
      <c r="W857" s="234" t="s">
        <v>3593</v>
      </c>
      <c r="X857" s="234" t="s">
        <v>3593</v>
      </c>
      <c r="Y857" s="234" t="s">
        <v>3593</v>
      </c>
      <c r="Z857" s="234" t="s">
        <v>3593</v>
      </c>
      <c r="AA857" s="234" t="s">
        <v>3593</v>
      </c>
      <c r="AB857" s="234" t="s">
        <v>3593</v>
      </c>
      <c r="AC857" s="234" t="s">
        <v>3593</v>
      </c>
      <c r="AD857" s="234" t="s">
        <v>3593</v>
      </c>
      <c r="AE857" s="234" t="s">
        <v>3593</v>
      </c>
      <c r="AF857" s="234" t="s">
        <v>3593</v>
      </c>
      <c r="AG857" s="234" t="s">
        <v>3593</v>
      </c>
      <c r="AH857" s="234" t="s">
        <v>3593</v>
      </c>
      <c r="AI857" s="234" t="s">
        <v>3593</v>
      </c>
      <c r="AJ857" s="234" t="s">
        <v>3593</v>
      </c>
      <c r="AK857" s="234" t="s">
        <v>3593</v>
      </c>
      <c r="AL857" s="234" t="s">
        <v>3593</v>
      </c>
      <c r="AM857" s="234" t="s">
        <v>3593</v>
      </c>
      <c r="AN857" s="234" t="s">
        <v>3593</v>
      </c>
      <c r="AO857" s="234" t="s">
        <v>3593</v>
      </c>
      <c r="AP857" s="234" t="s">
        <v>3593</v>
      </c>
      <c r="AQ857" s="234" t="s">
        <v>3593</v>
      </c>
      <c r="AR857" s="234" t="s">
        <v>3593</v>
      </c>
      <c r="AS857" s="234" t="s">
        <v>3593</v>
      </c>
      <c r="AT857" s="234" t="s">
        <v>3593</v>
      </c>
      <c r="AU857" s="234" t="s">
        <v>3593</v>
      </c>
      <c r="AV857" s="234" t="s">
        <v>3593</v>
      </c>
      <c r="AW857" s="234" t="s">
        <v>3593</v>
      </c>
      <c r="AX857" s="234" t="s">
        <v>3593</v>
      </c>
      <c r="AY857" s="234" t="s">
        <v>3593</v>
      </c>
    </row>
    <row r="858" spans="15:51" x14ac:dyDescent="0.25">
      <c r="O858" s="200"/>
      <c r="P858" s="199" t="s">
        <v>4052</v>
      </c>
      <c r="Q858" s="199" t="s">
        <v>3997</v>
      </c>
      <c r="R858" s="199" t="s">
        <v>3997</v>
      </c>
      <c r="S858" s="199" t="s">
        <v>3771</v>
      </c>
      <c r="T858" s="234" t="s">
        <v>4053</v>
      </c>
      <c r="U858" s="234" t="s">
        <v>3593</v>
      </c>
      <c r="V858" s="234" t="s">
        <v>3593</v>
      </c>
      <c r="W858" s="234" t="s">
        <v>3593</v>
      </c>
      <c r="X858" s="234" t="s">
        <v>3593</v>
      </c>
      <c r="Y858" s="234" t="s">
        <v>3593</v>
      </c>
      <c r="Z858" s="234" t="s">
        <v>3593</v>
      </c>
      <c r="AA858" s="234" t="s">
        <v>3593</v>
      </c>
      <c r="AB858" s="234" t="s">
        <v>3593</v>
      </c>
      <c r="AC858" s="234" t="s">
        <v>3593</v>
      </c>
      <c r="AD858" s="234" t="s">
        <v>3593</v>
      </c>
      <c r="AE858" s="234" t="s">
        <v>3593</v>
      </c>
      <c r="AF858" s="234" t="s">
        <v>3593</v>
      </c>
      <c r="AG858" s="234" t="s">
        <v>3593</v>
      </c>
      <c r="AH858" s="234" t="s">
        <v>3593</v>
      </c>
      <c r="AI858" s="234" t="s">
        <v>3593</v>
      </c>
      <c r="AJ858" s="234" t="s">
        <v>3593</v>
      </c>
      <c r="AK858" s="234" t="s">
        <v>3593</v>
      </c>
      <c r="AL858" s="234" t="s">
        <v>3593</v>
      </c>
      <c r="AM858" s="234" t="s">
        <v>3593</v>
      </c>
      <c r="AN858" s="234" t="s">
        <v>3593</v>
      </c>
      <c r="AO858" s="234" t="s">
        <v>3593</v>
      </c>
      <c r="AP858" s="234" t="s">
        <v>3593</v>
      </c>
      <c r="AQ858" s="234" t="s">
        <v>3593</v>
      </c>
      <c r="AR858" s="234" t="s">
        <v>3593</v>
      </c>
      <c r="AS858" s="234" t="s">
        <v>3593</v>
      </c>
      <c r="AT858" s="234" t="s">
        <v>3593</v>
      </c>
      <c r="AU858" s="234" t="s">
        <v>3593</v>
      </c>
      <c r="AV858" s="234" t="s">
        <v>3593</v>
      </c>
      <c r="AW858" s="234" t="s">
        <v>3593</v>
      </c>
      <c r="AX858" s="234" t="s">
        <v>3593</v>
      </c>
      <c r="AY858" s="234" t="s">
        <v>3593</v>
      </c>
    </row>
    <row r="859" spans="15:51" x14ac:dyDescent="0.25">
      <c r="O859" s="200"/>
      <c r="P859" s="199" t="s">
        <v>4052</v>
      </c>
      <c r="Q859" s="199" t="s">
        <v>3924</v>
      </c>
      <c r="R859" s="199" t="s">
        <v>3924</v>
      </c>
      <c r="S859" s="199" t="s">
        <v>3708</v>
      </c>
      <c r="T859" s="234" t="s">
        <v>4053</v>
      </c>
      <c r="U859" s="234" t="s">
        <v>3593</v>
      </c>
      <c r="V859" s="234" t="s">
        <v>3593</v>
      </c>
      <c r="W859" s="234" t="s">
        <v>3593</v>
      </c>
      <c r="X859" s="234" t="s">
        <v>3593</v>
      </c>
      <c r="Y859" s="234" t="s">
        <v>3593</v>
      </c>
      <c r="Z859" s="234" t="s">
        <v>3593</v>
      </c>
      <c r="AA859" s="234" t="s">
        <v>3593</v>
      </c>
      <c r="AB859" s="234" t="s">
        <v>3593</v>
      </c>
      <c r="AC859" s="234" t="s">
        <v>3593</v>
      </c>
      <c r="AD859" s="234" t="s">
        <v>3593</v>
      </c>
      <c r="AE859" s="234" t="s">
        <v>3593</v>
      </c>
      <c r="AF859" s="234" t="s">
        <v>3593</v>
      </c>
      <c r="AG859" s="234" t="s">
        <v>3593</v>
      </c>
      <c r="AH859" s="234" t="s">
        <v>3593</v>
      </c>
      <c r="AI859" s="234" t="s">
        <v>3593</v>
      </c>
      <c r="AJ859" s="234" t="s">
        <v>3593</v>
      </c>
      <c r="AK859" s="234" t="s">
        <v>3593</v>
      </c>
      <c r="AL859" s="234" t="s">
        <v>3593</v>
      </c>
      <c r="AM859" s="234" t="s">
        <v>3593</v>
      </c>
      <c r="AN859" s="234" t="s">
        <v>3593</v>
      </c>
      <c r="AO859" s="234" t="s">
        <v>3593</v>
      </c>
      <c r="AP859" s="234" t="s">
        <v>3593</v>
      </c>
      <c r="AQ859" s="234" t="s">
        <v>3593</v>
      </c>
      <c r="AR859" s="234" t="s">
        <v>3593</v>
      </c>
      <c r="AS859" s="234" t="s">
        <v>3593</v>
      </c>
      <c r="AT859" s="234" t="s">
        <v>3593</v>
      </c>
      <c r="AU859" s="234" t="s">
        <v>3593</v>
      </c>
      <c r="AV859" s="234" t="s">
        <v>3593</v>
      </c>
      <c r="AW859" s="234" t="s">
        <v>3593</v>
      </c>
      <c r="AX859" s="234" t="s">
        <v>3593</v>
      </c>
      <c r="AY859" s="234" t="s">
        <v>3593</v>
      </c>
    </row>
    <row r="860" spans="15:51" x14ac:dyDescent="0.25">
      <c r="O860" s="200"/>
      <c r="P860" s="199" t="s">
        <v>4052</v>
      </c>
      <c r="Q860" s="199" t="s">
        <v>3662</v>
      </c>
      <c r="R860" s="199" t="s">
        <v>3662</v>
      </c>
      <c r="S860" s="199" t="s">
        <v>3658</v>
      </c>
      <c r="T860" s="234" t="s">
        <v>4053</v>
      </c>
      <c r="U860" s="234" t="s">
        <v>3593</v>
      </c>
      <c r="V860" s="234" t="s">
        <v>3593</v>
      </c>
      <c r="W860" s="234" t="s">
        <v>3593</v>
      </c>
      <c r="X860" s="234" t="s">
        <v>3593</v>
      </c>
      <c r="Y860" s="234" t="s">
        <v>3593</v>
      </c>
      <c r="Z860" s="234" t="s">
        <v>3593</v>
      </c>
      <c r="AA860" s="234" t="s">
        <v>3593</v>
      </c>
      <c r="AB860" s="234" t="s">
        <v>3593</v>
      </c>
      <c r="AC860" s="234" t="s">
        <v>3593</v>
      </c>
      <c r="AD860" s="234" t="s">
        <v>3593</v>
      </c>
      <c r="AE860" s="234" t="s">
        <v>3593</v>
      </c>
      <c r="AF860" s="234" t="s">
        <v>3593</v>
      </c>
      <c r="AG860" s="234" t="s">
        <v>3593</v>
      </c>
      <c r="AH860" s="234" t="s">
        <v>3593</v>
      </c>
      <c r="AI860" s="234" t="s">
        <v>3593</v>
      </c>
      <c r="AJ860" s="234" t="s">
        <v>3593</v>
      </c>
      <c r="AK860" s="234" t="s">
        <v>3593</v>
      </c>
      <c r="AL860" s="234" t="s">
        <v>3593</v>
      </c>
      <c r="AM860" s="234" t="s">
        <v>3593</v>
      </c>
      <c r="AN860" s="234" t="s">
        <v>3593</v>
      </c>
      <c r="AO860" s="234" t="s">
        <v>3593</v>
      </c>
      <c r="AP860" s="234" t="s">
        <v>3593</v>
      </c>
      <c r="AQ860" s="234" t="s">
        <v>3593</v>
      </c>
      <c r="AR860" s="234" t="s">
        <v>3593</v>
      </c>
      <c r="AS860" s="234" t="s">
        <v>3593</v>
      </c>
      <c r="AT860" s="234" t="s">
        <v>3593</v>
      </c>
      <c r="AU860" s="234" t="s">
        <v>3593</v>
      </c>
      <c r="AV860" s="234" t="s">
        <v>3593</v>
      </c>
      <c r="AW860" s="234" t="s">
        <v>3593</v>
      </c>
      <c r="AX860" s="234" t="s">
        <v>3593</v>
      </c>
      <c r="AY860" s="234" t="s">
        <v>3593</v>
      </c>
    </row>
    <row r="861" spans="15:51" x14ac:dyDescent="0.25">
      <c r="O861" s="200"/>
      <c r="P861" s="199" t="s">
        <v>4052</v>
      </c>
      <c r="Q861" s="199" t="s">
        <v>3806</v>
      </c>
      <c r="R861" s="199" t="s">
        <v>3806</v>
      </c>
      <c r="S861" s="199" t="s">
        <v>3811</v>
      </c>
      <c r="T861" s="199" t="s">
        <v>3810</v>
      </c>
      <c r="U861" s="234" t="s">
        <v>4053</v>
      </c>
      <c r="V861" s="234" t="s">
        <v>3593</v>
      </c>
      <c r="W861" s="234" t="s">
        <v>3593</v>
      </c>
      <c r="X861" s="234" t="s">
        <v>3593</v>
      </c>
      <c r="Y861" s="234" t="s">
        <v>3593</v>
      </c>
      <c r="Z861" s="234" t="s">
        <v>3593</v>
      </c>
      <c r="AA861" s="234" t="s">
        <v>3593</v>
      </c>
      <c r="AB861" s="234" t="s">
        <v>3593</v>
      </c>
      <c r="AC861" s="234" t="s">
        <v>3593</v>
      </c>
      <c r="AD861" s="234" t="s">
        <v>3593</v>
      </c>
      <c r="AE861" s="234" t="s">
        <v>3593</v>
      </c>
      <c r="AF861" s="234" t="s">
        <v>3593</v>
      </c>
      <c r="AG861" s="234" t="s">
        <v>3593</v>
      </c>
      <c r="AH861" s="234" t="s">
        <v>3593</v>
      </c>
      <c r="AI861" s="234" t="s">
        <v>3593</v>
      </c>
      <c r="AJ861" s="234" t="s">
        <v>3593</v>
      </c>
      <c r="AK861" s="234" t="s">
        <v>3593</v>
      </c>
      <c r="AL861" s="234" t="s">
        <v>3593</v>
      </c>
      <c r="AM861" s="234" t="s">
        <v>3593</v>
      </c>
      <c r="AN861" s="234" t="s">
        <v>3593</v>
      </c>
      <c r="AO861" s="234" t="s">
        <v>3593</v>
      </c>
      <c r="AP861" s="234" t="s">
        <v>3593</v>
      </c>
      <c r="AQ861" s="234" t="s">
        <v>3593</v>
      </c>
      <c r="AR861" s="234" t="s">
        <v>3593</v>
      </c>
      <c r="AS861" s="234" t="s">
        <v>3593</v>
      </c>
      <c r="AT861" s="234" t="s">
        <v>3593</v>
      </c>
      <c r="AU861" s="234" t="s">
        <v>3593</v>
      </c>
      <c r="AV861" s="234" t="s">
        <v>3593</v>
      </c>
      <c r="AW861" s="234" t="s">
        <v>3593</v>
      </c>
      <c r="AX861" s="234" t="s">
        <v>3593</v>
      </c>
      <c r="AY861" s="234" t="s">
        <v>3593</v>
      </c>
    </row>
    <row r="862" spans="15:51" x14ac:dyDescent="0.25">
      <c r="O862" s="200"/>
      <c r="P862" s="199" t="s">
        <v>4052</v>
      </c>
      <c r="Q862" s="199" t="s">
        <v>3817</v>
      </c>
      <c r="R862" s="199" t="s">
        <v>3817</v>
      </c>
      <c r="S862" s="199" t="s">
        <v>3757</v>
      </c>
      <c r="T862" s="199" t="s">
        <v>3686</v>
      </c>
      <c r="U862" s="234" t="s">
        <v>4053</v>
      </c>
      <c r="V862" s="234" t="s">
        <v>3593</v>
      </c>
      <c r="W862" s="234" t="s">
        <v>3593</v>
      </c>
      <c r="X862" s="234" t="s">
        <v>3593</v>
      </c>
      <c r="Y862" s="234" t="s">
        <v>3593</v>
      </c>
      <c r="Z862" s="234" t="s">
        <v>3593</v>
      </c>
      <c r="AA862" s="234" t="s">
        <v>3593</v>
      </c>
      <c r="AB862" s="234" t="s">
        <v>3593</v>
      </c>
      <c r="AC862" s="234" t="s">
        <v>3593</v>
      </c>
      <c r="AD862" s="234" t="s">
        <v>3593</v>
      </c>
      <c r="AE862" s="234" t="s">
        <v>3593</v>
      </c>
      <c r="AF862" s="234" t="s">
        <v>3593</v>
      </c>
      <c r="AG862" s="234" t="s">
        <v>3593</v>
      </c>
      <c r="AH862" s="234" t="s">
        <v>3593</v>
      </c>
      <c r="AI862" s="234" t="s">
        <v>3593</v>
      </c>
      <c r="AJ862" s="234" t="s">
        <v>3593</v>
      </c>
      <c r="AK862" s="234" t="s">
        <v>3593</v>
      </c>
      <c r="AL862" s="234" t="s">
        <v>3593</v>
      </c>
      <c r="AM862" s="234" t="s">
        <v>3593</v>
      </c>
      <c r="AN862" s="234" t="s">
        <v>3593</v>
      </c>
      <c r="AO862" s="234" t="s">
        <v>3593</v>
      </c>
      <c r="AP862" s="234" t="s">
        <v>3593</v>
      </c>
      <c r="AQ862" s="234" t="s">
        <v>3593</v>
      </c>
      <c r="AR862" s="234" t="s">
        <v>3593</v>
      </c>
      <c r="AS862" s="234" t="s">
        <v>3593</v>
      </c>
      <c r="AT862" s="234" t="s">
        <v>3593</v>
      </c>
      <c r="AU862" s="234" t="s">
        <v>3593</v>
      </c>
      <c r="AV862" s="234" t="s">
        <v>3593</v>
      </c>
      <c r="AW862" s="234" t="s">
        <v>3593</v>
      </c>
      <c r="AX862" s="234" t="s">
        <v>3593</v>
      </c>
      <c r="AY862" s="234" t="s">
        <v>3593</v>
      </c>
    </row>
    <row r="863" spans="15:51" x14ac:dyDescent="0.25">
      <c r="O863" s="200"/>
      <c r="P863" s="199" t="s">
        <v>4052</v>
      </c>
      <c r="Q863" s="199" t="s">
        <v>3953</v>
      </c>
      <c r="R863" s="199" t="s">
        <v>3953</v>
      </c>
      <c r="S863" s="199" t="s">
        <v>3716</v>
      </c>
      <c r="T863" s="199" t="s">
        <v>3675</v>
      </c>
      <c r="U863" s="234" t="s">
        <v>4053</v>
      </c>
      <c r="V863" s="234" t="s">
        <v>3593</v>
      </c>
      <c r="W863" s="234" t="s">
        <v>3593</v>
      </c>
      <c r="X863" s="234" t="s">
        <v>3593</v>
      </c>
      <c r="Y863" s="234" t="s">
        <v>3593</v>
      </c>
      <c r="Z863" s="234" t="s">
        <v>3593</v>
      </c>
      <c r="AA863" s="234" t="s">
        <v>3593</v>
      </c>
      <c r="AB863" s="234" t="s">
        <v>3593</v>
      </c>
      <c r="AC863" s="234" t="s">
        <v>3593</v>
      </c>
      <c r="AD863" s="234" t="s">
        <v>3593</v>
      </c>
      <c r="AE863" s="234" t="s">
        <v>3593</v>
      </c>
      <c r="AF863" s="234" t="s">
        <v>3593</v>
      </c>
      <c r="AG863" s="234" t="s">
        <v>3593</v>
      </c>
      <c r="AH863" s="234" t="s">
        <v>3593</v>
      </c>
      <c r="AI863" s="234" t="s">
        <v>3593</v>
      </c>
      <c r="AJ863" s="234" t="s">
        <v>3593</v>
      </c>
      <c r="AK863" s="234" t="s">
        <v>3593</v>
      </c>
      <c r="AL863" s="234" t="s">
        <v>3593</v>
      </c>
      <c r="AM863" s="234" t="s">
        <v>3593</v>
      </c>
      <c r="AN863" s="234" t="s">
        <v>3593</v>
      </c>
      <c r="AO863" s="234" t="s">
        <v>3593</v>
      </c>
      <c r="AP863" s="234" t="s">
        <v>3593</v>
      </c>
      <c r="AQ863" s="234" t="s">
        <v>3593</v>
      </c>
      <c r="AR863" s="234" t="s">
        <v>3593</v>
      </c>
      <c r="AS863" s="234" t="s">
        <v>3593</v>
      </c>
      <c r="AT863" s="234" t="s">
        <v>3593</v>
      </c>
      <c r="AU863" s="234" t="s">
        <v>3593</v>
      </c>
      <c r="AV863" s="234" t="s">
        <v>3593</v>
      </c>
      <c r="AW863" s="234" t="s">
        <v>3593</v>
      </c>
      <c r="AX863" s="234" t="s">
        <v>3593</v>
      </c>
      <c r="AY863" s="234" t="s">
        <v>3593</v>
      </c>
    </row>
    <row r="864" spans="15:51" x14ac:dyDescent="0.25">
      <c r="O864" s="200"/>
      <c r="P864" s="199" t="s">
        <v>4052</v>
      </c>
      <c r="Q864" s="199" t="s">
        <v>3967</v>
      </c>
      <c r="R864" s="199" t="s">
        <v>3967</v>
      </c>
      <c r="S864" s="199" t="s">
        <v>3682</v>
      </c>
      <c r="T864" s="234" t="s">
        <v>4053</v>
      </c>
      <c r="U864" s="234" t="s">
        <v>3593</v>
      </c>
      <c r="V864" s="234" t="s">
        <v>3593</v>
      </c>
      <c r="W864" s="234" t="s">
        <v>3593</v>
      </c>
      <c r="X864" s="234" t="s">
        <v>3593</v>
      </c>
      <c r="Y864" s="234" t="s">
        <v>3593</v>
      </c>
      <c r="Z864" s="234" t="s">
        <v>3593</v>
      </c>
      <c r="AA864" s="234" t="s">
        <v>3593</v>
      </c>
      <c r="AB864" s="234" t="s">
        <v>3593</v>
      </c>
      <c r="AC864" s="234" t="s">
        <v>3593</v>
      </c>
      <c r="AD864" s="234" t="s">
        <v>3593</v>
      </c>
      <c r="AE864" s="234" t="s">
        <v>3593</v>
      </c>
      <c r="AF864" s="234" t="s">
        <v>3593</v>
      </c>
      <c r="AG864" s="234" t="s">
        <v>3593</v>
      </c>
      <c r="AH864" s="234" t="s">
        <v>3593</v>
      </c>
      <c r="AI864" s="234" t="s">
        <v>3593</v>
      </c>
      <c r="AJ864" s="234" t="s">
        <v>3593</v>
      </c>
      <c r="AK864" s="234" t="s">
        <v>3593</v>
      </c>
      <c r="AL864" s="234" t="s">
        <v>3593</v>
      </c>
      <c r="AM864" s="234" t="s">
        <v>3593</v>
      </c>
      <c r="AN864" s="234" t="s">
        <v>3593</v>
      </c>
      <c r="AO864" s="234" t="s">
        <v>3593</v>
      </c>
      <c r="AP864" s="234" t="s">
        <v>3593</v>
      </c>
      <c r="AQ864" s="234" t="s">
        <v>3593</v>
      </c>
      <c r="AR864" s="234" t="s">
        <v>3593</v>
      </c>
      <c r="AS864" s="234" t="s">
        <v>3593</v>
      </c>
      <c r="AT864" s="234" t="s">
        <v>3593</v>
      </c>
      <c r="AU864" s="234" t="s">
        <v>3593</v>
      </c>
      <c r="AV864" s="234" t="s">
        <v>3593</v>
      </c>
      <c r="AW864" s="234" t="s">
        <v>3593</v>
      </c>
      <c r="AX864" s="234" t="s">
        <v>3593</v>
      </c>
      <c r="AY864" s="234" t="s">
        <v>3593</v>
      </c>
    </row>
    <row r="865" spans="15:51" x14ac:dyDescent="0.25">
      <c r="O865" s="200"/>
      <c r="P865" s="199" t="s">
        <v>3699</v>
      </c>
      <c r="Q865" s="199" t="s">
        <v>4046</v>
      </c>
      <c r="R865" s="234" t="s">
        <v>3593</v>
      </c>
      <c r="S865" s="234" t="s">
        <v>3593</v>
      </c>
      <c r="T865" s="234" t="s">
        <v>3593</v>
      </c>
      <c r="U865" s="234" t="s">
        <v>3593</v>
      </c>
      <c r="V865" s="234" t="s">
        <v>3593</v>
      </c>
      <c r="W865" s="234" t="s">
        <v>3593</v>
      </c>
      <c r="X865" s="234" t="s">
        <v>3593</v>
      </c>
      <c r="Y865" s="234" t="s">
        <v>3593</v>
      </c>
      <c r="Z865" s="234" t="s">
        <v>3593</v>
      </c>
      <c r="AA865" s="234" t="s">
        <v>3593</v>
      </c>
      <c r="AB865" s="234" t="s">
        <v>3593</v>
      </c>
      <c r="AC865" s="234" t="s">
        <v>3593</v>
      </c>
      <c r="AD865" s="234" t="s">
        <v>3593</v>
      </c>
      <c r="AE865" s="234" t="s">
        <v>3593</v>
      </c>
      <c r="AF865" s="234" t="s">
        <v>3593</v>
      </c>
      <c r="AG865" s="234" t="s">
        <v>3593</v>
      </c>
      <c r="AH865" s="234" t="s">
        <v>3593</v>
      </c>
      <c r="AI865" s="234" t="s">
        <v>3593</v>
      </c>
      <c r="AJ865" s="234" t="s">
        <v>3593</v>
      </c>
      <c r="AK865" s="234" t="s">
        <v>3593</v>
      </c>
      <c r="AL865" s="234" t="s">
        <v>3593</v>
      </c>
      <c r="AM865" s="234" t="s">
        <v>3593</v>
      </c>
      <c r="AN865" s="234" t="s">
        <v>3593</v>
      </c>
      <c r="AO865" s="234" t="s">
        <v>3593</v>
      </c>
      <c r="AP865" s="234" t="s">
        <v>3593</v>
      </c>
      <c r="AQ865" s="234" t="s">
        <v>3593</v>
      </c>
      <c r="AR865" s="234" t="s">
        <v>3593</v>
      </c>
      <c r="AS865" s="234" t="s">
        <v>3593</v>
      </c>
      <c r="AT865" s="234" t="s">
        <v>3593</v>
      </c>
      <c r="AU865" s="234" t="s">
        <v>3593</v>
      </c>
      <c r="AV865" s="234" t="s">
        <v>3593</v>
      </c>
      <c r="AW865" s="234" t="s">
        <v>3593</v>
      </c>
      <c r="AX865" s="234" t="s">
        <v>3593</v>
      </c>
      <c r="AY865" s="234" t="s">
        <v>3593</v>
      </c>
    </row>
    <row r="866" spans="15:51" x14ac:dyDescent="0.25">
      <c r="O866" s="200"/>
      <c r="P866" s="199" t="s">
        <v>3699</v>
      </c>
      <c r="Q866" s="199" t="s">
        <v>3705</v>
      </c>
      <c r="R866" s="234" t="s">
        <v>3593</v>
      </c>
      <c r="S866" s="234" t="s">
        <v>3593</v>
      </c>
      <c r="T866" s="234" t="s">
        <v>3593</v>
      </c>
      <c r="U866" s="234" t="s">
        <v>3593</v>
      </c>
      <c r="V866" s="234" t="s">
        <v>3593</v>
      </c>
      <c r="W866" s="234" t="s">
        <v>3593</v>
      </c>
      <c r="X866" s="234" t="s">
        <v>3593</v>
      </c>
      <c r="Y866" s="234" t="s">
        <v>3593</v>
      </c>
      <c r="Z866" s="234" t="s">
        <v>3593</v>
      </c>
      <c r="AA866" s="234" t="s">
        <v>3593</v>
      </c>
      <c r="AB866" s="234" t="s">
        <v>3593</v>
      </c>
      <c r="AC866" s="234" t="s">
        <v>3593</v>
      </c>
      <c r="AD866" s="234" t="s">
        <v>3593</v>
      </c>
      <c r="AE866" s="234" t="s">
        <v>3593</v>
      </c>
      <c r="AF866" s="234" t="s">
        <v>3593</v>
      </c>
      <c r="AG866" s="234" t="s">
        <v>3593</v>
      </c>
      <c r="AH866" s="234" t="s">
        <v>3593</v>
      </c>
      <c r="AI866" s="234" t="s">
        <v>3593</v>
      </c>
      <c r="AJ866" s="234" t="s">
        <v>3593</v>
      </c>
      <c r="AK866" s="234" t="s">
        <v>3593</v>
      </c>
      <c r="AL866" s="234" t="s">
        <v>3593</v>
      </c>
      <c r="AM866" s="234" t="s">
        <v>3593</v>
      </c>
      <c r="AN866" s="234" t="s">
        <v>3593</v>
      </c>
      <c r="AO866" s="234" t="s">
        <v>3593</v>
      </c>
      <c r="AP866" s="234" t="s">
        <v>3593</v>
      </c>
      <c r="AQ866" s="234" t="s">
        <v>3593</v>
      </c>
      <c r="AR866" s="234" t="s">
        <v>3593</v>
      </c>
      <c r="AS866" s="234" t="s">
        <v>3593</v>
      </c>
      <c r="AT866" s="234" t="s">
        <v>3593</v>
      </c>
      <c r="AU866" s="234" t="s">
        <v>3593</v>
      </c>
      <c r="AV866" s="234" t="s">
        <v>3593</v>
      </c>
      <c r="AW866" s="234" t="s">
        <v>3593</v>
      </c>
      <c r="AX866" s="234" t="s">
        <v>3593</v>
      </c>
      <c r="AY866" s="234" t="s">
        <v>3593</v>
      </c>
    </row>
    <row r="867" spans="15:51" x14ac:dyDescent="0.25">
      <c r="O867" s="200"/>
      <c r="P867" s="199" t="s">
        <v>4054</v>
      </c>
      <c r="Q867" s="199" t="s">
        <v>3668</v>
      </c>
      <c r="R867" s="199" t="s">
        <v>3666</v>
      </c>
      <c r="S867" s="199" t="s">
        <v>3779</v>
      </c>
      <c r="T867" s="199" t="s">
        <v>3820</v>
      </c>
      <c r="U867" s="199" t="s">
        <v>4014</v>
      </c>
      <c r="V867" s="199" t="s">
        <v>4019</v>
      </c>
      <c r="W867" s="199" t="s">
        <v>4044</v>
      </c>
      <c r="X867" s="199" t="s">
        <v>4047</v>
      </c>
      <c r="Y867" s="234" t="s">
        <v>3593</v>
      </c>
      <c r="Z867" s="234" t="s">
        <v>3593</v>
      </c>
      <c r="AA867" s="234" t="s">
        <v>3593</v>
      </c>
      <c r="AB867" s="234" t="s">
        <v>3593</v>
      </c>
      <c r="AC867" s="234" t="s">
        <v>3593</v>
      </c>
      <c r="AD867" s="234" t="s">
        <v>3593</v>
      </c>
      <c r="AE867" s="234" t="s">
        <v>3593</v>
      </c>
      <c r="AF867" s="234" t="s">
        <v>3593</v>
      </c>
      <c r="AG867" s="234" t="s">
        <v>3593</v>
      </c>
      <c r="AH867" s="234" t="s">
        <v>3593</v>
      </c>
      <c r="AI867" s="234" t="s">
        <v>3593</v>
      </c>
      <c r="AJ867" s="234" t="s">
        <v>3593</v>
      </c>
      <c r="AK867" s="234" t="s">
        <v>3593</v>
      </c>
      <c r="AL867" s="234" t="s">
        <v>3593</v>
      </c>
      <c r="AM867" s="234" t="s">
        <v>3593</v>
      </c>
      <c r="AN867" s="234" t="s">
        <v>3593</v>
      </c>
      <c r="AO867" s="234" t="s">
        <v>3593</v>
      </c>
      <c r="AP867" s="234" t="s">
        <v>3593</v>
      </c>
      <c r="AQ867" s="234" t="s">
        <v>3593</v>
      </c>
      <c r="AR867" s="234" t="s">
        <v>3593</v>
      </c>
      <c r="AS867" s="234" t="s">
        <v>3593</v>
      </c>
      <c r="AT867" s="234" t="s">
        <v>3593</v>
      </c>
      <c r="AU867" s="234" t="s">
        <v>3593</v>
      </c>
      <c r="AV867" s="234" t="s">
        <v>3593</v>
      </c>
      <c r="AW867" s="234" t="s">
        <v>3593</v>
      </c>
      <c r="AX867" s="234" t="s">
        <v>3593</v>
      </c>
      <c r="AY867" s="234" t="s">
        <v>3593</v>
      </c>
    </row>
    <row r="868" spans="15:51" x14ac:dyDescent="0.25">
      <c r="O868" s="200"/>
      <c r="P868" s="199" t="s">
        <v>3699</v>
      </c>
      <c r="Q868" s="221" t="s">
        <v>4048</v>
      </c>
      <c r="R868" s="234" t="s">
        <v>3593</v>
      </c>
      <c r="S868" s="234" t="s">
        <v>3593</v>
      </c>
      <c r="T868" s="234" t="s">
        <v>3593</v>
      </c>
      <c r="U868" s="234" t="s">
        <v>3593</v>
      </c>
      <c r="V868" s="234" t="s">
        <v>3593</v>
      </c>
      <c r="W868" s="234" t="s">
        <v>3593</v>
      </c>
      <c r="X868" s="234" t="s">
        <v>3593</v>
      </c>
      <c r="Y868" s="234" t="s">
        <v>3593</v>
      </c>
      <c r="Z868" s="234" t="s">
        <v>3593</v>
      </c>
      <c r="AA868" s="234" t="s">
        <v>3593</v>
      </c>
      <c r="AB868" s="234" t="s">
        <v>3593</v>
      </c>
      <c r="AC868" s="234" t="s">
        <v>3593</v>
      </c>
      <c r="AD868" s="234" t="s">
        <v>3593</v>
      </c>
      <c r="AE868" s="234" t="s">
        <v>3593</v>
      </c>
      <c r="AF868" s="234" t="s">
        <v>3593</v>
      </c>
      <c r="AG868" s="234" t="s">
        <v>3593</v>
      </c>
      <c r="AH868" s="234" t="s">
        <v>3593</v>
      </c>
      <c r="AI868" s="234" t="s">
        <v>3593</v>
      </c>
      <c r="AJ868" s="234" t="s">
        <v>3593</v>
      </c>
      <c r="AK868" s="234" t="s">
        <v>3593</v>
      </c>
      <c r="AL868" s="234" t="s">
        <v>3593</v>
      </c>
      <c r="AM868" s="234" t="s">
        <v>3593</v>
      </c>
      <c r="AN868" s="234" t="s">
        <v>3593</v>
      </c>
      <c r="AO868" s="234" t="s">
        <v>3593</v>
      </c>
      <c r="AP868" s="234" t="s">
        <v>3593</v>
      </c>
      <c r="AQ868" s="234" t="s">
        <v>3593</v>
      </c>
      <c r="AR868" s="234" t="s">
        <v>3593</v>
      </c>
      <c r="AS868" s="234" t="s">
        <v>3593</v>
      </c>
      <c r="AT868" s="234" t="s">
        <v>3593</v>
      </c>
      <c r="AU868" s="234" t="s">
        <v>3593</v>
      </c>
      <c r="AV868" s="234" t="s">
        <v>3593</v>
      </c>
      <c r="AW868" s="234" t="s">
        <v>3593</v>
      </c>
      <c r="AX868" s="234" t="s">
        <v>3593</v>
      </c>
      <c r="AY868" s="234" t="s">
        <v>3593</v>
      </c>
    </row>
    <row r="869" spans="15:51" x14ac:dyDescent="0.25">
      <c r="O869" s="200"/>
      <c r="P869" s="199" t="s">
        <v>3699</v>
      </c>
      <c r="Q869" s="199" t="s">
        <v>3667</v>
      </c>
      <c r="R869" s="234" t="s">
        <v>3593</v>
      </c>
      <c r="S869" s="234" t="s">
        <v>3593</v>
      </c>
      <c r="T869" s="234" t="s">
        <v>3593</v>
      </c>
      <c r="U869" s="234" t="s">
        <v>3593</v>
      </c>
      <c r="V869" s="234" t="s">
        <v>3593</v>
      </c>
      <c r="W869" s="234" t="s">
        <v>3593</v>
      </c>
      <c r="X869" s="234" t="s">
        <v>3593</v>
      </c>
      <c r="Y869" s="234" t="s">
        <v>3593</v>
      </c>
      <c r="Z869" s="234" t="s">
        <v>3593</v>
      </c>
      <c r="AA869" s="234" t="s">
        <v>3593</v>
      </c>
      <c r="AB869" s="234" t="s">
        <v>3593</v>
      </c>
      <c r="AC869" s="234" t="s">
        <v>3593</v>
      </c>
      <c r="AD869" s="234" t="s">
        <v>3593</v>
      </c>
      <c r="AE869" s="234" t="s">
        <v>3593</v>
      </c>
      <c r="AF869" s="234" t="s">
        <v>3593</v>
      </c>
      <c r="AG869" s="234" t="s">
        <v>3593</v>
      </c>
      <c r="AH869" s="234" t="s">
        <v>3593</v>
      </c>
      <c r="AI869" s="234" t="s">
        <v>3593</v>
      </c>
      <c r="AJ869" s="234" t="s">
        <v>3593</v>
      </c>
      <c r="AK869" s="234" t="s">
        <v>3593</v>
      </c>
      <c r="AL869" s="234" t="s">
        <v>3593</v>
      </c>
      <c r="AM869" s="234" t="s">
        <v>3593</v>
      </c>
      <c r="AN869" s="234" t="s">
        <v>3593</v>
      </c>
      <c r="AO869" s="234" t="s">
        <v>3593</v>
      </c>
      <c r="AP869" s="234" t="s">
        <v>3593</v>
      </c>
      <c r="AQ869" s="234" t="s">
        <v>3593</v>
      </c>
      <c r="AR869" s="234" t="s">
        <v>3593</v>
      </c>
      <c r="AS869" s="234" t="s">
        <v>3593</v>
      </c>
      <c r="AT869" s="234" t="s">
        <v>3593</v>
      </c>
      <c r="AU869" s="234" t="s">
        <v>3593</v>
      </c>
      <c r="AV869" s="234" t="s">
        <v>3593</v>
      </c>
      <c r="AW869" s="234" t="s">
        <v>3593</v>
      </c>
      <c r="AX869" s="234" t="s">
        <v>3593</v>
      </c>
      <c r="AY869" s="234" t="s">
        <v>3593</v>
      </c>
    </row>
    <row r="870" spans="15:51" x14ac:dyDescent="0.25">
      <c r="O870" s="200"/>
      <c r="P870" s="199" t="s">
        <v>4052</v>
      </c>
      <c r="Q870" s="199" t="s">
        <v>4008</v>
      </c>
      <c r="R870" s="199" t="s">
        <v>4008</v>
      </c>
      <c r="S870" s="199" t="s">
        <v>3746</v>
      </c>
      <c r="T870" s="234" t="s">
        <v>4053</v>
      </c>
      <c r="U870" s="234" t="s">
        <v>3593</v>
      </c>
      <c r="V870" s="234" t="s">
        <v>3593</v>
      </c>
      <c r="W870" s="234" t="s">
        <v>3593</v>
      </c>
      <c r="X870" s="234" t="s">
        <v>3593</v>
      </c>
      <c r="Y870" s="234" t="s">
        <v>3593</v>
      </c>
      <c r="Z870" s="234" t="s">
        <v>3593</v>
      </c>
      <c r="AA870" s="234" t="s">
        <v>3593</v>
      </c>
      <c r="AB870" s="234" t="s">
        <v>3593</v>
      </c>
      <c r="AC870" s="234" t="s">
        <v>3593</v>
      </c>
      <c r="AD870" s="234" t="s">
        <v>3593</v>
      </c>
      <c r="AE870" s="234" t="s">
        <v>3593</v>
      </c>
      <c r="AF870" s="234" t="s">
        <v>3593</v>
      </c>
      <c r="AG870" s="234" t="s">
        <v>3593</v>
      </c>
      <c r="AH870" s="234" t="s">
        <v>3593</v>
      </c>
      <c r="AI870" s="234" t="s">
        <v>3593</v>
      </c>
      <c r="AJ870" s="234" t="s">
        <v>3593</v>
      </c>
      <c r="AK870" s="234" t="s">
        <v>3593</v>
      </c>
      <c r="AL870" s="234" t="s">
        <v>3593</v>
      </c>
      <c r="AM870" s="234" t="s">
        <v>3593</v>
      </c>
      <c r="AN870" s="234" t="s">
        <v>3593</v>
      </c>
      <c r="AO870" s="234" t="s">
        <v>3593</v>
      </c>
      <c r="AP870" s="234" t="s">
        <v>3593</v>
      </c>
      <c r="AQ870" s="234" t="s">
        <v>3593</v>
      </c>
      <c r="AR870" s="234" t="s">
        <v>3593</v>
      </c>
      <c r="AS870" s="234" t="s">
        <v>3593</v>
      </c>
      <c r="AT870" s="234" t="s">
        <v>3593</v>
      </c>
      <c r="AU870" s="234" t="s">
        <v>3593</v>
      </c>
      <c r="AV870" s="234" t="s">
        <v>3593</v>
      </c>
      <c r="AW870" s="234" t="s">
        <v>3593</v>
      </c>
      <c r="AX870" s="234" t="s">
        <v>3593</v>
      </c>
      <c r="AY870" s="234" t="s">
        <v>3593</v>
      </c>
    </row>
    <row r="871" spans="15:51" x14ac:dyDescent="0.25">
      <c r="O871" s="200"/>
      <c r="P871" s="199" t="s">
        <v>4052</v>
      </c>
      <c r="Q871" s="199" t="s">
        <v>3628</v>
      </c>
      <c r="R871" s="199" t="s">
        <v>3628</v>
      </c>
      <c r="S871" s="199" t="s">
        <v>3970</v>
      </c>
      <c r="T871" s="199" t="s">
        <v>3810</v>
      </c>
      <c r="U871" s="234" t="s">
        <v>4053</v>
      </c>
      <c r="V871" s="234" t="s">
        <v>3593</v>
      </c>
      <c r="W871" s="234" t="s">
        <v>3593</v>
      </c>
      <c r="X871" s="234" t="s">
        <v>3593</v>
      </c>
      <c r="Y871" s="234" t="s">
        <v>3593</v>
      </c>
      <c r="Z871" s="234" t="s">
        <v>3593</v>
      </c>
      <c r="AA871" s="234" t="s">
        <v>3593</v>
      </c>
      <c r="AB871" s="234" t="s">
        <v>3593</v>
      </c>
      <c r="AC871" s="234" t="s">
        <v>3593</v>
      </c>
      <c r="AD871" s="234" t="s">
        <v>3593</v>
      </c>
      <c r="AE871" s="234" t="s">
        <v>3593</v>
      </c>
      <c r="AF871" s="234" t="s">
        <v>3593</v>
      </c>
      <c r="AG871" s="234" t="s">
        <v>3593</v>
      </c>
      <c r="AH871" s="234" t="s">
        <v>3593</v>
      </c>
      <c r="AI871" s="234" t="s">
        <v>3593</v>
      </c>
      <c r="AJ871" s="234" t="s">
        <v>3593</v>
      </c>
      <c r="AK871" s="234" t="s">
        <v>3593</v>
      </c>
      <c r="AL871" s="234" t="s">
        <v>3593</v>
      </c>
      <c r="AM871" s="234" t="s">
        <v>3593</v>
      </c>
      <c r="AN871" s="234" t="s">
        <v>3593</v>
      </c>
      <c r="AO871" s="234" t="s">
        <v>3593</v>
      </c>
      <c r="AP871" s="234" t="s">
        <v>3593</v>
      </c>
      <c r="AQ871" s="234" t="s">
        <v>3593</v>
      </c>
      <c r="AR871" s="234" t="s">
        <v>3593</v>
      </c>
      <c r="AS871" s="234" t="s">
        <v>3593</v>
      </c>
      <c r="AT871" s="234" t="s">
        <v>3593</v>
      </c>
      <c r="AU871" s="234" t="s">
        <v>3593</v>
      </c>
      <c r="AV871" s="234" t="s">
        <v>3593</v>
      </c>
      <c r="AW871" s="234" t="s">
        <v>3593</v>
      </c>
      <c r="AX871" s="234" t="s">
        <v>3593</v>
      </c>
      <c r="AY871" s="234" t="s">
        <v>3593</v>
      </c>
    </row>
    <row r="872" spans="15:51" x14ac:dyDescent="0.25">
      <c r="O872" s="200"/>
      <c r="P872" s="199" t="s">
        <v>4054</v>
      </c>
      <c r="Q872" s="199" t="s">
        <v>3591</v>
      </c>
      <c r="R872" s="199" t="s">
        <v>3590</v>
      </c>
      <c r="S872" s="199" t="s">
        <v>3601</v>
      </c>
      <c r="T872" s="199" t="s">
        <v>3754</v>
      </c>
      <c r="U872" s="199" t="s">
        <v>3782</v>
      </c>
      <c r="V872" s="199" t="s">
        <v>3926</v>
      </c>
      <c r="W872" s="199" t="s">
        <v>3976</v>
      </c>
      <c r="X872" s="199" t="s">
        <v>4035</v>
      </c>
      <c r="Y872" s="234" t="s">
        <v>3593</v>
      </c>
      <c r="Z872" s="234" t="s">
        <v>3593</v>
      </c>
      <c r="AA872" s="234" t="s">
        <v>3593</v>
      </c>
      <c r="AB872" s="234" t="s">
        <v>3593</v>
      </c>
      <c r="AC872" s="234" t="s">
        <v>3593</v>
      </c>
      <c r="AD872" s="234" t="s">
        <v>3593</v>
      </c>
      <c r="AE872" s="234" t="s">
        <v>3593</v>
      </c>
      <c r="AF872" s="234" t="s">
        <v>3593</v>
      </c>
      <c r="AG872" s="234" t="s">
        <v>3593</v>
      </c>
      <c r="AH872" s="234" t="s">
        <v>3593</v>
      </c>
      <c r="AI872" s="234" t="s">
        <v>3593</v>
      </c>
      <c r="AJ872" s="234" t="s">
        <v>3593</v>
      </c>
      <c r="AK872" s="234" t="s">
        <v>3593</v>
      </c>
      <c r="AL872" s="234" t="s">
        <v>3593</v>
      </c>
      <c r="AM872" s="234" t="s">
        <v>3593</v>
      </c>
      <c r="AN872" s="234" t="s">
        <v>3593</v>
      </c>
      <c r="AO872" s="234" t="s">
        <v>3593</v>
      </c>
      <c r="AP872" s="234" t="s">
        <v>3593</v>
      </c>
      <c r="AQ872" s="234" t="s">
        <v>3593</v>
      </c>
      <c r="AR872" s="234" t="s">
        <v>3593</v>
      </c>
      <c r="AS872" s="234" t="s">
        <v>3593</v>
      </c>
      <c r="AT872" s="234" t="s">
        <v>3593</v>
      </c>
      <c r="AU872" s="234" t="s">
        <v>3593</v>
      </c>
      <c r="AV872" s="234" t="s">
        <v>3593</v>
      </c>
      <c r="AW872" s="234" t="s">
        <v>3593</v>
      </c>
      <c r="AX872" s="234" t="s">
        <v>3593</v>
      </c>
      <c r="AY872" s="234" t="s">
        <v>3593</v>
      </c>
    </row>
    <row r="873" spans="15:51" x14ac:dyDescent="0.25">
      <c r="O873" s="200"/>
      <c r="P873" s="199" t="s">
        <v>4054</v>
      </c>
      <c r="Q873" s="199" t="s">
        <v>3689</v>
      </c>
      <c r="R873" s="199" t="s">
        <v>3687</v>
      </c>
      <c r="S873" s="199" t="s">
        <v>3722</v>
      </c>
      <c r="T873" s="199" t="s">
        <v>3942</v>
      </c>
      <c r="U873" s="199" t="s">
        <v>3956</v>
      </c>
      <c r="V873" s="199" t="s">
        <v>4043</v>
      </c>
      <c r="W873" s="234" t="s">
        <v>3593</v>
      </c>
      <c r="X873" s="234" t="s">
        <v>3593</v>
      </c>
      <c r="Y873" s="234" t="s">
        <v>3593</v>
      </c>
      <c r="Z873" s="234" t="s">
        <v>3593</v>
      </c>
      <c r="AA873" s="234" t="s">
        <v>3593</v>
      </c>
      <c r="AB873" s="234" t="s">
        <v>3593</v>
      </c>
      <c r="AC873" s="234" t="s">
        <v>3593</v>
      </c>
      <c r="AD873" s="234" t="s">
        <v>3593</v>
      </c>
      <c r="AE873" s="234" t="s">
        <v>3593</v>
      </c>
      <c r="AF873" s="234" t="s">
        <v>3593</v>
      </c>
      <c r="AG873" s="234" t="s">
        <v>3593</v>
      </c>
      <c r="AH873" s="234" t="s">
        <v>3593</v>
      </c>
      <c r="AI873" s="234" t="s">
        <v>3593</v>
      </c>
      <c r="AJ873" s="234" t="s">
        <v>3593</v>
      </c>
      <c r="AK873" s="234" t="s">
        <v>3593</v>
      </c>
      <c r="AL873" s="234" t="s">
        <v>3593</v>
      </c>
      <c r="AM873" s="234" t="s">
        <v>3593</v>
      </c>
      <c r="AN873" s="234" t="s">
        <v>3593</v>
      </c>
      <c r="AO873" s="234" t="s">
        <v>3593</v>
      </c>
      <c r="AP873" s="234" t="s">
        <v>3593</v>
      </c>
      <c r="AQ873" s="234" t="s">
        <v>3593</v>
      </c>
      <c r="AR873" s="234" t="s">
        <v>3593</v>
      </c>
      <c r="AS873" s="234" t="s">
        <v>3593</v>
      </c>
      <c r="AT873" s="234" t="s">
        <v>3593</v>
      </c>
      <c r="AU873" s="234" t="s">
        <v>3593</v>
      </c>
      <c r="AV873" s="234" t="s">
        <v>3593</v>
      </c>
      <c r="AW873" s="234" t="s">
        <v>3593</v>
      </c>
      <c r="AX873" s="234" t="s">
        <v>3593</v>
      </c>
      <c r="AY873" s="234" t="s">
        <v>3593</v>
      </c>
    </row>
    <row r="874" spans="15:51" x14ac:dyDescent="0.25">
      <c r="O874" s="200"/>
      <c r="P874" s="199" t="s">
        <v>3699</v>
      </c>
      <c r="Q874" s="199" t="s">
        <v>3688</v>
      </c>
      <c r="R874" s="234" t="s">
        <v>3593</v>
      </c>
      <c r="S874" s="234" t="s">
        <v>3593</v>
      </c>
      <c r="T874" s="234" t="s">
        <v>3593</v>
      </c>
      <c r="U874" s="234" t="s">
        <v>3593</v>
      </c>
      <c r="V874" s="234" t="s">
        <v>3593</v>
      </c>
      <c r="W874" s="234" t="s">
        <v>3593</v>
      </c>
      <c r="X874" s="234" t="s">
        <v>3593</v>
      </c>
      <c r="Y874" s="234" t="s">
        <v>3593</v>
      </c>
      <c r="Z874" s="234" t="s">
        <v>3593</v>
      </c>
      <c r="AA874" s="234" t="s">
        <v>3593</v>
      </c>
      <c r="AB874" s="234" t="s">
        <v>3593</v>
      </c>
      <c r="AC874" s="234" t="s">
        <v>3593</v>
      </c>
      <c r="AD874" s="234" t="s">
        <v>3593</v>
      </c>
      <c r="AE874" s="234" t="s">
        <v>3593</v>
      </c>
      <c r="AF874" s="234" t="s">
        <v>3593</v>
      </c>
      <c r="AG874" s="234" t="s">
        <v>3593</v>
      </c>
      <c r="AH874" s="234" t="s">
        <v>3593</v>
      </c>
      <c r="AI874" s="234" t="s">
        <v>3593</v>
      </c>
      <c r="AJ874" s="234" t="s">
        <v>3593</v>
      </c>
      <c r="AK874" s="234" t="s">
        <v>3593</v>
      </c>
      <c r="AL874" s="234" t="s">
        <v>3593</v>
      </c>
      <c r="AM874" s="234" t="s">
        <v>3593</v>
      </c>
      <c r="AN874" s="234" t="s">
        <v>3593</v>
      </c>
      <c r="AO874" s="234" t="s">
        <v>3593</v>
      </c>
      <c r="AP874" s="234" t="s">
        <v>3593</v>
      </c>
      <c r="AQ874" s="234" t="s">
        <v>3593</v>
      </c>
      <c r="AR874" s="234" t="s">
        <v>3593</v>
      </c>
      <c r="AS874" s="234" t="s">
        <v>3593</v>
      </c>
      <c r="AT874" s="234" t="s">
        <v>3593</v>
      </c>
      <c r="AU874" s="234" t="s">
        <v>3593</v>
      </c>
      <c r="AV874" s="234" t="s">
        <v>3593</v>
      </c>
      <c r="AW874" s="234" t="s">
        <v>3593</v>
      </c>
      <c r="AX874" s="234" t="s">
        <v>3593</v>
      </c>
      <c r="AY874" s="234" t="s">
        <v>3593</v>
      </c>
    </row>
    <row r="875" spans="15:51" x14ac:dyDescent="0.25">
      <c r="O875" s="200"/>
      <c r="P875" s="199" t="s">
        <v>3699</v>
      </c>
      <c r="Q875" s="199" t="s">
        <v>4049</v>
      </c>
      <c r="R875" s="234" t="s">
        <v>3593</v>
      </c>
      <c r="S875" s="234" t="s">
        <v>3593</v>
      </c>
      <c r="T875" s="234" t="s">
        <v>3593</v>
      </c>
      <c r="U875" s="234" t="s">
        <v>3593</v>
      </c>
      <c r="V875" s="234" t="s">
        <v>3593</v>
      </c>
      <c r="W875" s="234" t="s">
        <v>3593</v>
      </c>
      <c r="X875" s="234" t="s">
        <v>3593</v>
      </c>
      <c r="Y875" s="234" t="s">
        <v>3593</v>
      </c>
      <c r="Z875" s="234" t="s">
        <v>3593</v>
      </c>
      <c r="AA875" s="234" t="s">
        <v>3593</v>
      </c>
      <c r="AB875" s="234" t="s">
        <v>3593</v>
      </c>
      <c r="AC875" s="234" t="s">
        <v>3593</v>
      </c>
      <c r="AD875" s="234" t="s">
        <v>3593</v>
      </c>
      <c r="AE875" s="234" t="s">
        <v>3593</v>
      </c>
      <c r="AF875" s="234" t="s">
        <v>3593</v>
      </c>
      <c r="AG875" s="234" t="s">
        <v>3593</v>
      </c>
      <c r="AH875" s="234" t="s">
        <v>3593</v>
      </c>
      <c r="AI875" s="234" t="s">
        <v>3593</v>
      </c>
      <c r="AJ875" s="234" t="s">
        <v>3593</v>
      </c>
      <c r="AK875" s="234" t="s">
        <v>3593</v>
      </c>
      <c r="AL875" s="234" t="s">
        <v>3593</v>
      </c>
      <c r="AM875" s="234" t="s">
        <v>3593</v>
      </c>
      <c r="AN875" s="234" t="s">
        <v>3593</v>
      </c>
      <c r="AO875" s="234" t="s">
        <v>3593</v>
      </c>
      <c r="AP875" s="234" t="s">
        <v>3593</v>
      </c>
      <c r="AQ875" s="234" t="s">
        <v>3593</v>
      </c>
      <c r="AR875" s="234" t="s">
        <v>3593</v>
      </c>
      <c r="AS875" s="234" t="s">
        <v>3593</v>
      </c>
      <c r="AT875" s="234" t="s">
        <v>3593</v>
      </c>
      <c r="AU875" s="234" t="s">
        <v>3593</v>
      </c>
      <c r="AV875" s="234" t="s">
        <v>3593</v>
      </c>
      <c r="AW875" s="234" t="s">
        <v>3593</v>
      </c>
      <c r="AX875" s="234" t="s">
        <v>3593</v>
      </c>
      <c r="AY875" s="234" t="s">
        <v>3593</v>
      </c>
    </row>
    <row r="876" spans="15:51" x14ac:dyDescent="0.25">
      <c r="O876" s="200"/>
      <c r="P876" s="199" t="s">
        <v>4052</v>
      </c>
      <c r="Q876" s="199" t="s">
        <v>3888</v>
      </c>
      <c r="R876" s="199" t="s">
        <v>3888</v>
      </c>
      <c r="S876" s="199" t="s">
        <v>3638</v>
      </c>
      <c r="T876" s="234" t="s">
        <v>4053</v>
      </c>
      <c r="U876" s="234" t="s">
        <v>3593</v>
      </c>
      <c r="V876" s="234" t="s">
        <v>3593</v>
      </c>
      <c r="W876" s="234" t="s">
        <v>3593</v>
      </c>
      <c r="X876" s="234" t="s">
        <v>3593</v>
      </c>
      <c r="Y876" s="234" t="s">
        <v>3593</v>
      </c>
      <c r="Z876" s="234" t="s">
        <v>3593</v>
      </c>
      <c r="AA876" s="234" t="s">
        <v>3593</v>
      </c>
      <c r="AB876" s="234" t="s">
        <v>3593</v>
      </c>
      <c r="AC876" s="234" t="s">
        <v>3593</v>
      </c>
      <c r="AD876" s="234" t="s">
        <v>3593</v>
      </c>
      <c r="AE876" s="234" t="s">
        <v>3593</v>
      </c>
      <c r="AF876" s="234" t="s">
        <v>3593</v>
      </c>
      <c r="AG876" s="234" t="s">
        <v>3593</v>
      </c>
      <c r="AH876" s="234" t="s">
        <v>3593</v>
      </c>
      <c r="AI876" s="234" t="s">
        <v>3593</v>
      </c>
      <c r="AJ876" s="234" t="s">
        <v>3593</v>
      </c>
      <c r="AK876" s="234" t="s">
        <v>3593</v>
      </c>
      <c r="AL876" s="234" t="s">
        <v>3593</v>
      </c>
      <c r="AM876" s="234" t="s">
        <v>3593</v>
      </c>
      <c r="AN876" s="234" t="s">
        <v>3593</v>
      </c>
      <c r="AO876" s="234" t="s">
        <v>3593</v>
      </c>
      <c r="AP876" s="234" t="s">
        <v>3593</v>
      </c>
      <c r="AQ876" s="234" t="s">
        <v>3593</v>
      </c>
      <c r="AR876" s="234" t="s">
        <v>3593</v>
      </c>
      <c r="AS876" s="234" t="s">
        <v>3593</v>
      </c>
      <c r="AT876" s="234" t="s">
        <v>3593</v>
      </c>
      <c r="AU876" s="234" t="s">
        <v>3593</v>
      </c>
      <c r="AV876" s="234" t="s">
        <v>3593</v>
      </c>
      <c r="AW876" s="234" t="s">
        <v>3593</v>
      </c>
      <c r="AX876" s="234" t="s">
        <v>3593</v>
      </c>
      <c r="AY876" s="234" t="s">
        <v>3593</v>
      </c>
    </row>
    <row r="877" spans="15:51" x14ac:dyDescent="0.25">
      <c r="O877" s="200"/>
      <c r="P877" s="199" t="s">
        <v>4052</v>
      </c>
      <c r="Q877" s="199" t="s">
        <v>3818</v>
      </c>
      <c r="R877" s="199" t="s">
        <v>3818</v>
      </c>
      <c r="S877" s="199" t="s">
        <v>3757</v>
      </c>
      <c r="T877" s="199" t="s">
        <v>3686</v>
      </c>
      <c r="U877" s="234" t="s">
        <v>4053</v>
      </c>
      <c r="V877" s="234" t="s">
        <v>3593</v>
      </c>
      <c r="W877" s="234" t="s">
        <v>3593</v>
      </c>
      <c r="X877" s="234" t="s">
        <v>3593</v>
      </c>
      <c r="Y877" s="234" t="s">
        <v>3593</v>
      </c>
      <c r="Z877" s="234" t="s">
        <v>3593</v>
      </c>
      <c r="AA877" s="234" t="s">
        <v>3593</v>
      </c>
      <c r="AB877" s="234" t="s">
        <v>3593</v>
      </c>
      <c r="AC877" s="234" t="s">
        <v>3593</v>
      </c>
      <c r="AD877" s="234" t="s">
        <v>3593</v>
      </c>
      <c r="AE877" s="234" t="s">
        <v>3593</v>
      </c>
      <c r="AF877" s="234" t="s">
        <v>3593</v>
      </c>
      <c r="AG877" s="234" t="s">
        <v>3593</v>
      </c>
      <c r="AH877" s="234" t="s">
        <v>3593</v>
      </c>
      <c r="AI877" s="234" t="s">
        <v>3593</v>
      </c>
      <c r="AJ877" s="234" t="s">
        <v>3593</v>
      </c>
      <c r="AK877" s="234" t="s">
        <v>3593</v>
      </c>
      <c r="AL877" s="234" t="s">
        <v>3593</v>
      </c>
      <c r="AM877" s="234" t="s">
        <v>3593</v>
      </c>
      <c r="AN877" s="234" t="s">
        <v>3593</v>
      </c>
      <c r="AO877" s="234" t="s">
        <v>3593</v>
      </c>
      <c r="AP877" s="234" t="s">
        <v>3593</v>
      </c>
      <c r="AQ877" s="234" t="s">
        <v>3593</v>
      </c>
      <c r="AR877" s="234" t="s">
        <v>3593</v>
      </c>
      <c r="AS877" s="234" t="s">
        <v>3593</v>
      </c>
      <c r="AT877" s="234" t="s">
        <v>3593</v>
      </c>
      <c r="AU877" s="234" t="s">
        <v>3593</v>
      </c>
      <c r="AV877" s="234" t="s">
        <v>3593</v>
      </c>
      <c r="AW877" s="234" t="s">
        <v>3593</v>
      </c>
      <c r="AX877" s="234" t="s">
        <v>3593</v>
      </c>
      <c r="AY877" s="234" t="s">
        <v>3593</v>
      </c>
    </row>
    <row r="878" spans="15:51" x14ac:dyDescent="0.25">
      <c r="O878" s="200"/>
      <c r="P878" s="199" t="s">
        <v>4052</v>
      </c>
      <c r="Q878" s="199" t="s">
        <v>3897</v>
      </c>
      <c r="R878" s="199" t="s">
        <v>3897</v>
      </c>
      <c r="S878" s="199" t="s">
        <v>3680</v>
      </c>
      <c r="T878" s="234" t="s">
        <v>4053</v>
      </c>
      <c r="U878" s="234" t="s">
        <v>3593</v>
      </c>
      <c r="V878" s="234" t="s">
        <v>3593</v>
      </c>
      <c r="W878" s="234" t="s">
        <v>3593</v>
      </c>
      <c r="X878" s="234" t="s">
        <v>3593</v>
      </c>
      <c r="Y878" s="234" t="s">
        <v>3593</v>
      </c>
      <c r="Z878" s="234" t="s">
        <v>3593</v>
      </c>
      <c r="AA878" s="234" t="s">
        <v>3593</v>
      </c>
      <c r="AB878" s="234" t="s">
        <v>3593</v>
      </c>
      <c r="AC878" s="234" t="s">
        <v>3593</v>
      </c>
      <c r="AD878" s="234" t="s">
        <v>3593</v>
      </c>
      <c r="AE878" s="234" t="s">
        <v>3593</v>
      </c>
      <c r="AF878" s="234" t="s">
        <v>3593</v>
      </c>
      <c r="AG878" s="234" t="s">
        <v>3593</v>
      </c>
      <c r="AH878" s="234" t="s">
        <v>3593</v>
      </c>
      <c r="AI878" s="234" t="s">
        <v>3593</v>
      </c>
      <c r="AJ878" s="234" t="s">
        <v>3593</v>
      </c>
      <c r="AK878" s="234" t="s">
        <v>3593</v>
      </c>
      <c r="AL878" s="234" t="s">
        <v>3593</v>
      </c>
      <c r="AM878" s="234" t="s">
        <v>3593</v>
      </c>
      <c r="AN878" s="234" t="s">
        <v>3593</v>
      </c>
      <c r="AO878" s="234" t="s">
        <v>3593</v>
      </c>
      <c r="AP878" s="234" t="s">
        <v>3593</v>
      </c>
      <c r="AQ878" s="234" t="s">
        <v>3593</v>
      </c>
      <c r="AR878" s="234" t="s">
        <v>3593</v>
      </c>
      <c r="AS878" s="234" t="s">
        <v>3593</v>
      </c>
      <c r="AT878" s="234" t="s">
        <v>3593</v>
      </c>
      <c r="AU878" s="234" t="s">
        <v>3593</v>
      </c>
      <c r="AV878" s="234" t="s">
        <v>3593</v>
      </c>
      <c r="AW878" s="234" t="s">
        <v>3593</v>
      </c>
      <c r="AX878" s="234" t="s">
        <v>3593</v>
      </c>
      <c r="AY878" s="234" t="s">
        <v>3593</v>
      </c>
    </row>
    <row r="879" spans="15:51" x14ac:dyDescent="0.25">
      <c r="O879" s="200"/>
      <c r="P879" s="199" t="s">
        <v>4054</v>
      </c>
      <c r="Q879" s="199" t="s">
        <v>4038</v>
      </c>
      <c r="R879" s="199" t="s">
        <v>4036</v>
      </c>
      <c r="S879" s="199" t="s">
        <v>4050</v>
      </c>
      <c r="T879" s="234" t="s">
        <v>3593</v>
      </c>
      <c r="U879" s="234" t="s">
        <v>3593</v>
      </c>
      <c r="V879" s="234" t="s">
        <v>3593</v>
      </c>
      <c r="W879" s="234" t="s">
        <v>3593</v>
      </c>
      <c r="X879" s="234" t="s">
        <v>3593</v>
      </c>
      <c r="Y879" s="234" t="s">
        <v>3593</v>
      </c>
      <c r="Z879" s="234" t="s">
        <v>3593</v>
      </c>
      <c r="AA879" s="234" t="s">
        <v>3593</v>
      </c>
      <c r="AB879" s="234" t="s">
        <v>3593</v>
      </c>
      <c r="AC879" s="234" t="s">
        <v>3593</v>
      </c>
      <c r="AD879" s="234" t="s">
        <v>3593</v>
      </c>
      <c r="AE879" s="234" t="s">
        <v>3593</v>
      </c>
      <c r="AF879" s="234" t="s">
        <v>3593</v>
      </c>
      <c r="AG879" s="234" t="s">
        <v>3593</v>
      </c>
      <c r="AH879" s="234" t="s">
        <v>3593</v>
      </c>
      <c r="AI879" s="234" t="s">
        <v>3593</v>
      </c>
      <c r="AJ879" s="234" t="s">
        <v>3593</v>
      </c>
      <c r="AK879" s="234" t="s">
        <v>3593</v>
      </c>
      <c r="AL879" s="234" t="s">
        <v>3593</v>
      </c>
      <c r="AM879" s="234" t="s">
        <v>3593</v>
      </c>
      <c r="AN879" s="234" t="s">
        <v>3593</v>
      </c>
      <c r="AO879" s="234" t="s">
        <v>3593</v>
      </c>
      <c r="AP879" s="234" t="s">
        <v>3593</v>
      </c>
      <c r="AQ879" s="234" t="s">
        <v>3593</v>
      </c>
      <c r="AR879" s="234" t="s">
        <v>3593</v>
      </c>
      <c r="AS879" s="234" t="s">
        <v>3593</v>
      </c>
      <c r="AT879" s="234" t="s">
        <v>3593</v>
      </c>
      <c r="AU879" s="234" t="s">
        <v>3593</v>
      </c>
      <c r="AV879" s="234" t="s">
        <v>3593</v>
      </c>
      <c r="AW879" s="234" t="s">
        <v>3593</v>
      </c>
      <c r="AX879" s="234" t="s">
        <v>3593</v>
      </c>
      <c r="AY879" s="234" t="s">
        <v>3593</v>
      </c>
    </row>
    <row r="880" spans="15:51" x14ac:dyDescent="0.25">
      <c r="O880" s="200"/>
      <c r="P880" s="199" t="s">
        <v>3699</v>
      </c>
      <c r="Q880" s="199" t="s">
        <v>4037</v>
      </c>
      <c r="R880" s="234" t="s">
        <v>3593</v>
      </c>
      <c r="S880" s="234" t="s">
        <v>3593</v>
      </c>
      <c r="T880" s="234" t="s">
        <v>3593</v>
      </c>
      <c r="U880" s="234" t="s">
        <v>3593</v>
      </c>
      <c r="V880" s="234" t="s">
        <v>3593</v>
      </c>
      <c r="W880" s="234" t="s">
        <v>3593</v>
      </c>
      <c r="X880" s="234" t="s">
        <v>3593</v>
      </c>
      <c r="Y880" s="234" t="s">
        <v>3593</v>
      </c>
      <c r="Z880" s="234" t="s">
        <v>3593</v>
      </c>
      <c r="AA880" s="234" t="s">
        <v>3593</v>
      </c>
      <c r="AB880" s="234" t="s">
        <v>3593</v>
      </c>
      <c r="AC880" s="234" t="s">
        <v>3593</v>
      </c>
      <c r="AD880" s="234" t="s">
        <v>3593</v>
      </c>
      <c r="AE880" s="234" t="s">
        <v>3593</v>
      </c>
      <c r="AF880" s="234" t="s">
        <v>3593</v>
      </c>
      <c r="AG880" s="234" t="s">
        <v>3593</v>
      </c>
      <c r="AH880" s="234" t="s">
        <v>3593</v>
      </c>
      <c r="AI880" s="234" t="s">
        <v>3593</v>
      </c>
      <c r="AJ880" s="234" t="s">
        <v>3593</v>
      </c>
      <c r="AK880" s="234" t="s">
        <v>3593</v>
      </c>
      <c r="AL880" s="234" t="s">
        <v>3593</v>
      </c>
      <c r="AM880" s="234" t="s">
        <v>3593</v>
      </c>
      <c r="AN880" s="234" t="s">
        <v>3593</v>
      </c>
      <c r="AO880" s="234" t="s">
        <v>3593</v>
      </c>
      <c r="AP880" s="234" t="s">
        <v>3593</v>
      </c>
      <c r="AQ880" s="234" t="s">
        <v>3593</v>
      </c>
      <c r="AR880" s="234" t="s">
        <v>3593</v>
      </c>
      <c r="AS880" s="234" t="s">
        <v>3593</v>
      </c>
      <c r="AT880" s="234" t="s">
        <v>3593</v>
      </c>
      <c r="AU880" s="234" t="s">
        <v>3593</v>
      </c>
      <c r="AV880" s="234" t="s">
        <v>3593</v>
      </c>
      <c r="AW880" s="234" t="s">
        <v>3593</v>
      </c>
      <c r="AX880" s="234" t="s">
        <v>3593</v>
      </c>
      <c r="AY880" s="234" t="s">
        <v>3593</v>
      </c>
    </row>
    <row r="881" spans="15:51" x14ac:dyDescent="0.25">
      <c r="O881" s="200"/>
      <c r="P881" s="199" t="s">
        <v>4052</v>
      </c>
      <c r="Q881" s="199" t="s">
        <v>4050</v>
      </c>
      <c r="R881" s="199" t="s">
        <v>4050</v>
      </c>
      <c r="S881" s="199" t="s">
        <v>4038</v>
      </c>
      <c r="T881" s="234" t="s">
        <v>4053</v>
      </c>
      <c r="U881" s="234" t="s">
        <v>3593</v>
      </c>
      <c r="V881" s="234" t="s">
        <v>3593</v>
      </c>
      <c r="W881" s="234" t="s">
        <v>3593</v>
      </c>
      <c r="X881" s="234" t="s">
        <v>3593</v>
      </c>
      <c r="Y881" s="234" t="s">
        <v>3593</v>
      </c>
      <c r="Z881" s="234" t="s">
        <v>3593</v>
      </c>
      <c r="AA881" s="234" t="s">
        <v>3593</v>
      </c>
      <c r="AB881" s="234" t="s">
        <v>3593</v>
      </c>
      <c r="AC881" s="234" t="s">
        <v>3593</v>
      </c>
      <c r="AD881" s="234" t="s">
        <v>3593</v>
      </c>
      <c r="AE881" s="234" t="s">
        <v>3593</v>
      </c>
      <c r="AF881" s="234" t="s">
        <v>3593</v>
      </c>
      <c r="AG881" s="234" t="s">
        <v>3593</v>
      </c>
      <c r="AH881" s="234" t="s">
        <v>3593</v>
      </c>
      <c r="AI881" s="234" t="s">
        <v>3593</v>
      </c>
      <c r="AJ881" s="234" t="s">
        <v>3593</v>
      </c>
      <c r="AK881" s="234" t="s">
        <v>3593</v>
      </c>
      <c r="AL881" s="234" t="s">
        <v>3593</v>
      </c>
      <c r="AM881" s="234" t="s">
        <v>3593</v>
      </c>
      <c r="AN881" s="234" t="s">
        <v>3593</v>
      </c>
      <c r="AO881" s="234" t="s">
        <v>3593</v>
      </c>
      <c r="AP881" s="234" t="s">
        <v>3593</v>
      </c>
      <c r="AQ881" s="234" t="s">
        <v>3593</v>
      </c>
      <c r="AR881" s="234" t="s">
        <v>3593</v>
      </c>
      <c r="AS881" s="234" t="s">
        <v>3593</v>
      </c>
      <c r="AT881" s="234" t="s">
        <v>3593</v>
      </c>
      <c r="AU881" s="234" t="s">
        <v>3593</v>
      </c>
      <c r="AV881" s="234" t="s">
        <v>3593</v>
      </c>
      <c r="AW881" s="234" t="s">
        <v>3593</v>
      </c>
      <c r="AX881" s="234" t="s">
        <v>3593</v>
      </c>
      <c r="AY881" s="234" t="s">
        <v>3593</v>
      </c>
    </row>
    <row r="882" spans="15:51" x14ac:dyDescent="0.25">
      <c r="O882" s="200"/>
      <c r="P882" s="199" t="s">
        <v>4052</v>
      </c>
      <c r="Q882" s="199" t="s">
        <v>3908</v>
      </c>
      <c r="R882" s="199" t="s">
        <v>3908</v>
      </c>
      <c r="S882" s="199" t="s">
        <v>3649</v>
      </c>
      <c r="T882" s="199" t="s">
        <v>3651</v>
      </c>
      <c r="U882" s="234" t="s">
        <v>4053</v>
      </c>
      <c r="V882" s="234" t="s">
        <v>3593</v>
      </c>
      <c r="W882" s="234" t="s">
        <v>3593</v>
      </c>
      <c r="X882" s="234" t="s">
        <v>3593</v>
      </c>
      <c r="Y882" s="234" t="s">
        <v>3593</v>
      </c>
      <c r="Z882" s="234" t="s">
        <v>3593</v>
      </c>
      <c r="AA882" s="234" t="s">
        <v>3593</v>
      </c>
      <c r="AB882" s="234" t="s">
        <v>3593</v>
      </c>
      <c r="AC882" s="234" t="s">
        <v>3593</v>
      </c>
      <c r="AD882" s="234" t="s">
        <v>3593</v>
      </c>
      <c r="AE882" s="234" t="s">
        <v>3593</v>
      </c>
      <c r="AF882" s="234" t="s">
        <v>3593</v>
      </c>
      <c r="AG882" s="234" t="s">
        <v>3593</v>
      </c>
      <c r="AH882" s="234" t="s">
        <v>3593</v>
      </c>
      <c r="AI882" s="234" t="s">
        <v>3593</v>
      </c>
      <c r="AJ882" s="234" t="s">
        <v>3593</v>
      </c>
      <c r="AK882" s="234" t="s">
        <v>3593</v>
      </c>
      <c r="AL882" s="234" t="s">
        <v>3593</v>
      </c>
      <c r="AM882" s="234" t="s">
        <v>3593</v>
      </c>
      <c r="AN882" s="234" t="s">
        <v>3593</v>
      </c>
      <c r="AO882" s="234" t="s">
        <v>3593</v>
      </c>
      <c r="AP882" s="234" t="s">
        <v>3593</v>
      </c>
      <c r="AQ882" s="234" t="s">
        <v>3593</v>
      </c>
      <c r="AR882" s="234" t="s">
        <v>3593</v>
      </c>
      <c r="AS882" s="234" t="s">
        <v>3593</v>
      </c>
      <c r="AT882" s="234" t="s">
        <v>3593</v>
      </c>
      <c r="AU882" s="234" t="s">
        <v>3593</v>
      </c>
      <c r="AV882" s="234" t="s">
        <v>3593</v>
      </c>
      <c r="AW882" s="234" t="s">
        <v>3593</v>
      </c>
      <c r="AX882" s="234" t="s">
        <v>3593</v>
      </c>
      <c r="AY882" s="234" t="s">
        <v>3593</v>
      </c>
    </row>
    <row r="883" spans="15:51" x14ac:dyDescent="0.25">
      <c r="O883" s="200"/>
      <c r="P883" s="199" t="s">
        <v>4052</v>
      </c>
      <c r="Q883" s="199" t="s">
        <v>3663</v>
      </c>
      <c r="R883" s="199" t="s">
        <v>3663</v>
      </c>
      <c r="S883" s="199" t="s">
        <v>3658</v>
      </c>
      <c r="T883" s="234" t="s">
        <v>4053</v>
      </c>
      <c r="U883" s="234" t="s">
        <v>3593</v>
      </c>
      <c r="V883" s="234" t="s">
        <v>3593</v>
      </c>
      <c r="W883" s="234" t="s">
        <v>3593</v>
      </c>
      <c r="X883" s="234" t="s">
        <v>3593</v>
      </c>
      <c r="Y883" s="234" t="s">
        <v>3593</v>
      </c>
      <c r="Z883" s="234" t="s">
        <v>3593</v>
      </c>
      <c r="AA883" s="234" t="s">
        <v>3593</v>
      </c>
      <c r="AB883" s="234" t="s">
        <v>3593</v>
      </c>
      <c r="AC883" s="234" t="s">
        <v>3593</v>
      </c>
      <c r="AD883" s="234" t="s">
        <v>3593</v>
      </c>
      <c r="AE883" s="234" t="s">
        <v>3593</v>
      </c>
      <c r="AF883" s="234" t="s">
        <v>3593</v>
      </c>
      <c r="AG883" s="234" t="s">
        <v>3593</v>
      </c>
      <c r="AH883" s="234" t="s">
        <v>3593</v>
      </c>
      <c r="AI883" s="234" t="s">
        <v>3593</v>
      </c>
      <c r="AJ883" s="234" t="s">
        <v>3593</v>
      </c>
      <c r="AK883" s="234" t="s">
        <v>3593</v>
      </c>
      <c r="AL883" s="234" t="s">
        <v>3593</v>
      </c>
      <c r="AM883" s="234" t="s">
        <v>3593</v>
      </c>
      <c r="AN883" s="234" t="s">
        <v>3593</v>
      </c>
      <c r="AO883" s="234" t="s">
        <v>3593</v>
      </c>
      <c r="AP883" s="234" t="s">
        <v>3593</v>
      </c>
      <c r="AQ883" s="234" t="s">
        <v>3593</v>
      </c>
      <c r="AR883" s="234" t="s">
        <v>3593</v>
      </c>
      <c r="AS883" s="234" t="s">
        <v>3593</v>
      </c>
      <c r="AT883" s="234" t="s">
        <v>3593</v>
      </c>
      <c r="AU883" s="234" t="s">
        <v>3593</v>
      </c>
      <c r="AV883" s="234" t="s">
        <v>3593</v>
      </c>
      <c r="AW883" s="234" t="s">
        <v>3593</v>
      </c>
      <c r="AX883" s="234" t="s">
        <v>3593</v>
      </c>
      <c r="AY883" s="234" t="s">
        <v>3593</v>
      </c>
    </row>
    <row r="884" spans="15:51" x14ac:dyDescent="0.25">
      <c r="O884" s="200"/>
      <c r="P884" s="199" t="s">
        <v>4052</v>
      </c>
      <c r="Q884" s="199" t="s">
        <v>3973</v>
      </c>
      <c r="R884" s="199" t="s">
        <v>3973</v>
      </c>
      <c r="S884" s="199" t="s">
        <v>3945</v>
      </c>
      <c r="T884" s="234" t="s">
        <v>4053</v>
      </c>
      <c r="U884" s="234" t="s">
        <v>3593</v>
      </c>
      <c r="V884" s="234" t="s">
        <v>3593</v>
      </c>
      <c r="W884" s="234" t="s">
        <v>3593</v>
      </c>
      <c r="X884" s="234" t="s">
        <v>3593</v>
      </c>
      <c r="Y884" s="234" t="s">
        <v>3593</v>
      </c>
      <c r="Z884" s="234" t="s">
        <v>3593</v>
      </c>
      <c r="AA884" s="234" t="s">
        <v>3593</v>
      </c>
      <c r="AB884" s="234" t="s">
        <v>3593</v>
      </c>
      <c r="AC884" s="234" t="s">
        <v>3593</v>
      </c>
      <c r="AD884" s="234" t="s">
        <v>3593</v>
      </c>
      <c r="AE884" s="234" t="s">
        <v>3593</v>
      </c>
      <c r="AF884" s="234" t="s">
        <v>3593</v>
      </c>
      <c r="AG884" s="234" t="s">
        <v>3593</v>
      </c>
      <c r="AH884" s="234" t="s">
        <v>3593</v>
      </c>
      <c r="AI884" s="234" t="s">
        <v>3593</v>
      </c>
      <c r="AJ884" s="234" t="s">
        <v>3593</v>
      </c>
      <c r="AK884" s="234" t="s">
        <v>3593</v>
      </c>
      <c r="AL884" s="234" t="s">
        <v>3593</v>
      </c>
      <c r="AM884" s="234" t="s">
        <v>3593</v>
      </c>
      <c r="AN884" s="234" t="s">
        <v>3593</v>
      </c>
      <c r="AO884" s="234" t="s">
        <v>3593</v>
      </c>
      <c r="AP884" s="234" t="s">
        <v>3593</v>
      </c>
      <c r="AQ884" s="234" t="s">
        <v>3593</v>
      </c>
      <c r="AR884" s="234" t="s">
        <v>3593</v>
      </c>
      <c r="AS884" s="234" t="s">
        <v>3593</v>
      </c>
      <c r="AT884" s="234" t="s">
        <v>3593</v>
      </c>
      <c r="AU884" s="234" t="s">
        <v>3593</v>
      </c>
      <c r="AV884" s="234" t="s">
        <v>3593</v>
      </c>
      <c r="AW884" s="234" t="s">
        <v>3593</v>
      </c>
      <c r="AX884" s="234" t="s">
        <v>3593</v>
      </c>
      <c r="AY884" s="234" t="s">
        <v>3593</v>
      </c>
    </row>
    <row r="885" spans="15:51" x14ac:dyDescent="0.25">
      <c r="O885" s="200"/>
      <c r="P885" s="199" t="s">
        <v>4052</v>
      </c>
      <c r="Q885" s="199" t="s">
        <v>4034</v>
      </c>
      <c r="R885" s="199" t="s">
        <v>4034</v>
      </c>
      <c r="S885" s="199" t="s">
        <v>3839</v>
      </c>
      <c r="T885" s="234" t="s">
        <v>4053</v>
      </c>
      <c r="U885" s="234" t="s">
        <v>3593</v>
      </c>
      <c r="V885" s="234" t="s">
        <v>3593</v>
      </c>
      <c r="W885" s="234" t="s">
        <v>3593</v>
      </c>
      <c r="X885" s="234" t="s">
        <v>3593</v>
      </c>
      <c r="Y885" s="234" t="s">
        <v>3593</v>
      </c>
      <c r="Z885" s="234" t="s">
        <v>3593</v>
      </c>
      <c r="AA885" s="234" t="s">
        <v>3593</v>
      </c>
      <c r="AB885" s="234" t="s">
        <v>3593</v>
      </c>
      <c r="AC885" s="234" t="s">
        <v>3593</v>
      </c>
      <c r="AD885" s="234" t="s">
        <v>3593</v>
      </c>
      <c r="AE885" s="234" t="s">
        <v>3593</v>
      </c>
      <c r="AF885" s="234" t="s">
        <v>3593</v>
      </c>
      <c r="AG885" s="234" t="s">
        <v>3593</v>
      </c>
      <c r="AH885" s="234" t="s">
        <v>3593</v>
      </c>
      <c r="AI885" s="234" t="s">
        <v>3593</v>
      </c>
      <c r="AJ885" s="234" t="s">
        <v>3593</v>
      </c>
      <c r="AK885" s="234" t="s">
        <v>3593</v>
      </c>
      <c r="AL885" s="234" t="s">
        <v>3593</v>
      </c>
      <c r="AM885" s="234" t="s">
        <v>3593</v>
      </c>
      <c r="AN885" s="234" t="s">
        <v>3593</v>
      </c>
      <c r="AO885" s="234" t="s">
        <v>3593</v>
      </c>
      <c r="AP885" s="234" t="s">
        <v>3593</v>
      </c>
      <c r="AQ885" s="234" t="s">
        <v>3593</v>
      </c>
      <c r="AR885" s="234" t="s">
        <v>3593</v>
      </c>
      <c r="AS885" s="234" t="s">
        <v>3593</v>
      </c>
      <c r="AT885" s="234" t="s">
        <v>3593</v>
      </c>
      <c r="AU885" s="234" t="s">
        <v>3593</v>
      </c>
      <c r="AV885" s="234" t="s">
        <v>3593</v>
      </c>
      <c r="AW885" s="234" t="s">
        <v>3593</v>
      </c>
      <c r="AX885" s="234" t="s">
        <v>3593</v>
      </c>
      <c r="AY885" s="234" t="s">
        <v>3593</v>
      </c>
    </row>
    <row r="886" spans="15:51" x14ac:dyDescent="0.25">
      <c r="O886" s="200"/>
      <c r="P886" s="199" t="s">
        <v>4052</v>
      </c>
      <c r="Q886" s="199" t="s">
        <v>3664</v>
      </c>
      <c r="R886" s="199" t="s">
        <v>3664</v>
      </c>
      <c r="S886" s="199" t="s">
        <v>3658</v>
      </c>
      <c r="T886" s="234" t="s">
        <v>4053</v>
      </c>
      <c r="U886" s="234" t="s">
        <v>3593</v>
      </c>
      <c r="V886" s="234" t="s">
        <v>3593</v>
      </c>
      <c r="W886" s="234" t="s">
        <v>3593</v>
      </c>
      <c r="X886" s="234" t="s">
        <v>3593</v>
      </c>
      <c r="Y886" s="234" t="s">
        <v>3593</v>
      </c>
      <c r="Z886" s="234" t="s">
        <v>3593</v>
      </c>
      <c r="AA886" s="234" t="s">
        <v>3593</v>
      </c>
      <c r="AB886" s="234" t="s">
        <v>3593</v>
      </c>
      <c r="AC886" s="234" t="s">
        <v>3593</v>
      </c>
      <c r="AD886" s="234" t="s">
        <v>3593</v>
      </c>
      <c r="AE886" s="234" t="s">
        <v>3593</v>
      </c>
      <c r="AF886" s="234" t="s">
        <v>3593</v>
      </c>
      <c r="AG886" s="234" t="s">
        <v>3593</v>
      </c>
      <c r="AH886" s="234" t="s">
        <v>3593</v>
      </c>
      <c r="AI886" s="234" t="s">
        <v>3593</v>
      </c>
      <c r="AJ886" s="234" t="s">
        <v>3593</v>
      </c>
      <c r="AK886" s="234" t="s">
        <v>3593</v>
      </c>
      <c r="AL886" s="234" t="s">
        <v>3593</v>
      </c>
      <c r="AM886" s="234" t="s">
        <v>3593</v>
      </c>
      <c r="AN886" s="234" t="s">
        <v>3593</v>
      </c>
      <c r="AO886" s="234" t="s">
        <v>3593</v>
      </c>
      <c r="AP886" s="234" t="s">
        <v>3593</v>
      </c>
      <c r="AQ886" s="234" t="s">
        <v>3593</v>
      </c>
      <c r="AR886" s="234" t="s">
        <v>3593</v>
      </c>
      <c r="AS886" s="234" t="s">
        <v>3593</v>
      </c>
      <c r="AT886" s="234" t="s">
        <v>3593</v>
      </c>
      <c r="AU886" s="234" t="s">
        <v>3593</v>
      </c>
      <c r="AV886" s="234" t="s">
        <v>3593</v>
      </c>
      <c r="AW886" s="234" t="s">
        <v>3593</v>
      </c>
      <c r="AX886" s="234" t="s">
        <v>3593</v>
      </c>
      <c r="AY886" s="234" t="s">
        <v>3593</v>
      </c>
    </row>
    <row r="887" spans="15:51" x14ac:dyDescent="0.25">
      <c r="O887" s="200"/>
      <c r="P887" s="199" t="s">
        <v>4052</v>
      </c>
      <c r="Q887" s="199" t="s">
        <v>4047</v>
      </c>
      <c r="R887" s="199" t="s">
        <v>4047</v>
      </c>
      <c r="S887" s="199" t="s">
        <v>3668</v>
      </c>
      <c r="T887" s="234" t="s">
        <v>4053</v>
      </c>
      <c r="U887" s="234" t="s">
        <v>3593</v>
      </c>
      <c r="V887" s="234" t="s">
        <v>3593</v>
      </c>
      <c r="W887" s="234" t="s">
        <v>3593</v>
      </c>
      <c r="X887" s="234" t="s">
        <v>3593</v>
      </c>
      <c r="Y887" s="234" t="s">
        <v>3593</v>
      </c>
      <c r="Z887" s="234" t="s">
        <v>3593</v>
      </c>
      <c r="AA887" s="234" t="s">
        <v>3593</v>
      </c>
      <c r="AB887" s="234" t="s">
        <v>3593</v>
      </c>
      <c r="AC887" s="234" t="s">
        <v>3593</v>
      </c>
      <c r="AD887" s="234" t="s">
        <v>3593</v>
      </c>
      <c r="AE887" s="234" t="s">
        <v>3593</v>
      </c>
      <c r="AF887" s="234" t="s">
        <v>3593</v>
      </c>
      <c r="AG887" s="234" t="s">
        <v>3593</v>
      </c>
      <c r="AH887" s="234" t="s">
        <v>3593</v>
      </c>
      <c r="AI887" s="234" t="s">
        <v>3593</v>
      </c>
      <c r="AJ887" s="234" t="s">
        <v>3593</v>
      </c>
      <c r="AK887" s="234" t="s">
        <v>3593</v>
      </c>
      <c r="AL887" s="234" t="s">
        <v>3593</v>
      </c>
      <c r="AM887" s="234" t="s">
        <v>3593</v>
      </c>
      <c r="AN887" s="234" t="s">
        <v>3593</v>
      </c>
      <c r="AO887" s="234" t="s">
        <v>3593</v>
      </c>
      <c r="AP887" s="234" t="s">
        <v>3593</v>
      </c>
      <c r="AQ887" s="234" t="s">
        <v>3593</v>
      </c>
      <c r="AR887" s="234" t="s">
        <v>3593</v>
      </c>
      <c r="AS887" s="234" t="s">
        <v>3593</v>
      </c>
      <c r="AT887" s="234" t="s">
        <v>3593</v>
      </c>
      <c r="AU887" s="234" t="s">
        <v>3593</v>
      </c>
      <c r="AV887" s="234" t="s">
        <v>3593</v>
      </c>
      <c r="AW887" s="234" t="s">
        <v>3593</v>
      </c>
      <c r="AX887" s="234" t="s">
        <v>3593</v>
      </c>
      <c r="AY887" s="234" t="s">
        <v>3593</v>
      </c>
    </row>
    <row r="888" spans="15:51" x14ac:dyDescent="0.25">
      <c r="O888" s="200"/>
      <c r="P888" s="199" t="s">
        <v>4052</v>
      </c>
      <c r="Q888" s="199" t="s">
        <v>3915</v>
      </c>
      <c r="R888" s="199" t="s">
        <v>3915</v>
      </c>
      <c r="S888" s="199" t="s">
        <v>3704</v>
      </c>
      <c r="T888" s="199" t="s">
        <v>3706</v>
      </c>
      <c r="U888" s="234" t="s">
        <v>4053</v>
      </c>
      <c r="V888" s="234" t="s">
        <v>3593</v>
      </c>
      <c r="W888" s="234" t="s">
        <v>3593</v>
      </c>
      <c r="X888" s="234" t="s">
        <v>3593</v>
      </c>
      <c r="Y888" s="234" t="s">
        <v>3593</v>
      </c>
      <c r="Z888" s="234" t="s">
        <v>3593</v>
      </c>
      <c r="AA888" s="234" t="s">
        <v>3593</v>
      </c>
      <c r="AB888" s="234" t="s">
        <v>3593</v>
      </c>
      <c r="AC888" s="234" t="s">
        <v>3593</v>
      </c>
      <c r="AD888" s="234" t="s">
        <v>3593</v>
      </c>
      <c r="AE888" s="234" t="s">
        <v>3593</v>
      </c>
      <c r="AF888" s="234" t="s">
        <v>3593</v>
      </c>
      <c r="AG888" s="234" t="s">
        <v>3593</v>
      </c>
      <c r="AH888" s="234" t="s">
        <v>3593</v>
      </c>
      <c r="AI888" s="234" t="s">
        <v>3593</v>
      </c>
      <c r="AJ888" s="234" t="s">
        <v>3593</v>
      </c>
      <c r="AK888" s="234" t="s">
        <v>3593</v>
      </c>
      <c r="AL888" s="234" t="s">
        <v>3593</v>
      </c>
      <c r="AM888" s="234" t="s">
        <v>3593</v>
      </c>
      <c r="AN888" s="234" t="s">
        <v>3593</v>
      </c>
      <c r="AO888" s="234" t="s">
        <v>3593</v>
      </c>
      <c r="AP888" s="234" t="s">
        <v>3593</v>
      </c>
      <c r="AQ888" s="234" t="s">
        <v>3593</v>
      </c>
      <c r="AR888" s="234" t="s">
        <v>3593</v>
      </c>
      <c r="AS888" s="234" t="s">
        <v>3593</v>
      </c>
      <c r="AT888" s="234" t="s">
        <v>3593</v>
      </c>
      <c r="AU888" s="234" t="s">
        <v>3593</v>
      </c>
      <c r="AV888" s="234" t="s">
        <v>3593</v>
      </c>
      <c r="AW888" s="234" t="s">
        <v>3593</v>
      </c>
      <c r="AX888" s="234" t="s">
        <v>3593</v>
      </c>
      <c r="AY888" s="234" t="s">
        <v>3593</v>
      </c>
    </row>
    <row r="889" spans="15:51" x14ac:dyDescent="0.25">
      <c r="O889" s="200"/>
      <c r="P889" s="199" t="s">
        <v>4054</v>
      </c>
      <c r="Q889" s="199" t="s">
        <v>3704</v>
      </c>
      <c r="R889" s="199" t="s">
        <v>3703</v>
      </c>
      <c r="S889" s="199" t="s">
        <v>3913</v>
      </c>
      <c r="T889" s="199" t="s">
        <v>3914</v>
      </c>
      <c r="U889" s="199" t="s">
        <v>3915</v>
      </c>
      <c r="V889" s="199" t="s">
        <v>3916</v>
      </c>
      <c r="W889" s="199" t="s">
        <v>3917</v>
      </c>
      <c r="X889" s="234" t="s">
        <v>3593</v>
      </c>
      <c r="Y889" s="234" t="s">
        <v>3593</v>
      </c>
      <c r="Z889" s="234" t="s">
        <v>3593</v>
      </c>
      <c r="AA889" s="234" t="s">
        <v>3593</v>
      </c>
      <c r="AB889" s="234" t="s">
        <v>3593</v>
      </c>
      <c r="AC889" s="234" t="s">
        <v>3593</v>
      </c>
      <c r="AD889" s="234" t="s">
        <v>3593</v>
      </c>
      <c r="AE889" s="234" t="s">
        <v>3593</v>
      </c>
      <c r="AF889" s="234" t="s">
        <v>3593</v>
      </c>
      <c r="AG889" s="234" t="s">
        <v>3593</v>
      </c>
      <c r="AH889" s="234" t="s">
        <v>3593</v>
      </c>
      <c r="AI889" s="234" t="s">
        <v>3593</v>
      </c>
      <c r="AJ889" s="234" t="s">
        <v>3593</v>
      </c>
      <c r="AK889" s="234" t="s">
        <v>3593</v>
      </c>
      <c r="AL889" s="234" t="s">
        <v>3593</v>
      </c>
      <c r="AM889" s="234" t="s">
        <v>3593</v>
      </c>
      <c r="AN889" s="234" t="s">
        <v>3593</v>
      </c>
      <c r="AO889" s="234" t="s">
        <v>3593</v>
      </c>
      <c r="AP889" s="234" t="s">
        <v>3593</v>
      </c>
      <c r="AQ889" s="234" t="s">
        <v>3593</v>
      </c>
      <c r="AR889" s="234" t="s">
        <v>3593</v>
      </c>
      <c r="AS889" s="234" t="s">
        <v>3593</v>
      </c>
      <c r="AT889" s="234" t="s">
        <v>3593</v>
      </c>
      <c r="AU889" s="234" t="s">
        <v>3593</v>
      </c>
      <c r="AV889" s="234" t="s">
        <v>3593</v>
      </c>
      <c r="AW889" s="234" t="s">
        <v>3593</v>
      </c>
      <c r="AX889" s="234" t="s">
        <v>3593</v>
      </c>
      <c r="AY889" s="234" t="s">
        <v>3593</v>
      </c>
    </row>
    <row r="890" spans="15:51" x14ac:dyDescent="0.25">
      <c r="O890" s="200"/>
      <c r="P890" s="199" t="s">
        <v>4052</v>
      </c>
      <c r="Q890" s="199" t="s">
        <v>4035</v>
      </c>
      <c r="R890" s="199" t="s">
        <v>4035</v>
      </c>
      <c r="S890" s="199" t="s">
        <v>3591</v>
      </c>
      <c r="T890" s="234" t="s">
        <v>4053</v>
      </c>
      <c r="U890" s="234" t="s">
        <v>3593</v>
      </c>
      <c r="V890" s="234" t="s">
        <v>3593</v>
      </c>
      <c r="W890" s="234" t="s">
        <v>3593</v>
      </c>
      <c r="X890" s="234" t="s">
        <v>3593</v>
      </c>
      <c r="Y890" s="234" t="s">
        <v>3593</v>
      </c>
      <c r="Z890" s="234" t="s">
        <v>3593</v>
      </c>
      <c r="AA890" s="234" t="s">
        <v>3593</v>
      </c>
      <c r="AB890" s="234" t="s">
        <v>3593</v>
      </c>
      <c r="AC890" s="234" t="s">
        <v>3593</v>
      </c>
      <c r="AD890" s="234" t="s">
        <v>3593</v>
      </c>
      <c r="AE890" s="234" t="s">
        <v>3593</v>
      </c>
      <c r="AF890" s="234" t="s">
        <v>3593</v>
      </c>
      <c r="AG890" s="234" t="s">
        <v>3593</v>
      </c>
      <c r="AH890" s="234" t="s">
        <v>3593</v>
      </c>
      <c r="AI890" s="234" t="s">
        <v>3593</v>
      </c>
      <c r="AJ890" s="234" t="s">
        <v>3593</v>
      </c>
      <c r="AK890" s="234" t="s">
        <v>3593</v>
      </c>
      <c r="AL890" s="234" t="s">
        <v>3593</v>
      </c>
      <c r="AM890" s="234" t="s">
        <v>3593</v>
      </c>
      <c r="AN890" s="234" t="s">
        <v>3593</v>
      </c>
      <c r="AO890" s="234" t="s">
        <v>3593</v>
      </c>
      <c r="AP890" s="234" t="s">
        <v>3593</v>
      </c>
      <c r="AQ890" s="234" t="s">
        <v>3593</v>
      </c>
      <c r="AR890" s="234" t="s">
        <v>3593</v>
      </c>
      <c r="AS890" s="234" t="s">
        <v>3593</v>
      </c>
      <c r="AT890" s="234" t="s">
        <v>3593</v>
      </c>
      <c r="AU890" s="234" t="s">
        <v>3593</v>
      </c>
      <c r="AV890" s="234" t="s">
        <v>3593</v>
      </c>
      <c r="AW890" s="234" t="s">
        <v>3593</v>
      </c>
      <c r="AX890" s="234" t="s">
        <v>3593</v>
      </c>
      <c r="AY890" s="234" t="s">
        <v>3593</v>
      </c>
    </row>
    <row r="891" spans="15:51" x14ac:dyDescent="0.25">
      <c r="O891" s="200"/>
      <c r="P891" s="199" t="s">
        <v>4052</v>
      </c>
      <c r="Q891" s="199" t="s">
        <v>3916</v>
      </c>
      <c r="R891" s="199" t="s">
        <v>3916</v>
      </c>
      <c r="S891" s="199" t="s">
        <v>3704</v>
      </c>
      <c r="T891" s="199" t="s">
        <v>3706</v>
      </c>
      <c r="U891" s="234" t="s">
        <v>4053</v>
      </c>
      <c r="V891" s="234" t="s">
        <v>3593</v>
      </c>
      <c r="W891" s="234" t="s">
        <v>3593</v>
      </c>
      <c r="X891" s="234" t="s">
        <v>3593</v>
      </c>
      <c r="Y891" s="234" t="s">
        <v>3593</v>
      </c>
      <c r="Z891" s="234" t="s">
        <v>3593</v>
      </c>
      <c r="AA891" s="234" t="s">
        <v>3593</v>
      </c>
      <c r="AB891" s="234" t="s">
        <v>3593</v>
      </c>
      <c r="AC891" s="234" t="s">
        <v>3593</v>
      </c>
      <c r="AD891" s="234" t="s">
        <v>3593</v>
      </c>
      <c r="AE891" s="234" t="s">
        <v>3593</v>
      </c>
      <c r="AF891" s="234" t="s">
        <v>3593</v>
      </c>
      <c r="AG891" s="234" t="s">
        <v>3593</v>
      </c>
      <c r="AH891" s="234" t="s">
        <v>3593</v>
      </c>
      <c r="AI891" s="234" t="s">
        <v>3593</v>
      </c>
      <c r="AJ891" s="234" t="s">
        <v>3593</v>
      </c>
      <c r="AK891" s="234" t="s">
        <v>3593</v>
      </c>
      <c r="AL891" s="234" t="s">
        <v>3593</v>
      </c>
      <c r="AM891" s="234" t="s">
        <v>3593</v>
      </c>
      <c r="AN891" s="234" t="s">
        <v>3593</v>
      </c>
      <c r="AO891" s="234" t="s">
        <v>3593</v>
      </c>
      <c r="AP891" s="234" t="s">
        <v>3593</v>
      </c>
      <c r="AQ891" s="234" t="s">
        <v>3593</v>
      </c>
      <c r="AR891" s="234" t="s">
        <v>3593</v>
      </c>
      <c r="AS891" s="234" t="s">
        <v>3593</v>
      </c>
      <c r="AT891" s="234" t="s">
        <v>3593</v>
      </c>
      <c r="AU891" s="234" t="s">
        <v>3593</v>
      </c>
      <c r="AV891" s="234" t="s">
        <v>3593</v>
      </c>
      <c r="AW891" s="234" t="s">
        <v>3593</v>
      </c>
      <c r="AX891" s="234" t="s">
        <v>3593</v>
      </c>
      <c r="AY891" s="234" t="s">
        <v>3593</v>
      </c>
    </row>
    <row r="892" spans="15:51" x14ac:dyDescent="0.25">
      <c r="O892" s="200"/>
      <c r="P892" s="199" t="s">
        <v>4052</v>
      </c>
      <c r="Q892" s="199" t="s">
        <v>3714</v>
      </c>
      <c r="R892" s="199" t="s">
        <v>3714</v>
      </c>
      <c r="S892" s="199" t="s">
        <v>3631</v>
      </c>
      <c r="T892" s="199" t="s">
        <v>3633</v>
      </c>
      <c r="U892" s="234" t="s">
        <v>4053</v>
      </c>
      <c r="V892" s="234" t="s">
        <v>3593</v>
      </c>
      <c r="W892" s="234" t="s">
        <v>3593</v>
      </c>
      <c r="X892" s="234" t="s">
        <v>3593</v>
      </c>
      <c r="Y892" s="234" t="s">
        <v>3593</v>
      </c>
      <c r="Z892" s="234" t="s">
        <v>3593</v>
      </c>
      <c r="AA892" s="234" t="s">
        <v>3593</v>
      </c>
      <c r="AB892" s="234" t="s">
        <v>3593</v>
      </c>
      <c r="AC892" s="234" t="s">
        <v>3593</v>
      </c>
      <c r="AD892" s="234" t="s">
        <v>3593</v>
      </c>
      <c r="AE892" s="234" t="s">
        <v>3593</v>
      </c>
      <c r="AF892" s="234" t="s">
        <v>3593</v>
      </c>
      <c r="AG892" s="234" t="s">
        <v>3593</v>
      </c>
      <c r="AH892" s="234" t="s">
        <v>3593</v>
      </c>
      <c r="AI892" s="234" t="s">
        <v>3593</v>
      </c>
      <c r="AJ892" s="234" t="s">
        <v>3593</v>
      </c>
      <c r="AK892" s="234" t="s">
        <v>3593</v>
      </c>
      <c r="AL892" s="234" t="s">
        <v>3593</v>
      </c>
      <c r="AM892" s="234" t="s">
        <v>3593</v>
      </c>
      <c r="AN892" s="234" t="s">
        <v>3593</v>
      </c>
      <c r="AO892" s="234" t="s">
        <v>3593</v>
      </c>
      <c r="AP892" s="234" t="s">
        <v>3593</v>
      </c>
      <c r="AQ892" s="234" t="s">
        <v>3593</v>
      </c>
      <c r="AR892" s="234" t="s">
        <v>3593</v>
      </c>
      <c r="AS892" s="234" t="s">
        <v>3593</v>
      </c>
      <c r="AT892" s="234" t="s">
        <v>3593</v>
      </c>
      <c r="AU892" s="234" t="s">
        <v>3593</v>
      </c>
      <c r="AV892" s="234" t="s">
        <v>3593</v>
      </c>
      <c r="AW892" s="234" t="s">
        <v>3593</v>
      </c>
      <c r="AX892" s="234" t="s">
        <v>3593</v>
      </c>
      <c r="AY892" s="234" t="s">
        <v>3593</v>
      </c>
    </row>
    <row r="893" spans="15:51" x14ac:dyDescent="0.25">
      <c r="O893" s="200"/>
      <c r="P893" s="199" t="s">
        <v>4052</v>
      </c>
      <c r="Q893" s="199" t="s">
        <v>3954</v>
      </c>
      <c r="R893" s="199" t="s">
        <v>3954</v>
      </c>
      <c r="S893" s="199" t="s">
        <v>3716</v>
      </c>
      <c r="T893" s="199" t="s">
        <v>3675</v>
      </c>
      <c r="U893" s="234" t="s">
        <v>4053</v>
      </c>
      <c r="V893" s="234" t="s">
        <v>3593</v>
      </c>
      <c r="W893" s="234" t="s">
        <v>3593</v>
      </c>
      <c r="X893" s="234" t="s">
        <v>3593</v>
      </c>
      <c r="Y893" s="234" t="s">
        <v>3593</v>
      </c>
      <c r="Z893" s="234" t="s">
        <v>3593</v>
      </c>
      <c r="AA893" s="234" t="s">
        <v>3593</v>
      </c>
      <c r="AB893" s="234" t="s">
        <v>3593</v>
      </c>
      <c r="AC893" s="234" t="s">
        <v>3593</v>
      </c>
      <c r="AD893" s="234" t="s">
        <v>3593</v>
      </c>
      <c r="AE893" s="234" t="s">
        <v>3593</v>
      </c>
      <c r="AF893" s="234" t="s">
        <v>3593</v>
      </c>
      <c r="AG893" s="234" t="s">
        <v>3593</v>
      </c>
      <c r="AH893" s="234" t="s">
        <v>3593</v>
      </c>
      <c r="AI893" s="234" t="s">
        <v>3593</v>
      </c>
      <c r="AJ893" s="234" t="s">
        <v>3593</v>
      </c>
      <c r="AK893" s="234" t="s">
        <v>3593</v>
      </c>
      <c r="AL893" s="234" t="s">
        <v>3593</v>
      </c>
      <c r="AM893" s="234" t="s">
        <v>3593</v>
      </c>
      <c r="AN893" s="234" t="s">
        <v>3593</v>
      </c>
      <c r="AO893" s="234" t="s">
        <v>3593</v>
      </c>
      <c r="AP893" s="234" t="s">
        <v>3593</v>
      </c>
      <c r="AQ893" s="234" t="s">
        <v>3593</v>
      </c>
      <c r="AR893" s="234" t="s">
        <v>3593</v>
      </c>
      <c r="AS893" s="234" t="s">
        <v>3593</v>
      </c>
      <c r="AT893" s="234" t="s">
        <v>3593</v>
      </c>
      <c r="AU893" s="234" t="s">
        <v>3593</v>
      </c>
      <c r="AV893" s="234" t="s">
        <v>3593</v>
      </c>
      <c r="AW893" s="234" t="s">
        <v>3593</v>
      </c>
      <c r="AX893" s="234" t="s">
        <v>3593</v>
      </c>
      <c r="AY893" s="234" t="s">
        <v>3593</v>
      </c>
    </row>
    <row r="894" spans="15:51" x14ac:dyDescent="0.25">
      <c r="O894" s="200"/>
      <c r="P894" s="199" t="s">
        <v>4052</v>
      </c>
      <c r="Q894" s="199" t="s">
        <v>3917</v>
      </c>
      <c r="R894" s="199" t="s">
        <v>3917</v>
      </c>
      <c r="S894" s="199" t="s">
        <v>3704</v>
      </c>
      <c r="T894" s="199" t="s">
        <v>3706</v>
      </c>
      <c r="U894" s="234" t="s">
        <v>4053</v>
      </c>
      <c r="V894" s="234" t="s">
        <v>3593</v>
      </c>
      <c r="W894" s="234" t="s">
        <v>3593</v>
      </c>
      <c r="X894" s="234" t="s">
        <v>3593</v>
      </c>
      <c r="Y894" s="234" t="s">
        <v>3593</v>
      </c>
      <c r="Z894" s="234" t="s">
        <v>3593</v>
      </c>
      <c r="AA894" s="234" t="s">
        <v>3593</v>
      </c>
      <c r="AB894" s="234" t="s">
        <v>3593</v>
      </c>
      <c r="AC894" s="234" t="s">
        <v>3593</v>
      </c>
      <c r="AD894" s="234" t="s">
        <v>3593</v>
      </c>
      <c r="AE894" s="234" t="s">
        <v>3593</v>
      </c>
      <c r="AF894" s="234" t="s">
        <v>3593</v>
      </c>
      <c r="AG894" s="234" t="s">
        <v>3593</v>
      </c>
      <c r="AH894" s="234" t="s">
        <v>3593</v>
      </c>
      <c r="AI894" s="234" t="s">
        <v>3593</v>
      </c>
      <c r="AJ894" s="234" t="s">
        <v>3593</v>
      </c>
      <c r="AK894" s="234" t="s">
        <v>3593</v>
      </c>
      <c r="AL894" s="234" t="s">
        <v>3593</v>
      </c>
      <c r="AM894" s="234" t="s">
        <v>3593</v>
      </c>
      <c r="AN894" s="234" t="s">
        <v>3593</v>
      </c>
      <c r="AO894" s="234" t="s">
        <v>3593</v>
      </c>
      <c r="AP894" s="234" t="s">
        <v>3593</v>
      </c>
      <c r="AQ894" s="234" t="s">
        <v>3593</v>
      </c>
      <c r="AR894" s="234" t="s">
        <v>3593</v>
      </c>
      <c r="AS894" s="234" t="s">
        <v>3593</v>
      </c>
      <c r="AT894" s="234" t="s">
        <v>3593</v>
      </c>
      <c r="AU894" s="234" t="s">
        <v>3593</v>
      </c>
      <c r="AV894" s="234" t="s">
        <v>3593</v>
      </c>
      <c r="AW894" s="234" t="s">
        <v>3593</v>
      </c>
      <c r="AX894" s="234" t="s">
        <v>3593</v>
      </c>
      <c r="AY894" s="234" t="s">
        <v>3593</v>
      </c>
    </row>
    <row r="895" spans="15:51" x14ac:dyDescent="0.25">
      <c r="O895" s="200"/>
      <c r="P895" s="199" t="s">
        <v>3699</v>
      </c>
      <c r="Q895" s="199" t="s">
        <v>4051</v>
      </c>
      <c r="R895" s="234" t="s">
        <v>3593</v>
      </c>
      <c r="S895" s="234" t="s">
        <v>3593</v>
      </c>
      <c r="T895" s="234" t="s">
        <v>3593</v>
      </c>
      <c r="U895" s="234" t="s">
        <v>3593</v>
      </c>
      <c r="V895" s="234" t="s">
        <v>3593</v>
      </c>
      <c r="W895" s="234" t="s">
        <v>3593</v>
      </c>
      <c r="X895" s="234" t="s">
        <v>3593</v>
      </c>
      <c r="Y895" s="234" t="s">
        <v>3593</v>
      </c>
      <c r="Z895" s="234" t="s">
        <v>3593</v>
      </c>
      <c r="AA895" s="234" t="s">
        <v>3593</v>
      </c>
      <c r="AB895" s="234" t="s">
        <v>3593</v>
      </c>
      <c r="AC895" s="234" t="s">
        <v>3593</v>
      </c>
      <c r="AD895" s="234" t="s">
        <v>3593</v>
      </c>
      <c r="AE895" s="234" t="s">
        <v>3593</v>
      </c>
      <c r="AF895" s="234" t="s">
        <v>3593</v>
      </c>
      <c r="AG895" s="234" t="s">
        <v>3593</v>
      </c>
      <c r="AH895" s="234" t="s">
        <v>3593</v>
      </c>
      <c r="AI895" s="234" t="s">
        <v>3593</v>
      </c>
      <c r="AJ895" s="234" t="s">
        <v>3593</v>
      </c>
      <c r="AK895" s="234" t="s">
        <v>3593</v>
      </c>
      <c r="AL895" s="234" t="s">
        <v>3593</v>
      </c>
      <c r="AM895" s="234" t="s">
        <v>3593</v>
      </c>
      <c r="AN895" s="234" t="s">
        <v>3593</v>
      </c>
      <c r="AO895" s="234" t="s">
        <v>3593</v>
      </c>
      <c r="AP895" s="234" t="s">
        <v>3593</v>
      </c>
      <c r="AQ895" s="234" t="s">
        <v>3593</v>
      </c>
      <c r="AR895" s="234" t="s">
        <v>3593</v>
      </c>
      <c r="AS895" s="234" t="s">
        <v>3593</v>
      </c>
      <c r="AT895" s="234" t="s">
        <v>3593</v>
      </c>
      <c r="AU895" s="234" t="s">
        <v>3593</v>
      </c>
      <c r="AV895" s="234" t="s">
        <v>3593</v>
      </c>
      <c r="AW895" s="234" t="s">
        <v>3593</v>
      </c>
      <c r="AX895" s="234" t="s">
        <v>3593</v>
      </c>
      <c r="AY895" s="234" t="s">
        <v>3593</v>
      </c>
    </row>
    <row r="899" spans="16:51" x14ac:dyDescent="0.25">
      <c r="P899" s="199" t="s">
        <v>4055</v>
      </c>
      <c r="Q899" s="199" t="s">
        <v>4055</v>
      </c>
      <c r="R899" s="199" t="s">
        <v>4055</v>
      </c>
      <c r="S899" s="199" t="s">
        <v>4055</v>
      </c>
      <c r="T899" s="199" t="s">
        <v>4055</v>
      </c>
      <c r="U899" s="199" t="s">
        <v>4055</v>
      </c>
      <c r="V899" s="199" t="s">
        <v>4055</v>
      </c>
      <c r="W899" s="199" t="s">
        <v>4055</v>
      </c>
      <c r="X899" s="199" t="s">
        <v>4055</v>
      </c>
      <c r="Y899" s="199" t="s">
        <v>4055</v>
      </c>
      <c r="Z899" s="199" t="s">
        <v>4055</v>
      </c>
      <c r="AA899" s="199" t="s">
        <v>4055</v>
      </c>
      <c r="AB899" s="199" t="s">
        <v>4055</v>
      </c>
      <c r="AC899" s="199" t="s">
        <v>4055</v>
      </c>
      <c r="AD899" s="199" t="s">
        <v>4055</v>
      </c>
      <c r="AE899" s="199" t="s">
        <v>4055</v>
      </c>
      <c r="AF899" s="199" t="s">
        <v>4055</v>
      </c>
    </row>
    <row r="900" spans="16:51" x14ac:dyDescent="0.25">
      <c r="P900" s="200" t="s">
        <v>4056</v>
      </c>
      <c r="Q900" s="203" t="s">
        <v>3590</v>
      </c>
      <c r="R900" s="203">
        <v>0.4</v>
      </c>
      <c r="S900" s="203">
        <v>0.1</v>
      </c>
      <c r="T900" s="203">
        <v>0.5</v>
      </c>
      <c r="U900" s="203">
        <v>0</v>
      </c>
      <c r="V900" s="203">
        <v>0</v>
      </c>
      <c r="W900" s="203">
        <v>0</v>
      </c>
      <c r="X900" s="203">
        <v>0</v>
      </c>
      <c r="Y900" s="203">
        <v>0</v>
      </c>
      <c r="Z900" s="203">
        <v>0</v>
      </c>
      <c r="AA900" s="203">
        <v>0</v>
      </c>
      <c r="AB900" s="203">
        <v>0</v>
      </c>
      <c r="AC900" s="203">
        <v>0</v>
      </c>
      <c r="AD900" s="203">
        <v>0</v>
      </c>
      <c r="AE900" s="203">
        <v>0</v>
      </c>
      <c r="AF900" s="203">
        <v>0</v>
      </c>
      <c r="AG900" s="203">
        <v>0</v>
      </c>
      <c r="AH900" s="203">
        <v>0</v>
      </c>
      <c r="AI900" s="203">
        <v>0</v>
      </c>
      <c r="AJ900" s="203">
        <v>0</v>
      </c>
      <c r="AK900" s="203">
        <v>0</v>
      </c>
      <c r="AL900" s="203">
        <v>0</v>
      </c>
      <c r="AM900" s="203">
        <v>0</v>
      </c>
      <c r="AN900" s="203">
        <v>0</v>
      </c>
      <c r="AO900" s="203">
        <v>0</v>
      </c>
      <c r="AP900" s="203">
        <v>0</v>
      </c>
      <c r="AQ900" s="203">
        <v>0</v>
      </c>
      <c r="AR900" s="203">
        <v>0</v>
      </c>
      <c r="AS900" s="203">
        <v>0</v>
      </c>
      <c r="AT900" s="203">
        <v>0</v>
      </c>
      <c r="AU900" s="203">
        <v>0</v>
      </c>
      <c r="AV900" s="203">
        <v>0</v>
      </c>
      <c r="AW900" s="203">
        <v>0</v>
      </c>
      <c r="AX900" s="203">
        <v>0</v>
      </c>
      <c r="AY900" s="203">
        <v>0</v>
      </c>
    </row>
    <row r="901" spans="16:51" x14ac:dyDescent="0.25">
      <c r="P901" s="200" t="s">
        <v>4056</v>
      </c>
      <c r="Q901" s="203" t="s">
        <v>3594</v>
      </c>
      <c r="R901" s="203">
        <v>0.4</v>
      </c>
      <c r="S901" s="203">
        <v>0.1</v>
      </c>
      <c r="T901" s="203">
        <v>0.5</v>
      </c>
      <c r="U901" s="203">
        <v>0</v>
      </c>
      <c r="V901" s="203">
        <v>0</v>
      </c>
      <c r="W901" s="203">
        <v>0</v>
      </c>
      <c r="X901" s="203">
        <v>0</v>
      </c>
      <c r="Y901" s="203">
        <v>0</v>
      </c>
      <c r="Z901" s="203">
        <v>0</v>
      </c>
      <c r="AA901" s="203">
        <v>0</v>
      </c>
      <c r="AB901" s="203">
        <v>0</v>
      </c>
      <c r="AC901" s="203">
        <v>0</v>
      </c>
      <c r="AD901" s="203">
        <v>0</v>
      </c>
      <c r="AE901" s="203">
        <v>0</v>
      </c>
      <c r="AF901" s="203">
        <v>0</v>
      </c>
      <c r="AG901" s="203">
        <v>0</v>
      </c>
      <c r="AH901" s="203">
        <v>0</v>
      </c>
      <c r="AI901" s="203">
        <v>0</v>
      </c>
      <c r="AJ901" s="203">
        <v>0</v>
      </c>
      <c r="AK901" s="203">
        <v>0</v>
      </c>
      <c r="AL901" s="203">
        <v>0</v>
      </c>
      <c r="AM901" s="203">
        <v>0</v>
      </c>
      <c r="AN901" s="203">
        <v>0</v>
      </c>
      <c r="AO901" s="203">
        <v>0</v>
      </c>
      <c r="AP901" s="203">
        <v>0</v>
      </c>
      <c r="AQ901" s="203">
        <v>0</v>
      </c>
      <c r="AR901" s="203">
        <v>0</v>
      </c>
      <c r="AS901" s="203">
        <v>0</v>
      </c>
      <c r="AT901" s="203">
        <v>0</v>
      </c>
      <c r="AU901" s="203">
        <v>0</v>
      </c>
      <c r="AV901" s="203">
        <v>0</v>
      </c>
      <c r="AW901" s="203">
        <v>0</v>
      </c>
      <c r="AX901" s="203">
        <v>0</v>
      </c>
      <c r="AY901" s="203">
        <v>0</v>
      </c>
    </row>
    <row r="902" spans="16:51" x14ac:dyDescent="0.25">
      <c r="P902" s="200" t="s">
        <v>4056</v>
      </c>
      <c r="Q902" s="203" t="s">
        <v>3597</v>
      </c>
      <c r="R902" s="203">
        <v>0.4</v>
      </c>
      <c r="S902" s="203">
        <v>0.09</v>
      </c>
      <c r="T902" s="203">
        <v>0.01</v>
      </c>
      <c r="U902" s="203">
        <v>0.5</v>
      </c>
      <c r="V902" s="203">
        <v>0</v>
      </c>
      <c r="W902" s="203">
        <v>0</v>
      </c>
      <c r="X902" s="203">
        <v>0</v>
      </c>
      <c r="Y902" s="203">
        <v>0</v>
      </c>
      <c r="Z902" s="203">
        <v>0</v>
      </c>
      <c r="AA902" s="203">
        <v>0</v>
      </c>
      <c r="AB902" s="203">
        <v>0</v>
      </c>
      <c r="AC902" s="203">
        <v>0</v>
      </c>
      <c r="AD902" s="203">
        <v>0</v>
      </c>
      <c r="AE902" s="203">
        <v>0</v>
      </c>
      <c r="AF902" s="203">
        <v>0</v>
      </c>
      <c r="AG902" s="203">
        <v>0</v>
      </c>
      <c r="AH902" s="203">
        <v>0</v>
      </c>
      <c r="AI902" s="203">
        <v>0</v>
      </c>
      <c r="AJ902" s="203">
        <v>0</v>
      </c>
      <c r="AK902" s="203">
        <v>0</v>
      </c>
      <c r="AL902" s="203">
        <v>0</v>
      </c>
      <c r="AM902" s="203">
        <v>0</v>
      </c>
      <c r="AN902" s="203">
        <v>0</v>
      </c>
      <c r="AO902" s="203">
        <v>0</v>
      </c>
      <c r="AP902" s="203">
        <v>0</v>
      </c>
      <c r="AQ902" s="203">
        <v>0</v>
      </c>
      <c r="AR902" s="203">
        <v>0</v>
      </c>
      <c r="AS902" s="203">
        <v>0</v>
      </c>
      <c r="AT902" s="203">
        <v>0</v>
      </c>
      <c r="AU902" s="203">
        <v>0</v>
      </c>
      <c r="AV902" s="203">
        <v>0</v>
      </c>
      <c r="AW902" s="203">
        <v>0</v>
      </c>
      <c r="AX902" s="203">
        <v>0</v>
      </c>
      <c r="AY902" s="203">
        <v>0</v>
      </c>
    </row>
    <row r="903" spans="16:51" x14ac:dyDescent="0.25">
      <c r="P903" s="200" t="s">
        <v>4056</v>
      </c>
      <c r="Q903" s="203" t="s">
        <v>3601</v>
      </c>
      <c r="R903" s="203">
        <v>0.4</v>
      </c>
      <c r="S903" s="203">
        <v>0.1</v>
      </c>
      <c r="T903" s="203">
        <v>0.5</v>
      </c>
      <c r="U903" s="203">
        <v>0</v>
      </c>
      <c r="V903" s="203">
        <v>0</v>
      </c>
      <c r="W903" s="203">
        <v>0</v>
      </c>
      <c r="X903" s="203">
        <v>0</v>
      </c>
      <c r="Y903" s="203">
        <v>0</v>
      </c>
      <c r="Z903" s="203">
        <v>0</v>
      </c>
      <c r="AA903" s="203">
        <v>0</v>
      </c>
      <c r="AB903" s="203">
        <v>0</v>
      </c>
      <c r="AC903" s="203">
        <v>0</v>
      </c>
      <c r="AD903" s="203">
        <v>0</v>
      </c>
      <c r="AE903" s="203">
        <v>0</v>
      </c>
      <c r="AF903" s="203">
        <v>0</v>
      </c>
      <c r="AG903" s="203">
        <v>0</v>
      </c>
      <c r="AH903" s="203">
        <v>0</v>
      </c>
      <c r="AI903" s="203">
        <v>0</v>
      </c>
      <c r="AJ903" s="203">
        <v>0</v>
      </c>
      <c r="AK903" s="203">
        <v>0</v>
      </c>
      <c r="AL903" s="203">
        <v>0</v>
      </c>
      <c r="AM903" s="203">
        <v>0</v>
      </c>
      <c r="AN903" s="203">
        <v>0</v>
      </c>
      <c r="AO903" s="203">
        <v>0</v>
      </c>
      <c r="AP903" s="203">
        <v>0</v>
      </c>
      <c r="AQ903" s="203">
        <v>0</v>
      </c>
      <c r="AR903" s="203">
        <v>0</v>
      </c>
      <c r="AS903" s="203">
        <v>0</v>
      </c>
      <c r="AT903" s="203">
        <v>0</v>
      </c>
      <c r="AU903" s="203">
        <v>0</v>
      </c>
      <c r="AV903" s="203">
        <v>0</v>
      </c>
      <c r="AW903" s="203">
        <v>0</v>
      </c>
      <c r="AX903" s="203">
        <v>0</v>
      </c>
      <c r="AY903" s="203">
        <v>0</v>
      </c>
    </row>
    <row r="904" spans="16:51" x14ac:dyDescent="0.25">
      <c r="P904" s="200" t="s">
        <v>4056</v>
      </c>
      <c r="Q904" s="203" t="s">
        <v>3608</v>
      </c>
      <c r="R904" s="203">
        <v>0.4</v>
      </c>
      <c r="S904" s="203">
        <v>0.09</v>
      </c>
      <c r="T904" s="203">
        <v>0.01</v>
      </c>
      <c r="U904" s="203">
        <v>0.5</v>
      </c>
      <c r="V904" s="203">
        <v>0</v>
      </c>
      <c r="W904" s="203">
        <v>0</v>
      </c>
      <c r="X904" s="203">
        <v>0</v>
      </c>
      <c r="Y904" s="203">
        <v>0</v>
      </c>
      <c r="Z904" s="203">
        <v>0</v>
      </c>
      <c r="AA904" s="203">
        <v>0</v>
      </c>
      <c r="AB904" s="203">
        <v>0</v>
      </c>
      <c r="AC904" s="203">
        <v>0</v>
      </c>
      <c r="AD904" s="203">
        <v>0</v>
      </c>
      <c r="AE904" s="203">
        <v>0</v>
      </c>
      <c r="AF904" s="203">
        <v>0</v>
      </c>
      <c r="AG904" s="203">
        <v>0</v>
      </c>
      <c r="AH904" s="203">
        <v>0</v>
      </c>
      <c r="AI904" s="203">
        <v>0</v>
      </c>
      <c r="AJ904" s="203">
        <v>0</v>
      </c>
      <c r="AK904" s="203">
        <v>0</v>
      </c>
      <c r="AL904" s="203">
        <v>0</v>
      </c>
      <c r="AM904" s="203">
        <v>0</v>
      </c>
      <c r="AN904" s="203">
        <v>0</v>
      </c>
      <c r="AO904" s="203">
        <v>0</v>
      </c>
      <c r="AP904" s="203">
        <v>0</v>
      </c>
      <c r="AQ904" s="203">
        <v>0</v>
      </c>
      <c r="AR904" s="203">
        <v>0</v>
      </c>
      <c r="AS904" s="203">
        <v>0</v>
      </c>
      <c r="AT904" s="203">
        <v>0</v>
      </c>
      <c r="AU904" s="203">
        <v>0</v>
      </c>
      <c r="AV904" s="203">
        <v>0</v>
      </c>
      <c r="AW904" s="203">
        <v>0</v>
      </c>
      <c r="AX904" s="203">
        <v>0</v>
      </c>
      <c r="AY904" s="203">
        <v>0</v>
      </c>
    </row>
    <row r="905" spans="16:51" x14ac:dyDescent="0.25">
      <c r="P905" s="200" t="s">
        <v>4056</v>
      </c>
      <c r="Q905" s="203" t="s">
        <v>3614</v>
      </c>
      <c r="R905" s="203">
        <v>0.4</v>
      </c>
      <c r="S905" s="203">
        <v>0.09</v>
      </c>
      <c r="T905" s="203">
        <v>0.01</v>
      </c>
      <c r="U905" s="203">
        <v>0.5</v>
      </c>
      <c r="V905" s="203">
        <v>0</v>
      </c>
      <c r="W905" s="203">
        <v>0</v>
      </c>
      <c r="X905" s="203">
        <v>0</v>
      </c>
      <c r="Y905" s="203">
        <v>0</v>
      </c>
      <c r="Z905" s="203">
        <v>0</v>
      </c>
      <c r="AA905" s="203">
        <v>0</v>
      </c>
      <c r="AB905" s="203">
        <v>0</v>
      </c>
      <c r="AC905" s="203">
        <v>0</v>
      </c>
      <c r="AD905" s="203">
        <v>0</v>
      </c>
      <c r="AE905" s="203">
        <v>0</v>
      </c>
      <c r="AF905" s="203">
        <v>0</v>
      </c>
      <c r="AG905" s="203">
        <v>0</v>
      </c>
      <c r="AH905" s="203">
        <v>0</v>
      </c>
      <c r="AI905" s="203">
        <v>0</v>
      </c>
      <c r="AJ905" s="203">
        <v>0</v>
      </c>
      <c r="AK905" s="203">
        <v>0</v>
      </c>
      <c r="AL905" s="203">
        <v>0</v>
      </c>
      <c r="AM905" s="203">
        <v>0</v>
      </c>
      <c r="AN905" s="203">
        <v>0</v>
      </c>
      <c r="AO905" s="203">
        <v>0</v>
      </c>
      <c r="AP905" s="203">
        <v>0</v>
      </c>
      <c r="AQ905" s="203">
        <v>0</v>
      </c>
      <c r="AR905" s="203">
        <v>0</v>
      </c>
      <c r="AS905" s="203">
        <v>0</v>
      </c>
      <c r="AT905" s="203">
        <v>0</v>
      </c>
      <c r="AU905" s="203">
        <v>0</v>
      </c>
      <c r="AV905" s="203">
        <v>0</v>
      </c>
      <c r="AW905" s="203">
        <v>0</v>
      </c>
      <c r="AX905" s="203">
        <v>0</v>
      </c>
      <c r="AY905" s="203">
        <v>0</v>
      </c>
    </row>
    <row r="906" spans="16:51" x14ac:dyDescent="0.25">
      <c r="P906" s="200"/>
      <c r="Q906" s="203" t="s">
        <v>3619</v>
      </c>
      <c r="R906" s="203"/>
      <c r="S906" s="203"/>
      <c r="T906" s="203"/>
      <c r="U906" s="203"/>
      <c r="V906" s="203"/>
      <c r="W906" s="203"/>
      <c r="X906" s="203"/>
      <c r="Y906" s="203"/>
      <c r="Z906" s="203"/>
      <c r="AA906" s="203"/>
      <c r="AB906" s="203"/>
      <c r="AC906" s="203"/>
      <c r="AD906" s="203"/>
      <c r="AE906" s="203"/>
      <c r="AF906" s="203"/>
      <c r="AG906" s="203"/>
      <c r="AH906" s="203"/>
      <c r="AI906" s="203"/>
      <c r="AJ906" s="203"/>
      <c r="AK906" s="203"/>
      <c r="AL906" s="203"/>
      <c r="AM906" s="203"/>
      <c r="AN906" s="203"/>
      <c r="AO906" s="203"/>
      <c r="AP906" s="203"/>
      <c r="AQ906" s="203"/>
      <c r="AR906" s="203"/>
      <c r="AS906" s="203"/>
      <c r="AT906" s="203"/>
      <c r="AU906" s="203"/>
      <c r="AV906" s="203"/>
      <c r="AW906" s="203"/>
      <c r="AX906" s="203"/>
      <c r="AY906" s="203"/>
    </row>
    <row r="907" spans="16:51" x14ac:dyDescent="0.25">
      <c r="P907" s="200"/>
      <c r="Q907" s="203" t="s">
        <v>3629</v>
      </c>
      <c r="R907" s="203"/>
      <c r="S907" s="203"/>
      <c r="T907" s="203"/>
      <c r="U907" s="203"/>
      <c r="V907" s="203"/>
      <c r="W907" s="203"/>
      <c r="X907" s="203"/>
      <c r="Y907" s="203"/>
      <c r="Z907" s="203"/>
      <c r="AA907" s="203"/>
      <c r="AB907" s="203"/>
      <c r="AC907" s="203"/>
      <c r="AD907" s="203"/>
      <c r="AE907" s="203"/>
      <c r="AF907" s="203"/>
      <c r="AG907" s="203"/>
      <c r="AH907" s="203"/>
      <c r="AI907" s="203"/>
      <c r="AJ907" s="203"/>
      <c r="AK907" s="203"/>
      <c r="AL907" s="203"/>
      <c r="AM907" s="203"/>
      <c r="AN907" s="203"/>
      <c r="AO907" s="203"/>
      <c r="AP907" s="203"/>
      <c r="AQ907" s="203"/>
      <c r="AR907" s="203"/>
      <c r="AS907" s="203"/>
      <c r="AT907" s="203"/>
      <c r="AU907" s="203"/>
      <c r="AV907" s="203"/>
      <c r="AW907" s="203"/>
      <c r="AX907" s="203"/>
      <c r="AY907" s="203"/>
    </row>
    <row r="908" spans="16:51" x14ac:dyDescent="0.25">
      <c r="P908" s="200" t="s">
        <v>4056</v>
      </c>
      <c r="Q908" s="203" t="s">
        <v>3630</v>
      </c>
      <c r="R908" s="203">
        <v>0.4</v>
      </c>
      <c r="S908" s="203">
        <v>0.09</v>
      </c>
      <c r="T908" s="203">
        <v>0.01</v>
      </c>
      <c r="U908" s="203">
        <v>0.5</v>
      </c>
      <c r="V908" s="203">
        <v>0</v>
      </c>
      <c r="W908" s="203">
        <v>0</v>
      </c>
      <c r="X908" s="203">
        <v>0</v>
      </c>
      <c r="Y908" s="203">
        <v>0</v>
      </c>
      <c r="Z908" s="203">
        <v>0</v>
      </c>
      <c r="AA908" s="203">
        <v>0</v>
      </c>
      <c r="AB908" s="203">
        <v>0</v>
      </c>
      <c r="AC908" s="203">
        <v>0</v>
      </c>
      <c r="AD908" s="203">
        <v>0</v>
      </c>
      <c r="AE908" s="203">
        <v>0</v>
      </c>
      <c r="AF908" s="203">
        <v>0</v>
      </c>
      <c r="AG908" s="203">
        <v>0</v>
      </c>
      <c r="AH908" s="203">
        <v>0</v>
      </c>
      <c r="AI908" s="203">
        <v>0</v>
      </c>
      <c r="AJ908" s="203">
        <v>0</v>
      </c>
      <c r="AK908" s="203">
        <v>0</v>
      </c>
      <c r="AL908" s="203">
        <v>0</v>
      </c>
      <c r="AM908" s="203">
        <v>0</v>
      </c>
      <c r="AN908" s="203">
        <v>0</v>
      </c>
      <c r="AO908" s="203">
        <v>0</v>
      </c>
      <c r="AP908" s="203">
        <v>0</v>
      </c>
      <c r="AQ908" s="203">
        <v>0</v>
      </c>
      <c r="AR908" s="203">
        <v>0</v>
      </c>
      <c r="AS908" s="203">
        <v>0</v>
      </c>
      <c r="AT908" s="203">
        <v>0</v>
      </c>
      <c r="AU908" s="203">
        <v>0</v>
      </c>
      <c r="AV908" s="203">
        <v>0</v>
      </c>
      <c r="AW908" s="203">
        <v>0</v>
      </c>
      <c r="AX908" s="203">
        <v>0</v>
      </c>
      <c r="AY908" s="203">
        <v>0</v>
      </c>
    </row>
    <row r="909" spans="16:51" x14ac:dyDescent="0.25">
      <c r="P909" s="200" t="s">
        <v>4056</v>
      </c>
      <c r="Q909" s="203" t="s">
        <v>3634</v>
      </c>
      <c r="R909" s="203">
        <v>0.4</v>
      </c>
      <c r="S909" s="203">
        <v>0.1</v>
      </c>
      <c r="T909" s="203">
        <v>0.5</v>
      </c>
      <c r="U909" s="203">
        <v>0</v>
      </c>
      <c r="V909" s="203">
        <v>0</v>
      </c>
      <c r="W909" s="203">
        <v>0</v>
      </c>
      <c r="X909" s="203">
        <v>0</v>
      </c>
      <c r="Y909" s="203">
        <v>0</v>
      </c>
      <c r="Z909" s="203">
        <v>0</v>
      </c>
      <c r="AA909" s="203">
        <v>0</v>
      </c>
      <c r="AB909" s="203">
        <v>0</v>
      </c>
      <c r="AC909" s="203">
        <v>0</v>
      </c>
      <c r="AD909" s="203">
        <v>0</v>
      </c>
      <c r="AE909" s="203">
        <v>0</v>
      </c>
      <c r="AF909" s="203">
        <v>0</v>
      </c>
      <c r="AG909" s="203">
        <v>0</v>
      </c>
      <c r="AH909" s="203">
        <v>0</v>
      </c>
      <c r="AI909" s="203">
        <v>0</v>
      </c>
      <c r="AJ909" s="203">
        <v>0</v>
      </c>
      <c r="AK909" s="203">
        <v>0</v>
      </c>
      <c r="AL909" s="203">
        <v>0</v>
      </c>
      <c r="AM909" s="203">
        <v>0</v>
      </c>
      <c r="AN909" s="203">
        <v>0</v>
      </c>
      <c r="AO909" s="203">
        <v>0</v>
      </c>
      <c r="AP909" s="203">
        <v>0</v>
      </c>
      <c r="AQ909" s="203">
        <v>0</v>
      </c>
      <c r="AR909" s="203">
        <v>0</v>
      </c>
      <c r="AS909" s="203">
        <v>0</v>
      </c>
      <c r="AT909" s="203">
        <v>0</v>
      </c>
      <c r="AU909" s="203">
        <v>0</v>
      </c>
      <c r="AV909" s="203">
        <v>0</v>
      </c>
      <c r="AW909" s="203">
        <v>0</v>
      </c>
      <c r="AX909" s="203">
        <v>0</v>
      </c>
      <c r="AY909" s="203">
        <v>0</v>
      </c>
    </row>
    <row r="910" spans="16:51" x14ac:dyDescent="0.25">
      <c r="P910" s="200" t="s">
        <v>4056</v>
      </c>
      <c r="Q910" s="203" t="s">
        <v>3637</v>
      </c>
      <c r="R910" s="203">
        <v>0.3</v>
      </c>
      <c r="S910" s="203">
        <v>0.2</v>
      </c>
      <c r="T910" s="203">
        <v>0.5</v>
      </c>
      <c r="U910" s="203">
        <v>0</v>
      </c>
      <c r="V910" s="203">
        <v>0</v>
      </c>
      <c r="W910" s="203">
        <v>0</v>
      </c>
      <c r="X910" s="203">
        <v>0</v>
      </c>
      <c r="Y910" s="203">
        <v>0</v>
      </c>
      <c r="Z910" s="203">
        <v>0</v>
      </c>
      <c r="AA910" s="203">
        <v>0</v>
      </c>
      <c r="AB910" s="203">
        <v>0</v>
      </c>
      <c r="AC910" s="203">
        <v>0</v>
      </c>
      <c r="AD910" s="203">
        <v>0</v>
      </c>
      <c r="AE910" s="203">
        <v>0</v>
      </c>
      <c r="AF910" s="203">
        <v>0</v>
      </c>
      <c r="AG910" s="203">
        <v>0</v>
      </c>
      <c r="AH910" s="203">
        <v>0</v>
      </c>
      <c r="AI910" s="203">
        <v>0</v>
      </c>
      <c r="AJ910" s="203">
        <v>0</v>
      </c>
      <c r="AK910" s="203">
        <v>0</v>
      </c>
      <c r="AL910" s="203">
        <v>0</v>
      </c>
      <c r="AM910" s="203">
        <v>0</v>
      </c>
      <c r="AN910" s="203">
        <v>0</v>
      </c>
      <c r="AO910" s="203">
        <v>0</v>
      </c>
      <c r="AP910" s="203">
        <v>0</v>
      </c>
      <c r="AQ910" s="203">
        <v>0</v>
      </c>
      <c r="AR910" s="203">
        <v>0</v>
      </c>
      <c r="AS910" s="203">
        <v>0</v>
      </c>
      <c r="AT910" s="203">
        <v>0</v>
      </c>
      <c r="AU910" s="203">
        <v>0</v>
      </c>
      <c r="AV910" s="203">
        <v>0</v>
      </c>
      <c r="AW910" s="203">
        <v>0</v>
      </c>
      <c r="AX910" s="203">
        <v>0</v>
      </c>
      <c r="AY910" s="203">
        <v>0</v>
      </c>
    </row>
    <row r="911" spans="16:51" x14ac:dyDescent="0.25">
      <c r="P911" s="200" t="s">
        <v>4056</v>
      </c>
      <c r="Q911" s="203" t="s">
        <v>3639</v>
      </c>
      <c r="R911" s="203">
        <v>0.3</v>
      </c>
      <c r="S911" s="203">
        <v>0.2</v>
      </c>
      <c r="T911" s="203">
        <v>0.5</v>
      </c>
      <c r="U911" s="203">
        <v>0</v>
      </c>
      <c r="V911" s="203">
        <v>0</v>
      </c>
      <c r="W911" s="203">
        <v>0</v>
      </c>
      <c r="X911" s="203">
        <v>0</v>
      </c>
      <c r="Y911" s="203">
        <v>0</v>
      </c>
      <c r="Z911" s="203">
        <v>0</v>
      </c>
      <c r="AA911" s="203">
        <v>0</v>
      </c>
      <c r="AB911" s="203">
        <v>0</v>
      </c>
      <c r="AC911" s="203">
        <v>0</v>
      </c>
      <c r="AD911" s="203">
        <v>0</v>
      </c>
      <c r="AE911" s="203">
        <v>0</v>
      </c>
      <c r="AF911" s="203">
        <v>0</v>
      </c>
      <c r="AG911" s="203">
        <v>0</v>
      </c>
      <c r="AH911" s="203">
        <v>0</v>
      </c>
      <c r="AI911" s="203">
        <v>0</v>
      </c>
      <c r="AJ911" s="203">
        <v>0</v>
      </c>
      <c r="AK911" s="203">
        <v>0</v>
      </c>
      <c r="AL911" s="203">
        <v>0</v>
      </c>
      <c r="AM911" s="203">
        <v>0</v>
      </c>
      <c r="AN911" s="203">
        <v>0</v>
      </c>
      <c r="AO911" s="203">
        <v>0</v>
      </c>
      <c r="AP911" s="203">
        <v>0</v>
      </c>
      <c r="AQ911" s="203">
        <v>0</v>
      </c>
      <c r="AR911" s="203">
        <v>0</v>
      </c>
      <c r="AS911" s="203">
        <v>0</v>
      </c>
      <c r="AT911" s="203">
        <v>0</v>
      </c>
      <c r="AU911" s="203">
        <v>0</v>
      </c>
      <c r="AV911" s="203">
        <v>0</v>
      </c>
      <c r="AW911" s="203">
        <v>0</v>
      </c>
      <c r="AX911" s="203">
        <v>0</v>
      </c>
      <c r="AY911" s="203">
        <v>0</v>
      </c>
    </row>
    <row r="912" spans="16:51" x14ac:dyDescent="0.25">
      <c r="P912" s="200" t="s">
        <v>4056</v>
      </c>
      <c r="Q912" s="203" t="s">
        <v>3640</v>
      </c>
      <c r="R912" s="203">
        <v>0.49</v>
      </c>
      <c r="S912" s="203">
        <v>0.01</v>
      </c>
      <c r="T912" s="203">
        <v>0.5</v>
      </c>
      <c r="U912" s="203">
        <v>0</v>
      </c>
      <c r="V912" s="203">
        <v>0</v>
      </c>
      <c r="W912" s="203">
        <v>0</v>
      </c>
      <c r="X912" s="203">
        <v>0</v>
      </c>
      <c r="Y912" s="203">
        <v>0</v>
      </c>
      <c r="Z912" s="203">
        <v>0</v>
      </c>
      <c r="AA912" s="203">
        <v>0</v>
      </c>
      <c r="AB912" s="203">
        <v>0</v>
      </c>
      <c r="AC912" s="203">
        <v>0</v>
      </c>
      <c r="AD912" s="203">
        <v>0</v>
      </c>
      <c r="AE912" s="203">
        <v>0</v>
      </c>
      <c r="AF912" s="203">
        <v>0</v>
      </c>
      <c r="AG912" s="203">
        <v>0</v>
      </c>
      <c r="AH912" s="203">
        <v>0</v>
      </c>
      <c r="AI912" s="203">
        <v>0</v>
      </c>
      <c r="AJ912" s="203">
        <v>0</v>
      </c>
      <c r="AK912" s="203">
        <v>0</v>
      </c>
      <c r="AL912" s="203">
        <v>0</v>
      </c>
      <c r="AM912" s="203">
        <v>0</v>
      </c>
      <c r="AN912" s="203">
        <v>0</v>
      </c>
      <c r="AO912" s="203">
        <v>0</v>
      </c>
      <c r="AP912" s="203">
        <v>0</v>
      </c>
      <c r="AQ912" s="203">
        <v>0</v>
      </c>
      <c r="AR912" s="203">
        <v>0</v>
      </c>
      <c r="AS912" s="203">
        <v>0</v>
      </c>
      <c r="AT912" s="203">
        <v>0</v>
      </c>
      <c r="AU912" s="203">
        <v>0</v>
      </c>
      <c r="AV912" s="203">
        <v>0</v>
      </c>
      <c r="AW912" s="203">
        <v>0</v>
      </c>
      <c r="AX912" s="203">
        <v>0</v>
      </c>
      <c r="AY912" s="203">
        <v>0</v>
      </c>
    </row>
    <row r="913" spans="16:51" x14ac:dyDescent="0.25">
      <c r="P913" s="200" t="s">
        <v>4056</v>
      </c>
      <c r="Q913" s="203" t="s">
        <v>3643</v>
      </c>
      <c r="R913" s="203">
        <v>0.4</v>
      </c>
      <c r="S913" s="203">
        <v>0.1</v>
      </c>
      <c r="T913" s="203">
        <v>0.5</v>
      </c>
      <c r="U913" s="203">
        <v>0</v>
      </c>
      <c r="V913" s="203">
        <v>0</v>
      </c>
      <c r="W913" s="203">
        <v>0</v>
      </c>
      <c r="X913" s="203">
        <v>0</v>
      </c>
      <c r="Y913" s="203">
        <v>0</v>
      </c>
      <c r="Z913" s="203">
        <v>0</v>
      </c>
      <c r="AA913" s="203">
        <v>0</v>
      </c>
      <c r="AB913" s="203">
        <v>0</v>
      </c>
      <c r="AC913" s="203">
        <v>0</v>
      </c>
      <c r="AD913" s="203">
        <v>0</v>
      </c>
      <c r="AE913" s="203">
        <v>0</v>
      </c>
      <c r="AF913" s="203">
        <v>0</v>
      </c>
      <c r="AG913" s="203">
        <v>0</v>
      </c>
      <c r="AH913" s="203">
        <v>0</v>
      </c>
      <c r="AI913" s="203">
        <v>0</v>
      </c>
      <c r="AJ913" s="203">
        <v>0</v>
      </c>
      <c r="AK913" s="203">
        <v>0</v>
      </c>
      <c r="AL913" s="203">
        <v>0</v>
      </c>
      <c r="AM913" s="203">
        <v>0</v>
      </c>
      <c r="AN913" s="203">
        <v>0</v>
      </c>
      <c r="AO913" s="203">
        <v>0</v>
      </c>
      <c r="AP913" s="203">
        <v>0</v>
      </c>
      <c r="AQ913" s="203">
        <v>0</v>
      </c>
      <c r="AR913" s="203">
        <v>0</v>
      </c>
      <c r="AS913" s="203">
        <v>0</v>
      </c>
      <c r="AT913" s="203">
        <v>0</v>
      </c>
      <c r="AU913" s="203">
        <v>0</v>
      </c>
      <c r="AV913" s="203">
        <v>0</v>
      </c>
      <c r="AW913" s="203">
        <v>0</v>
      </c>
      <c r="AX913" s="203">
        <v>0</v>
      </c>
      <c r="AY913" s="203">
        <v>0</v>
      </c>
    </row>
    <row r="914" spans="16:51" x14ac:dyDescent="0.25">
      <c r="P914" s="200" t="s">
        <v>4056</v>
      </c>
      <c r="Q914" s="203" t="s">
        <v>3644</v>
      </c>
      <c r="R914" s="203">
        <v>0.4</v>
      </c>
      <c r="S914" s="203">
        <v>0.09</v>
      </c>
      <c r="T914" s="203">
        <v>0.01</v>
      </c>
      <c r="U914" s="203">
        <v>0.5</v>
      </c>
      <c r="V914" s="203">
        <v>0</v>
      </c>
      <c r="W914" s="203">
        <v>0</v>
      </c>
      <c r="X914" s="203">
        <v>0</v>
      </c>
      <c r="Y914" s="203">
        <v>0</v>
      </c>
      <c r="Z914" s="203">
        <v>0</v>
      </c>
      <c r="AA914" s="203">
        <v>0</v>
      </c>
      <c r="AB914" s="203">
        <v>0</v>
      </c>
      <c r="AC914" s="203">
        <v>0</v>
      </c>
      <c r="AD914" s="203">
        <v>0</v>
      </c>
      <c r="AE914" s="203">
        <v>0</v>
      </c>
      <c r="AF914" s="203">
        <v>0</v>
      </c>
      <c r="AG914" s="203">
        <v>0</v>
      </c>
      <c r="AH914" s="203">
        <v>0</v>
      </c>
      <c r="AI914" s="203">
        <v>0</v>
      </c>
      <c r="AJ914" s="203">
        <v>0</v>
      </c>
      <c r="AK914" s="203">
        <v>0</v>
      </c>
      <c r="AL914" s="203">
        <v>0</v>
      </c>
      <c r="AM914" s="203">
        <v>0</v>
      </c>
      <c r="AN914" s="203">
        <v>0</v>
      </c>
      <c r="AO914" s="203">
        <v>0</v>
      </c>
      <c r="AP914" s="203">
        <v>0</v>
      </c>
      <c r="AQ914" s="203">
        <v>0</v>
      </c>
      <c r="AR914" s="203">
        <v>0</v>
      </c>
      <c r="AS914" s="203">
        <v>0</v>
      </c>
      <c r="AT914" s="203">
        <v>0</v>
      </c>
      <c r="AU914" s="203">
        <v>0</v>
      </c>
      <c r="AV914" s="203">
        <v>0</v>
      </c>
      <c r="AW914" s="203">
        <v>0</v>
      </c>
      <c r="AX914" s="203">
        <v>0</v>
      </c>
      <c r="AY914" s="203">
        <v>0</v>
      </c>
    </row>
    <row r="915" spans="16:51" x14ac:dyDescent="0.25">
      <c r="P915" s="200" t="s">
        <v>4056</v>
      </c>
      <c r="Q915" s="203" t="s">
        <v>3648</v>
      </c>
      <c r="R915" s="203">
        <v>0.4</v>
      </c>
      <c r="S915" s="203">
        <v>0.09</v>
      </c>
      <c r="T915" s="203">
        <v>0.01</v>
      </c>
      <c r="U915" s="203">
        <v>0.5</v>
      </c>
      <c r="V915" s="203">
        <v>0</v>
      </c>
      <c r="W915" s="203">
        <v>0</v>
      </c>
      <c r="X915" s="203">
        <v>0</v>
      </c>
      <c r="Y915" s="203">
        <v>0</v>
      </c>
      <c r="Z915" s="203">
        <v>0</v>
      </c>
      <c r="AA915" s="203">
        <v>0</v>
      </c>
      <c r="AB915" s="203">
        <v>0</v>
      </c>
      <c r="AC915" s="203">
        <v>0</v>
      </c>
      <c r="AD915" s="203">
        <v>0</v>
      </c>
      <c r="AE915" s="203">
        <v>0</v>
      </c>
      <c r="AF915" s="203">
        <v>0</v>
      </c>
      <c r="AG915" s="203">
        <v>0</v>
      </c>
      <c r="AH915" s="203">
        <v>0</v>
      </c>
      <c r="AI915" s="203">
        <v>0</v>
      </c>
      <c r="AJ915" s="203">
        <v>0</v>
      </c>
      <c r="AK915" s="203">
        <v>0</v>
      </c>
      <c r="AL915" s="203">
        <v>0</v>
      </c>
      <c r="AM915" s="203">
        <v>0</v>
      </c>
      <c r="AN915" s="203">
        <v>0</v>
      </c>
      <c r="AO915" s="203">
        <v>0</v>
      </c>
      <c r="AP915" s="203">
        <v>0</v>
      </c>
      <c r="AQ915" s="203">
        <v>0</v>
      </c>
      <c r="AR915" s="203">
        <v>0</v>
      </c>
      <c r="AS915" s="203">
        <v>0</v>
      </c>
      <c r="AT915" s="203">
        <v>0</v>
      </c>
      <c r="AU915" s="203">
        <v>0</v>
      </c>
      <c r="AV915" s="203">
        <v>0</v>
      </c>
      <c r="AW915" s="203">
        <v>0</v>
      </c>
      <c r="AX915" s="203">
        <v>0</v>
      </c>
      <c r="AY915" s="203">
        <v>0</v>
      </c>
    </row>
    <row r="916" spans="16:51" x14ac:dyDescent="0.25">
      <c r="P916" s="200" t="s">
        <v>4056</v>
      </c>
      <c r="Q916" s="203" t="s">
        <v>3652</v>
      </c>
      <c r="R916" s="203">
        <v>0.4</v>
      </c>
      <c r="S916" s="203">
        <v>0.09</v>
      </c>
      <c r="T916" s="203">
        <v>0.01</v>
      </c>
      <c r="U916" s="203">
        <v>0.5</v>
      </c>
      <c r="V916" s="203">
        <v>0</v>
      </c>
      <c r="W916" s="203">
        <v>0</v>
      </c>
      <c r="X916" s="203">
        <v>0</v>
      </c>
      <c r="Y916" s="203">
        <v>0</v>
      </c>
      <c r="Z916" s="203">
        <v>0</v>
      </c>
      <c r="AA916" s="203">
        <v>0</v>
      </c>
      <c r="AB916" s="203">
        <v>0</v>
      </c>
      <c r="AC916" s="203">
        <v>0</v>
      </c>
      <c r="AD916" s="203">
        <v>0</v>
      </c>
      <c r="AE916" s="203">
        <v>0</v>
      </c>
      <c r="AF916" s="203">
        <v>0</v>
      </c>
      <c r="AG916" s="203">
        <v>0</v>
      </c>
      <c r="AH916" s="203">
        <v>0</v>
      </c>
      <c r="AI916" s="203">
        <v>0</v>
      </c>
      <c r="AJ916" s="203">
        <v>0</v>
      </c>
      <c r="AK916" s="203">
        <v>0</v>
      </c>
      <c r="AL916" s="203">
        <v>0</v>
      </c>
      <c r="AM916" s="203">
        <v>0</v>
      </c>
      <c r="AN916" s="203">
        <v>0</v>
      </c>
      <c r="AO916" s="203">
        <v>0</v>
      </c>
      <c r="AP916" s="203">
        <v>0</v>
      </c>
      <c r="AQ916" s="203">
        <v>0</v>
      </c>
      <c r="AR916" s="203">
        <v>0</v>
      </c>
      <c r="AS916" s="203">
        <v>0</v>
      </c>
      <c r="AT916" s="203">
        <v>0</v>
      </c>
      <c r="AU916" s="203">
        <v>0</v>
      </c>
      <c r="AV916" s="203">
        <v>0</v>
      </c>
      <c r="AW916" s="203">
        <v>0</v>
      </c>
      <c r="AX916" s="203">
        <v>0</v>
      </c>
      <c r="AY916" s="203">
        <v>0</v>
      </c>
    </row>
    <row r="917" spans="16:51" x14ac:dyDescent="0.25">
      <c r="P917" s="200" t="s">
        <v>4056</v>
      </c>
      <c r="Q917" s="203" t="s">
        <v>3620</v>
      </c>
      <c r="R917" s="203">
        <v>0.49</v>
      </c>
      <c r="S917" s="203">
        <v>0.01</v>
      </c>
      <c r="T917" s="203">
        <v>0.5</v>
      </c>
      <c r="U917" s="203">
        <v>0</v>
      </c>
      <c r="V917" s="203">
        <v>0</v>
      </c>
      <c r="W917" s="203">
        <v>0</v>
      </c>
      <c r="X917" s="203">
        <v>0</v>
      </c>
      <c r="Y917" s="203">
        <v>0</v>
      </c>
      <c r="Z917" s="203">
        <v>0</v>
      </c>
      <c r="AA917" s="203">
        <v>0</v>
      </c>
      <c r="AB917" s="203">
        <v>0</v>
      </c>
      <c r="AC917" s="203">
        <v>0</v>
      </c>
      <c r="AD917" s="203">
        <v>0</v>
      </c>
      <c r="AE917" s="203">
        <v>0</v>
      </c>
      <c r="AF917" s="203">
        <v>0</v>
      </c>
      <c r="AG917" s="203">
        <v>0</v>
      </c>
      <c r="AH917" s="203">
        <v>0</v>
      </c>
      <c r="AI917" s="203">
        <v>0</v>
      </c>
      <c r="AJ917" s="203">
        <v>0</v>
      </c>
      <c r="AK917" s="203">
        <v>0</v>
      </c>
      <c r="AL917" s="203">
        <v>0</v>
      </c>
      <c r="AM917" s="203">
        <v>0</v>
      </c>
      <c r="AN917" s="203">
        <v>0</v>
      </c>
      <c r="AO917" s="203">
        <v>0</v>
      </c>
      <c r="AP917" s="203">
        <v>0</v>
      </c>
      <c r="AQ917" s="203">
        <v>0</v>
      </c>
      <c r="AR917" s="203">
        <v>0</v>
      </c>
      <c r="AS917" s="203">
        <v>0</v>
      </c>
      <c r="AT917" s="203">
        <v>0</v>
      </c>
      <c r="AU917" s="203">
        <v>0</v>
      </c>
      <c r="AV917" s="203">
        <v>0</v>
      </c>
      <c r="AW917" s="203">
        <v>0</v>
      </c>
      <c r="AX917" s="203">
        <v>0</v>
      </c>
      <c r="AY917" s="203">
        <v>0</v>
      </c>
    </row>
    <row r="918" spans="16:51" x14ac:dyDescent="0.25">
      <c r="P918" s="200" t="s">
        <v>4056</v>
      </c>
      <c r="Q918" s="203" t="s">
        <v>3653</v>
      </c>
      <c r="R918" s="203">
        <v>0.49</v>
      </c>
      <c r="S918" s="203">
        <v>0.01</v>
      </c>
      <c r="T918" s="203">
        <v>0.5</v>
      </c>
      <c r="U918" s="203">
        <v>0</v>
      </c>
      <c r="V918" s="203">
        <v>0</v>
      </c>
      <c r="W918" s="203">
        <v>0</v>
      </c>
      <c r="X918" s="203">
        <v>0</v>
      </c>
      <c r="Y918" s="203">
        <v>0</v>
      </c>
      <c r="Z918" s="203">
        <v>0</v>
      </c>
      <c r="AA918" s="203">
        <v>0</v>
      </c>
      <c r="AB918" s="203">
        <v>0</v>
      </c>
      <c r="AC918" s="203">
        <v>0</v>
      </c>
      <c r="AD918" s="203">
        <v>0</v>
      </c>
      <c r="AE918" s="203">
        <v>0</v>
      </c>
      <c r="AF918" s="203">
        <v>0</v>
      </c>
      <c r="AG918" s="203">
        <v>0</v>
      </c>
      <c r="AH918" s="203">
        <v>0</v>
      </c>
      <c r="AI918" s="203">
        <v>0</v>
      </c>
      <c r="AJ918" s="203">
        <v>0</v>
      </c>
      <c r="AK918" s="203">
        <v>0</v>
      </c>
      <c r="AL918" s="203">
        <v>0</v>
      </c>
      <c r="AM918" s="203">
        <v>0</v>
      </c>
      <c r="AN918" s="203">
        <v>0</v>
      </c>
      <c r="AO918" s="203">
        <v>0</v>
      </c>
      <c r="AP918" s="203">
        <v>0</v>
      </c>
      <c r="AQ918" s="203">
        <v>0</v>
      </c>
      <c r="AR918" s="203">
        <v>0</v>
      </c>
      <c r="AS918" s="203">
        <v>0</v>
      </c>
      <c r="AT918" s="203">
        <v>0</v>
      </c>
      <c r="AU918" s="203">
        <v>0</v>
      </c>
      <c r="AV918" s="203">
        <v>0</v>
      </c>
      <c r="AW918" s="203">
        <v>0</v>
      </c>
      <c r="AX918" s="203">
        <v>0</v>
      </c>
      <c r="AY918" s="203">
        <v>0</v>
      </c>
    </row>
    <row r="919" spans="16:51" x14ac:dyDescent="0.25">
      <c r="P919" s="200"/>
      <c r="Q919" s="203" t="s">
        <v>3655</v>
      </c>
      <c r="R919" s="203"/>
      <c r="S919" s="203"/>
      <c r="T919" s="203"/>
      <c r="U919" s="203"/>
      <c r="V919" s="203"/>
      <c r="W919" s="203"/>
      <c r="X919" s="203"/>
      <c r="Y919" s="203"/>
      <c r="Z919" s="203"/>
      <c r="AA919" s="203"/>
      <c r="AB919" s="203"/>
      <c r="AC919" s="203"/>
      <c r="AD919" s="203"/>
      <c r="AE919" s="203"/>
      <c r="AF919" s="203"/>
      <c r="AG919" s="203"/>
      <c r="AH919" s="203"/>
      <c r="AI919" s="203"/>
      <c r="AJ919" s="203"/>
      <c r="AK919" s="203"/>
      <c r="AL919" s="203"/>
      <c r="AM919" s="203"/>
      <c r="AN919" s="203"/>
      <c r="AO919" s="203"/>
      <c r="AP919" s="203"/>
      <c r="AQ919" s="203"/>
      <c r="AR919" s="203"/>
      <c r="AS919" s="203"/>
      <c r="AT919" s="203"/>
      <c r="AU919" s="203"/>
      <c r="AV919" s="203"/>
      <c r="AW919" s="203"/>
      <c r="AX919" s="203"/>
      <c r="AY919" s="203"/>
    </row>
    <row r="920" spans="16:51" x14ac:dyDescent="0.25">
      <c r="P920" s="200"/>
      <c r="Q920" s="203" t="s">
        <v>3654</v>
      </c>
      <c r="R920" s="203"/>
      <c r="S920" s="203"/>
      <c r="T920" s="203"/>
      <c r="U920" s="203"/>
      <c r="V920" s="203"/>
      <c r="W920" s="203"/>
      <c r="X920" s="203"/>
      <c r="Y920" s="203"/>
      <c r="Z920" s="203"/>
      <c r="AA920" s="203"/>
      <c r="AB920" s="203"/>
      <c r="AC920" s="203"/>
      <c r="AD920" s="203"/>
      <c r="AE920" s="203"/>
      <c r="AF920" s="203"/>
      <c r="AG920" s="203"/>
      <c r="AH920" s="203"/>
      <c r="AI920" s="203"/>
      <c r="AJ920" s="203"/>
      <c r="AK920" s="203"/>
      <c r="AL920" s="203"/>
      <c r="AM920" s="203"/>
      <c r="AN920" s="203"/>
      <c r="AO920" s="203"/>
      <c r="AP920" s="203"/>
      <c r="AQ920" s="203"/>
      <c r="AR920" s="203"/>
      <c r="AS920" s="203"/>
      <c r="AT920" s="203"/>
      <c r="AU920" s="203"/>
      <c r="AV920" s="203"/>
      <c r="AW920" s="203"/>
      <c r="AX920" s="203"/>
      <c r="AY920" s="203"/>
    </row>
    <row r="921" spans="16:51" x14ac:dyDescent="0.25">
      <c r="P921" s="200"/>
      <c r="Q921" s="203" t="s">
        <v>3658</v>
      </c>
      <c r="R921" s="203"/>
      <c r="S921" s="203"/>
      <c r="T921" s="203"/>
      <c r="U921" s="203"/>
      <c r="V921" s="203"/>
      <c r="W921" s="203"/>
      <c r="X921" s="203"/>
      <c r="Y921" s="203"/>
      <c r="Z921" s="203"/>
      <c r="AA921" s="203"/>
      <c r="AB921" s="203"/>
      <c r="AC921" s="203"/>
      <c r="AD921" s="203"/>
      <c r="AE921" s="203"/>
      <c r="AF921" s="203"/>
      <c r="AG921" s="203"/>
      <c r="AH921" s="203"/>
      <c r="AI921" s="203"/>
      <c r="AJ921" s="203"/>
      <c r="AK921" s="203"/>
      <c r="AL921" s="203"/>
      <c r="AM921" s="203"/>
      <c r="AN921" s="203"/>
      <c r="AO921" s="203"/>
      <c r="AP921" s="203"/>
      <c r="AQ921" s="203"/>
      <c r="AR921" s="203"/>
      <c r="AS921" s="203"/>
      <c r="AT921" s="203"/>
      <c r="AU921" s="203"/>
      <c r="AV921" s="203"/>
      <c r="AW921" s="203"/>
      <c r="AX921" s="203"/>
      <c r="AY921" s="203"/>
    </row>
    <row r="922" spans="16:51" x14ac:dyDescent="0.25">
      <c r="P922" s="200" t="s">
        <v>4056</v>
      </c>
      <c r="Q922" s="203" t="s">
        <v>3665</v>
      </c>
      <c r="R922" s="203">
        <v>0.3</v>
      </c>
      <c r="S922" s="203">
        <v>0.2</v>
      </c>
      <c r="T922" s="203">
        <v>0.5</v>
      </c>
      <c r="U922" s="203">
        <v>0</v>
      </c>
      <c r="V922" s="203">
        <v>0</v>
      </c>
      <c r="W922" s="203">
        <v>0</v>
      </c>
      <c r="X922" s="203">
        <v>0</v>
      </c>
      <c r="Y922" s="203">
        <v>0</v>
      </c>
      <c r="Z922" s="203">
        <v>0</v>
      </c>
      <c r="AA922" s="203">
        <v>0</v>
      </c>
      <c r="AB922" s="203">
        <v>0</v>
      </c>
      <c r="AC922" s="203">
        <v>0</v>
      </c>
      <c r="AD922" s="203">
        <v>0</v>
      </c>
      <c r="AE922" s="203">
        <v>0</v>
      </c>
      <c r="AF922" s="203">
        <v>0</v>
      </c>
      <c r="AG922" s="203">
        <v>0</v>
      </c>
      <c r="AH922" s="203">
        <v>0</v>
      </c>
      <c r="AI922" s="203">
        <v>0</v>
      </c>
      <c r="AJ922" s="203">
        <v>0</v>
      </c>
      <c r="AK922" s="203">
        <v>0</v>
      </c>
      <c r="AL922" s="203">
        <v>0</v>
      </c>
      <c r="AM922" s="203">
        <v>0</v>
      </c>
      <c r="AN922" s="203">
        <v>0</v>
      </c>
      <c r="AO922" s="203">
        <v>0</v>
      </c>
      <c r="AP922" s="203">
        <v>0</v>
      </c>
      <c r="AQ922" s="203">
        <v>0</v>
      </c>
      <c r="AR922" s="203">
        <v>0</v>
      </c>
      <c r="AS922" s="203">
        <v>0</v>
      </c>
      <c r="AT922" s="203">
        <v>0</v>
      </c>
      <c r="AU922" s="203">
        <v>0</v>
      </c>
      <c r="AV922" s="203">
        <v>0</v>
      </c>
      <c r="AW922" s="203">
        <v>0</v>
      </c>
      <c r="AX922" s="203">
        <v>0</v>
      </c>
      <c r="AY922" s="203">
        <v>0</v>
      </c>
    </row>
    <row r="923" spans="16:51" x14ac:dyDescent="0.25">
      <c r="P923" s="200" t="s">
        <v>4056</v>
      </c>
      <c r="Q923" s="203" t="s">
        <v>3666</v>
      </c>
      <c r="R923" s="203">
        <v>0.49</v>
      </c>
      <c r="S923" s="203">
        <v>0.01</v>
      </c>
      <c r="T923" s="203">
        <v>0.5</v>
      </c>
      <c r="U923" s="203">
        <v>0</v>
      </c>
      <c r="V923" s="203">
        <v>0</v>
      </c>
      <c r="W923" s="203">
        <v>0</v>
      </c>
      <c r="X923" s="203">
        <v>0</v>
      </c>
      <c r="Y923" s="203">
        <v>0</v>
      </c>
      <c r="Z923" s="203">
        <v>0</v>
      </c>
      <c r="AA923" s="203">
        <v>0</v>
      </c>
      <c r="AB923" s="203">
        <v>0</v>
      </c>
      <c r="AC923" s="203">
        <v>0</v>
      </c>
      <c r="AD923" s="203">
        <v>0</v>
      </c>
      <c r="AE923" s="203">
        <v>0</v>
      </c>
      <c r="AF923" s="203">
        <v>0</v>
      </c>
      <c r="AG923" s="203">
        <v>0</v>
      </c>
      <c r="AH923" s="203">
        <v>0</v>
      </c>
      <c r="AI923" s="203">
        <v>0</v>
      </c>
      <c r="AJ923" s="203">
        <v>0</v>
      </c>
      <c r="AK923" s="203">
        <v>0</v>
      </c>
      <c r="AL923" s="203">
        <v>0</v>
      </c>
      <c r="AM923" s="203">
        <v>0</v>
      </c>
      <c r="AN923" s="203">
        <v>0</v>
      </c>
      <c r="AO923" s="203">
        <v>0</v>
      </c>
      <c r="AP923" s="203">
        <v>0</v>
      </c>
      <c r="AQ923" s="203">
        <v>0</v>
      </c>
      <c r="AR923" s="203">
        <v>0</v>
      </c>
      <c r="AS923" s="203">
        <v>0</v>
      </c>
      <c r="AT923" s="203">
        <v>0</v>
      </c>
      <c r="AU923" s="203">
        <v>0</v>
      </c>
      <c r="AV923" s="203">
        <v>0</v>
      </c>
      <c r="AW923" s="203">
        <v>0</v>
      </c>
      <c r="AX923" s="203">
        <v>0</v>
      </c>
      <c r="AY923" s="203">
        <v>0</v>
      </c>
    </row>
    <row r="924" spans="16:51" x14ac:dyDescent="0.25">
      <c r="P924" s="200" t="s">
        <v>4056</v>
      </c>
      <c r="Q924" s="203" t="s">
        <v>3669</v>
      </c>
      <c r="R924" s="203">
        <v>0.4</v>
      </c>
      <c r="S924" s="203">
        <v>0.09</v>
      </c>
      <c r="T924" s="203">
        <v>0.01</v>
      </c>
      <c r="U924" s="203">
        <v>0.5</v>
      </c>
      <c r="V924" s="203">
        <v>0</v>
      </c>
      <c r="W924" s="203">
        <v>0</v>
      </c>
      <c r="X924" s="203">
        <v>0</v>
      </c>
      <c r="Y924" s="203">
        <v>0</v>
      </c>
      <c r="Z924" s="203">
        <v>0</v>
      </c>
      <c r="AA924" s="203">
        <v>0</v>
      </c>
      <c r="AB924" s="203">
        <v>0</v>
      </c>
      <c r="AC924" s="203">
        <v>0</v>
      </c>
      <c r="AD924" s="203">
        <v>0</v>
      </c>
      <c r="AE924" s="203">
        <v>0</v>
      </c>
      <c r="AF924" s="203">
        <v>0</v>
      </c>
      <c r="AG924" s="203">
        <v>0</v>
      </c>
      <c r="AH924" s="203">
        <v>0</v>
      </c>
      <c r="AI924" s="203">
        <v>0</v>
      </c>
      <c r="AJ924" s="203">
        <v>0</v>
      </c>
      <c r="AK924" s="203">
        <v>0</v>
      </c>
      <c r="AL924" s="203">
        <v>0</v>
      </c>
      <c r="AM924" s="203">
        <v>0</v>
      </c>
      <c r="AN924" s="203">
        <v>0</v>
      </c>
      <c r="AO924" s="203">
        <v>0</v>
      </c>
      <c r="AP924" s="203">
        <v>0</v>
      </c>
      <c r="AQ924" s="203">
        <v>0</v>
      </c>
      <c r="AR924" s="203">
        <v>0</v>
      </c>
      <c r="AS924" s="203">
        <v>0</v>
      </c>
      <c r="AT924" s="203">
        <v>0</v>
      </c>
      <c r="AU924" s="203">
        <v>0</v>
      </c>
      <c r="AV924" s="203">
        <v>0</v>
      </c>
      <c r="AW924" s="203">
        <v>0</v>
      </c>
      <c r="AX924" s="203">
        <v>0</v>
      </c>
      <c r="AY924" s="203">
        <v>0</v>
      </c>
    </row>
    <row r="925" spans="16:51" x14ac:dyDescent="0.25">
      <c r="P925" s="200" t="s">
        <v>4056</v>
      </c>
      <c r="Q925" s="203" t="s">
        <v>3673</v>
      </c>
      <c r="R925" s="203">
        <v>0.49</v>
      </c>
      <c r="S925" s="203">
        <v>0.01</v>
      </c>
      <c r="T925" s="203">
        <v>0.5</v>
      </c>
      <c r="U925" s="203">
        <v>0</v>
      </c>
      <c r="V925" s="203">
        <v>0</v>
      </c>
      <c r="W925" s="203">
        <v>0</v>
      </c>
      <c r="X925" s="203">
        <v>0</v>
      </c>
      <c r="Y925" s="203">
        <v>0</v>
      </c>
      <c r="Z925" s="203">
        <v>0</v>
      </c>
      <c r="AA925" s="203">
        <v>0</v>
      </c>
      <c r="AB925" s="203">
        <v>0</v>
      </c>
      <c r="AC925" s="203">
        <v>0</v>
      </c>
      <c r="AD925" s="203">
        <v>0</v>
      </c>
      <c r="AE925" s="203">
        <v>0</v>
      </c>
      <c r="AF925" s="203">
        <v>0</v>
      </c>
      <c r="AG925" s="203">
        <v>0</v>
      </c>
      <c r="AH925" s="203">
        <v>0</v>
      </c>
      <c r="AI925" s="203">
        <v>0</v>
      </c>
      <c r="AJ925" s="203">
        <v>0</v>
      </c>
      <c r="AK925" s="203">
        <v>0</v>
      </c>
      <c r="AL925" s="203">
        <v>0</v>
      </c>
      <c r="AM925" s="203">
        <v>0</v>
      </c>
      <c r="AN925" s="203">
        <v>0</v>
      </c>
      <c r="AO925" s="203">
        <v>0</v>
      </c>
      <c r="AP925" s="203">
        <v>0</v>
      </c>
      <c r="AQ925" s="203">
        <v>0</v>
      </c>
      <c r="AR925" s="203">
        <v>0</v>
      </c>
      <c r="AS925" s="203">
        <v>0</v>
      </c>
      <c r="AT925" s="203">
        <v>0</v>
      </c>
      <c r="AU925" s="203">
        <v>0</v>
      </c>
      <c r="AV925" s="203">
        <v>0</v>
      </c>
      <c r="AW925" s="203">
        <v>0</v>
      </c>
      <c r="AX925" s="203">
        <v>0</v>
      </c>
      <c r="AY925" s="203">
        <v>0</v>
      </c>
    </row>
    <row r="926" spans="16:51" x14ac:dyDescent="0.25">
      <c r="P926" s="200" t="s">
        <v>4056</v>
      </c>
      <c r="Q926" s="203" t="s">
        <v>3676</v>
      </c>
      <c r="R926" s="203">
        <v>0.49</v>
      </c>
      <c r="S926" s="203">
        <v>0.01</v>
      </c>
      <c r="T926" s="203">
        <v>0.5</v>
      </c>
      <c r="U926" s="203">
        <v>0</v>
      </c>
      <c r="V926" s="203">
        <v>0</v>
      </c>
      <c r="W926" s="203">
        <v>0</v>
      </c>
      <c r="X926" s="203">
        <v>0</v>
      </c>
      <c r="Y926" s="203">
        <v>0</v>
      </c>
      <c r="Z926" s="203">
        <v>0</v>
      </c>
      <c r="AA926" s="203">
        <v>0</v>
      </c>
      <c r="AB926" s="203">
        <v>0</v>
      </c>
      <c r="AC926" s="203">
        <v>0</v>
      </c>
      <c r="AD926" s="203">
        <v>0</v>
      </c>
      <c r="AE926" s="203">
        <v>0</v>
      </c>
      <c r="AF926" s="203">
        <v>0</v>
      </c>
      <c r="AG926" s="203">
        <v>0</v>
      </c>
      <c r="AH926" s="203">
        <v>0</v>
      </c>
      <c r="AI926" s="203">
        <v>0</v>
      </c>
      <c r="AJ926" s="203">
        <v>0</v>
      </c>
      <c r="AK926" s="203">
        <v>0</v>
      </c>
      <c r="AL926" s="203">
        <v>0</v>
      </c>
      <c r="AM926" s="203">
        <v>0</v>
      </c>
      <c r="AN926" s="203">
        <v>0</v>
      </c>
      <c r="AO926" s="203">
        <v>0</v>
      </c>
      <c r="AP926" s="203">
        <v>0</v>
      </c>
      <c r="AQ926" s="203">
        <v>0</v>
      </c>
      <c r="AR926" s="203">
        <v>0</v>
      </c>
      <c r="AS926" s="203">
        <v>0</v>
      </c>
      <c r="AT926" s="203">
        <v>0</v>
      </c>
      <c r="AU926" s="203">
        <v>0</v>
      </c>
      <c r="AV926" s="203">
        <v>0</v>
      </c>
      <c r="AW926" s="203">
        <v>0</v>
      </c>
      <c r="AX926" s="203">
        <v>0</v>
      </c>
      <c r="AY926" s="203">
        <v>0</v>
      </c>
    </row>
    <row r="927" spans="16:51" x14ac:dyDescent="0.25">
      <c r="P927" s="200" t="s">
        <v>4056</v>
      </c>
      <c r="Q927" s="203" t="s">
        <v>3677</v>
      </c>
      <c r="R927" s="203">
        <v>0.4</v>
      </c>
      <c r="S927" s="203">
        <v>0.09</v>
      </c>
      <c r="T927" s="203">
        <v>0.01</v>
      </c>
      <c r="U927" s="203">
        <v>0.5</v>
      </c>
      <c r="V927" s="203">
        <v>0</v>
      </c>
      <c r="W927" s="203">
        <v>0</v>
      </c>
      <c r="X927" s="203">
        <v>0</v>
      </c>
      <c r="Y927" s="203">
        <v>0</v>
      </c>
      <c r="Z927" s="203">
        <v>0</v>
      </c>
      <c r="AA927" s="203">
        <v>0</v>
      </c>
      <c r="AB927" s="203">
        <v>0</v>
      </c>
      <c r="AC927" s="203">
        <v>0</v>
      </c>
      <c r="AD927" s="203">
        <v>0</v>
      </c>
      <c r="AE927" s="203">
        <v>0</v>
      </c>
      <c r="AF927" s="203">
        <v>0</v>
      </c>
      <c r="AG927" s="203">
        <v>0</v>
      </c>
      <c r="AH927" s="203">
        <v>0</v>
      </c>
      <c r="AI927" s="203">
        <v>0</v>
      </c>
      <c r="AJ927" s="203">
        <v>0</v>
      </c>
      <c r="AK927" s="203">
        <v>0</v>
      </c>
      <c r="AL927" s="203">
        <v>0</v>
      </c>
      <c r="AM927" s="203">
        <v>0</v>
      </c>
      <c r="AN927" s="203">
        <v>0</v>
      </c>
      <c r="AO927" s="203">
        <v>0</v>
      </c>
      <c r="AP927" s="203">
        <v>0</v>
      </c>
      <c r="AQ927" s="203">
        <v>0</v>
      </c>
      <c r="AR927" s="203">
        <v>0</v>
      </c>
      <c r="AS927" s="203">
        <v>0</v>
      </c>
      <c r="AT927" s="203">
        <v>0</v>
      </c>
      <c r="AU927" s="203">
        <v>0</v>
      </c>
      <c r="AV927" s="203">
        <v>0</v>
      </c>
      <c r="AW927" s="203">
        <v>0</v>
      </c>
      <c r="AX927" s="203">
        <v>0</v>
      </c>
      <c r="AY927" s="203">
        <v>0</v>
      </c>
    </row>
    <row r="928" spans="16:51" x14ac:dyDescent="0.25">
      <c r="P928" s="200" t="s">
        <v>4056</v>
      </c>
      <c r="Q928" s="203" t="s">
        <v>3678</v>
      </c>
      <c r="R928" s="203">
        <v>0.49</v>
      </c>
      <c r="S928" s="203">
        <v>0.01</v>
      </c>
      <c r="T928" s="203">
        <v>0.5</v>
      </c>
      <c r="U928" s="203">
        <v>0</v>
      </c>
      <c r="V928" s="203">
        <v>0</v>
      </c>
      <c r="W928" s="203">
        <v>0</v>
      </c>
      <c r="X928" s="203">
        <v>0</v>
      </c>
      <c r="Y928" s="203">
        <v>0</v>
      </c>
      <c r="Z928" s="203">
        <v>0</v>
      </c>
      <c r="AA928" s="203">
        <v>0</v>
      </c>
      <c r="AB928" s="203">
        <v>0</v>
      </c>
      <c r="AC928" s="203">
        <v>0</v>
      </c>
      <c r="AD928" s="203">
        <v>0</v>
      </c>
      <c r="AE928" s="203">
        <v>0</v>
      </c>
      <c r="AF928" s="203">
        <v>0</v>
      </c>
      <c r="AG928" s="203">
        <v>0</v>
      </c>
      <c r="AH928" s="203">
        <v>0</v>
      </c>
      <c r="AI928" s="203">
        <v>0</v>
      </c>
      <c r="AJ928" s="203">
        <v>0</v>
      </c>
      <c r="AK928" s="203">
        <v>0</v>
      </c>
      <c r="AL928" s="203">
        <v>0</v>
      </c>
      <c r="AM928" s="203">
        <v>0</v>
      </c>
      <c r="AN928" s="203">
        <v>0</v>
      </c>
      <c r="AO928" s="203">
        <v>0</v>
      </c>
      <c r="AP928" s="203">
        <v>0</v>
      </c>
      <c r="AQ928" s="203">
        <v>0</v>
      </c>
      <c r="AR928" s="203">
        <v>0</v>
      </c>
      <c r="AS928" s="203">
        <v>0</v>
      </c>
      <c r="AT928" s="203">
        <v>0</v>
      </c>
      <c r="AU928" s="203">
        <v>0</v>
      </c>
      <c r="AV928" s="203">
        <v>0</v>
      </c>
      <c r="AW928" s="203">
        <v>0</v>
      </c>
      <c r="AX928" s="203">
        <v>0</v>
      </c>
      <c r="AY928" s="203">
        <v>0</v>
      </c>
    </row>
    <row r="929" spans="16:51" x14ac:dyDescent="0.25">
      <c r="P929" s="200" t="s">
        <v>4056</v>
      </c>
      <c r="Q929" s="203" t="s">
        <v>3681</v>
      </c>
      <c r="R929" s="203">
        <v>0.4</v>
      </c>
      <c r="S929" s="203">
        <v>0.1</v>
      </c>
      <c r="T929" s="203">
        <v>0.5</v>
      </c>
      <c r="U929" s="203">
        <v>0</v>
      </c>
      <c r="V929" s="203">
        <v>0</v>
      </c>
      <c r="W929" s="203">
        <v>0</v>
      </c>
      <c r="X929" s="203">
        <v>0</v>
      </c>
      <c r="Y929" s="203">
        <v>0</v>
      </c>
      <c r="Z929" s="203">
        <v>0</v>
      </c>
      <c r="AA929" s="203">
        <v>0</v>
      </c>
      <c r="AB929" s="203">
        <v>0</v>
      </c>
      <c r="AC929" s="203">
        <v>0</v>
      </c>
      <c r="AD929" s="203">
        <v>0</v>
      </c>
      <c r="AE929" s="203">
        <v>0</v>
      </c>
      <c r="AF929" s="203">
        <v>0</v>
      </c>
      <c r="AG929" s="203">
        <v>0</v>
      </c>
      <c r="AH929" s="203">
        <v>0</v>
      </c>
      <c r="AI929" s="203">
        <v>0</v>
      </c>
      <c r="AJ929" s="203">
        <v>0</v>
      </c>
      <c r="AK929" s="203">
        <v>0</v>
      </c>
      <c r="AL929" s="203">
        <v>0</v>
      </c>
      <c r="AM929" s="203">
        <v>0</v>
      </c>
      <c r="AN929" s="203">
        <v>0</v>
      </c>
      <c r="AO929" s="203">
        <v>0</v>
      </c>
      <c r="AP929" s="203">
        <v>0</v>
      </c>
      <c r="AQ929" s="203">
        <v>0</v>
      </c>
      <c r="AR929" s="203">
        <v>0</v>
      </c>
      <c r="AS929" s="203">
        <v>0</v>
      </c>
      <c r="AT929" s="203">
        <v>0</v>
      </c>
      <c r="AU929" s="203">
        <v>0</v>
      </c>
      <c r="AV929" s="203">
        <v>0</v>
      </c>
      <c r="AW929" s="203">
        <v>0</v>
      </c>
      <c r="AX929" s="203">
        <v>0</v>
      </c>
      <c r="AY929" s="203">
        <v>0</v>
      </c>
    </row>
    <row r="930" spans="16:51" x14ac:dyDescent="0.25">
      <c r="P930" s="200" t="s">
        <v>4056</v>
      </c>
      <c r="Q930" s="203" t="s">
        <v>3684</v>
      </c>
      <c r="R930" s="203">
        <v>0.49</v>
      </c>
      <c r="S930" s="203">
        <v>0.01</v>
      </c>
      <c r="T930" s="203">
        <v>0.5</v>
      </c>
      <c r="U930" s="203">
        <v>0</v>
      </c>
      <c r="V930" s="203">
        <v>0</v>
      </c>
      <c r="W930" s="203">
        <v>0</v>
      </c>
      <c r="X930" s="203">
        <v>0</v>
      </c>
      <c r="Y930" s="203">
        <v>0</v>
      </c>
      <c r="Z930" s="203">
        <v>0</v>
      </c>
      <c r="AA930" s="203">
        <v>0</v>
      </c>
      <c r="AB930" s="203">
        <v>0</v>
      </c>
      <c r="AC930" s="203">
        <v>0</v>
      </c>
      <c r="AD930" s="203">
        <v>0</v>
      </c>
      <c r="AE930" s="203">
        <v>0</v>
      </c>
      <c r="AF930" s="203">
        <v>0</v>
      </c>
      <c r="AG930" s="203">
        <v>0</v>
      </c>
      <c r="AH930" s="203">
        <v>0</v>
      </c>
      <c r="AI930" s="203">
        <v>0</v>
      </c>
      <c r="AJ930" s="203">
        <v>0</v>
      </c>
      <c r="AK930" s="203">
        <v>0</v>
      </c>
      <c r="AL930" s="203">
        <v>0</v>
      </c>
      <c r="AM930" s="203">
        <v>0</v>
      </c>
      <c r="AN930" s="203">
        <v>0</v>
      </c>
      <c r="AO930" s="203">
        <v>0</v>
      </c>
      <c r="AP930" s="203">
        <v>0</v>
      </c>
      <c r="AQ930" s="203">
        <v>0</v>
      </c>
      <c r="AR930" s="203">
        <v>0</v>
      </c>
      <c r="AS930" s="203">
        <v>0</v>
      </c>
      <c r="AT930" s="203">
        <v>0</v>
      </c>
      <c r="AU930" s="203">
        <v>0</v>
      </c>
      <c r="AV930" s="203">
        <v>0</v>
      </c>
      <c r="AW930" s="203">
        <v>0</v>
      </c>
      <c r="AX930" s="203">
        <v>0</v>
      </c>
      <c r="AY930" s="203">
        <v>0</v>
      </c>
    </row>
    <row r="931" spans="16:51" x14ac:dyDescent="0.25">
      <c r="P931" s="200" t="s">
        <v>4056</v>
      </c>
      <c r="Q931" s="203" t="s">
        <v>3659</v>
      </c>
      <c r="R931" s="203">
        <v>0.49</v>
      </c>
      <c r="S931" s="203">
        <v>0.01</v>
      </c>
      <c r="T931" s="203">
        <v>0.5</v>
      </c>
      <c r="U931" s="203">
        <v>0</v>
      </c>
      <c r="V931" s="203">
        <v>0</v>
      </c>
      <c r="W931" s="203">
        <v>0</v>
      </c>
      <c r="X931" s="203">
        <v>0</v>
      </c>
      <c r="Y931" s="203">
        <v>0</v>
      </c>
      <c r="Z931" s="203">
        <v>0</v>
      </c>
      <c r="AA931" s="203">
        <v>0</v>
      </c>
      <c r="AB931" s="203">
        <v>0</v>
      </c>
      <c r="AC931" s="203">
        <v>0</v>
      </c>
      <c r="AD931" s="203">
        <v>0</v>
      </c>
      <c r="AE931" s="203">
        <v>0</v>
      </c>
      <c r="AF931" s="203">
        <v>0</v>
      </c>
      <c r="AG931" s="203">
        <v>0</v>
      </c>
      <c r="AH931" s="203">
        <v>0</v>
      </c>
      <c r="AI931" s="203">
        <v>0</v>
      </c>
      <c r="AJ931" s="203">
        <v>0</v>
      </c>
      <c r="AK931" s="203">
        <v>0</v>
      </c>
      <c r="AL931" s="203">
        <v>0</v>
      </c>
      <c r="AM931" s="203">
        <v>0</v>
      </c>
      <c r="AN931" s="203">
        <v>0</v>
      </c>
      <c r="AO931" s="203">
        <v>0</v>
      </c>
      <c r="AP931" s="203">
        <v>0</v>
      </c>
      <c r="AQ931" s="203">
        <v>0</v>
      </c>
      <c r="AR931" s="203">
        <v>0</v>
      </c>
      <c r="AS931" s="203">
        <v>0</v>
      </c>
      <c r="AT931" s="203">
        <v>0</v>
      </c>
      <c r="AU931" s="203">
        <v>0</v>
      </c>
      <c r="AV931" s="203">
        <v>0</v>
      </c>
      <c r="AW931" s="203">
        <v>0</v>
      </c>
      <c r="AX931" s="203">
        <v>0</v>
      </c>
      <c r="AY931" s="203">
        <v>0</v>
      </c>
    </row>
    <row r="932" spans="16:51" x14ac:dyDescent="0.25">
      <c r="P932" s="200" t="s">
        <v>4056</v>
      </c>
      <c r="Q932" s="203" t="s">
        <v>3687</v>
      </c>
      <c r="R932" s="203">
        <v>0.49</v>
      </c>
      <c r="S932" s="203">
        <v>0.01</v>
      </c>
      <c r="T932" s="203">
        <v>0.5</v>
      </c>
      <c r="U932" s="203">
        <v>0</v>
      </c>
      <c r="V932" s="203">
        <v>0</v>
      </c>
      <c r="W932" s="203">
        <v>0</v>
      </c>
      <c r="X932" s="203">
        <v>0</v>
      </c>
      <c r="Y932" s="203">
        <v>0</v>
      </c>
      <c r="Z932" s="203">
        <v>0</v>
      </c>
      <c r="AA932" s="203">
        <v>0</v>
      </c>
      <c r="AB932" s="203">
        <v>0</v>
      </c>
      <c r="AC932" s="203">
        <v>0</v>
      </c>
      <c r="AD932" s="203">
        <v>0</v>
      </c>
      <c r="AE932" s="203">
        <v>0</v>
      </c>
      <c r="AF932" s="203">
        <v>0</v>
      </c>
      <c r="AG932" s="203">
        <v>0</v>
      </c>
      <c r="AH932" s="203">
        <v>0</v>
      </c>
      <c r="AI932" s="203">
        <v>0</v>
      </c>
      <c r="AJ932" s="203">
        <v>0</v>
      </c>
      <c r="AK932" s="203">
        <v>0</v>
      </c>
      <c r="AL932" s="203">
        <v>0</v>
      </c>
      <c r="AM932" s="203">
        <v>0</v>
      </c>
      <c r="AN932" s="203">
        <v>0</v>
      </c>
      <c r="AO932" s="203">
        <v>0</v>
      </c>
      <c r="AP932" s="203">
        <v>0</v>
      </c>
      <c r="AQ932" s="203">
        <v>0</v>
      </c>
      <c r="AR932" s="203">
        <v>0</v>
      </c>
      <c r="AS932" s="203">
        <v>0</v>
      </c>
      <c r="AT932" s="203">
        <v>0</v>
      </c>
      <c r="AU932" s="203">
        <v>0</v>
      </c>
      <c r="AV932" s="203">
        <v>0</v>
      </c>
      <c r="AW932" s="203">
        <v>0</v>
      </c>
      <c r="AX932" s="203">
        <v>0</v>
      </c>
      <c r="AY932" s="203">
        <v>0</v>
      </c>
    </row>
    <row r="933" spans="16:51" x14ac:dyDescent="0.25">
      <c r="P933" s="200" t="s">
        <v>4056</v>
      </c>
      <c r="Q933" s="203" t="s">
        <v>3690</v>
      </c>
      <c r="R933" s="203">
        <v>0.4</v>
      </c>
      <c r="S933" s="203">
        <v>0.09</v>
      </c>
      <c r="T933" s="203">
        <v>0.01</v>
      </c>
      <c r="U933" s="203">
        <v>0.5</v>
      </c>
      <c r="V933" s="203">
        <v>0</v>
      </c>
      <c r="W933" s="203">
        <v>0</v>
      </c>
      <c r="X933" s="203">
        <v>0</v>
      </c>
      <c r="Y933" s="203">
        <v>0</v>
      </c>
      <c r="Z933" s="203">
        <v>0</v>
      </c>
      <c r="AA933" s="203">
        <v>0</v>
      </c>
      <c r="AB933" s="203">
        <v>0</v>
      </c>
      <c r="AC933" s="203">
        <v>0</v>
      </c>
      <c r="AD933" s="203">
        <v>0</v>
      </c>
      <c r="AE933" s="203">
        <v>0</v>
      </c>
      <c r="AF933" s="203">
        <v>0</v>
      </c>
      <c r="AG933" s="203">
        <v>0</v>
      </c>
      <c r="AH933" s="203">
        <v>0</v>
      </c>
      <c r="AI933" s="203">
        <v>0</v>
      </c>
      <c r="AJ933" s="203">
        <v>0</v>
      </c>
      <c r="AK933" s="203">
        <v>0</v>
      </c>
      <c r="AL933" s="203">
        <v>0</v>
      </c>
      <c r="AM933" s="203">
        <v>0</v>
      </c>
      <c r="AN933" s="203">
        <v>0</v>
      </c>
      <c r="AO933" s="203">
        <v>0</v>
      </c>
      <c r="AP933" s="203">
        <v>0</v>
      </c>
      <c r="AQ933" s="203">
        <v>0</v>
      </c>
      <c r="AR933" s="203">
        <v>0</v>
      </c>
      <c r="AS933" s="203">
        <v>0</v>
      </c>
      <c r="AT933" s="203">
        <v>0</v>
      </c>
      <c r="AU933" s="203">
        <v>0</v>
      </c>
      <c r="AV933" s="203">
        <v>0</v>
      </c>
      <c r="AW933" s="203">
        <v>0</v>
      </c>
      <c r="AX933" s="203">
        <v>0</v>
      </c>
      <c r="AY933" s="203">
        <v>0</v>
      </c>
    </row>
    <row r="934" spans="16:51" x14ac:dyDescent="0.25">
      <c r="P934" s="200" t="s">
        <v>4056</v>
      </c>
      <c r="Q934" s="203" t="s">
        <v>3691</v>
      </c>
      <c r="R934" s="203">
        <v>0.4</v>
      </c>
      <c r="S934" s="203">
        <v>0.1</v>
      </c>
      <c r="T934" s="203">
        <v>0.5</v>
      </c>
      <c r="U934" s="203">
        <v>0</v>
      </c>
      <c r="V934" s="203">
        <v>0</v>
      </c>
      <c r="W934" s="203">
        <v>0</v>
      </c>
      <c r="X934" s="203">
        <v>0</v>
      </c>
      <c r="Y934" s="203">
        <v>0</v>
      </c>
      <c r="Z934" s="203">
        <v>0</v>
      </c>
      <c r="AA934" s="203">
        <v>0</v>
      </c>
      <c r="AB934" s="203">
        <v>0</v>
      </c>
      <c r="AC934" s="203">
        <v>0</v>
      </c>
      <c r="AD934" s="203">
        <v>0</v>
      </c>
      <c r="AE934" s="203">
        <v>0</v>
      </c>
      <c r="AF934" s="203">
        <v>0</v>
      </c>
      <c r="AG934" s="203">
        <v>0</v>
      </c>
      <c r="AH934" s="203">
        <v>0</v>
      </c>
      <c r="AI934" s="203">
        <v>0</v>
      </c>
      <c r="AJ934" s="203">
        <v>0</v>
      </c>
      <c r="AK934" s="203">
        <v>0</v>
      </c>
      <c r="AL934" s="203">
        <v>0</v>
      </c>
      <c r="AM934" s="203">
        <v>0</v>
      </c>
      <c r="AN934" s="203">
        <v>0</v>
      </c>
      <c r="AO934" s="203">
        <v>0</v>
      </c>
      <c r="AP934" s="203">
        <v>0</v>
      </c>
      <c r="AQ934" s="203">
        <v>0</v>
      </c>
      <c r="AR934" s="203">
        <v>0</v>
      </c>
      <c r="AS934" s="203">
        <v>0</v>
      </c>
      <c r="AT934" s="203">
        <v>0</v>
      </c>
      <c r="AU934" s="203">
        <v>0</v>
      </c>
      <c r="AV934" s="203">
        <v>0</v>
      </c>
      <c r="AW934" s="203">
        <v>0</v>
      </c>
      <c r="AX934" s="203">
        <v>0</v>
      </c>
      <c r="AY934" s="203">
        <v>0</v>
      </c>
    </row>
    <row r="935" spans="16:51" x14ac:dyDescent="0.25">
      <c r="P935" s="200" t="s">
        <v>4056</v>
      </c>
      <c r="Q935" s="203" t="s">
        <v>3694</v>
      </c>
      <c r="R935" s="203">
        <v>0.3</v>
      </c>
      <c r="S935" s="203">
        <v>0.2</v>
      </c>
      <c r="T935" s="203">
        <v>0.5</v>
      </c>
      <c r="U935" s="203">
        <v>0</v>
      </c>
      <c r="V935" s="203">
        <v>0</v>
      </c>
      <c r="W935" s="203">
        <v>0</v>
      </c>
      <c r="X935" s="203">
        <v>0</v>
      </c>
      <c r="Y935" s="203">
        <v>0</v>
      </c>
      <c r="Z935" s="203">
        <v>0</v>
      </c>
      <c r="AA935" s="203">
        <v>0</v>
      </c>
      <c r="AB935" s="203">
        <v>0</v>
      </c>
      <c r="AC935" s="203">
        <v>0</v>
      </c>
      <c r="AD935" s="203">
        <v>0</v>
      </c>
      <c r="AE935" s="203">
        <v>0</v>
      </c>
      <c r="AF935" s="203">
        <v>0</v>
      </c>
      <c r="AG935" s="203">
        <v>0</v>
      </c>
      <c r="AH935" s="203">
        <v>0</v>
      </c>
      <c r="AI935" s="203">
        <v>0</v>
      </c>
      <c r="AJ935" s="203">
        <v>0</v>
      </c>
      <c r="AK935" s="203">
        <v>0</v>
      </c>
      <c r="AL935" s="203">
        <v>0</v>
      </c>
      <c r="AM935" s="203">
        <v>0</v>
      </c>
      <c r="AN935" s="203">
        <v>0</v>
      </c>
      <c r="AO935" s="203">
        <v>0</v>
      </c>
      <c r="AP935" s="203">
        <v>0</v>
      </c>
      <c r="AQ935" s="203">
        <v>0</v>
      </c>
      <c r="AR935" s="203">
        <v>0</v>
      </c>
      <c r="AS935" s="203">
        <v>0</v>
      </c>
      <c r="AT935" s="203">
        <v>0</v>
      </c>
      <c r="AU935" s="203">
        <v>0</v>
      </c>
      <c r="AV935" s="203">
        <v>0</v>
      </c>
      <c r="AW935" s="203">
        <v>0</v>
      </c>
      <c r="AX935" s="203">
        <v>0</v>
      </c>
      <c r="AY935" s="203">
        <v>0</v>
      </c>
    </row>
    <row r="936" spans="16:51" x14ac:dyDescent="0.25">
      <c r="P936" s="200" t="s">
        <v>4056</v>
      </c>
      <c r="Q936" s="203" t="s">
        <v>3695</v>
      </c>
      <c r="R936" s="203">
        <v>0.4</v>
      </c>
      <c r="S936" s="203">
        <v>0.09</v>
      </c>
      <c r="T936" s="203">
        <v>0.01</v>
      </c>
      <c r="U936" s="203">
        <v>0.5</v>
      </c>
      <c r="V936" s="203">
        <v>0</v>
      </c>
      <c r="W936" s="203">
        <v>0</v>
      </c>
      <c r="X936" s="203">
        <v>0</v>
      </c>
      <c r="Y936" s="203">
        <v>0</v>
      </c>
      <c r="Z936" s="203">
        <v>0</v>
      </c>
      <c r="AA936" s="203">
        <v>0</v>
      </c>
      <c r="AB936" s="203">
        <v>0</v>
      </c>
      <c r="AC936" s="203">
        <v>0</v>
      </c>
      <c r="AD936" s="203">
        <v>0</v>
      </c>
      <c r="AE936" s="203">
        <v>0</v>
      </c>
      <c r="AF936" s="203">
        <v>0</v>
      </c>
      <c r="AG936" s="203">
        <v>0</v>
      </c>
      <c r="AH936" s="203">
        <v>0</v>
      </c>
      <c r="AI936" s="203">
        <v>0</v>
      </c>
      <c r="AJ936" s="203">
        <v>0</v>
      </c>
      <c r="AK936" s="203">
        <v>0</v>
      </c>
      <c r="AL936" s="203">
        <v>0</v>
      </c>
      <c r="AM936" s="203">
        <v>0</v>
      </c>
      <c r="AN936" s="203">
        <v>0</v>
      </c>
      <c r="AO936" s="203">
        <v>0</v>
      </c>
      <c r="AP936" s="203">
        <v>0</v>
      </c>
      <c r="AQ936" s="203">
        <v>0</v>
      </c>
      <c r="AR936" s="203">
        <v>0</v>
      </c>
      <c r="AS936" s="203">
        <v>0</v>
      </c>
      <c r="AT936" s="203">
        <v>0</v>
      </c>
      <c r="AU936" s="203">
        <v>0</v>
      </c>
      <c r="AV936" s="203">
        <v>0</v>
      </c>
      <c r="AW936" s="203">
        <v>0</v>
      </c>
      <c r="AX936" s="203">
        <v>0</v>
      </c>
      <c r="AY936" s="203">
        <v>0</v>
      </c>
    </row>
    <row r="937" spans="16:51" x14ac:dyDescent="0.25">
      <c r="P937" s="200" t="s">
        <v>4056</v>
      </c>
      <c r="Q937" s="203" t="s">
        <v>3696</v>
      </c>
      <c r="R937" s="203">
        <v>0.49</v>
      </c>
      <c r="S937" s="203">
        <v>0.01</v>
      </c>
      <c r="T937" s="203">
        <v>0.5</v>
      </c>
      <c r="U937" s="203">
        <v>0</v>
      </c>
      <c r="V937" s="203">
        <v>0</v>
      </c>
      <c r="W937" s="203">
        <v>0</v>
      </c>
      <c r="X937" s="203">
        <v>0</v>
      </c>
      <c r="Y937" s="203">
        <v>0</v>
      </c>
      <c r="Z937" s="203">
        <v>0</v>
      </c>
      <c r="AA937" s="203">
        <v>0</v>
      </c>
      <c r="AB937" s="203">
        <v>0</v>
      </c>
      <c r="AC937" s="203">
        <v>0</v>
      </c>
      <c r="AD937" s="203">
        <v>0</v>
      </c>
      <c r="AE937" s="203">
        <v>0</v>
      </c>
      <c r="AF937" s="203">
        <v>0</v>
      </c>
      <c r="AG937" s="203">
        <v>0</v>
      </c>
      <c r="AH937" s="203">
        <v>0</v>
      </c>
      <c r="AI937" s="203">
        <v>0</v>
      </c>
      <c r="AJ937" s="203">
        <v>0</v>
      </c>
      <c r="AK937" s="203">
        <v>0</v>
      </c>
      <c r="AL937" s="203">
        <v>0</v>
      </c>
      <c r="AM937" s="203">
        <v>0</v>
      </c>
      <c r="AN937" s="203">
        <v>0</v>
      </c>
      <c r="AO937" s="203">
        <v>0</v>
      </c>
      <c r="AP937" s="203">
        <v>0</v>
      </c>
      <c r="AQ937" s="203">
        <v>0</v>
      </c>
      <c r="AR937" s="203">
        <v>0</v>
      </c>
      <c r="AS937" s="203">
        <v>0</v>
      </c>
      <c r="AT937" s="203">
        <v>0</v>
      </c>
      <c r="AU937" s="203">
        <v>0</v>
      </c>
      <c r="AV937" s="203">
        <v>0</v>
      </c>
      <c r="AW937" s="203">
        <v>0</v>
      </c>
      <c r="AX937" s="203">
        <v>0</v>
      </c>
      <c r="AY937" s="203">
        <v>0</v>
      </c>
    </row>
    <row r="938" spans="16:51" x14ac:dyDescent="0.25">
      <c r="P938" s="200" t="s">
        <v>4056</v>
      </c>
      <c r="Q938" s="203" t="s">
        <v>3621</v>
      </c>
      <c r="R938" s="203">
        <v>0.49</v>
      </c>
      <c r="S938" s="203">
        <v>0.01</v>
      </c>
      <c r="T938" s="203">
        <v>0.5</v>
      </c>
      <c r="U938" s="203">
        <v>0</v>
      </c>
      <c r="V938" s="203">
        <v>0</v>
      </c>
      <c r="W938" s="203">
        <v>0</v>
      </c>
      <c r="X938" s="203">
        <v>0</v>
      </c>
      <c r="Y938" s="203">
        <v>0</v>
      </c>
      <c r="Z938" s="203">
        <v>0</v>
      </c>
      <c r="AA938" s="203">
        <v>0</v>
      </c>
      <c r="AB938" s="203">
        <v>0</v>
      </c>
      <c r="AC938" s="203">
        <v>0</v>
      </c>
      <c r="AD938" s="203">
        <v>0</v>
      </c>
      <c r="AE938" s="203">
        <v>0</v>
      </c>
      <c r="AF938" s="203">
        <v>0</v>
      </c>
      <c r="AG938" s="203">
        <v>0</v>
      </c>
      <c r="AH938" s="203">
        <v>0</v>
      </c>
      <c r="AI938" s="203">
        <v>0</v>
      </c>
      <c r="AJ938" s="203">
        <v>0</v>
      </c>
      <c r="AK938" s="203">
        <v>0</v>
      </c>
      <c r="AL938" s="203">
        <v>0</v>
      </c>
      <c r="AM938" s="203">
        <v>0</v>
      </c>
      <c r="AN938" s="203">
        <v>0</v>
      </c>
      <c r="AO938" s="203">
        <v>0</v>
      </c>
      <c r="AP938" s="203">
        <v>0</v>
      </c>
      <c r="AQ938" s="203">
        <v>0</v>
      </c>
      <c r="AR938" s="203">
        <v>0</v>
      </c>
      <c r="AS938" s="203">
        <v>0</v>
      </c>
      <c r="AT938" s="203">
        <v>0</v>
      </c>
      <c r="AU938" s="203">
        <v>0</v>
      </c>
      <c r="AV938" s="203">
        <v>0</v>
      </c>
      <c r="AW938" s="203">
        <v>0</v>
      </c>
      <c r="AX938" s="203">
        <v>0</v>
      </c>
      <c r="AY938" s="203">
        <v>0</v>
      </c>
    </row>
    <row r="939" spans="16:51" x14ac:dyDescent="0.25">
      <c r="P939" s="200" t="s">
        <v>4056</v>
      </c>
      <c r="Q939" s="203" t="s">
        <v>3698</v>
      </c>
      <c r="R939" s="203">
        <v>0.4</v>
      </c>
      <c r="S939" s="203">
        <v>0.1</v>
      </c>
      <c r="T939" s="203">
        <v>0.5</v>
      </c>
      <c r="U939" s="203">
        <v>0</v>
      </c>
      <c r="V939" s="203">
        <v>0</v>
      </c>
      <c r="W939" s="203">
        <v>0</v>
      </c>
      <c r="X939" s="203">
        <v>0</v>
      </c>
      <c r="Y939" s="203">
        <v>0</v>
      </c>
      <c r="Z939" s="203">
        <v>0</v>
      </c>
      <c r="AA939" s="203">
        <v>0</v>
      </c>
      <c r="AB939" s="203">
        <v>0</v>
      </c>
      <c r="AC939" s="203">
        <v>0</v>
      </c>
      <c r="AD939" s="203">
        <v>0</v>
      </c>
      <c r="AE939" s="203">
        <v>0</v>
      </c>
      <c r="AF939" s="203">
        <v>0</v>
      </c>
      <c r="AG939" s="203">
        <v>0</v>
      </c>
      <c r="AH939" s="203">
        <v>0</v>
      </c>
      <c r="AI939" s="203">
        <v>0</v>
      </c>
      <c r="AJ939" s="203">
        <v>0</v>
      </c>
      <c r="AK939" s="203">
        <v>0</v>
      </c>
      <c r="AL939" s="203">
        <v>0</v>
      </c>
      <c r="AM939" s="203">
        <v>0</v>
      </c>
      <c r="AN939" s="203">
        <v>0</v>
      </c>
      <c r="AO939" s="203">
        <v>0</v>
      </c>
      <c r="AP939" s="203">
        <v>0</v>
      </c>
      <c r="AQ939" s="203">
        <v>0</v>
      </c>
      <c r="AR939" s="203">
        <v>0</v>
      </c>
      <c r="AS939" s="203">
        <v>0</v>
      </c>
      <c r="AT939" s="203">
        <v>0</v>
      </c>
      <c r="AU939" s="203">
        <v>0</v>
      </c>
      <c r="AV939" s="203">
        <v>0</v>
      </c>
      <c r="AW939" s="203">
        <v>0</v>
      </c>
      <c r="AX939" s="203">
        <v>0</v>
      </c>
      <c r="AY939" s="203">
        <v>0</v>
      </c>
    </row>
    <row r="940" spans="16:51" x14ac:dyDescent="0.25">
      <c r="P940" s="200"/>
      <c r="Q940" s="203" t="s">
        <v>3700</v>
      </c>
      <c r="R940" s="203"/>
      <c r="S940" s="203"/>
      <c r="T940" s="203"/>
      <c r="U940" s="203"/>
      <c r="V940" s="203"/>
      <c r="W940" s="203"/>
      <c r="X940" s="203"/>
      <c r="Y940" s="203"/>
      <c r="Z940" s="203"/>
      <c r="AA940" s="203"/>
      <c r="AB940" s="203"/>
      <c r="AC940" s="203"/>
      <c r="AD940" s="203"/>
      <c r="AE940" s="203"/>
      <c r="AF940" s="203"/>
      <c r="AG940" s="203"/>
      <c r="AH940" s="203"/>
      <c r="AI940" s="203"/>
      <c r="AJ940" s="203"/>
      <c r="AK940" s="203"/>
      <c r="AL940" s="203"/>
      <c r="AM940" s="203"/>
      <c r="AN940" s="203"/>
      <c r="AO940" s="203"/>
      <c r="AP940" s="203"/>
      <c r="AQ940" s="203"/>
      <c r="AR940" s="203"/>
      <c r="AS940" s="203"/>
      <c r="AT940" s="203"/>
      <c r="AU940" s="203"/>
      <c r="AV940" s="203"/>
      <c r="AW940" s="203"/>
      <c r="AX940" s="203"/>
      <c r="AY940" s="203"/>
    </row>
    <row r="941" spans="16:51" x14ac:dyDescent="0.25">
      <c r="P941" s="200" t="s">
        <v>4056</v>
      </c>
      <c r="Q941" s="203" t="s">
        <v>3702</v>
      </c>
      <c r="R941" s="203">
        <v>0.3</v>
      </c>
      <c r="S941" s="203">
        <v>0.2</v>
      </c>
      <c r="T941" s="203">
        <v>0.5</v>
      </c>
      <c r="U941" s="203">
        <v>0</v>
      </c>
      <c r="V941" s="203">
        <v>0</v>
      </c>
      <c r="W941" s="203">
        <v>0</v>
      </c>
      <c r="X941" s="203">
        <v>0</v>
      </c>
      <c r="Y941" s="203">
        <v>0</v>
      </c>
      <c r="Z941" s="203">
        <v>0</v>
      </c>
      <c r="AA941" s="203">
        <v>0</v>
      </c>
      <c r="AB941" s="203">
        <v>0</v>
      </c>
      <c r="AC941" s="203">
        <v>0</v>
      </c>
      <c r="AD941" s="203">
        <v>0</v>
      </c>
      <c r="AE941" s="203">
        <v>0</v>
      </c>
      <c r="AF941" s="203">
        <v>0</v>
      </c>
      <c r="AG941" s="203">
        <v>0</v>
      </c>
      <c r="AH941" s="203">
        <v>0</v>
      </c>
      <c r="AI941" s="203">
        <v>0</v>
      </c>
      <c r="AJ941" s="203">
        <v>0</v>
      </c>
      <c r="AK941" s="203">
        <v>0</v>
      </c>
      <c r="AL941" s="203">
        <v>0</v>
      </c>
      <c r="AM941" s="203">
        <v>0</v>
      </c>
      <c r="AN941" s="203">
        <v>0</v>
      </c>
      <c r="AO941" s="203">
        <v>0</v>
      </c>
      <c r="AP941" s="203">
        <v>0</v>
      </c>
      <c r="AQ941" s="203">
        <v>0</v>
      </c>
      <c r="AR941" s="203">
        <v>0</v>
      </c>
      <c r="AS941" s="203">
        <v>0</v>
      </c>
      <c r="AT941" s="203">
        <v>0</v>
      </c>
      <c r="AU941" s="203">
        <v>0</v>
      </c>
      <c r="AV941" s="203">
        <v>0</v>
      </c>
      <c r="AW941" s="203">
        <v>0</v>
      </c>
      <c r="AX941" s="203">
        <v>0</v>
      </c>
      <c r="AY941" s="203">
        <v>0</v>
      </c>
    </row>
    <row r="942" spans="16:51" x14ac:dyDescent="0.25">
      <c r="P942" s="200" t="s">
        <v>4056</v>
      </c>
      <c r="Q942" s="203" t="s">
        <v>3703</v>
      </c>
      <c r="R942" s="203">
        <v>0.4</v>
      </c>
      <c r="S942" s="203">
        <v>0.09</v>
      </c>
      <c r="T942" s="203">
        <v>0.01</v>
      </c>
      <c r="U942" s="203">
        <v>0.5</v>
      </c>
      <c r="V942" s="203">
        <v>0</v>
      </c>
      <c r="W942" s="203">
        <v>0</v>
      </c>
      <c r="X942" s="203">
        <v>0</v>
      </c>
      <c r="Y942" s="203">
        <v>0</v>
      </c>
      <c r="Z942" s="203">
        <v>0</v>
      </c>
      <c r="AA942" s="203">
        <v>0</v>
      </c>
      <c r="AB942" s="203">
        <v>0</v>
      </c>
      <c r="AC942" s="203">
        <v>0</v>
      </c>
      <c r="AD942" s="203">
        <v>0</v>
      </c>
      <c r="AE942" s="203">
        <v>0</v>
      </c>
      <c r="AF942" s="203">
        <v>0</v>
      </c>
      <c r="AG942" s="203">
        <v>0</v>
      </c>
      <c r="AH942" s="203">
        <v>0</v>
      </c>
      <c r="AI942" s="203">
        <v>0</v>
      </c>
      <c r="AJ942" s="203">
        <v>0</v>
      </c>
      <c r="AK942" s="203">
        <v>0</v>
      </c>
      <c r="AL942" s="203">
        <v>0</v>
      </c>
      <c r="AM942" s="203">
        <v>0</v>
      </c>
      <c r="AN942" s="203">
        <v>0</v>
      </c>
      <c r="AO942" s="203">
        <v>0</v>
      </c>
      <c r="AP942" s="203">
        <v>0</v>
      </c>
      <c r="AQ942" s="203">
        <v>0</v>
      </c>
      <c r="AR942" s="203">
        <v>0</v>
      </c>
      <c r="AS942" s="203">
        <v>0</v>
      </c>
      <c r="AT942" s="203">
        <v>0</v>
      </c>
      <c r="AU942" s="203">
        <v>0</v>
      </c>
      <c r="AV942" s="203">
        <v>0</v>
      </c>
      <c r="AW942" s="203">
        <v>0</v>
      </c>
      <c r="AX942" s="203">
        <v>0</v>
      </c>
      <c r="AY942" s="203">
        <v>0</v>
      </c>
    </row>
    <row r="943" spans="16:51" x14ac:dyDescent="0.25">
      <c r="P943" s="200" t="s">
        <v>4056</v>
      </c>
      <c r="Q943" s="203" t="s">
        <v>3707</v>
      </c>
      <c r="R943" s="203">
        <v>0.4</v>
      </c>
      <c r="S943" s="203">
        <v>0.1</v>
      </c>
      <c r="T943" s="203">
        <v>0.5</v>
      </c>
      <c r="U943" s="203">
        <v>0</v>
      </c>
      <c r="V943" s="203">
        <v>0</v>
      </c>
      <c r="W943" s="203">
        <v>0</v>
      </c>
      <c r="X943" s="203">
        <v>0</v>
      </c>
      <c r="Y943" s="203">
        <v>0</v>
      </c>
      <c r="Z943" s="203">
        <v>0</v>
      </c>
      <c r="AA943" s="203">
        <v>0</v>
      </c>
      <c r="AB943" s="203">
        <v>0</v>
      </c>
      <c r="AC943" s="203">
        <v>0</v>
      </c>
      <c r="AD943" s="203">
        <v>0</v>
      </c>
      <c r="AE943" s="203">
        <v>0</v>
      </c>
      <c r="AF943" s="203">
        <v>0</v>
      </c>
      <c r="AG943" s="203">
        <v>0</v>
      </c>
      <c r="AH943" s="203">
        <v>0</v>
      </c>
      <c r="AI943" s="203">
        <v>0</v>
      </c>
      <c r="AJ943" s="203">
        <v>0</v>
      </c>
      <c r="AK943" s="203">
        <v>0</v>
      </c>
      <c r="AL943" s="203">
        <v>0</v>
      </c>
      <c r="AM943" s="203">
        <v>0</v>
      </c>
      <c r="AN943" s="203">
        <v>0</v>
      </c>
      <c r="AO943" s="203">
        <v>0</v>
      </c>
      <c r="AP943" s="203">
        <v>0</v>
      </c>
      <c r="AQ943" s="203">
        <v>0</v>
      </c>
      <c r="AR943" s="203">
        <v>0</v>
      </c>
      <c r="AS943" s="203">
        <v>0</v>
      </c>
      <c r="AT943" s="203">
        <v>0</v>
      </c>
      <c r="AU943" s="203">
        <v>0</v>
      </c>
      <c r="AV943" s="203">
        <v>0</v>
      </c>
      <c r="AW943" s="203">
        <v>0</v>
      </c>
      <c r="AX943" s="203">
        <v>0</v>
      </c>
      <c r="AY943" s="203">
        <v>0</v>
      </c>
    </row>
    <row r="944" spans="16:51" x14ac:dyDescent="0.25">
      <c r="P944" s="200" t="s">
        <v>4056</v>
      </c>
      <c r="Q944" s="203" t="s">
        <v>3710</v>
      </c>
      <c r="R944" s="203">
        <v>0.4</v>
      </c>
      <c r="S944" s="203">
        <v>0.09</v>
      </c>
      <c r="T944" s="203">
        <v>0.01</v>
      </c>
      <c r="U944" s="203">
        <v>0.5</v>
      </c>
      <c r="V944" s="203">
        <v>0</v>
      </c>
      <c r="W944" s="203">
        <v>0</v>
      </c>
      <c r="X944" s="203">
        <v>0</v>
      </c>
      <c r="Y944" s="203">
        <v>0</v>
      </c>
      <c r="Z944" s="203">
        <v>0</v>
      </c>
      <c r="AA944" s="203">
        <v>0</v>
      </c>
      <c r="AB944" s="203">
        <v>0</v>
      </c>
      <c r="AC944" s="203">
        <v>0</v>
      </c>
      <c r="AD944" s="203">
        <v>0</v>
      </c>
      <c r="AE944" s="203">
        <v>0</v>
      </c>
      <c r="AF944" s="203">
        <v>0</v>
      </c>
      <c r="AG944" s="203">
        <v>0</v>
      </c>
      <c r="AH944" s="203">
        <v>0</v>
      </c>
      <c r="AI944" s="203">
        <v>0</v>
      </c>
      <c r="AJ944" s="203">
        <v>0</v>
      </c>
      <c r="AK944" s="203">
        <v>0</v>
      </c>
      <c r="AL944" s="203">
        <v>0</v>
      </c>
      <c r="AM944" s="203">
        <v>0</v>
      </c>
      <c r="AN944" s="203">
        <v>0</v>
      </c>
      <c r="AO944" s="203">
        <v>0</v>
      </c>
      <c r="AP944" s="203">
        <v>0</v>
      </c>
      <c r="AQ944" s="203">
        <v>0</v>
      </c>
      <c r="AR944" s="203">
        <v>0</v>
      </c>
      <c r="AS944" s="203">
        <v>0</v>
      </c>
      <c r="AT944" s="203">
        <v>0</v>
      </c>
      <c r="AU944" s="203">
        <v>0</v>
      </c>
      <c r="AV944" s="203">
        <v>0</v>
      </c>
      <c r="AW944" s="203">
        <v>0</v>
      </c>
      <c r="AX944" s="203">
        <v>0</v>
      </c>
      <c r="AY944" s="203">
        <v>0</v>
      </c>
    </row>
    <row r="945" spans="16:51" x14ac:dyDescent="0.25">
      <c r="P945" s="200"/>
      <c r="Q945" s="203" t="s">
        <v>3633</v>
      </c>
      <c r="R945" s="203"/>
      <c r="S945" s="203"/>
      <c r="T945" s="203"/>
      <c r="U945" s="203"/>
      <c r="V945" s="203"/>
      <c r="W945" s="203"/>
      <c r="X945" s="203"/>
      <c r="Y945" s="203"/>
      <c r="Z945" s="203"/>
      <c r="AA945" s="203"/>
      <c r="AB945" s="203"/>
      <c r="AC945" s="203"/>
      <c r="AD945" s="203"/>
      <c r="AE945" s="203"/>
      <c r="AF945" s="203"/>
      <c r="AG945" s="203"/>
      <c r="AH945" s="203"/>
      <c r="AI945" s="203"/>
      <c r="AJ945" s="203"/>
      <c r="AK945" s="203"/>
      <c r="AL945" s="203"/>
      <c r="AM945" s="203"/>
      <c r="AN945" s="203"/>
      <c r="AO945" s="203"/>
      <c r="AP945" s="203"/>
      <c r="AQ945" s="203"/>
      <c r="AR945" s="203"/>
      <c r="AS945" s="203"/>
      <c r="AT945" s="203"/>
      <c r="AU945" s="203"/>
      <c r="AV945" s="203"/>
      <c r="AW945" s="203"/>
      <c r="AX945" s="203"/>
      <c r="AY945" s="203"/>
    </row>
    <row r="946" spans="16:51" x14ac:dyDescent="0.25">
      <c r="P946" s="200"/>
      <c r="Q946" s="203" t="s">
        <v>3631</v>
      </c>
      <c r="R946" s="203"/>
      <c r="S946" s="203"/>
      <c r="T946" s="203"/>
      <c r="U946" s="203"/>
      <c r="V946" s="203"/>
      <c r="W946" s="203"/>
      <c r="X946" s="203"/>
      <c r="Y946" s="203"/>
      <c r="Z946" s="203"/>
      <c r="AA946" s="203"/>
      <c r="AB946" s="203"/>
      <c r="AC946" s="203"/>
      <c r="AD946" s="203"/>
      <c r="AE946" s="203"/>
      <c r="AF946" s="203"/>
      <c r="AG946" s="203"/>
      <c r="AH946" s="203"/>
      <c r="AI946" s="203"/>
      <c r="AJ946" s="203"/>
      <c r="AK946" s="203"/>
      <c r="AL946" s="203"/>
      <c r="AM946" s="203"/>
      <c r="AN946" s="203"/>
      <c r="AO946" s="203"/>
      <c r="AP946" s="203"/>
      <c r="AQ946" s="203"/>
      <c r="AR946" s="203"/>
      <c r="AS946" s="203"/>
      <c r="AT946" s="203"/>
      <c r="AU946" s="203"/>
      <c r="AV946" s="203"/>
      <c r="AW946" s="203"/>
      <c r="AX946" s="203"/>
      <c r="AY946" s="203"/>
    </row>
    <row r="947" spans="16:51" x14ac:dyDescent="0.25">
      <c r="P947" s="200" t="s">
        <v>4056</v>
      </c>
      <c r="Q947" s="203" t="s">
        <v>3715</v>
      </c>
      <c r="R947" s="203">
        <v>0.4</v>
      </c>
      <c r="S947" s="203">
        <v>0.09</v>
      </c>
      <c r="T947" s="203">
        <v>0.01</v>
      </c>
      <c r="U947" s="203">
        <v>0.5</v>
      </c>
      <c r="V947" s="203">
        <v>0</v>
      </c>
      <c r="W947" s="203">
        <v>0</v>
      </c>
      <c r="X947" s="203">
        <v>0</v>
      </c>
      <c r="Y947" s="203">
        <v>0</v>
      </c>
      <c r="Z947" s="203">
        <v>0</v>
      </c>
      <c r="AA947" s="203">
        <v>0</v>
      </c>
      <c r="AB947" s="203">
        <v>0</v>
      </c>
      <c r="AC947" s="203">
        <v>0</v>
      </c>
      <c r="AD947" s="203">
        <v>0</v>
      </c>
      <c r="AE947" s="203">
        <v>0</v>
      </c>
      <c r="AF947" s="203">
        <v>0</v>
      </c>
      <c r="AG947" s="203">
        <v>0</v>
      </c>
      <c r="AH947" s="203">
        <v>0</v>
      </c>
      <c r="AI947" s="203">
        <v>0</v>
      </c>
      <c r="AJ947" s="203">
        <v>0</v>
      </c>
      <c r="AK947" s="203">
        <v>0</v>
      </c>
      <c r="AL947" s="203">
        <v>0</v>
      </c>
      <c r="AM947" s="203">
        <v>0</v>
      </c>
      <c r="AN947" s="203">
        <v>0</v>
      </c>
      <c r="AO947" s="203">
        <v>0</v>
      </c>
      <c r="AP947" s="203">
        <v>0</v>
      </c>
      <c r="AQ947" s="203">
        <v>0</v>
      </c>
      <c r="AR947" s="203">
        <v>0</v>
      </c>
      <c r="AS947" s="203">
        <v>0</v>
      </c>
      <c r="AT947" s="203">
        <v>0</v>
      </c>
      <c r="AU947" s="203">
        <v>0</v>
      </c>
      <c r="AV947" s="203">
        <v>0</v>
      </c>
      <c r="AW947" s="203">
        <v>0</v>
      </c>
      <c r="AX947" s="203">
        <v>0</v>
      </c>
      <c r="AY947" s="203">
        <v>0</v>
      </c>
    </row>
    <row r="948" spans="16:51" x14ac:dyDescent="0.25">
      <c r="P948" s="200" t="s">
        <v>4056</v>
      </c>
      <c r="Q948" s="203" t="s">
        <v>3721</v>
      </c>
      <c r="R948" s="203">
        <v>0.49</v>
      </c>
      <c r="S948" s="203">
        <v>0.01</v>
      </c>
      <c r="T948" s="203">
        <v>0.5</v>
      </c>
      <c r="U948" s="203">
        <v>0</v>
      </c>
      <c r="V948" s="203">
        <v>0</v>
      </c>
      <c r="W948" s="203">
        <v>0</v>
      </c>
      <c r="X948" s="203">
        <v>0</v>
      </c>
      <c r="Y948" s="203">
        <v>0</v>
      </c>
      <c r="Z948" s="203">
        <v>0</v>
      </c>
      <c r="AA948" s="203">
        <v>0</v>
      </c>
      <c r="AB948" s="203">
        <v>0</v>
      </c>
      <c r="AC948" s="203">
        <v>0</v>
      </c>
      <c r="AD948" s="203">
        <v>0</v>
      </c>
      <c r="AE948" s="203">
        <v>0</v>
      </c>
      <c r="AF948" s="203">
        <v>0</v>
      </c>
      <c r="AG948" s="203">
        <v>0</v>
      </c>
      <c r="AH948" s="203">
        <v>0</v>
      </c>
      <c r="AI948" s="203">
        <v>0</v>
      </c>
      <c r="AJ948" s="203">
        <v>0</v>
      </c>
      <c r="AK948" s="203">
        <v>0</v>
      </c>
      <c r="AL948" s="203">
        <v>0</v>
      </c>
      <c r="AM948" s="203">
        <v>0</v>
      </c>
      <c r="AN948" s="203">
        <v>0</v>
      </c>
      <c r="AO948" s="203">
        <v>0</v>
      </c>
      <c r="AP948" s="203">
        <v>0</v>
      </c>
      <c r="AQ948" s="203">
        <v>0</v>
      </c>
      <c r="AR948" s="203">
        <v>0</v>
      </c>
      <c r="AS948" s="203">
        <v>0</v>
      </c>
      <c r="AT948" s="203">
        <v>0</v>
      </c>
      <c r="AU948" s="203">
        <v>0</v>
      </c>
      <c r="AV948" s="203">
        <v>0</v>
      </c>
      <c r="AW948" s="203">
        <v>0</v>
      </c>
      <c r="AX948" s="203">
        <v>0</v>
      </c>
      <c r="AY948" s="203">
        <v>0</v>
      </c>
    </row>
    <row r="949" spans="16:51" x14ac:dyDescent="0.25">
      <c r="P949" s="200" t="s">
        <v>4056</v>
      </c>
      <c r="Q949" s="203" t="s">
        <v>3722</v>
      </c>
      <c r="R949" s="203">
        <v>0.49</v>
      </c>
      <c r="S949" s="203">
        <v>0.01</v>
      </c>
      <c r="T949" s="203">
        <v>0.5</v>
      </c>
      <c r="U949" s="203">
        <v>0</v>
      </c>
      <c r="V949" s="203">
        <v>0</v>
      </c>
      <c r="W949" s="203">
        <v>0</v>
      </c>
      <c r="X949" s="203">
        <v>0</v>
      </c>
      <c r="Y949" s="203">
        <v>0</v>
      </c>
      <c r="Z949" s="203">
        <v>0</v>
      </c>
      <c r="AA949" s="203">
        <v>0</v>
      </c>
      <c r="AB949" s="203">
        <v>0</v>
      </c>
      <c r="AC949" s="203">
        <v>0</v>
      </c>
      <c r="AD949" s="203">
        <v>0</v>
      </c>
      <c r="AE949" s="203">
        <v>0</v>
      </c>
      <c r="AF949" s="203">
        <v>0</v>
      </c>
      <c r="AG949" s="203">
        <v>0</v>
      </c>
      <c r="AH949" s="203">
        <v>0</v>
      </c>
      <c r="AI949" s="203">
        <v>0</v>
      </c>
      <c r="AJ949" s="203">
        <v>0</v>
      </c>
      <c r="AK949" s="203">
        <v>0</v>
      </c>
      <c r="AL949" s="203">
        <v>0</v>
      </c>
      <c r="AM949" s="203">
        <v>0</v>
      </c>
      <c r="AN949" s="203">
        <v>0</v>
      </c>
      <c r="AO949" s="203">
        <v>0</v>
      </c>
      <c r="AP949" s="203">
        <v>0</v>
      </c>
      <c r="AQ949" s="203">
        <v>0</v>
      </c>
      <c r="AR949" s="203">
        <v>0</v>
      </c>
      <c r="AS949" s="203">
        <v>0</v>
      </c>
      <c r="AT949" s="203">
        <v>0</v>
      </c>
      <c r="AU949" s="203">
        <v>0</v>
      </c>
      <c r="AV949" s="203">
        <v>0</v>
      </c>
      <c r="AW949" s="203">
        <v>0</v>
      </c>
      <c r="AX949" s="203">
        <v>0</v>
      </c>
      <c r="AY949" s="203">
        <v>0</v>
      </c>
    </row>
    <row r="950" spans="16:51" x14ac:dyDescent="0.25">
      <c r="P950" s="200" t="s">
        <v>4056</v>
      </c>
      <c r="Q950" s="203" t="s">
        <v>3723</v>
      </c>
      <c r="R950" s="203">
        <v>0.4</v>
      </c>
      <c r="S950" s="203">
        <v>0.09</v>
      </c>
      <c r="T950" s="203">
        <v>0.01</v>
      </c>
      <c r="U950" s="203">
        <v>0.5</v>
      </c>
      <c r="V950" s="203">
        <v>0</v>
      </c>
      <c r="W950" s="203">
        <v>0</v>
      </c>
      <c r="X950" s="203">
        <v>0</v>
      </c>
      <c r="Y950" s="203">
        <v>0</v>
      </c>
      <c r="Z950" s="203">
        <v>0</v>
      </c>
      <c r="AA950" s="203">
        <v>0</v>
      </c>
      <c r="AB950" s="203">
        <v>0</v>
      </c>
      <c r="AC950" s="203">
        <v>0</v>
      </c>
      <c r="AD950" s="203">
        <v>0</v>
      </c>
      <c r="AE950" s="203">
        <v>0</v>
      </c>
      <c r="AF950" s="203">
        <v>0</v>
      </c>
      <c r="AG950" s="203">
        <v>0</v>
      </c>
      <c r="AH950" s="203">
        <v>0</v>
      </c>
      <c r="AI950" s="203">
        <v>0</v>
      </c>
      <c r="AJ950" s="203">
        <v>0</v>
      </c>
      <c r="AK950" s="203">
        <v>0</v>
      </c>
      <c r="AL950" s="203">
        <v>0</v>
      </c>
      <c r="AM950" s="203">
        <v>0</v>
      </c>
      <c r="AN950" s="203">
        <v>0</v>
      </c>
      <c r="AO950" s="203">
        <v>0</v>
      </c>
      <c r="AP950" s="203">
        <v>0</v>
      </c>
      <c r="AQ950" s="203">
        <v>0</v>
      </c>
      <c r="AR950" s="203">
        <v>0</v>
      </c>
      <c r="AS950" s="203">
        <v>0</v>
      </c>
      <c r="AT950" s="203">
        <v>0</v>
      </c>
      <c r="AU950" s="203">
        <v>0</v>
      </c>
      <c r="AV950" s="203">
        <v>0</v>
      </c>
      <c r="AW950" s="203">
        <v>0</v>
      </c>
      <c r="AX950" s="203">
        <v>0</v>
      </c>
      <c r="AY950" s="203">
        <v>0</v>
      </c>
    </row>
    <row r="951" spans="16:51" x14ac:dyDescent="0.25">
      <c r="P951" s="200"/>
      <c r="Q951" s="203" t="s">
        <v>3726</v>
      </c>
      <c r="R951" s="203"/>
      <c r="S951" s="203"/>
      <c r="T951" s="203"/>
      <c r="U951" s="203"/>
      <c r="V951" s="203"/>
      <c r="W951" s="203"/>
      <c r="X951" s="203"/>
      <c r="Y951" s="203"/>
      <c r="Z951" s="203"/>
      <c r="AA951" s="203"/>
      <c r="AB951" s="203"/>
      <c r="AC951" s="203"/>
      <c r="AD951" s="203"/>
      <c r="AE951" s="203"/>
      <c r="AF951" s="203"/>
      <c r="AG951" s="203"/>
      <c r="AH951" s="203"/>
      <c r="AI951" s="203"/>
      <c r="AJ951" s="203"/>
      <c r="AK951" s="203"/>
      <c r="AL951" s="203"/>
      <c r="AM951" s="203"/>
      <c r="AN951" s="203"/>
      <c r="AO951" s="203"/>
      <c r="AP951" s="203"/>
      <c r="AQ951" s="203"/>
      <c r="AR951" s="203"/>
      <c r="AS951" s="203"/>
      <c r="AT951" s="203"/>
      <c r="AU951" s="203"/>
      <c r="AV951" s="203"/>
      <c r="AW951" s="203"/>
      <c r="AX951" s="203"/>
      <c r="AY951" s="203"/>
    </row>
    <row r="952" spans="16:51" x14ac:dyDescent="0.25">
      <c r="P952" s="200"/>
      <c r="Q952" s="203" t="s">
        <v>3724</v>
      </c>
      <c r="R952" s="203"/>
      <c r="S952" s="203"/>
      <c r="T952" s="203"/>
      <c r="U952" s="203"/>
      <c r="V952" s="203"/>
      <c r="W952" s="203"/>
      <c r="X952" s="203"/>
      <c r="Y952" s="203"/>
      <c r="Z952" s="203"/>
      <c r="AA952" s="203"/>
      <c r="AB952" s="203"/>
      <c r="AC952" s="203"/>
      <c r="AD952" s="203"/>
      <c r="AE952" s="203"/>
      <c r="AF952" s="203"/>
      <c r="AG952" s="203"/>
      <c r="AH952" s="203"/>
      <c r="AI952" s="203"/>
      <c r="AJ952" s="203"/>
      <c r="AK952" s="203"/>
      <c r="AL952" s="203"/>
      <c r="AM952" s="203"/>
      <c r="AN952" s="203"/>
      <c r="AO952" s="203"/>
      <c r="AP952" s="203"/>
      <c r="AQ952" s="203"/>
      <c r="AR952" s="203"/>
      <c r="AS952" s="203"/>
      <c r="AT952" s="203"/>
      <c r="AU952" s="203"/>
      <c r="AV952" s="203"/>
      <c r="AW952" s="203"/>
      <c r="AX952" s="203"/>
      <c r="AY952" s="203"/>
    </row>
    <row r="953" spans="16:51" x14ac:dyDescent="0.25">
      <c r="P953" s="200"/>
      <c r="Q953" s="203" t="s">
        <v>3725</v>
      </c>
      <c r="R953" s="203"/>
      <c r="S953" s="203"/>
      <c r="T953" s="203"/>
      <c r="U953" s="203"/>
      <c r="V953" s="203"/>
      <c r="W953" s="203"/>
      <c r="X953" s="203"/>
      <c r="Y953" s="203"/>
      <c r="Z953" s="203"/>
      <c r="AA953" s="203"/>
      <c r="AB953" s="203"/>
      <c r="AC953" s="203"/>
      <c r="AD953" s="203"/>
      <c r="AE953" s="203"/>
      <c r="AF953" s="203"/>
      <c r="AG953" s="203"/>
      <c r="AH953" s="203"/>
      <c r="AI953" s="203"/>
      <c r="AJ953" s="203"/>
      <c r="AK953" s="203"/>
      <c r="AL953" s="203"/>
      <c r="AM953" s="203"/>
      <c r="AN953" s="203"/>
      <c r="AO953" s="203"/>
      <c r="AP953" s="203"/>
      <c r="AQ953" s="203"/>
      <c r="AR953" s="203"/>
      <c r="AS953" s="203"/>
      <c r="AT953" s="203"/>
      <c r="AU953" s="203"/>
      <c r="AV953" s="203"/>
      <c r="AW953" s="203"/>
      <c r="AX953" s="203"/>
      <c r="AY953" s="203"/>
    </row>
    <row r="954" spans="16:51" x14ac:dyDescent="0.25">
      <c r="P954" s="200" t="s">
        <v>4056</v>
      </c>
      <c r="Q954" s="203" t="s">
        <v>3732</v>
      </c>
      <c r="R954" s="203">
        <v>0.3</v>
      </c>
      <c r="S954" s="203">
        <v>0.2</v>
      </c>
      <c r="T954" s="203">
        <v>0.5</v>
      </c>
      <c r="U954" s="203">
        <v>0</v>
      </c>
      <c r="V954" s="203">
        <v>0</v>
      </c>
      <c r="W954" s="203">
        <v>0</v>
      </c>
      <c r="X954" s="203">
        <v>0</v>
      </c>
      <c r="Y954" s="203">
        <v>0</v>
      </c>
      <c r="Z954" s="203">
        <v>0</v>
      </c>
      <c r="AA954" s="203">
        <v>0</v>
      </c>
      <c r="AB954" s="203">
        <v>0</v>
      </c>
      <c r="AC954" s="203">
        <v>0</v>
      </c>
      <c r="AD954" s="203">
        <v>0</v>
      </c>
      <c r="AE954" s="203">
        <v>0</v>
      </c>
      <c r="AF954" s="203">
        <v>0</v>
      </c>
      <c r="AG954" s="203">
        <v>0</v>
      </c>
      <c r="AH954" s="203">
        <v>0</v>
      </c>
      <c r="AI954" s="203">
        <v>0</v>
      </c>
      <c r="AJ954" s="203">
        <v>0</v>
      </c>
      <c r="AK954" s="203">
        <v>0</v>
      </c>
      <c r="AL954" s="203">
        <v>0</v>
      </c>
      <c r="AM954" s="203">
        <v>0</v>
      </c>
      <c r="AN954" s="203">
        <v>0</v>
      </c>
      <c r="AO954" s="203">
        <v>0</v>
      </c>
      <c r="AP954" s="203">
        <v>0</v>
      </c>
      <c r="AQ954" s="203">
        <v>0</v>
      </c>
      <c r="AR954" s="203">
        <v>0</v>
      </c>
      <c r="AS954" s="203">
        <v>0</v>
      </c>
      <c r="AT954" s="203">
        <v>0</v>
      </c>
      <c r="AU954" s="203">
        <v>0</v>
      </c>
      <c r="AV954" s="203">
        <v>0</v>
      </c>
      <c r="AW954" s="203">
        <v>0</v>
      </c>
      <c r="AX954" s="203">
        <v>0</v>
      </c>
      <c r="AY954" s="203">
        <v>0</v>
      </c>
    </row>
    <row r="955" spans="16:51" x14ac:dyDescent="0.25">
      <c r="P955" s="200" t="s">
        <v>4056</v>
      </c>
      <c r="Q955" s="203" t="s">
        <v>3733</v>
      </c>
      <c r="R955" s="203">
        <v>0.4</v>
      </c>
      <c r="S955" s="203">
        <v>0.09</v>
      </c>
      <c r="T955" s="203">
        <v>0.01</v>
      </c>
      <c r="U955" s="203">
        <v>0.5</v>
      </c>
      <c r="V955" s="203">
        <v>0</v>
      </c>
      <c r="W955" s="203">
        <v>0</v>
      </c>
      <c r="X955" s="203">
        <v>0</v>
      </c>
      <c r="Y955" s="203">
        <v>0</v>
      </c>
      <c r="Z955" s="203">
        <v>0</v>
      </c>
      <c r="AA955" s="203">
        <v>0</v>
      </c>
      <c r="AB955" s="203">
        <v>0</v>
      </c>
      <c r="AC955" s="203">
        <v>0</v>
      </c>
      <c r="AD955" s="203">
        <v>0</v>
      </c>
      <c r="AE955" s="203">
        <v>0</v>
      </c>
      <c r="AF955" s="203">
        <v>0</v>
      </c>
      <c r="AG955" s="203">
        <v>0</v>
      </c>
      <c r="AH955" s="203">
        <v>0</v>
      </c>
      <c r="AI955" s="203">
        <v>0</v>
      </c>
      <c r="AJ955" s="203">
        <v>0</v>
      </c>
      <c r="AK955" s="203">
        <v>0</v>
      </c>
      <c r="AL955" s="203">
        <v>0</v>
      </c>
      <c r="AM955" s="203">
        <v>0</v>
      </c>
      <c r="AN955" s="203">
        <v>0</v>
      </c>
      <c r="AO955" s="203">
        <v>0</v>
      </c>
      <c r="AP955" s="203">
        <v>0</v>
      </c>
      <c r="AQ955" s="203">
        <v>0</v>
      </c>
      <c r="AR955" s="203">
        <v>0</v>
      </c>
      <c r="AS955" s="203">
        <v>0</v>
      </c>
      <c r="AT955" s="203">
        <v>0</v>
      </c>
      <c r="AU955" s="203">
        <v>0</v>
      </c>
      <c r="AV955" s="203">
        <v>0</v>
      </c>
      <c r="AW955" s="203">
        <v>0</v>
      </c>
      <c r="AX955" s="203">
        <v>0</v>
      </c>
      <c r="AY955" s="203">
        <v>0</v>
      </c>
    </row>
    <row r="956" spans="16:51" x14ac:dyDescent="0.25">
      <c r="P956" s="200" t="s">
        <v>4056</v>
      </c>
      <c r="Q956" s="203" t="s">
        <v>3737</v>
      </c>
      <c r="R956" s="203">
        <v>0.4</v>
      </c>
      <c r="S956" s="203">
        <v>0.09</v>
      </c>
      <c r="T956" s="203">
        <v>0.01</v>
      </c>
      <c r="U956" s="203">
        <v>0.5</v>
      </c>
      <c r="V956" s="203">
        <v>0</v>
      </c>
      <c r="W956" s="203">
        <v>0</v>
      </c>
      <c r="X956" s="203">
        <v>0</v>
      </c>
      <c r="Y956" s="203">
        <v>0</v>
      </c>
      <c r="Z956" s="203">
        <v>0</v>
      </c>
      <c r="AA956" s="203">
        <v>0</v>
      </c>
      <c r="AB956" s="203">
        <v>0</v>
      </c>
      <c r="AC956" s="203">
        <v>0</v>
      </c>
      <c r="AD956" s="203">
        <v>0</v>
      </c>
      <c r="AE956" s="203">
        <v>0</v>
      </c>
      <c r="AF956" s="203">
        <v>0</v>
      </c>
      <c r="AG956" s="203">
        <v>0</v>
      </c>
      <c r="AH956" s="203">
        <v>0</v>
      </c>
      <c r="AI956" s="203">
        <v>0</v>
      </c>
      <c r="AJ956" s="203">
        <v>0</v>
      </c>
      <c r="AK956" s="203">
        <v>0</v>
      </c>
      <c r="AL956" s="203">
        <v>0</v>
      </c>
      <c r="AM956" s="203">
        <v>0</v>
      </c>
      <c r="AN956" s="203">
        <v>0</v>
      </c>
      <c r="AO956" s="203">
        <v>0</v>
      </c>
      <c r="AP956" s="203">
        <v>0</v>
      </c>
      <c r="AQ956" s="203">
        <v>0</v>
      </c>
      <c r="AR956" s="203">
        <v>0</v>
      </c>
      <c r="AS956" s="203">
        <v>0</v>
      </c>
      <c r="AT956" s="203">
        <v>0</v>
      </c>
      <c r="AU956" s="203">
        <v>0</v>
      </c>
      <c r="AV956" s="203">
        <v>0</v>
      </c>
      <c r="AW956" s="203">
        <v>0</v>
      </c>
      <c r="AX956" s="203">
        <v>0</v>
      </c>
      <c r="AY956" s="203">
        <v>0</v>
      </c>
    </row>
    <row r="957" spans="16:51" x14ac:dyDescent="0.25">
      <c r="P957" s="200" t="s">
        <v>4056</v>
      </c>
      <c r="Q957" s="203" t="s">
        <v>3738</v>
      </c>
      <c r="R957" s="203">
        <v>0.4</v>
      </c>
      <c r="S957" s="203">
        <v>0.1</v>
      </c>
      <c r="T957" s="203">
        <v>0.5</v>
      </c>
      <c r="U957" s="203">
        <v>0</v>
      </c>
      <c r="V957" s="203">
        <v>0</v>
      </c>
      <c r="W957" s="203">
        <v>0</v>
      </c>
      <c r="X957" s="203">
        <v>0</v>
      </c>
      <c r="Y957" s="203">
        <v>0</v>
      </c>
      <c r="Z957" s="203">
        <v>0</v>
      </c>
      <c r="AA957" s="203">
        <v>0</v>
      </c>
      <c r="AB957" s="203">
        <v>0</v>
      </c>
      <c r="AC957" s="203">
        <v>0</v>
      </c>
      <c r="AD957" s="203">
        <v>0</v>
      </c>
      <c r="AE957" s="203">
        <v>0</v>
      </c>
      <c r="AF957" s="203">
        <v>0</v>
      </c>
      <c r="AG957" s="203">
        <v>0</v>
      </c>
      <c r="AH957" s="203">
        <v>0</v>
      </c>
      <c r="AI957" s="203">
        <v>0</v>
      </c>
      <c r="AJ957" s="203">
        <v>0</v>
      </c>
      <c r="AK957" s="203">
        <v>0</v>
      </c>
      <c r="AL957" s="203">
        <v>0</v>
      </c>
      <c r="AM957" s="203">
        <v>0</v>
      </c>
      <c r="AN957" s="203">
        <v>0</v>
      </c>
      <c r="AO957" s="203">
        <v>0</v>
      </c>
      <c r="AP957" s="203">
        <v>0</v>
      </c>
      <c r="AQ957" s="203">
        <v>0</v>
      </c>
      <c r="AR957" s="203">
        <v>0</v>
      </c>
      <c r="AS957" s="203">
        <v>0</v>
      </c>
      <c r="AT957" s="203">
        <v>0</v>
      </c>
      <c r="AU957" s="203">
        <v>0</v>
      </c>
      <c r="AV957" s="203">
        <v>0</v>
      </c>
      <c r="AW957" s="203">
        <v>0</v>
      </c>
      <c r="AX957" s="203">
        <v>0</v>
      </c>
      <c r="AY957" s="203">
        <v>0</v>
      </c>
    </row>
    <row r="958" spans="16:51" x14ac:dyDescent="0.25">
      <c r="P958" s="200" t="s">
        <v>4056</v>
      </c>
      <c r="Q958" s="203" t="s">
        <v>3739</v>
      </c>
      <c r="R958" s="203">
        <v>0.4</v>
      </c>
      <c r="S958" s="203">
        <v>0.09</v>
      </c>
      <c r="T958" s="203">
        <v>0.01</v>
      </c>
      <c r="U958" s="203">
        <v>0.5</v>
      </c>
      <c r="V958" s="203">
        <v>0</v>
      </c>
      <c r="W958" s="203">
        <v>0</v>
      </c>
      <c r="X958" s="203">
        <v>0</v>
      </c>
      <c r="Y958" s="203">
        <v>0</v>
      </c>
      <c r="Z958" s="203">
        <v>0</v>
      </c>
      <c r="AA958" s="203">
        <v>0</v>
      </c>
      <c r="AB958" s="203">
        <v>0</v>
      </c>
      <c r="AC958" s="203">
        <v>0</v>
      </c>
      <c r="AD958" s="203">
        <v>0</v>
      </c>
      <c r="AE958" s="203">
        <v>0</v>
      </c>
      <c r="AF958" s="203">
        <v>0</v>
      </c>
      <c r="AG958" s="203">
        <v>0</v>
      </c>
      <c r="AH958" s="203">
        <v>0</v>
      </c>
      <c r="AI958" s="203">
        <v>0</v>
      </c>
      <c r="AJ958" s="203">
        <v>0</v>
      </c>
      <c r="AK958" s="203">
        <v>0</v>
      </c>
      <c r="AL958" s="203">
        <v>0</v>
      </c>
      <c r="AM958" s="203">
        <v>0</v>
      </c>
      <c r="AN958" s="203">
        <v>0</v>
      </c>
      <c r="AO958" s="203">
        <v>0</v>
      </c>
      <c r="AP958" s="203">
        <v>0</v>
      </c>
      <c r="AQ958" s="203">
        <v>0</v>
      </c>
      <c r="AR958" s="203">
        <v>0</v>
      </c>
      <c r="AS958" s="203">
        <v>0</v>
      </c>
      <c r="AT958" s="203">
        <v>0</v>
      </c>
      <c r="AU958" s="203">
        <v>0</v>
      </c>
      <c r="AV958" s="203">
        <v>0</v>
      </c>
      <c r="AW958" s="203">
        <v>0</v>
      </c>
      <c r="AX958" s="203">
        <v>0</v>
      </c>
      <c r="AY958" s="203">
        <v>0</v>
      </c>
    </row>
    <row r="959" spans="16:51" x14ac:dyDescent="0.25">
      <c r="P959" s="200" t="s">
        <v>4056</v>
      </c>
      <c r="Q959" s="203" t="s">
        <v>3656</v>
      </c>
      <c r="R959" s="203">
        <v>0.49</v>
      </c>
      <c r="S959" s="203">
        <v>0.01</v>
      </c>
      <c r="T959" s="203">
        <v>0.5</v>
      </c>
      <c r="U959" s="203">
        <v>0</v>
      </c>
      <c r="V959" s="203">
        <v>0</v>
      </c>
      <c r="W959" s="203">
        <v>0</v>
      </c>
      <c r="X959" s="203">
        <v>0</v>
      </c>
      <c r="Y959" s="203">
        <v>0</v>
      </c>
      <c r="Z959" s="203">
        <v>0</v>
      </c>
      <c r="AA959" s="203">
        <v>0</v>
      </c>
      <c r="AB959" s="203">
        <v>0</v>
      </c>
      <c r="AC959" s="203">
        <v>0</v>
      </c>
      <c r="AD959" s="203">
        <v>0</v>
      </c>
      <c r="AE959" s="203">
        <v>0</v>
      </c>
      <c r="AF959" s="203">
        <v>0</v>
      </c>
      <c r="AG959" s="203">
        <v>0</v>
      </c>
      <c r="AH959" s="203">
        <v>0</v>
      </c>
      <c r="AI959" s="203">
        <v>0</v>
      </c>
      <c r="AJ959" s="203">
        <v>0</v>
      </c>
      <c r="AK959" s="203">
        <v>0</v>
      </c>
      <c r="AL959" s="203">
        <v>0</v>
      </c>
      <c r="AM959" s="203">
        <v>0</v>
      </c>
      <c r="AN959" s="203">
        <v>0</v>
      </c>
      <c r="AO959" s="203">
        <v>0</v>
      </c>
      <c r="AP959" s="203">
        <v>0</v>
      </c>
      <c r="AQ959" s="203">
        <v>0</v>
      </c>
      <c r="AR959" s="203">
        <v>0</v>
      </c>
      <c r="AS959" s="203">
        <v>0</v>
      </c>
      <c r="AT959" s="203">
        <v>0</v>
      </c>
      <c r="AU959" s="203">
        <v>0</v>
      </c>
      <c r="AV959" s="203">
        <v>0</v>
      </c>
      <c r="AW959" s="203">
        <v>0</v>
      </c>
      <c r="AX959" s="203">
        <v>0</v>
      </c>
      <c r="AY959" s="203">
        <v>0</v>
      </c>
    </row>
    <row r="960" spans="16:51" x14ac:dyDescent="0.25">
      <c r="P960" s="200" t="s">
        <v>4056</v>
      </c>
      <c r="Q960" s="203" t="s">
        <v>3740</v>
      </c>
      <c r="R960" s="203">
        <v>0.4</v>
      </c>
      <c r="S960" s="203">
        <v>0.09</v>
      </c>
      <c r="T960" s="203">
        <v>0.01</v>
      </c>
      <c r="U960" s="203">
        <v>0.5</v>
      </c>
      <c r="V960" s="203">
        <v>0</v>
      </c>
      <c r="W960" s="203">
        <v>0</v>
      </c>
      <c r="X960" s="203">
        <v>0</v>
      </c>
      <c r="Y960" s="203">
        <v>0</v>
      </c>
      <c r="Z960" s="203">
        <v>0</v>
      </c>
      <c r="AA960" s="203">
        <v>0</v>
      </c>
      <c r="AB960" s="203">
        <v>0</v>
      </c>
      <c r="AC960" s="203">
        <v>0</v>
      </c>
      <c r="AD960" s="203">
        <v>0</v>
      </c>
      <c r="AE960" s="203">
        <v>0</v>
      </c>
      <c r="AF960" s="203">
        <v>0</v>
      </c>
      <c r="AG960" s="203">
        <v>0</v>
      </c>
      <c r="AH960" s="203">
        <v>0</v>
      </c>
      <c r="AI960" s="203">
        <v>0</v>
      </c>
      <c r="AJ960" s="203">
        <v>0</v>
      </c>
      <c r="AK960" s="203">
        <v>0</v>
      </c>
      <c r="AL960" s="203">
        <v>0</v>
      </c>
      <c r="AM960" s="203">
        <v>0</v>
      </c>
      <c r="AN960" s="203">
        <v>0</v>
      </c>
      <c r="AO960" s="203">
        <v>0</v>
      </c>
      <c r="AP960" s="203">
        <v>0</v>
      </c>
      <c r="AQ960" s="203">
        <v>0</v>
      </c>
      <c r="AR960" s="203">
        <v>0</v>
      </c>
      <c r="AS960" s="203">
        <v>0</v>
      </c>
      <c r="AT960" s="203">
        <v>0</v>
      </c>
      <c r="AU960" s="203">
        <v>0</v>
      </c>
      <c r="AV960" s="203">
        <v>0</v>
      </c>
      <c r="AW960" s="203">
        <v>0</v>
      </c>
      <c r="AX960" s="203">
        <v>0</v>
      </c>
      <c r="AY960" s="203">
        <v>0</v>
      </c>
    </row>
    <row r="961" spans="16:51" x14ac:dyDescent="0.25">
      <c r="P961" s="200" t="s">
        <v>4056</v>
      </c>
      <c r="Q961" s="203" t="s">
        <v>3741</v>
      </c>
      <c r="R961" s="203">
        <v>0.4</v>
      </c>
      <c r="S961" s="203">
        <v>0.09</v>
      </c>
      <c r="T961" s="203">
        <v>0.01</v>
      </c>
      <c r="U961" s="203">
        <v>0.5</v>
      </c>
      <c r="V961" s="203">
        <v>0</v>
      </c>
      <c r="W961" s="203">
        <v>0</v>
      </c>
      <c r="X961" s="203">
        <v>0</v>
      </c>
      <c r="Y961" s="203">
        <v>0</v>
      </c>
      <c r="Z961" s="203">
        <v>0</v>
      </c>
      <c r="AA961" s="203">
        <v>0</v>
      </c>
      <c r="AB961" s="203">
        <v>0</v>
      </c>
      <c r="AC961" s="203">
        <v>0</v>
      </c>
      <c r="AD961" s="203">
        <v>0</v>
      </c>
      <c r="AE961" s="203">
        <v>0</v>
      </c>
      <c r="AF961" s="203">
        <v>0</v>
      </c>
      <c r="AG961" s="203">
        <v>0</v>
      </c>
      <c r="AH961" s="203">
        <v>0</v>
      </c>
      <c r="AI961" s="203">
        <v>0</v>
      </c>
      <c r="AJ961" s="203">
        <v>0</v>
      </c>
      <c r="AK961" s="203">
        <v>0</v>
      </c>
      <c r="AL961" s="203">
        <v>0</v>
      </c>
      <c r="AM961" s="203">
        <v>0</v>
      </c>
      <c r="AN961" s="203">
        <v>0</v>
      </c>
      <c r="AO961" s="203">
        <v>0</v>
      </c>
      <c r="AP961" s="203">
        <v>0</v>
      </c>
      <c r="AQ961" s="203">
        <v>0</v>
      </c>
      <c r="AR961" s="203">
        <v>0</v>
      </c>
      <c r="AS961" s="203">
        <v>0</v>
      </c>
      <c r="AT961" s="203">
        <v>0</v>
      </c>
      <c r="AU961" s="203">
        <v>0</v>
      </c>
      <c r="AV961" s="203">
        <v>0</v>
      </c>
      <c r="AW961" s="203">
        <v>0</v>
      </c>
      <c r="AX961" s="203">
        <v>0</v>
      </c>
      <c r="AY961" s="203">
        <v>0</v>
      </c>
    </row>
    <row r="962" spans="16:51" x14ac:dyDescent="0.25">
      <c r="P962" s="200" t="s">
        <v>4056</v>
      </c>
      <c r="Q962" s="203" t="s">
        <v>3742</v>
      </c>
      <c r="R962" s="203">
        <v>0.4</v>
      </c>
      <c r="S962" s="203">
        <v>0.1</v>
      </c>
      <c r="T962" s="203">
        <v>0.5</v>
      </c>
      <c r="U962" s="203">
        <v>0</v>
      </c>
      <c r="V962" s="203">
        <v>0</v>
      </c>
      <c r="W962" s="203">
        <v>0</v>
      </c>
      <c r="X962" s="203">
        <v>0</v>
      </c>
      <c r="Y962" s="203">
        <v>0</v>
      </c>
      <c r="Z962" s="203">
        <v>0</v>
      </c>
      <c r="AA962" s="203">
        <v>0</v>
      </c>
      <c r="AB962" s="203">
        <v>0</v>
      </c>
      <c r="AC962" s="203">
        <v>0</v>
      </c>
      <c r="AD962" s="203">
        <v>0</v>
      </c>
      <c r="AE962" s="203">
        <v>0</v>
      </c>
      <c r="AF962" s="203">
        <v>0</v>
      </c>
      <c r="AG962" s="203">
        <v>0</v>
      </c>
      <c r="AH962" s="203">
        <v>0</v>
      </c>
      <c r="AI962" s="203">
        <v>0</v>
      </c>
      <c r="AJ962" s="203">
        <v>0</v>
      </c>
      <c r="AK962" s="203">
        <v>0</v>
      </c>
      <c r="AL962" s="203">
        <v>0</v>
      </c>
      <c r="AM962" s="203">
        <v>0</v>
      </c>
      <c r="AN962" s="203">
        <v>0</v>
      </c>
      <c r="AO962" s="203">
        <v>0</v>
      </c>
      <c r="AP962" s="203">
        <v>0</v>
      </c>
      <c r="AQ962" s="203">
        <v>0</v>
      </c>
      <c r="AR962" s="203">
        <v>0</v>
      </c>
      <c r="AS962" s="203">
        <v>0</v>
      </c>
      <c r="AT962" s="203">
        <v>0</v>
      </c>
      <c r="AU962" s="203">
        <v>0</v>
      </c>
      <c r="AV962" s="203">
        <v>0</v>
      </c>
      <c r="AW962" s="203">
        <v>0</v>
      </c>
      <c r="AX962" s="203">
        <v>0</v>
      </c>
      <c r="AY962" s="203">
        <v>0</v>
      </c>
    </row>
    <row r="963" spans="16:51" x14ac:dyDescent="0.25">
      <c r="P963" s="200" t="s">
        <v>4056</v>
      </c>
      <c r="Q963" s="203" t="s">
        <v>3745</v>
      </c>
      <c r="R963" s="203">
        <v>0.4</v>
      </c>
      <c r="S963" s="203">
        <v>0.1</v>
      </c>
      <c r="T963" s="203">
        <v>0.5</v>
      </c>
      <c r="U963" s="203">
        <v>0</v>
      </c>
      <c r="V963" s="203">
        <v>0</v>
      </c>
      <c r="W963" s="203">
        <v>0</v>
      </c>
      <c r="X963" s="203">
        <v>0</v>
      </c>
      <c r="Y963" s="203">
        <v>0</v>
      </c>
      <c r="Z963" s="203">
        <v>0</v>
      </c>
      <c r="AA963" s="203">
        <v>0</v>
      </c>
      <c r="AB963" s="203">
        <v>0</v>
      </c>
      <c r="AC963" s="203">
        <v>0</v>
      </c>
      <c r="AD963" s="203">
        <v>0</v>
      </c>
      <c r="AE963" s="203">
        <v>0</v>
      </c>
      <c r="AF963" s="203">
        <v>0</v>
      </c>
      <c r="AG963" s="203">
        <v>0</v>
      </c>
      <c r="AH963" s="203">
        <v>0</v>
      </c>
      <c r="AI963" s="203">
        <v>0</v>
      </c>
      <c r="AJ963" s="203">
        <v>0</v>
      </c>
      <c r="AK963" s="203">
        <v>0</v>
      </c>
      <c r="AL963" s="203">
        <v>0</v>
      </c>
      <c r="AM963" s="203">
        <v>0</v>
      </c>
      <c r="AN963" s="203">
        <v>0</v>
      </c>
      <c r="AO963" s="203">
        <v>0</v>
      </c>
      <c r="AP963" s="203">
        <v>0</v>
      </c>
      <c r="AQ963" s="203">
        <v>0</v>
      </c>
      <c r="AR963" s="203">
        <v>0</v>
      </c>
      <c r="AS963" s="203">
        <v>0</v>
      </c>
      <c r="AT963" s="203">
        <v>0</v>
      </c>
      <c r="AU963" s="203">
        <v>0</v>
      </c>
      <c r="AV963" s="203">
        <v>0</v>
      </c>
      <c r="AW963" s="203">
        <v>0</v>
      </c>
      <c r="AX963" s="203">
        <v>0</v>
      </c>
      <c r="AY963" s="203">
        <v>0</v>
      </c>
    </row>
    <row r="964" spans="16:51" x14ac:dyDescent="0.25">
      <c r="P964" s="200"/>
      <c r="Q964" s="203" t="s">
        <v>3747</v>
      </c>
      <c r="R964" s="203"/>
      <c r="S964" s="203"/>
      <c r="T964" s="203"/>
      <c r="U964" s="203"/>
      <c r="V964" s="203"/>
      <c r="W964" s="203"/>
      <c r="X964" s="203"/>
      <c r="Y964" s="203"/>
      <c r="Z964" s="203"/>
      <c r="AA964" s="203"/>
      <c r="AB964" s="203"/>
      <c r="AC964" s="203"/>
      <c r="AD964" s="203"/>
      <c r="AE964" s="203"/>
      <c r="AF964" s="203"/>
      <c r="AG964" s="203"/>
      <c r="AH964" s="203"/>
      <c r="AI964" s="203"/>
      <c r="AJ964" s="203"/>
      <c r="AK964" s="203"/>
      <c r="AL964" s="203"/>
      <c r="AM964" s="203"/>
      <c r="AN964" s="203"/>
      <c r="AO964" s="203"/>
      <c r="AP964" s="203"/>
      <c r="AQ964" s="203"/>
      <c r="AR964" s="203"/>
      <c r="AS964" s="203"/>
      <c r="AT964" s="203"/>
      <c r="AU964" s="203"/>
      <c r="AV964" s="203"/>
      <c r="AW964" s="203"/>
      <c r="AX964" s="203"/>
      <c r="AY964" s="203"/>
    </row>
    <row r="965" spans="16:51" x14ac:dyDescent="0.25">
      <c r="P965" s="200" t="s">
        <v>4056</v>
      </c>
      <c r="Q965" s="203" t="s">
        <v>3748</v>
      </c>
      <c r="R965" s="203">
        <v>0.49</v>
      </c>
      <c r="S965" s="203">
        <v>0.01</v>
      </c>
      <c r="T965" s="203">
        <v>0.5</v>
      </c>
      <c r="U965" s="203">
        <v>0</v>
      </c>
      <c r="V965" s="203">
        <v>0</v>
      </c>
      <c r="W965" s="203">
        <v>0</v>
      </c>
      <c r="X965" s="203">
        <v>0</v>
      </c>
      <c r="Y965" s="203">
        <v>0</v>
      </c>
      <c r="Z965" s="203">
        <v>0</v>
      </c>
      <c r="AA965" s="203">
        <v>0</v>
      </c>
      <c r="AB965" s="203">
        <v>0</v>
      </c>
      <c r="AC965" s="203">
        <v>0</v>
      </c>
      <c r="AD965" s="203">
        <v>0</v>
      </c>
      <c r="AE965" s="203">
        <v>0</v>
      </c>
      <c r="AF965" s="203">
        <v>0</v>
      </c>
      <c r="AG965" s="203">
        <v>0</v>
      </c>
      <c r="AH965" s="203">
        <v>0</v>
      </c>
      <c r="AI965" s="203">
        <v>0</v>
      </c>
      <c r="AJ965" s="203">
        <v>0</v>
      </c>
      <c r="AK965" s="203">
        <v>0</v>
      </c>
      <c r="AL965" s="203">
        <v>0</v>
      </c>
      <c r="AM965" s="203">
        <v>0</v>
      </c>
      <c r="AN965" s="203">
        <v>0</v>
      </c>
      <c r="AO965" s="203">
        <v>0</v>
      </c>
      <c r="AP965" s="203">
        <v>0</v>
      </c>
      <c r="AQ965" s="203">
        <v>0</v>
      </c>
      <c r="AR965" s="203">
        <v>0</v>
      </c>
      <c r="AS965" s="203">
        <v>0</v>
      </c>
      <c r="AT965" s="203">
        <v>0</v>
      </c>
      <c r="AU965" s="203">
        <v>0</v>
      </c>
      <c r="AV965" s="203">
        <v>0</v>
      </c>
      <c r="AW965" s="203">
        <v>0</v>
      </c>
      <c r="AX965" s="203">
        <v>0</v>
      </c>
      <c r="AY965" s="203">
        <v>0</v>
      </c>
    </row>
    <row r="966" spans="16:51" x14ac:dyDescent="0.25">
      <c r="P966" s="200"/>
      <c r="Q966" s="203" t="s">
        <v>3752</v>
      </c>
      <c r="R966" s="203"/>
      <c r="S966" s="203"/>
      <c r="T966" s="203"/>
      <c r="U966" s="203"/>
      <c r="V966" s="203"/>
      <c r="W966" s="203"/>
      <c r="X966" s="203"/>
      <c r="Y966" s="203"/>
      <c r="Z966" s="203"/>
      <c r="AA966" s="203"/>
      <c r="AB966" s="203"/>
      <c r="AC966" s="203"/>
      <c r="AD966" s="203"/>
      <c r="AE966" s="203"/>
      <c r="AF966" s="203"/>
      <c r="AG966" s="203"/>
      <c r="AH966" s="203"/>
      <c r="AI966" s="203"/>
      <c r="AJ966" s="203"/>
      <c r="AK966" s="203"/>
      <c r="AL966" s="203"/>
      <c r="AM966" s="203"/>
      <c r="AN966" s="203"/>
      <c r="AO966" s="203"/>
      <c r="AP966" s="203"/>
      <c r="AQ966" s="203"/>
      <c r="AR966" s="203"/>
      <c r="AS966" s="203"/>
      <c r="AT966" s="203"/>
      <c r="AU966" s="203"/>
      <c r="AV966" s="203"/>
      <c r="AW966" s="203"/>
      <c r="AX966" s="203"/>
      <c r="AY966" s="203"/>
    </row>
    <row r="967" spans="16:51" x14ac:dyDescent="0.25">
      <c r="P967" s="200" t="s">
        <v>4056</v>
      </c>
      <c r="Q967" s="203" t="s">
        <v>3749</v>
      </c>
      <c r="R967" s="203">
        <v>0.49</v>
      </c>
      <c r="S967" s="203">
        <v>0.01</v>
      </c>
      <c r="T967" s="203">
        <v>0.5</v>
      </c>
      <c r="U967" s="203">
        <v>0</v>
      </c>
      <c r="V967" s="203">
        <v>0</v>
      </c>
      <c r="W967" s="203">
        <v>0</v>
      </c>
      <c r="X967" s="203">
        <v>0</v>
      </c>
      <c r="Y967" s="203">
        <v>0</v>
      </c>
      <c r="Z967" s="203">
        <v>0</v>
      </c>
      <c r="AA967" s="203">
        <v>0</v>
      </c>
      <c r="AB967" s="203">
        <v>0</v>
      </c>
      <c r="AC967" s="203">
        <v>0</v>
      </c>
      <c r="AD967" s="203">
        <v>0</v>
      </c>
      <c r="AE967" s="203">
        <v>0</v>
      </c>
      <c r="AF967" s="203">
        <v>0</v>
      </c>
      <c r="AG967" s="203">
        <v>0</v>
      </c>
      <c r="AH967" s="203">
        <v>0</v>
      </c>
      <c r="AI967" s="203">
        <v>0</v>
      </c>
      <c r="AJ967" s="203">
        <v>0</v>
      </c>
      <c r="AK967" s="203">
        <v>0</v>
      </c>
      <c r="AL967" s="203">
        <v>0</v>
      </c>
      <c r="AM967" s="203">
        <v>0</v>
      </c>
      <c r="AN967" s="203">
        <v>0</v>
      </c>
      <c r="AO967" s="203">
        <v>0</v>
      </c>
      <c r="AP967" s="203">
        <v>0</v>
      </c>
      <c r="AQ967" s="203">
        <v>0</v>
      </c>
      <c r="AR967" s="203">
        <v>0</v>
      </c>
      <c r="AS967" s="203">
        <v>0</v>
      </c>
      <c r="AT967" s="203">
        <v>0</v>
      </c>
      <c r="AU967" s="203">
        <v>0</v>
      </c>
      <c r="AV967" s="203">
        <v>0</v>
      </c>
      <c r="AW967" s="203">
        <v>0</v>
      </c>
      <c r="AX967" s="203">
        <v>0</v>
      </c>
      <c r="AY967" s="203">
        <v>0</v>
      </c>
    </row>
    <row r="968" spans="16:51" x14ac:dyDescent="0.25">
      <c r="P968" s="200" t="s">
        <v>4056</v>
      </c>
      <c r="Q968" s="203" t="s">
        <v>3753</v>
      </c>
      <c r="R968" s="203">
        <v>0.4</v>
      </c>
      <c r="S968" s="203">
        <v>0.09</v>
      </c>
      <c r="T968" s="203">
        <v>0.01</v>
      </c>
      <c r="U968" s="203">
        <v>0.5</v>
      </c>
      <c r="V968" s="203">
        <v>0</v>
      </c>
      <c r="W968" s="203">
        <v>0</v>
      </c>
      <c r="X968" s="203">
        <v>0</v>
      </c>
      <c r="Y968" s="203">
        <v>0</v>
      </c>
      <c r="Z968" s="203">
        <v>0</v>
      </c>
      <c r="AA968" s="203">
        <v>0</v>
      </c>
      <c r="AB968" s="203">
        <v>0</v>
      </c>
      <c r="AC968" s="203">
        <v>0</v>
      </c>
      <c r="AD968" s="203">
        <v>0</v>
      </c>
      <c r="AE968" s="203">
        <v>0</v>
      </c>
      <c r="AF968" s="203">
        <v>0</v>
      </c>
      <c r="AG968" s="203">
        <v>0</v>
      </c>
      <c r="AH968" s="203">
        <v>0</v>
      </c>
      <c r="AI968" s="203">
        <v>0</v>
      </c>
      <c r="AJ968" s="203">
        <v>0</v>
      </c>
      <c r="AK968" s="203">
        <v>0</v>
      </c>
      <c r="AL968" s="203">
        <v>0</v>
      </c>
      <c r="AM968" s="203">
        <v>0</v>
      </c>
      <c r="AN968" s="203">
        <v>0</v>
      </c>
      <c r="AO968" s="203">
        <v>0</v>
      </c>
      <c r="AP968" s="203">
        <v>0</v>
      </c>
      <c r="AQ968" s="203">
        <v>0</v>
      </c>
      <c r="AR968" s="203">
        <v>0</v>
      </c>
      <c r="AS968" s="203">
        <v>0</v>
      </c>
      <c r="AT968" s="203">
        <v>0</v>
      </c>
      <c r="AU968" s="203">
        <v>0</v>
      </c>
      <c r="AV968" s="203">
        <v>0</v>
      </c>
      <c r="AW968" s="203">
        <v>0</v>
      </c>
      <c r="AX968" s="203">
        <v>0</v>
      </c>
      <c r="AY968" s="203">
        <v>0</v>
      </c>
    </row>
    <row r="969" spans="16:51" x14ac:dyDescent="0.25">
      <c r="P969" s="200" t="s">
        <v>4056</v>
      </c>
      <c r="Q969" s="203" t="s">
        <v>3754</v>
      </c>
      <c r="R969" s="203">
        <v>0.4</v>
      </c>
      <c r="S969" s="203">
        <v>0.1</v>
      </c>
      <c r="T969" s="203">
        <v>0.5</v>
      </c>
      <c r="U969" s="203">
        <v>0</v>
      </c>
      <c r="V969" s="203">
        <v>0</v>
      </c>
      <c r="W969" s="203">
        <v>0</v>
      </c>
      <c r="X969" s="203">
        <v>0</v>
      </c>
      <c r="Y969" s="203">
        <v>0</v>
      </c>
      <c r="Z969" s="203">
        <v>0</v>
      </c>
      <c r="AA969" s="203">
        <v>0</v>
      </c>
      <c r="AB969" s="203">
        <v>0</v>
      </c>
      <c r="AC969" s="203">
        <v>0</v>
      </c>
      <c r="AD969" s="203">
        <v>0</v>
      </c>
      <c r="AE969" s="203">
        <v>0</v>
      </c>
      <c r="AF969" s="203">
        <v>0</v>
      </c>
      <c r="AG969" s="203">
        <v>0</v>
      </c>
      <c r="AH969" s="203">
        <v>0</v>
      </c>
      <c r="AI969" s="203">
        <v>0</v>
      </c>
      <c r="AJ969" s="203">
        <v>0</v>
      </c>
      <c r="AK969" s="203">
        <v>0</v>
      </c>
      <c r="AL969" s="203">
        <v>0</v>
      </c>
      <c r="AM969" s="203">
        <v>0</v>
      </c>
      <c r="AN969" s="203">
        <v>0</v>
      </c>
      <c r="AO969" s="203">
        <v>0</v>
      </c>
      <c r="AP969" s="203">
        <v>0</v>
      </c>
      <c r="AQ969" s="203">
        <v>0</v>
      </c>
      <c r="AR969" s="203">
        <v>0</v>
      </c>
      <c r="AS969" s="203">
        <v>0</v>
      </c>
      <c r="AT969" s="203">
        <v>0</v>
      </c>
      <c r="AU969" s="203">
        <v>0</v>
      </c>
      <c r="AV969" s="203">
        <v>0</v>
      </c>
      <c r="AW969" s="203">
        <v>0</v>
      </c>
      <c r="AX969" s="203">
        <v>0</v>
      </c>
      <c r="AY969" s="203">
        <v>0</v>
      </c>
    </row>
    <row r="970" spans="16:51" x14ac:dyDescent="0.25">
      <c r="P970" s="200" t="s">
        <v>4056</v>
      </c>
      <c r="Q970" s="203" t="s">
        <v>3711</v>
      </c>
      <c r="R970" s="203">
        <v>0.4</v>
      </c>
      <c r="S970" s="203">
        <v>0.09</v>
      </c>
      <c r="T970" s="203">
        <v>0.01</v>
      </c>
      <c r="U970" s="203">
        <v>0.5</v>
      </c>
      <c r="V970" s="203">
        <v>0</v>
      </c>
      <c r="W970" s="203">
        <v>0</v>
      </c>
      <c r="X970" s="203">
        <v>0</v>
      </c>
      <c r="Y970" s="203">
        <v>0</v>
      </c>
      <c r="Z970" s="203">
        <v>0</v>
      </c>
      <c r="AA970" s="203">
        <v>0</v>
      </c>
      <c r="AB970" s="203">
        <v>0</v>
      </c>
      <c r="AC970" s="203">
        <v>0</v>
      </c>
      <c r="AD970" s="203">
        <v>0</v>
      </c>
      <c r="AE970" s="203">
        <v>0</v>
      </c>
      <c r="AF970" s="203">
        <v>0</v>
      </c>
      <c r="AG970" s="203">
        <v>0</v>
      </c>
      <c r="AH970" s="203">
        <v>0</v>
      </c>
      <c r="AI970" s="203">
        <v>0</v>
      </c>
      <c r="AJ970" s="203">
        <v>0</v>
      </c>
      <c r="AK970" s="203">
        <v>0</v>
      </c>
      <c r="AL970" s="203">
        <v>0</v>
      </c>
      <c r="AM970" s="203">
        <v>0</v>
      </c>
      <c r="AN970" s="203">
        <v>0</v>
      </c>
      <c r="AO970" s="203">
        <v>0</v>
      </c>
      <c r="AP970" s="203">
        <v>0</v>
      </c>
      <c r="AQ970" s="203">
        <v>0</v>
      </c>
      <c r="AR970" s="203">
        <v>0</v>
      </c>
      <c r="AS970" s="203">
        <v>0</v>
      </c>
      <c r="AT970" s="203">
        <v>0</v>
      </c>
      <c r="AU970" s="203">
        <v>0</v>
      </c>
      <c r="AV970" s="203">
        <v>0</v>
      </c>
      <c r="AW970" s="203">
        <v>0</v>
      </c>
      <c r="AX970" s="203">
        <v>0</v>
      </c>
      <c r="AY970" s="203">
        <v>0</v>
      </c>
    </row>
    <row r="971" spans="16:51" x14ac:dyDescent="0.25">
      <c r="P971" s="200" t="s">
        <v>4056</v>
      </c>
      <c r="Q971" s="203" t="s">
        <v>3755</v>
      </c>
      <c r="R971" s="203">
        <v>0.4</v>
      </c>
      <c r="S971" s="203">
        <v>0.09</v>
      </c>
      <c r="T971" s="203">
        <v>0.01</v>
      </c>
      <c r="U971" s="203">
        <v>0.5</v>
      </c>
      <c r="V971" s="203">
        <v>0</v>
      </c>
      <c r="W971" s="203">
        <v>0</v>
      </c>
      <c r="X971" s="203">
        <v>0</v>
      </c>
      <c r="Y971" s="203">
        <v>0</v>
      </c>
      <c r="Z971" s="203">
        <v>0</v>
      </c>
      <c r="AA971" s="203">
        <v>0</v>
      </c>
      <c r="AB971" s="203">
        <v>0</v>
      </c>
      <c r="AC971" s="203">
        <v>0</v>
      </c>
      <c r="AD971" s="203">
        <v>0</v>
      </c>
      <c r="AE971" s="203">
        <v>0</v>
      </c>
      <c r="AF971" s="203">
        <v>0</v>
      </c>
      <c r="AG971" s="203">
        <v>0</v>
      </c>
      <c r="AH971" s="203">
        <v>0</v>
      </c>
      <c r="AI971" s="203">
        <v>0</v>
      </c>
      <c r="AJ971" s="203">
        <v>0</v>
      </c>
      <c r="AK971" s="203">
        <v>0</v>
      </c>
      <c r="AL971" s="203">
        <v>0</v>
      </c>
      <c r="AM971" s="203">
        <v>0</v>
      </c>
      <c r="AN971" s="203">
        <v>0</v>
      </c>
      <c r="AO971" s="203">
        <v>0</v>
      </c>
      <c r="AP971" s="203">
        <v>0</v>
      </c>
      <c r="AQ971" s="203">
        <v>0</v>
      </c>
      <c r="AR971" s="203">
        <v>0</v>
      </c>
      <c r="AS971" s="203">
        <v>0</v>
      </c>
      <c r="AT971" s="203">
        <v>0</v>
      </c>
      <c r="AU971" s="203">
        <v>0</v>
      </c>
      <c r="AV971" s="203">
        <v>0</v>
      </c>
      <c r="AW971" s="203">
        <v>0</v>
      </c>
      <c r="AX971" s="203">
        <v>0</v>
      </c>
      <c r="AY971" s="203">
        <v>0</v>
      </c>
    </row>
    <row r="972" spans="16:51" x14ac:dyDescent="0.25">
      <c r="P972" s="200" t="s">
        <v>4056</v>
      </c>
      <c r="Q972" s="203" t="s">
        <v>3756</v>
      </c>
      <c r="R972" s="203">
        <v>0.4</v>
      </c>
      <c r="S972" s="203">
        <v>0.09</v>
      </c>
      <c r="T972" s="203">
        <v>0.01</v>
      </c>
      <c r="U972" s="203">
        <v>0.5</v>
      </c>
      <c r="V972" s="203">
        <v>0</v>
      </c>
      <c r="W972" s="203">
        <v>0</v>
      </c>
      <c r="X972" s="203">
        <v>0</v>
      </c>
      <c r="Y972" s="203">
        <v>0</v>
      </c>
      <c r="Z972" s="203">
        <v>0</v>
      </c>
      <c r="AA972" s="203">
        <v>0</v>
      </c>
      <c r="AB972" s="203">
        <v>0</v>
      </c>
      <c r="AC972" s="203">
        <v>0</v>
      </c>
      <c r="AD972" s="203">
        <v>0</v>
      </c>
      <c r="AE972" s="203">
        <v>0</v>
      </c>
      <c r="AF972" s="203">
        <v>0</v>
      </c>
      <c r="AG972" s="203">
        <v>0</v>
      </c>
      <c r="AH972" s="203">
        <v>0</v>
      </c>
      <c r="AI972" s="203">
        <v>0</v>
      </c>
      <c r="AJ972" s="203">
        <v>0</v>
      </c>
      <c r="AK972" s="203">
        <v>0</v>
      </c>
      <c r="AL972" s="203">
        <v>0</v>
      </c>
      <c r="AM972" s="203">
        <v>0</v>
      </c>
      <c r="AN972" s="203">
        <v>0</v>
      </c>
      <c r="AO972" s="203">
        <v>0</v>
      </c>
      <c r="AP972" s="203">
        <v>0</v>
      </c>
      <c r="AQ972" s="203">
        <v>0</v>
      </c>
      <c r="AR972" s="203">
        <v>0</v>
      </c>
      <c r="AS972" s="203">
        <v>0</v>
      </c>
      <c r="AT972" s="203">
        <v>0</v>
      </c>
      <c r="AU972" s="203">
        <v>0</v>
      </c>
      <c r="AV972" s="203">
        <v>0</v>
      </c>
      <c r="AW972" s="203">
        <v>0</v>
      </c>
      <c r="AX972" s="203">
        <v>0</v>
      </c>
      <c r="AY972" s="203">
        <v>0</v>
      </c>
    </row>
    <row r="973" spans="16:51" x14ac:dyDescent="0.25">
      <c r="P973" s="200" t="s">
        <v>4056</v>
      </c>
      <c r="Q973" s="203" t="s">
        <v>3758</v>
      </c>
      <c r="R973" s="203">
        <v>0.49</v>
      </c>
      <c r="S973" s="203">
        <v>0.01</v>
      </c>
      <c r="T973" s="203">
        <v>0.5</v>
      </c>
      <c r="U973" s="203">
        <v>0</v>
      </c>
      <c r="V973" s="203">
        <v>0</v>
      </c>
      <c r="W973" s="203">
        <v>0</v>
      </c>
      <c r="X973" s="203">
        <v>0</v>
      </c>
      <c r="Y973" s="203">
        <v>0</v>
      </c>
      <c r="Z973" s="203">
        <v>0</v>
      </c>
      <c r="AA973" s="203">
        <v>0</v>
      </c>
      <c r="AB973" s="203">
        <v>0</v>
      </c>
      <c r="AC973" s="203">
        <v>0</v>
      </c>
      <c r="AD973" s="203">
        <v>0</v>
      </c>
      <c r="AE973" s="203">
        <v>0</v>
      </c>
      <c r="AF973" s="203">
        <v>0</v>
      </c>
      <c r="AG973" s="203">
        <v>0</v>
      </c>
      <c r="AH973" s="203">
        <v>0</v>
      </c>
      <c r="AI973" s="203">
        <v>0</v>
      </c>
      <c r="AJ973" s="203">
        <v>0</v>
      </c>
      <c r="AK973" s="203">
        <v>0</v>
      </c>
      <c r="AL973" s="203">
        <v>0</v>
      </c>
      <c r="AM973" s="203">
        <v>0</v>
      </c>
      <c r="AN973" s="203">
        <v>0</v>
      </c>
      <c r="AO973" s="203">
        <v>0</v>
      </c>
      <c r="AP973" s="203">
        <v>0</v>
      </c>
      <c r="AQ973" s="203">
        <v>0</v>
      </c>
      <c r="AR973" s="203">
        <v>0</v>
      </c>
      <c r="AS973" s="203">
        <v>0</v>
      </c>
      <c r="AT973" s="203">
        <v>0</v>
      </c>
      <c r="AU973" s="203">
        <v>0</v>
      </c>
      <c r="AV973" s="203">
        <v>0</v>
      </c>
      <c r="AW973" s="203">
        <v>0</v>
      </c>
      <c r="AX973" s="203">
        <v>0</v>
      </c>
      <c r="AY973" s="203">
        <v>0</v>
      </c>
    </row>
    <row r="974" spans="16:51" x14ac:dyDescent="0.25">
      <c r="P974" s="200"/>
      <c r="Q974" s="203" t="s">
        <v>3761</v>
      </c>
      <c r="R974" s="203"/>
      <c r="S974" s="203"/>
      <c r="T974" s="203"/>
      <c r="U974" s="203"/>
      <c r="V974" s="203"/>
      <c r="W974" s="203"/>
      <c r="X974" s="203"/>
      <c r="Y974" s="203"/>
      <c r="Z974" s="203"/>
      <c r="AA974" s="203"/>
      <c r="AB974" s="203"/>
      <c r="AC974" s="203"/>
      <c r="AD974" s="203"/>
      <c r="AE974" s="203"/>
      <c r="AF974" s="203"/>
      <c r="AG974" s="203"/>
      <c r="AH974" s="203"/>
      <c r="AI974" s="203"/>
      <c r="AJ974" s="203"/>
      <c r="AK974" s="203"/>
      <c r="AL974" s="203"/>
      <c r="AM974" s="203"/>
      <c r="AN974" s="203"/>
      <c r="AO974" s="203"/>
      <c r="AP974" s="203"/>
      <c r="AQ974" s="203"/>
      <c r="AR974" s="203"/>
      <c r="AS974" s="203"/>
      <c r="AT974" s="203"/>
      <c r="AU974" s="203"/>
      <c r="AV974" s="203"/>
      <c r="AW974" s="203"/>
      <c r="AX974" s="203"/>
      <c r="AY974" s="203"/>
    </row>
    <row r="975" spans="16:51" x14ac:dyDescent="0.25">
      <c r="P975" s="200"/>
      <c r="Q975" s="203" t="s">
        <v>3766</v>
      </c>
      <c r="R975" s="203"/>
      <c r="S975" s="203"/>
      <c r="T975" s="203"/>
      <c r="U975" s="203"/>
      <c r="V975" s="203"/>
      <c r="W975" s="203"/>
      <c r="X975" s="203"/>
      <c r="Y975" s="203"/>
      <c r="Z975" s="203"/>
      <c r="AA975" s="203"/>
      <c r="AB975" s="203"/>
      <c r="AC975" s="203"/>
      <c r="AD975" s="203"/>
      <c r="AE975" s="203"/>
      <c r="AF975" s="203"/>
      <c r="AG975" s="203"/>
      <c r="AH975" s="203"/>
      <c r="AI975" s="203"/>
      <c r="AJ975" s="203"/>
      <c r="AK975" s="203"/>
      <c r="AL975" s="203"/>
      <c r="AM975" s="203"/>
      <c r="AN975" s="203"/>
      <c r="AO975" s="203"/>
      <c r="AP975" s="203"/>
      <c r="AQ975" s="203"/>
      <c r="AR975" s="203"/>
      <c r="AS975" s="203"/>
      <c r="AT975" s="203"/>
      <c r="AU975" s="203"/>
      <c r="AV975" s="203"/>
      <c r="AW975" s="203"/>
      <c r="AX975" s="203"/>
      <c r="AY975" s="203"/>
    </row>
    <row r="976" spans="16:51" x14ac:dyDescent="0.25">
      <c r="P976" s="200" t="s">
        <v>4056</v>
      </c>
      <c r="Q976" s="203" t="s">
        <v>3767</v>
      </c>
      <c r="R976" s="203">
        <v>0.4</v>
      </c>
      <c r="S976" s="203">
        <v>0.09</v>
      </c>
      <c r="T976" s="203">
        <v>0.01</v>
      </c>
      <c r="U976" s="203">
        <v>0.5</v>
      </c>
      <c r="V976" s="203">
        <v>0</v>
      </c>
      <c r="W976" s="203">
        <v>0</v>
      </c>
      <c r="X976" s="203">
        <v>0</v>
      </c>
      <c r="Y976" s="203">
        <v>0</v>
      </c>
      <c r="Z976" s="203">
        <v>0</v>
      </c>
      <c r="AA976" s="203">
        <v>0</v>
      </c>
      <c r="AB976" s="203">
        <v>0</v>
      </c>
      <c r="AC976" s="203">
        <v>0</v>
      </c>
      <c r="AD976" s="203">
        <v>0</v>
      </c>
      <c r="AE976" s="203">
        <v>0</v>
      </c>
      <c r="AF976" s="203">
        <v>0</v>
      </c>
      <c r="AG976" s="203">
        <v>0</v>
      </c>
      <c r="AH976" s="203">
        <v>0</v>
      </c>
      <c r="AI976" s="203">
        <v>0</v>
      </c>
      <c r="AJ976" s="203">
        <v>0</v>
      </c>
      <c r="AK976" s="203">
        <v>0</v>
      </c>
      <c r="AL976" s="203">
        <v>0</v>
      </c>
      <c r="AM976" s="203">
        <v>0</v>
      </c>
      <c r="AN976" s="203">
        <v>0</v>
      </c>
      <c r="AO976" s="203">
        <v>0</v>
      </c>
      <c r="AP976" s="203">
        <v>0</v>
      </c>
      <c r="AQ976" s="203">
        <v>0</v>
      </c>
      <c r="AR976" s="203">
        <v>0</v>
      </c>
      <c r="AS976" s="203">
        <v>0</v>
      </c>
      <c r="AT976" s="203">
        <v>0</v>
      </c>
      <c r="AU976" s="203">
        <v>0</v>
      </c>
      <c r="AV976" s="203">
        <v>0</v>
      </c>
      <c r="AW976" s="203">
        <v>0</v>
      </c>
      <c r="AX976" s="203">
        <v>0</v>
      </c>
      <c r="AY976" s="203">
        <v>0</v>
      </c>
    </row>
    <row r="977" spans="16:51" x14ac:dyDescent="0.25">
      <c r="P977" s="200" t="s">
        <v>4056</v>
      </c>
      <c r="Q977" s="203" t="s">
        <v>3768</v>
      </c>
      <c r="R977" s="203">
        <v>0.3</v>
      </c>
      <c r="S977" s="203">
        <v>0.2</v>
      </c>
      <c r="T977" s="203">
        <v>0.5</v>
      </c>
      <c r="U977" s="203">
        <v>0</v>
      </c>
      <c r="V977" s="203">
        <v>0</v>
      </c>
      <c r="W977" s="203">
        <v>0</v>
      </c>
      <c r="X977" s="203">
        <v>0</v>
      </c>
      <c r="Y977" s="203">
        <v>0</v>
      </c>
      <c r="Z977" s="203">
        <v>0</v>
      </c>
      <c r="AA977" s="203">
        <v>0</v>
      </c>
      <c r="AB977" s="203">
        <v>0</v>
      </c>
      <c r="AC977" s="203">
        <v>0</v>
      </c>
      <c r="AD977" s="203">
        <v>0</v>
      </c>
      <c r="AE977" s="203">
        <v>0</v>
      </c>
      <c r="AF977" s="203">
        <v>0</v>
      </c>
      <c r="AG977" s="203">
        <v>0</v>
      </c>
      <c r="AH977" s="203">
        <v>0</v>
      </c>
      <c r="AI977" s="203">
        <v>0</v>
      </c>
      <c r="AJ977" s="203">
        <v>0</v>
      </c>
      <c r="AK977" s="203">
        <v>0</v>
      </c>
      <c r="AL977" s="203">
        <v>0</v>
      </c>
      <c r="AM977" s="203">
        <v>0</v>
      </c>
      <c r="AN977" s="203">
        <v>0</v>
      </c>
      <c r="AO977" s="203">
        <v>0</v>
      </c>
      <c r="AP977" s="203">
        <v>0</v>
      </c>
      <c r="AQ977" s="203">
        <v>0</v>
      </c>
      <c r="AR977" s="203">
        <v>0</v>
      </c>
      <c r="AS977" s="203">
        <v>0</v>
      </c>
      <c r="AT977" s="203">
        <v>0</v>
      </c>
      <c r="AU977" s="203">
        <v>0</v>
      </c>
      <c r="AV977" s="203">
        <v>0</v>
      </c>
      <c r="AW977" s="203">
        <v>0</v>
      </c>
      <c r="AX977" s="203">
        <v>0</v>
      </c>
      <c r="AY977" s="203">
        <v>0</v>
      </c>
    </row>
    <row r="978" spans="16:51" x14ac:dyDescent="0.25">
      <c r="P978" s="200" t="s">
        <v>4056</v>
      </c>
      <c r="Q978" s="203" t="s">
        <v>3769</v>
      </c>
      <c r="R978" s="203">
        <v>0.4</v>
      </c>
      <c r="S978" s="203">
        <v>0.1</v>
      </c>
      <c r="T978" s="203">
        <v>0.5</v>
      </c>
      <c r="U978" s="203">
        <v>0</v>
      </c>
      <c r="V978" s="203">
        <v>0</v>
      </c>
      <c r="W978" s="203">
        <v>0</v>
      </c>
      <c r="X978" s="203">
        <v>0</v>
      </c>
      <c r="Y978" s="203">
        <v>0</v>
      </c>
      <c r="Z978" s="203">
        <v>0</v>
      </c>
      <c r="AA978" s="203">
        <v>0</v>
      </c>
      <c r="AB978" s="203">
        <v>0</v>
      </c>
      <c r="AC978" s="203">
        <v>0</v>
      </c>
      <c r="AD978" s="203">
        <v>0</v>
      </c>
      <c r="AE978" s="203">
        <v>0</v>
      </c>
      <c r="AF978" s="203">
        <v>0</v>
      </c>
      <c r="AG978" s="203">
        <v>0</v>
      </c>
      <c r="AH978" s="203">
        <v>0</v>
      </c>
      <c r="AI978" s="203">
        <v>0</v>
      </c>
      <c r="AJ978" s="203">
        <v>0</v>
      </c>
      <c r="AK978" s="203">
        <v>0</v>
      </c>
      <c r="AL978" s="203">
        <v>0</v>
      </c>
      <c r="AM978" s="203">
        <v>0</v>
      </c>
      <c r="AN978" s="203">
        <v>0</v>
      </c>
      <c r="AO978" s="203">
        <v>0</v>
      </c>
      <c r="AP978" s="203">
        <v>0</v>
      </c>
      <c r="AQ978" s="203">
        <v>0</v>
      </c>
      <c r="AR978" s="203">
        <v>0</v>
      </c>
      <c r="AS978" s="203">
        <v>0</v>
      </c>
      <c r="AT978" s="203">
        <v>0</v>
      </c>
      <c r="AU978" s="203">
        <v>0</v>
      </c>
      <c r="AV978" s="203">
        <v>0</v>
      </c>
      <c r="AW978" s="203">
        <v>0</v>
      </c>
      <c r="AX978" s="203">
        <v>0</v>
      </c>
      <c r="AY978" s="203">
        <v>0</v>
      </c>
    </row>
    <row r="979" spans="16:51" x14ac:dyDescent="0.25">
      <c r="P979" s="200" t="s">
        <v>4056</v>
      </c>
      <c r="Q979" s="203" t="s">
        <v>3770</v>
      </c>
      <c r="R979" s="203">
        <v>0.4</v>
      </c>
      <c r="S979" s="203">
        <v>0.1</v>
      </c>
      <c r="T979" s="203">
        <v>0.5</v>
      </c>
      <c r="U979" s="203">
        <v>0</v>
      </c>
      <c r="V979" s="203">
        <v>0</v>
      </c>
      <c r="W979" s="203">
        <v>0</v>
      </c>
      <c r="X979" s="203">
        <v>0</v>
      </c>
      <c r="Y979" s="203">
        <v>0</v>
      </c>
      <c r="Z979" s="203">
        <v>0</v>
      </c>
      <c r="AA979" s="203">
        <v>0</v>
      </c>
      <c r="AB979" s="203">
        <v>0</v>
      </c>
      <c r="AC979" s="203">
        <v>0</v>
      </c>
      <c r="AD979" s="203">
        <v>0</v>
      </c>
      <c r="AE979" s="203">
        <v>0</v>
      </c>
      <c r="AF979" s="203">
        <v>0</v>
      </c>
      <c r="AG979" s="203">
        <v>0</v>
      </c>
      <c r="AH979" s="203">
        <v>0</v>
      </c>
      <c r="AI979" s="203">
        <v>0</v>
      </c>
      <c r="AJ979" s="203">
        <v>0</v>
      </c>
      <c r="AK979" s="203">
        <v>0</v>
      </c>
      <c r="AL979" s="203">
        <v>0</v>
      </c>
      <c r="AM979" s="203">
        <v>0</v>
      </c>
      <c r="AN979" s="203">
        <v>0</v>
      </c>
      <c r="AO979" s="203">
        <v>0</v>
      </c>
      <c r="AP979" s="203">
        <v>0</v>
      </c>
      <c r="AQ979" s="203">
        <v>0</v>
      </c>
      <c r="AR979" s="203">
        <v>0</v>
      </c>
      <c r="AS979" s="203">
        <v>0</v>
      </c>
      <c r="AT979" s="203">
        <v>0</v>
      </c>
      <c r="AU979" s="203">
        <v>0</v>
      </c>
      <c r="AV979" s="203">
        <v>0</v>
      </c>
      <c r="AW979" s="203">
        <v>0</v>
      </c>
      <c r="AX979" s="203">
        <v>0</v>
      </c>
      <c r="AY979" s="203">
        <v>0</v>
      </c>
    </row>
    <row r="980" spans="16:51" x14ac:dyDescent="0.25">
      <c r="P980" s="200" t="s">
        <v>4056</v>
      </c>
      <c r="Q980" s="203" t="s">
        <v>3773</v>
      </c>
      <c r="R980" s="203">
        <v>0.5</v>
      </c>
      <c r="S980" s="203">
        <v>0.5</v>
      </c>
      <c r="T980" s="203">
        <v>0</v>
      </c>
      <c r="U980" s="203">
        <v>0</v>
      </c>
      <c r="V980" s="203">
        <v>0</v>
      </c>
      <c r="W980" s="203">
        <v>0</v>
      </c>
      <c r="X980" s="203">
        <v>0</v>
      </c>
      <c r="Y980" s="203">
        <v>0</v>
      </c>
      <c r="Z980" s="203">
        <v>0</v>
      </c>
      <c r="AA980" s="203">
        <v>0</v>
      </c>
      <c r="AB980" s="203">
        <v>0</v>
      </c>
      <c r="AC980" s="203">
        <v>0</v>
      </c>
      <c r="AD980" s="203">
        <v>0</v>
      </c>
      <c r="AE980" s="203">
        <v>0</v>
      </c>
      <c r="AF980" s="203">
        <v>0</v>
      </c>
      <c r="AG980" s="203">
        <v>0</v>
      </c>
      <c r="AH980" s="203">
        <v>0</v>
      </c>
      <c r="AI980" s="203">
        <v>0</v>
      </c>
      <c r="AJ980" s="203">
        <v>0</v>
      </c>
      <c r="AK980" s="203">
        <v>0</v>
      </c>
      <c r="AL980" s="203">
        <v>0</v>
      </c>
      <c r="AM980" s="203">
        <v>0</v>
      </c>
      <c r="AN980" s="203">
        <v>0</v>
      </c>
      <c r="AO980" s="203">
        <v>0</v>
      </c>
      <c r="AP980" s="203">
        <v>0</v>
      </c>
      <c r="AQ980" s="203">
        <v>0</v>
      </c>
      <c r="AR980" s="203">
        <v>0</v>
      </c>
      <c r="AS980" s="203">
        <v>0</v>
      </c>
      <c r="AT980" s="203">
        <v>0</v>
      </c>
      <c r="AU980" s="203">
        <v>0</v>
      </c>
      <c r="AV980" s="203">
        <v>0</v>
      </c>
      <c r="AW980" s="203">
        <v>0</v>
      </c>
      <c r="AX980" s="203">
        <v>0</v>
      </c>
      <c r="AY980" s="203">
        <v>0</v>
      </c>
    </row>
    <row r="981" spans="16:51" x14ac:dyDescent="0.25">
      <c r="P981" s="200" t="s">
        <v>4056</v>
      </c>
      <c r="Q981" s="203" t="s">
        <v>3775</v>
      </c>
      <c r="R981" s="203">
        <v>0.4</v>
      </c>
      <c r="S981" s="203">
        <v>0.1</v>
      </c>
      <c r="T981" s="203">
        <v>0.5</v>
      </c>
      <c r="U981" s="203">
        <v>0</v>
      </c>
      <c r="V981" s="203">
        <v>0</v>
      </c>
      <c r="W981" s="203">
        <v>0</v>
      </c>
      <c r="X981" s="203">
        <v>0</v>
      </c>
      <c r="Y981" s="203">
        <v>0</v>
      </c>
      <c r="Z981" s="203">
        <v>0</v>
      </c>
      <c r="AA981" s="203">
        <v>0</v>
      </c>
      <c r="AB981" s="203">
        <v>0</v>
      </c>
      <c r="AC981" s="203">
        <v>0</v>
      </c>
      <c r="AD981" s="203">
        <v>0</v>
      </c>
      <c r="AE981" s="203">
        <v>0</v>
      </c>
      <c r="AF981" s="203">
        <v>0</v>
      </c>
      <c r="AG981" s="203">
        <v>0</v>
      </c>
      <c r="AH981" s="203">
        <v>0</v>
      </c>
      <c r="AI981" s="203">
        <v>0</v>
      </c>
      <c r="AJ981" s="203">
        <v>0</v>
      </c>
      <c r="AK981" s="203">
        <v>0</v>
      </c>
      <c r="AL981" s="203">
        <v>0</v>
      </c>
      <c r="AM981" s="203">
        <v>0</v>
      </c>
      <c r="AN981" s="203">
        <v>0</v>
      </c>
      <c r="AO981" s="203">
        <v>0</v>
      </c>
      <c r="AP981" s="203">
        <v>0</v>
      </c>
      <c r="AQ981" s="203">
        <v>0</v>
      </c>
      <c r="AR981" s="203">
        <v>0</v>
      </c>
      <c r="AS981" s="203">
        <v>0</v>
      </c>
      <c r="AT981" s="203">
        <v>0</v>
      </c>
      <c r="AU981" s="203">
        <v>0</v>
      </c>
      <c r="AV981" s="203">
        <v>0</v>
      </c>
      <c r="AW981" s="203">
        <v>0</v>
      </c>
      <c r="AX981" s="203">
        <v>0</v>
      </c>
      <c r="AY981" s="203">
        <v>0</v>
      </c>
    </row>
    <row r="982" spans="16:51" x14ac:dyDescent="0.25">
      <c r="P982" s="200" t="s">
        <v>4056</v>
      </c>
      <c r="Q982" s="203" t="s">
        <v>3776</v>
      </c>
      <c r="R982" s="203">
        <v>0.49</v>
      </c>
      <c r="S982" s="203">
        <v>0.01</v>
      </c>
      <c r="T982" s="203">
        <v>0.5</v>
      </c>
      <c r="U982" s="203">
        <v>0</v>
      </c>
      <c r="V982" s="203">
        <v>0</v>
      </c>
      <c r="W982" s="203">
        <v>0</v>
      </c>
      <c r="X982" s="203">
        <v>0</v>
      </c>
      <c r="Y982" s="203">
        <v>0</v>
      </c>
      <c r="Z982" s="203">
        <v>0</v>
      </c>
      <c r="AA982" s="203">
        <v>0</v>
      </c>
      <c r="AB982" s="203">
        <v>0</v>
      </c>
      <c r="AC982" s="203">
        <v>0</v>
      </c>
      <c r="AD982" s="203">
        <v>0</v>
      </c>
      <c r="AE982" s="203">
        <v>0</v>
      </c>
      <c r="AF982" s="203">
        <v>0</v>
      </c>
      <c r="AG982" s="203">
        <v>0</v>
      </c>
      <c r="AH982" s="203">
        <v>0</v>
      </c>
      <c r="AI982" s="203">
        <v>0</v>
      </c>
      <c r="AJ982" s="203">
        <v>0</v>
      </c>
      <c r="AK982" s="203">
        <v>0</v>
      </c>
      <c r="AL982" s="203">
        <v>0</v>
      </c>
      <c r="AM982" s="203">
        <v>0</v>
      </c>
      <c r="AN982" s="203">
        <v>0</v>
      </c>
      <c r="AO982" s="203">
        <v>0</v>
      </c>
      <c r="AP982" s="203">
        <v>0</v>
      </c>
      <c r="AQ982" s="203">
        <v>0</v>
      </c>
      <c r="AR982" s="203">
        <v>0</v>
      </c>
      <c r="AS982" s="203">
        <v>0</v>
      </c>
      <c r="AT982" s="203">
        <v>0</v>
      </c>
      <c r="AU982" s="203">
        <v>0</v>
      </c>
      <c r="AV982" s="203">
        <v>0</v>
      </c>
      <c r="AW982" s="203">
        <v>0</v>
      </c>
      <c r="AX982" s="203">
        <v>0</v>
      </c>
      <c r="AY982" s="203">
        <v>0</v>
      </c>
    </row>
    <row r="983" spans="16:51" x14ac:dyDescent="0.25">
      <c r="P983" s="200" t="s">
        <v>4056</v>
      </c>
      <c r="Q983" s="203" t="s">
        <v>3779</v>
      </c>
      <c r="R983" s="203">
        <v>0.49</v>
      </c>
      <c r="S983" s="203">
        <v>0.01</v>
      </c>
      <c r="T983" s="203">
        <v>0.5</v>
      </c>
      <c r="U983" s="203">
        <v>0</v>
      </c>
      <c r="V983" s="203">
        <v>0</v>
      </c>
      <c r="W983" s="203">
        <v>0</v>
      </c>
      <c r="X983" s="203">
        <v>0</v>
      </c>
      <c r="Y983" s="203">
        <v>0</v>
      </c>
      <c r="Z983" s="203">
        <v>0</v>
      </c>
      <c r="AA983" s="203">
        <v>0</v>
      </c>
      <c r="AB983" s="203">
        <v>0</v>
      </c>
      <c r="AC983" s="203">
        <v>0</v>
      </c>
      <c r="AD983" s="203">
        <v>0</v>
      </c>
      <c r="AE983" s="203">
        <v>0</v>
      </c>
      <c r="AF983" s="203">
        <v>0</v>
      </c>
      <c r="AG983" s="203">
        <v>0</v>
      </c>
      <c r="AH983" s="203">
        <v>0</v>
      </c>
      <c r="AI983" s="203">
        <v>0</v>
      </c>
      <c r="AJ983" s="203">
        <v>0</v>
      </c>
      <c r="AK983" s="203">
        <v>0</v>
      </c>
      <c r="AL983" s="203">
        <v>0</v>
      </c>
      <c r="AM983" s="203">
        <v>0</v>
      </c>
      <c r="AN983" s="203">
        <v>0</v>
      </c>
      <c r="AO983" s="203">
        <v>0</v>
      </c>
      <c r="AP983" s="203">
        <v>0</v>
      </c>
      <c r="AQ983" s="203">
        <v>0</v>
      </c>
      <c r="AR983" s="203">
        <v>0</v>
      </c>
      <c r="AS983" s="203">
        <v>0</v>
      </c>
      <c r="AT983" s="203">
        <v>0</v>
      </c>
      <c r="AU983" s="203">
        <v>0</v>
      </c>
      <c r="AV983" s="203">
        <v>0</v>
      </c>
      <c r="AW983" s="203">
        <v>0</v>
      </c>
      <c r="AX983" s="203">
        <v>0</v>
      </c>
      <c r="AY983" s="203">
        <v>0</v>
      </c>
    </row>
    <row r="984" spans="16:51" x14ac:dyDescent="0.25">
      <c r="P984" s="200" t="s">
        <v>4056</v>
      </c>
      <c r="Q984" s="203" t="s">
        <v>3780</v>
      </c>
      <c r="R984" s="203">
        <v>0.4</v>
      </c>
      <c r="S984" s="203">
        <v>0.09</v>
      </c>
      <c r="T984" s="203">
        <v>0.01</v>
      </c>
      <c r="U984" s="203">
        <v>0.5</v>
      </c>
      <c r="V984" s="203">
        <v>0</v>
      </c>
      <c r="W984" s="203">
        <v>0</v>
      </c>
      <c r="X984" s="203">
        <v>0</v>
      </c>
      <c r="Y984" s="203">
        <v>0</v>
      </c>
      <c r="Z984" s="203">
        <v>0</v>
      </c>
      <c r="AA984" s="203">
        <v>0</v>
      </c>
      <c r="AB984" s="203">
        <v>0</v>
      </c>
      <c r="AC984" s="203">
        <v>0</v>
      </c>
      <c r="AD984" s="203">
        <v>0</v>
      </c>
      <c r="AE984" s="203">
        <v>0</v>
      </c>
      <c r="AF984" s="203">
        <v>0</v>
      </c>
      <c r="AG984" s="203">
        <v>0</v>
      </c>
      <c r="AH984" s="203">
        <v>0</v>
      </c>
      <c r="AI984" s="203">
        <v>0</v>
      </c>
      <c r="AJ984" s="203">
        <v>0</v>
      </c>
      <c r="AK984" s="203">
        <v>0</v>
      </c>
      <c r="AL984" s="203">
        <v>0</v>
      </c>
      <c r="AM984" s="203">
        <v>0</v>
      </c>
      <c r="AN984" s="203">
        <v>0</v>
      </c>
      <c r="AO984" s="203">
        <v>0</v>
      </c>
      <c r="AP984" s="203">
        <v>0</v>
      </c>
      <c r="AQ984" s="203">
        <v>0</v>
      </c>
      <c r="AR984" s="203">
        <v>0</v>
      </c>
      <c r="AS984" s="203">
        <v>0</v>
      </c>
      <c r="AT984" s="203">
        <v>0</v>
      </c>
      <c r="AU984" s="203">
        <v>0</v>
      </c>
      <c r="AV984" s="203">
        <v>0</v>
      </c>
      <c r="AW984" s="203">
        <v>0</v>
      </c>
      <c r="AX984" s="203">
        <v>0</v>
      </c>
      <c r="AY984" s="203">
        <v>0</v>
      </c>
    </row>
    <row r="985" spans="16:51" x14ac:dyDescent="0.25">
      <c r="P985" s="200" t="s">
        <v>4056</v>
      </c>
      <c r="Q985" s="203" t="s">
        <v>3782</v>
      </c>
      <c r="R985" s="203">
        <v>0.4</v>
      </c>
      <c r="S985" s="203">
        <v>0.1</v>
      </c>
      <c r="T985" s="203">
        <v>0.5</v>
      </c>
      <c r="U985" s="203">
        <v>0</v>
      </c>
      <c r="V985" s="203">
        <v>0</v>
      </c>
      <c r="W985" s="203">
        <v>0</v>
      </c>
      <c r="X985" s="203">
        <v>0</v>
      </c>
      <c r="Y985" s="203">
        <v>0</v>
      </c>
      <c r="Z985" s="203">
        <v>0</v>
      </c>
      <c r="AA985" s="203">
        <v>0</v>
      </c>
      <c r="AB985" s="203">
        <v>0</v>
      </c>
      <c r="AC985" s="203">
        <v>0</v>
      </c>
      <c r="AD985" s="203">
        <v>0</v>
      </c>
      <c r="AE985" s="203">
        <v>0</v>
      </c>
      <c r="AF985" s="203">
        <v>0</v>
      </c>
      <c r="AG985" s="203">
        <v>0</v>
      </c>
      <c r="AH985" s="203">
        <v>0</v>
      </c>
      <c r="AI985" s="203">
        <v>0</v>
      </c>
      <c r="AJ985" s="203">
        <v>0</v>
      </c>
      <c r="AK985" s="203">
        <v>0</v>
      </c>
      <c r="AL985" s="203">
        <v>0</v>
      </c>
      <c r="AM985" s="203">
        <v>0</v>
      </c>
      <c r="AN985" s="203">
        <v>0</v>
      </c>
      <c r="AO985" s="203">
        <v>0</v>
      </c>
      <c r="AP985" s="203">
        <v>0</v>
      </c>
      <c r="AQ985" s="203">
        <v>0</v>
      </c>
      <c r="AR985" s="203">
        <v>0</v>
      </c>
      <c r="AS985" s="203">
        <v>0</v>
      </c>
      <c r="AT985" s="203">
        <v>0</v>
      </c>
      <c r="AU985" s="203">
        <v>0</v>
      </c>
      <c r="AV985" s="203">
        <v>0</v>
      </c>
      <c r="AW985" s="203">
        <v>0</v>
      </c>
      <c r="AX985" s="203">
        <v>0</v>
      </c>
      <c r="AY985" s="203">
        <v>0</v>
      </c>
    </row>
    <row r="986" spans="16:51" x14ac:dyDescent="0.25">
      <c r="P986" s="200" t="s">
        <v>4056</v>
      </c>
      <c r="Q986" s="203" t="s">
        <v>3783</v>
      </c>
      <c r="R986" s="203">
        <v>0.3</v>
      </c>
      <c r="S986" s="203">
        <v>0.2</v>
      </c>
      <c r="T986" s="203">
        <v>0.5</v>
      </c>
      <c r="U986" s="203">
        <v>0</v>
      </c>
      <c r="V986" s="203">
        <v>0</v>
      </c>
      <c r="W986" s="203">
        <v>0</v>
      </c>
      <c r="X986" s="203">
        <v>0</v>
      </c>
      <c r="Y986" s="203">
        <v>0</v>
      </c>
      <c r="Z986" s="203">
        <v>0</v>
      </c>
      <c r="AA986" s="203">
        <v>0</v>
      </c>
      <c r="AB986" s="203">
        <v>0</v>
      </c>
      <c r="AC986" s="203">
        <v>0</v>
      </c>
      <c r="AD986" s="203">
        <v>0</v>
      </c>
      <c r="AE986" s="203">
        <v>0</v>
      </c>
      <c r="AF986" s="203">
        <v>0</v>
      </c>
      <c r="AG986" s="203">
        <v>0</v>
      </c>
      <c r="AH986" s="203">
        <v>0</v>
      </c>
      <c r="AI986" s="203">
        <v>0</v>
      </c>
      <c r="AJ986" s="203">
        <v>0</v>
      </c>
      <c r="AK986" s="203">
        <v>0</v>
      </c>
      <c r="AL986" s="203">
        <v>0</v>
      </c>
      <c r="AM986" s="203">
        <v>0</v>
      </c>
      <c r="AN986" s="203">
        <v>0</v>
      </c>
      <c r="AO986" s="203">
        <v>0</v>
      </c>
      <c r="AP986" s="203">
        <v>0</v>
      </c>
      <c r="AQ986" s="203">
        <v>0</v>
      </c>
      <c r="AR986" s="203">
        <v>0</v>
      </c>
      <c r="AS986" s="203">
        <v>0</v>
      </c>
      <c r="AT986" s="203">
        <v>0</v>
      </c>
      <c r="AU986" s="203">
        <v>0</v>
      </c>
      <c r="AV986" s="203">
        <v>0</v>
      </c>
      <c r="AW986" s="203">
        <v>0</v>
      </c>
      <c r="AX986" s="203">
        <v>0</v>
      </c>
      <c r="AY986" s="203">
        <v>0</v>
      </c>
    </row>
    <row r="987" spans="16:51" x14ac:dyDescent="0.25">
      <c r="P987" s="200"/>
      <c r="Q987" s="203" t="s">
        <v>3595</v>
      </c>
      <c r="R987" s="203"/>
      <c r="S987" s="203"/>
      <c r="T987" s="203"/>
      <c r="U987" s="203"/>
      <c r="V987" s="203"/>
      <c r="W987" s="203"/>
      <c r="X987" s="203"/>
      <c r="Y987" s="203"/>
      <c r="Z987" s="203"/>
      <c r="AA987" s="203"/>
      <c r="AB987" s="203"/>
      <c r="AC987" s="203"/>
      <c r="AD987" s="203"/>
      <c r="AE987" s="203"/>
      <c r="AF987" s="203"/>
      <c r="AG987" s="203"/>
      <c r="AH987" s="203"/>
      <c r="AI987" s="203"/>
      <c r="AJ987" s="203"/>
      <c r="AK987" s="203"/>
      <c r="AL987" s="203"/>
      <c r="AM987" s="203"/>
      <c r="AN987" s="203"/>
      <c r="AO987" s="203"/>
      <c r="AP987" s="203"/>
      <c r="AQ987" s="203"/>
      <c r="AR987" s="203"/>
      <c r="AS987" s="203"/>
      <c r="AT987" s="203"/>
      <c r="AU987" s="203"/>
      <c r="AV987" s="203"/>
      <c r="AW987" s="203"/>
      <c r="AX987" s="203"/>
      <c r="AY987" s="203"/>
    </row>
    <row r="988" spans="16:51" x14ac:dyDescent="0.25">
      <c r="P988" s="200"/>
      <c r="Q988" s="203" t="s">
        <v>3596</v>
      </c>
      <c r="R988" s="203"/>
      <c r="S988" s="203"/>
      <c r="T988" s="203"/>
      <c r="U988" s="203"/>
      <c r="V988" s="203"/>
      <c r="W988" s="203"/>
      <c r="X988" s="203"/>
      <c r="Y988" s="203"/>
      <c r="Z988" s="203"/>
      <c r="AA988" s="203"/>
      <c r="AB988" s="203"/>
      <c r="AC988" s="203"/>
      <c r="AD988" s="203"/>
      <c r="AE988" s="203"/>
      <c r="AF988" s="203"/>
      <c r="AG988" s="203"/>
      <c r="AH988" s="203"/>
      <c r="AI988" s="203"/>
      <c r="AJ988" s="203"/>
      <c r="AK988" s="203"/>
      <c r="AL988" s="203"/>
      <c r="AM988" s="203"/>
      <c r="AN988" s="203"/>
      <c r="AO988" s="203"/>
      <c r="AP988" s="203"/>
      <c r="AQ988" s="203"/>
      <c r="AR988" s="203"/>
      <c r="AS988" s="203"/>
      <c r="AT988" s="203"/>
      <c r="AU988" s="203"/>
      <c r="AV988" s="203"/>
      <c r="AW988" s="203"/>
      <c r="AX988" s="203"/>
      <c r="AY988" s="203"/>
    </row>
    <row r="989" spans="16:51" x14ac:dyDescent="0.25">
      <c r="P989" s="200" t="s">
        <v>4056</v>
      </c>
      <c r="Q989" s="203" t="s">
        <v>3788</v>
      </c>
      <c r="R989" s="203">
        <v>0.4</v>
      </c>
      <c r="S989" s="203">
        <v>0.1</v>
      </c>
      <c r="T989" s="203">
        <v>0.5</v>
      </c>
      <c r="U989" s="203">
        <v>0</v>
      </c>
      <c r="V989" s="203">
        <v>0</v>
      </c>
      <c r="W989" s="203">
        <v>0</v>
      </c>
      <c r="X989" s="203">
        <v>0</v>
      </c>
      <c r="Y989" s="203">
        <v>0</v>
      </c>
      <c r="Z989" s="203">
        <v>0</v>
      </c>
      <c r="AA989" s="203">
        <v>0</v>
      </c>
      <c r="AB989" s="203">
        <v>0</v>
      </c>
      <c r="AC989" s="203">
        <v>0</v>
      </c>
      <c r="AD989" s="203">
        <v>0</v>
      </c>
      <c r="AE989" s="203">
        <v>0</v>
      </c>
      <c r="AF989" s="203">
        <v>0</v>
      </c>
      <c r="AG989" s="203">
        <v>0</v>
      </c>
      <c r="AH989" s="203">
        <v>0</v>
      </c>
      <c r="AI989" s="203">
        <v>0</v>
      </c>
      <c r="AJ989" s="203">
        <v>0</v>
      </c>
      <c r="AK989" s="203">
        <v>0</v>
      </c>
      <c r="AL989" s="203">
        <v>0</v>
      </c>
      <c r="AM989" s="203">
        <v>0</v>
      </c>
      <c r="AN989" s="203">
        <v>0</v>
      </c>
      <c r="AO989" s="203">
        <v>0</v>
      </c>
      <c r="AP989" s="203">
        <v>0</v>
      </c>
      <c r="AQ989" s="203">
        <v>0</v>
      </c>
      <c r="AR989" s="203">
        <v>0</v>
      </c>
      <c r="AS989" s="203">
        <v>0</v>
      </c>
      <c r="AT989" s="203">
        <v>0</v>
      </c>
      <c r="AU989" s="203">
        <v>0</v>
      </c>
      <c r="AV989" s="203">
        <v>0</v>
      </c>
      <c r="AW989" s="203">
        <v>0</v>
      </c>
      <c r="AX989" s="203">
        <v>0</v>
      </c>
      <c r="AY989" s="203">
        <v>0</v>
      </c>
    </row>
    <row r="990" spans="16:51" x14ac:dyDescent="0.25">
      <c r="P990" s="200" t="s">
        <v>4056</v>
      </c>
      <c r="Q990" s="203" t="s">
        <v>3789</v>
      </c>
      <c r="R990" s="203">
        <v>0.49</v>
      </c>
      <c r="S990" s="203">
        <v>0.01</v>
      </c>
      <c r="T990" s="203">
        <v>0.5</v>
      </c>
      <c r="U990" s="203">
        <v>0</v>
      </c>
      <c r="V990" s="203">
        <v>0</v>
      </c>
      <c r="W990" s="203">
        <v>0</v>
      </c>
      <c r="X990" s="203">
        <v>0</v>
      </c>
      <c r="Y990" s="203">
        <v>0</v>
      </c>
      <c r="Z990" s="203">
        <v>0</v>
      </c>
      <c r="AA990" s="203">
        <v>0</v>
      </c>
      <c r="AB990" s="203">
        <v>0</v>
      </c>
      <c r="AC990" s="203">
        <v>0</v>
      </c>
      <c r="AD990" s="203">
        <v>0</v>
      </c>
      <c r="AE990" s="203">
        <v>0</v>
      </c>
      <c r="AF990" s="203">
        <v>0</v>
      </c>
      <c r="AG990" s="203">
        <v>0</v>
      </c>
      <c r="AH990" s="203">
        <v>0</v>
      </c>
      <c r="AI990" s="203">
        <v>0</v>
      </c>
      <c r="AJ990" s="203">
        <v>0</v>
      </c>
      <c r="AK990" s="203">
        <v>0</v>
      </c>
      <c r="AL990" s="203">
        <v>0</v>
      </c>
      <c r="AM990" s="203">
        <v>0</v>
      </c>
      <c r="AN990" s="203">
        <v>0</v>
      </c>
      <c r="AO990" s="203">
        <v>0</v>
      </c>
      <c r="AP990" s="203">
        <v>0</v>
      </c>
      <c r="AQ990" s="203">
        <v>0</v>
      </c>
      <c r="AR990" s="203">
        <v>0</v>
      </c>
      <c r="AS990" s="203">
        <v>0</v>
      </c>
      <c r="AT990" s="203">
        <v>0</v>
      </c>
      <c r="AU990" s="203">
        <v>0</v>
      </c>
      <c r="AV990" s="203">
        <v>0</v>
      </c>
      <c r="AW990" s="203">
        <v>0</v>
      </c>
      <c r="AX990" s="203">
        <v>0</v>
      </c>
      <c r="AY990" s="203">
        <v>0</v>
      </c>
    </row>
    <row r="991" spans="16:51" x14ac:dyDescent="0.25">
      <c r="P991" s="200" t="s">
        <v>4056</v>
      </c>
      <c r="Q991" s="203" t="s">
        <v>3790</v>
      </c>
      <c r="R991" s="203">
        <v>0.4</v>
      </c>
      <c r="S991" s="203">
        <v>0.09</v>
      </c>
      <c r="T991" s="203">
        <v>0.01</v>
      </c>
      <c r="U991" s="203">
        <v>0.5</v>
      </c>
      <c r="V991" s="203">
        <v>0</v>
      </c>
      <c r="W991" s="203">
        <v>0</v>
      </c>
      <c r="X991" s="203">
        <v>0</v>
      </c>
      <c r="Y991" s="203">
        <v>0</v>
      </c>
      <c r="Z991" s="203">
        <v>0</v>
      </c>
      <c r="AA991" s="203">
        <v>0</v>
      </c>
      <c r="AB991" s="203">
        <v>0</v>
      </c>
      <c r="AC991" s="203">
        <v>0</v>
      </c>
      <c r="AD991" s="203">
        <v>0</v>
      </c>
      <c r="AE991" s="203">
        <v>0</v>
      </c>
      <c r="AF991" s="203">
        <v>0</v>
      </c>
      <c r="AG991" s="203">
        <v>0</v>
      </c>
      <c r="AH991" s="203">
        <v>0</v>
      </c>
      <c r="AI991" s="203">
        <v>0</v>
      </c>
      <c r="AJ991" s="203">
        <v>0</v>
      </c>
      <c r="AK991" s="203">
        <v>0</v>
      </c>
      <c r="AL991" s="203">
        <v>0</v>
      </c>
      <c r="AM991" s="203">
        <v>0</v>
      </c>
      <c r="AN991" s="203">
        <v>0</v>
      </c>
      <c r="AO991" s="203">
        <v>0</v>
      </c>
      <c r="AP991" s="203">
        <v>0</v>
      </c>
      <c r="AQ991" s="203">
        <v>0</v>
      </c>
      <c r="AR991" s="203">
        <v>0</v>
      </c>
      <c r="AS991" s="203">
        <v>0</v>
      </c>
      <c r="AT991" s="203">
        <v>0</v>
      </c>
      <c r="AU991" s="203">
        <v>0</v>
      </c>
      <c r="AV991" s="203">
        <v>0</v>
      </c>
      <c r="AW991" s="203">
        <v>0</v>
      </c>
      <c r="AX991" s="203">
        <v>0</v>
      </c>
      <c r="AY991" s="203">
        <v>0</v>
      </c>
    </row>
    <row r="992" spans="16:51" x14ac:dyDescent="0.25">
      <c r="P992" s="200"/>
      <c r="Q992" s="203" t="s">
        <v>3791</v>
      </c>
      <c r="R992" s="203"/>
      <c r="S992" s="203"/>
      <c r="T992" s="203"/>
      <c r="U992" s="203"/>
      <c r="V992" s="203"/>
      <c r="W992" s="203"/>
      <c r="X992" s="203"/>
      <c r="Y992" s="203"/>
      <c r="Z992" s="203"/>
      <c r="AA992" s="203"/>
      <c r="AB992" s="203"/>
      <c r="AC992" s="203"/>
      <c r="AD992" s="203"/>
      <c r="AE992" s="203"/>
      <c r="AF992" s="203"/>
      <c r="AG992" s="203"/>
      <c r="AH992" s="203"/>
      <c r="AI992" s="203"/>
      <c r="AJ992" s="203"/>
      <c r="AK992" s="203"/>
      <c r="AL992" s="203"/>
      <c r="AM992" s="203"/>
      <c r="AN992" s="203"/>
      <c r="AO992" s="203"/>
      <c r="AP992" s="203"/>
      <c r="AQ992" s="203"/>
      <c r="AR992" s="203"/>
      <c r="AS992" s="203"/>
      <c r="AT992" s="203"/>
      <c r="AU992" s="203"/>
      <c r="AV992" s="203"/>
      <c r="AW992" s="203"/>
      <c r="AX992" s="203"/>
      <c r="AY992" s="203"/>
    </row>
    <row r="993" spans="16:51" x14ac:dyDescent="0.25">
      <c r="P993" s="200" t="s">
        <v>4056</v>
      </c>
      <c r="Q993" s="203" t="s">
        <v>3792</v>
      </c>
      <c r="R993" s="203">
        <v>0.4</v>
      </c>
      <c r="S993" s="203">
        <v>0.1</v>
      </c>
      <c r="T993" s="203">
        <v>0.5</v>
      </c>
      <c r="U993" s="203">
        <v>0</v>
      </c>
      <c r="V993" s="203">
        <v>0</v>
      </c>
      <c r="W993" s="203">
        <v>0</v>
      </c>
      <c r="X993" s="203">
        <v>0</v>
      </c>
      <c r="Y993" s="203">
        <v>0</v>
      </c>
      <c r="Z993" s="203">
        <v>0</v>
      </c>
      <c r="AA993" s="203">
        <v>0</v>
      </c>
      <c r="AB993" s="203">
        <v>0</v>
      </c>
      <c r="AC993" s="203">
        <v>0</v>
      </c>
      <c r="AD993" s="203">
        <v>0</v>
      </c>
      <c r="AE993" s="203">
        <v>0</v>
      </c>
      <c r="AF993" s="203">
        <v>0</v>
      </c>
      <c r="AG993" s="203">
        <v>0</v>
      </c>
      <c r="AH993" s="203">
        <v>0</v>
      </c>
      <c r="AI993" s="203">
        <v>0</v>
      </c>
      <c r="AJ993" s="203">
        <v>0</v>
      </c>
      <c r="AK993" s="203">
        <v>0</v>
      </c>
      <c r="AL993" s="203">
        <v>0</v>
      </c>
      <c r="AM993" s="203">
        <v>0</v>
      </c>
      <c r="AN993" s="203">
        <v>0</v>
      </c>
      <c r="AO993" s="203">
        <v>0</v>
      </c>
      <c r="AP993" s="203">
        <v>0</v>
      </c>
      <c r="AQ993" s="203">
        <v>0</v>
      </c>
      <c r="AR993" s="203">
        <v>0</v>
      </c>
      <c r="AS993" s="203">
        <v>0</v>
      </c>
      <c r="AT993" s="203">
        <v>0</v>
      </c>
      <c r="AU993" s="203">
        <v>0</v>
      </c>
      <c r="AV993" s="203">
        <v>0</v>
      </c>
      <c r="AW993" s="203">
        <v>0</v>
      </c>
      <c r="AX993" s="203">
        <v>0</v>
      </c>
      <c r="AY993" s="203">
        <v>0</v>
      </c>
    </row>
    <row r="994" spans="16:51" x14ac:dyDescent="0.25">
      <c r="P994" s="200" t="s">
        <v>4056</v>
      </c>
      <c r="Q994" s="203" t="s">
        <v>3793</v>
      </c>
      <c r="R994" s="203">
        <v>0.49</v>
      </c>
      <c r="S994" s="203">
        <v>0.01</v>
      </c>
      <c r="T994" s="203">
        <v>0.5</v>
      </c>
      <c r="U994" s="203">
        <v>0</v>
      </c>
      <c r="V994" s="203">
        <v>0</v>
      </c>
      <c r="W994" s="203">
        <v>0</v>
      </c>
      <c r="X994" s="203">
        <v>0</v>
      </c>
      <c r="Y994" s="203">
        <v>0</v>
      </c>
      <c r="Z994" s="203">
        <v>0</v>
      </c>
      <c r="AA994" s="203">
        <v>0</v>
      </c>
      <c r="AB994" s="203">
        <v>0</v>
      </c>
      <c r="AC994" s="203">
        <v>0</v>
      </c>
      <c r="AD994" s="203">
        <v>0</v>
      </c>
      <c r="AE994" s="203">
        <v>0</v>
      </c>
      <c r="AF994" s="203">
        <v>0</v>
      </c>
      <c r="AG994" s="203">
        <v>0</v>
      </c>
      <c r="AH994" s="203">
        <v>0</v>
      </c>
      <c r="AI994" s="203">
        <v>0</v>
      </c>
      <c r="AJ994" s="203">
        <v>0</v>
      </c>
      <c r="AK994" s="203">
        <v>0</v>
      </c>
      <c r="AL994" s="203">
        <v>0</v>
      </c>
      <c r="AM994" s="203">
        <v>0</v>
      </c>
      <c r="AN994" s="203">
        <v>0</v>
      </c>
      <c r="AO994" s="203">
        <v>0</v>
      </c>
      <c r="AP994" s="203">
        <v>0</v>
      </c>
      <c r="AQ994" s="203">
        <v>0</v>
      </c>
      <c r="AR994" s="203">
        <v>0</v>
      </c>
      <c r="AS994" s="203">
        <v>0</v>
      </c>
      <c r="AT994" s="203">
        <v>0</v>
      </c>
      <c r="AU994" s="203">
        <v>0</v>
      </c>
      <c r="AV994" s="203">
        <v>0</v>
      </c>
      <c r="AW994" s="203">
        <v>0</v>
      </c>
      <c r="AX994" s="203">
        <v>0</v>
      </c>
      <c r="AY994" s="203">
        <v>0</v>
      </c>
    </row>
    <row r="995" spans="16:51" x14ac:dyDescent="0.25">
      <c r="P995" s="200"/>
      <c r="Q995" s="203" t="s">
        <v>3600</v>
      </c>
      <c r="R995" s="203"/>
      <c r="S995" s="203"/>
      <c r="T995" s="203"/>
      <c r="U995" s="203"/>
      <c r="V995" s="203"/>
      <c r="W995" s="203"/>
      <c r="X995" s="203"/>
      <c r="Y995" s="203"/>
      <c r="Z995" s="203"/>
      <c r="AA995" s="203"/>
      <c r="AB995" s="203"/>
      <c r="AC995" s="203"/>
      <c r="AD995" s="203"/>
      <c r="AE995" s="203"/>
      <c r="AF995" s="203"/>
      <c r="AG995" s="203"/>
      <c r="AH995" s="203"/>
      <c r="AI995" s="203"/>
      <c r="AJ995" s="203"/>
      <c r="AK995" s="203"/>
      <c r="AL995" s="203"/>
      <c r="AM995" s="203"/>
      <c r="AN995" s="203"/>
      <c r="AO995" s="203"/>
      <c r="AP995" s="203"/>
      <c r="AQ995" s="203"/>
      <c r="AR995" s="203"/>
      <c r="AS995" s="203"/>
      <c r="AT995" s="203"/>
      <c r="AU995" s="203"/>
      <c r="AV995" s="203"/>
      <c r="AW995" s="203"/>
      <c r="AX995" s="203"/>
      <c r="AY995" s="203"/>
    </row>
    <row r="996" spans="16:51" x14ac:dyDescent="0.25">
      <c r="P996" s="200"/>
      <c r="Q996" s="203" t="s">
        <v>3598</v>
      </c>
      <c r="R996" s="203"/>
      <c r="S996" s="203"/>
      <c r="T996" s="203"/>
      <c r="U996" s="203"/>
      <c r="V996" s="203"/>
      <c r="W996" s="203"/>
      <c r="X996" s="203"/>
      <c r="Y996" s="203"/>
      <c r="Z996" s="203"/>
      <c r="AA996" s="203"/>
      <c r="AB996" s="203"/>
      <c r="AC996" s="203"/>
      <c r="AD996" s="203"/>
      <c r="AE996" s="203"/>
      <c r="AF996" s="203"/>
      <c r="AG996" s="203"/>
      <c r="AH996" s="203"/>
      <c r="AI996" s="203"/>
      <c r="AJ996" s="203"/>
      <c r="AK996" s="203"/>
      <c r="AL996" s="203"/>
      <c r="AM996" s="203"/>
      <c r="AN996" s="203"/>
      <c r="AO996" s="203"/>
      <c r="AP996" s="203"/>
      <c r="AQ996" s="203"/>
      <c r="AR996" s="203"/>
      <c r="AS996" s="203"/>
      <c r="AT996" s="203"/>
      <c r="AU996" s="203"/>
      <c r="AV996" s="203"/>
      <c r="AW996" s="203"/>
      <c r="AX996" s="203"/>
      <c r="AY996" s="203"/>
    </row>
    <row r="997" spans="16:51" x14ac:dyDescent="0.25">
      <c r="P997" s="200" t="s">
        <v>4056</v>
      </c>
      <c r="Q997" s="203" t="s">
        <v>3794</v>
      </c>
      <c r="R997" s="203">
        <v>0.4</v>
      </c>
      <c r="S997" s="203">
        <v>0.09</v>
      </c>
      <c r="T997" s="203">
        <v>0.01</v>
      </c>
      <c r="U997" s="203">
        <v>0.5</v>
      </c>
      <c r="V997" s="203">
        <v>0</v>
      </c>
      <c r="W997" s="203">
        <v>0</v>
      </c>
      <c r="X997" s="203">
        <v>0</v>
      </c>
      <c r="Y997" s="203">
        <v>0</v>
      </c>
      <c r="Z997" s="203">
        <v>0</v>
      </c>
      <c r="AA997" s="203">
        <v>0</v>
      </c>
      <c r="AB997" s="203">
        <v>0</v>
      </c>
      <c r="AC997" s="203">
        <v>0</v>
      </c>
      <c r="AD997" s="203">
        <v>0</v>
      </c>
      <c r="AE997" s="203">
        <v>0</v>
      </c>
      <c r="AF997" s="203">
        <v>0</v>
      </c>
      <c r="AG997" s="203">
        <v>0</v>
      </c>
      <c r="AH997" s="203">
        <v>0</v>
      </c>
      <c r="AI997" s="203">
        <v>0</v>
      </c>
      <c r="AJ997" s="203">
        <v>0</v>
      </c>
      <c r="AK997" s="203">
        <v>0</v>
      </c>
      <c r="AL997" s="203">
        <v>0</v>
      </c>
      <c r="AM997" s="203">
        <v>0</v>
      </c>
      <c r="AN997" s="203">
        <v>0</v>
      </c>
      <c r="AO997" s="203">
        <v>0</v>
      </c>
      <c r="AP997" s="203">
        <v>0</v>
      </c>
      <c r="AQ997" s="203">
        <v>0</v>
      </c>
      <c r="AR997" s="203">
        <v>0</v>
      </c>
      <c r="AS997" s="203">
        <v>0</v>
      </c>
      <c r="AT997" s="203">
        <v>0</v>
      </c>
      <c r="AU997" s="203">
        <v>0</v>
      </c>
      <c r="AV997" s="203">
        <v>0</v>
      </c>
      <c r="AW997" s="203">
        <v>0</v>
      </c>
      <c r="AX997" s="203">
        <v>0</v>
      </c>
      <c r="AY997" s="203">
        <v>0</v>
      </c>
    </row>
    <row r="998" spans="16:51" x14ac:dyDescent="0.25">
      <c r="P998" s="200"/>
      <c r="Q998" s="203" t="s">
        <v>3599</v>
      </c>
      <c r="R998" s="203"/>
      <c r="S998" s="203"/>
      <c r="T998" s="203"/>
      <c r="U998" s="203"/>
      <c r="V998" s="203"/>
      <c r="W998" s="203"/>
      <c r="X998" s="203"/>
      <c r="Y998" s="203"/>
      <c r="Z998" s="203"/>
      <c r="AA998" s="203"/>
      <c r="AB998" s="203"/>
      <c r="AC998" s="203"/>
      <c r="AD998" s="203"/>
      <c r="AE998" s="203"/>
      <c r="AF998" s="203"/>
      <c r="AG998" s="203"/>
      <c r="AH998" s="203"/>
      <c r="AI998" s="203"/>
      <c r="AJ998" s="203"/>
      <c r="AK998" s="203"/>
      <c r="AL998" s="203"/>
      <c r="AM998" s="203"/>
      <c r="AN998" s="203"/>
      <c r="AO998" s="203"/>
      <c r="AP998" s="203"/>
      <c r="AQ998" s="203"/>
      <c r="AR998" s="203"/>
      <c r="AS998" s="203"/>
      <c r="AT998" s="203"/>
      <c r="AU998" s="203"/>
      <c r="AV998" s="203"/>
      <c r="AW998" s="203"/>
      <c r="AX998" s="203"/>
      <c r="AY998" s="203"/>
    </row>
    <row r="999" spans="16:51" x14ac:dyDescent="0.25">
      <c r="P999" s="200"/>
      <c r="Q999" s="203" t="s">
        <v>3774</v>
      </c>
      <c r="R999" s="203"/>
      <c r="S999" s="203"/>
      <c r="T999" s="203"/>
      <c r="U999" s="203"/>
      <c r="V999" s="203"/>
      <c r="W999" s="203"/>
      <c r="X999" s="203"/>
      <c r="Y999" s="203"/>
      <c r="Z999" s="203"/>
      <c r="AA999" s="203"/>
      <c r="AB999" s="203"/>
      <c r="AC999" s="203"/>
      <c r="AD999" s="203"/>
      <c r="AE999" s="203"/>
      <c r="AF999" s="203"/>
      <c r="AG999" s="203"/>
      <c r="AH999" s="203"/>
      <c r="AI999" s="203"/>
      <c r="AJ999" s="203"/>
      <c r="AK999" s="203"/>
      <c r="AL999" s="203"/>
      <c r="AM999" s="203"/>
      <c r="AN999" s="203"/>
      <c r="AO999" s="203"/>
      <c r="AP999" s="203"/>
      <c r="AQ999" s="203"/>
      <c r="AR999" s="203"/>
      <c r="AS999" s="203"/>
      <c r="AT999" s="203"/>
      <c r="AU999" s="203"/>
      <c r="AV999" s="203"/>
      <c r="AW999" s="203"/>
      <c r="AX999" s="203"/>
      <c r="AY999" s="203"/>
    </row>
    <row r="1000" spans="16:51" x14ac:dyDescent="0.25">
      <c r="P1000" s="200"/>
      <c r="Q1000" s="203" t="s">
        <v>3810</v>
      </c>
      <c r="R1000" s="203"/>
      <c r="S1000" s="203"/>
      <c r="T1000" s="203"/>
      <c r="U1000" s="203"/>
      <c r="V1000" s="203"/>
      <c r="W1000" s="203"/>
      <c r="X1000" s="203"/>
      <c r="Y1000" s="203"/>
      <c r="Z1000" s="203"/>
      <c r="AA1000" s="203"/>
      <c r="AB1000" s="203"/>
      <c r="AC1000" s="203"/>
      <c r="AD1000" s="203"/>
      <c r="AE1000" s="203"/>
      <c r="AF1000" s="203"/>
      <c r="AG1000" s="203"/>
      <c r="AH1000" s="203"/>
      <c r="AI1000" s="203"/>
      <c r="AJ1000" s="203"/>
      <c r="AK1000" s="203"/>
      <c r="AL1000" s="203"/>
      <c r="AM1000" s="203"/>
      <c r="AN1000" s="203"/>
      <c r="AO1000" s="203"/>
      <c r="AP1000" s="203"/>
      <c r="AQ1000" s="203"/>
      <c r="AR1000" s="203"/>
      <c r="AS1000" s="203"/>
      <c r="AT1000" s="203"/>
      <c r="AU1000" s="203"/>
      <c r="AV1000" s="203"/>
      <c r="AW1000" s="203"/>
      <c r="AX1000" s="203"/>
      <c r="AY1000" s="203"/>
    </row>
    <row r="1001" spans="16:51" x14ac:dyDescent="0.25">
      <c r="P1001" s="200"/>
      <c r="Q1001" s="203" t="s">
        <v>3811</v>
      </c>
      <c r="R1001" s="203"/>
      <c r="S1001" s="203"/>
      <c r="T1001" s="203"/>
      <c r="U1001" s="203"/>
      <c r="V1001" s="203"/>
      <c r="W1001" s="203"/>
      <c r="X1001" s="203"/>
      <c r="Y1001" s="203"/>
      <c r="Z1001" s="203"/>
      <c r="AA1001" s="203"/>
      <c r="AB1001" s="203"/>
      <c r="AC1001" s="203"/>
      <c r="AD1001" s="203"/>
      <c r="AE1001" s="203"/>
      <c r="AF1001" s="203"/>
      <c r="AG1001" s="203"/>
      <c r="AH1001" s="203"/>
      <c r="AI1001" s="203"/>
      <c r="AJ1001" s="203"/>
      <c r="AK1001" s="203"/>
      <c r="AL1001" s="203"/>
      <c r="AM1001" s="203"/>
      <c r="AN1001" s="203"/>
      <c r="AO1001" s="203"/>
      <c r="AP1001" s="203"/>
      <c r="AQ1001" s="203"/>
      <c r="AR1001" s="203"/>
      <c r="AS1001" s="203"/>
      <c r="AT1001" s="203"/>
      <c r="AU1001" s="203"/>
      <c r="AV1001" s="203"/>
      <c r="AW1001" s="203"/>
      <c r="AX1001" s="203"/>
      <c r="AY1001" s="203"/>
    </row>
    <row r="1002" spans="16:51" x14ac:dyDescent="0.25">
      <c r="P1002" s="200" t="s">
        <v>4056</v>
      </c>
      <c r="Q1002" s="203" t="s">
        <v>3812</v>
      </c>
      <c r="R1002" s="203">
        <v>0.49</v>
      </c>
      <c r="S1002" s="203">
        <v>0.01</v>
      </c>
      <c r="T1002" s="203">
        <v>0.5</v>
      </c>
      <c r="U1002" s="203">
        <v>0</v>
      </c>
      <c r="V1002" s="203">
        <v>0</v>
      </c>
      <c r="W1002" s="203">
        <v>0</v>
      </c>
      <c r="X1002" s="203">
        <v>0</v>
      </c>
      <c r="Y1002" s="203">
        <v>0</v>
      </c>
      <c r="Z1002" s="203">
        <v>0</v>
      </c>
      <c r="AA1002" s="203">
        <v>0</v>
      </c>
      <c r="AB1002" s="203">
        <v>0</v>
      </c>
      <c r="AC1002" s="203">
        <v>0</v>
      </c>
      <c r="AD1002" s="203">
        <v>0</v>
      </c>
      <c r="AE1002" s="203">
        <v>0</v>
      </c>
      <c r="AF1002" s="203">
        <v>0</v>
      </c>
      <c r="AG1002" s="203">
        <v>0</v>
      </c>
      <c r="AH1002" s="203">
        <v>0</v>
      </c>
      <c r="AI1002" s="203">
        <v>0</v>
      </c>
      <c r="AJ1002" s="203">
        <v>0</v>
      </c>
      <c r="AK1002" s="203">
        <v>0</v>
      </c>
      <c r="AL1002" s="203">
        <v>0</v>
      </c>
      <c r="AM1002" s="203">
        <v>0</v>
      </c>
      <c r="AN1002" s="203">
        <v>0</v>
      </c>
      <c r="AO1002" s="203">
        <v>0</v>
      </c>
      <c r="AP1002" s="203">
        <v>0</v>
      </c>
      <c r="AQ1002" s="203">
        <v>0</v>
      </c>
      <c r="AR1002" s="203">
        <v>0</v>
      </c>
      <c r="AS1002" s="203">
        <v>0</v>
      </c>
      <c r="AT1002" s="203">
        <v>0</v>
      </c>
      <c r="AU1002" s="203">
        <v>0</v>
      </c>
      <c r="AV1002" s="203">
        <v>0</v>
      </c>
      <c r="AW1002" s="203">
        <v>0</v>
      </c>
      <c r="AX1002" s="203">
        <v>0</v>
      </c>
      <c r="AY1002" s="203">
        <v>0</v>
      </c>
    </row>
    <row r="1003" spans="16:51" x14ac:dyDescent="0.25">
      <c r="P1003" s="200"/>
      <c r="Q1003" s="203" t="s">
        <v>3686</v>
      </c>
      <c r="R1003" s="203"/>
      <c r="S1003" s="203"/>
      <c r="T1003" s="203"/>
      <c r="U1003" s="203"/>
      <c r="V1003" s="203"/>
      <c r="W1003" s="203"/>
      <c r="X1003" s="203"/>
      <c r="Y1003" s="203"/>
      <c r="Z1003" s="203"/>
      <c r="AA1003" s="203"/>
      <c r="AB1003" s="203"/>
      <c r="AC1003" s="203"/>
      <c r="AD1003" s="203"/>
      <c r="AE1003" s="203"/>
      <c r="AF1003" s="203"/>
      <c r="AG1003" s="203"/>
      <c r="AH1003" s="203"/>
      <c r="AI1003" s="203"/>
      <c r="AJ1003" s="203"/>
      <c r="AK1003" s="203"/>
      <c r="AL1003" s="203"/>
      <c r="AM1003" s="203"/>
      <c r="AN1003" s="203"/>
      <c r="AO1003" s="203"/>
      <c r="AP1003" s="203"/>
      <c r="AQ1003" s="203"/>
      <c r="AR1003" s="203"/>
      <c r="AS1003" s="203"/>
      <c r="AT1003" s="203"/>
      <c r="AU1003" s="203"/>
      <c r="AV1003" s="203"/>
      <c r="AW1003" s="203"/>
      <c r="AX1003" s="203"/>
      <c r="AY1003" s="203"/>
    </row>
    <row r="1004" spans="16:51" x14ac:dyDescent="0.25">
      <c r="P1004" s="200"/>
      <c r="Q1004" s="203" t="s">
        <v>3757</v>
      </c>
      <c r="R1004" s="203"/>
      <c r="S1004" s="203"/>
      <c r="T1004" s="203"/>
      <c r="U1004" s="203"/>
      <c r="V1004" s="203"/>
      <c r="W1004" s="203"/>
      <c r="X1004" s="203"/>
      <c r="Y1004" s="203"/>
      <c r="Z1004" s="203"/>
      <c r="AA1004" s="203"/>
      <c r="AB1004" s="203"/>
      <c r="AC1004" s="203"/>
      <c r="AD1004" s="203"/>
      <c r="AE1004" s="203"/>
      <c r="AF1004" s="203"/>
      <c r="AG1004" s="203"/>
      <c r="AH1004" s="203"/>
      <c r="AI1004" s="203"/>
      <c r="AJ1004" s="203"/>
      <c r="AK1004" s="203"/>
      <c r="AL1004" s="203"/>
      <c r="AM1004" s="203"/>
      <c r="AN1004" s="203"/>
      <c r="AO1004" s="203"/>
      <c r="AP1004" s="203"/>
      <c r="AQ1004" s="203"/>
      <c r="AR1004" s="203"/>
      <c r="AS1004" s="203"/>
      <c r="AT1004" s="203"/>
      <c r="AU1004" s="203"/>
      <c r="AV1004" s="203"/>
      <c r="AW1004" s="203"/>
      <c r="AX1004" s="203"/>
      <c r="AY1004" s="203"/>
    </row>
    <row r="1005" spans="16:51" x14ac:dyDescent="0.25">
      <c r="P1005" s="200"/>
      <c r="Q1005" s="203" t="s">
        <v>3685</v>
      </c>
      <c r="R1005" s="203"/>
      <c r="S1005" s="203"/>
      <c r="T1005" s="203"/>
      <c r="U1005" s="203"/>
      <c r="V1005" s="203"/>
      <c r="W1005" s="203"/>
      <c r="X1005" s="203"/>
      <c r="Y1005" s="203"/>
      <c r="Z1005" s="203"/>
      <c r="AA1005" s="203"/>
      <c r="AB1005" s="203"/>
      <c r="AC1005" s="203"/>
      <c r="AD1005" s="203"/>
      <c r="AE1005" s="203"/>
      <c r="AF1005" s="203"/>
      <c r="AG1005" s="203"/>
      <c r="AH1005" s="203"/>
      <c r="AI1005" s="203"/>
      <c r="AJ1005" s="203"/>
      <c r="AK1005" s="203"/>
      <c r="AL1005" s="203"/>
      <c r="AM1005" s="203"/>
      <c r="AN1005" s="203"/>
      <c r="AO1005" s="203"/>
      <c r="AP1005" s="203"/>
      <c r="AQ1005" s="203"/>
      <c r="AR1005" s="203"/>
      <c r="AS1005" s="203"/>
      <c r="AT1005" s="203"/>
      <c r="AU1005" s="203"/>
      <c r="AV1005" s="203"/>
      <c r="AW1005" s="203"/>
      <c r="AX1005" s="203"/>
      <c r="AY1005" s="203"/>
    </row>
    <row r="1006" spans="16:51" x14ac:dyDescent="0.25">
      <c r="P1006" s="200" t="s">
        <v>4056</v>
      </c>
      <c r="Q1006" s="203" t="s">
        <v>3819</v>
      </c>
      <c r="R1006" s="203">
        <v>0.4</v>
      </c>
      <c r="S1006" s="203">
        <v>0.09</v>
      </c>
      <c r="T1006" s="203">
        <v>0.01</v>
      </c>
      <c r="U1006" s="203">
        <v>0.5</v>
      </c>
      <c r="V1006" s="203">
        <v>0</v>
      </c>
      <c r="W1006" s="203">
        <v>0</v>
      </c>
      <c r="X1006" s="203">
        <v>0</v>
      </c>
      <c r="Y1006" s="203">
        <v>0</v>
      </c>
      <c r="Z1006" s="203">
        <v>0</v>
      </c>
      <c r="AA1006" s="203">
        <v>0</v>
      </c>
      <c r="AB1006" s="203">
        <v>0</v>
      </c>
      <c r="AC1006" s="203">
        <v>0</v>
      </c>
      <c r="AD1006" s="203">
        <v>0</v>
      </c>
      <c r="AE1006" s="203">
        <v>0</v>
      </c>
      <c r="AF1006" s="203">
        <v>0</v>
      </c>
      <c r="AG1006" s="203">
        <v>0</v>
      </c>
      <c r="AH1006" s="203">
        <v>0</v>
      </c>
      <c r="AI1006" s="203">
        <v>0</v>
      </c>
      <c r="AJ1006" s="203">
        <v>0</v>
      </c>
      <c r="AK1006" s="203">
        <v>0</v>
      </c>
      <c r="AL1006" s="203">
        <v>0</v>
      </c>
      <c r="AM1006" s="203">
        <v>0</v>
      </c>
      <c r="AN1006" s="203">
        <v>0</v>
      </c>
      <c r="AO1006" s="203">
        <v>0</v>
      </c>
      <c r="AP1006" s="203">
        <v>0</v>
      </c>
      <c r="AQ1006" s="203">
        <v>0</v>
      </c>
      <c r="AR1006" s="203">
        <v>0</v>
      </c>
      <c r="AS1006" s="203">
        <v>0</v>
      </c>
      <c r="AT1006" s="203">
        <v>0</v>
      </c>
      <c r="AU1006" s="203">
        <v>0</v>
      </c>
      <c r="AV1006" s="203">
        <v>0</v>
      </c>
      <c r="AW1006" s="203">
        <v>0</v>
      </c>
      <c r="AX1006" s="203">
        <v>0</v>
      </c>
      <c r="AY1006" s="203">
        <v>0</v>
      </c>
    </row>
    <row r="1007" spans="16:51" x14ac:dyDescent="0.25">
      <c r="P1007" s="200" t="s">
        <v>4056</v>
      </c>
      <c r="Q1007" s="203" t="s">
        <v>3820</v>
      </c>
      <c r="R1007" s="203">
        <v>0.49</v>
      </c>
      <c r="S1007" s="203">
        <v>0.01</v>
      </c>
      <c r="T1007" s="203">
        <v>0.5</v>
      </c>
      <c r="U1007" s="203">
        <v>0</v>
      </c>
      <c r="V1007" s="203">
        <v>0</v>
      </c>
      <c r="W1007" s="203">
        <v>0</v>
      </c>
      <c r="X1007" s="203">
        <v>0</v>
      </c>
      <c r="Y1007" s="203">
        <v>0</v>
      </c>
      <c r="Z1007" s="203">
        <v>0</v>
      </c>
      <c r="AA1007" s="203">
        <v>0</v>
      </c>
      <c r="AB1007" s="203">
        <v>0</v>
      </c>
      <c r="AC1007" s="203">
        <v>0</v>
      </c>
      <c r="AD1007" s="203">
        <v>0</v>
      </c>
      <c r="AE1007" s="203">
        <v>0</v>
      </c>
      <c r="AF1007" s="203">
        <v>0</v>
      </c>
      <c r="AG1007" s="203">
        <v>0</v>
      </c>
      <c r="AH1007" s="203">
        <v>0</v>
      </c>
      <c r="AI1007" s="203">
        <v>0</v>
      </c>
      <c r="AJ1007" s="203">
        <v>0</v>
      </c>
      <c r="AK1007" s="203">
        <v>0</v>
      </c>
      <c r="AL1007" s="203">
        <v>0</v>
      </c>
      <c r="AM1007" s="203">
        <v>0</v>
      </c>
      <c r="AN1007" s="203">
        <v>0</v>
      </c>
      <c r="AO1007" s="203">
        <v>0</v>
      </c>
      <c r="AP1007" s="203">
        <v>0</v>
      </c>
      <c r="AQ1007" s="203">
        <v>0</v>
      </c>
      <c r="AR1007" s="203">
        <v>0</v>
      </c>
      <c r="AS1007" s="203">
        <v>0</v>
      </c>
      <c r="AT1007" s="203">
        <v>0</v>
      </c>
      <c r="AU1007" s="203">
        <v>0</v>
      </c>
      <c r="AV1007" s="203">
        <v>0</v>
      </c>
      <c r="AW1007" s="203">
        <v>0</v>
      </c>
      <c r="AX1007" s="203">
        <v>0</v>
      </c>
      <c r="AY1007" s="203">
        <v>0</v>
      </c>
    </row>
    <row r="1008" spans="16:51" x14ac:dyDescent="0.25">
      <c r="P1008" s="200"/>
      <c r="Q1008" s="203" t="s">
        <v>3778</v>
      </c>
      <c r="R1008" s="203"/>
      <c r="S1008" s="203"/>
      <c r="T1008" s="203"/>
      <c r="U1008" s="203"/>
      <c r="V1008" s="203"/>
      <c r="W1008" s="203"/>
      <c r="X1008" s="203"/>
      <c r="Y1008" s="203"/>
      <c r="Z1008" s="203"/>
      <c r="AA1008" s="203"/>
      <c r="AB1008" s="203"/>
      <c r="AC1008" s="203"/>
      <c r="AD1008" s="203"/>
      <c r="AE1008" s="203"/>
      <c r="AF1008" s="203"/>
      <c r="AG1008" s="203"/>
      <c r="AH1008" s="203"/>
      <c r="AI1008" s="203"/>
      <c r="AJ1008" s="203"/>
      <c r="AK1008" s="203"/>
      <c r="AL1008" s="203"/>
      <c r="AM1008" s="203"/>
      <c r="AN1008" s="203"/>
      <c r="AO1008" s="203"/>
      <c r="AP1008" s="203"/>
      <c r="AQ1008" s="203"/>
      <c r="AR1008" s="203"/>
      <c r="AS1008" s="203"/>
      <c r="AT1008" s="203"/>
      <c r="AU1008" s="203"/>
      <c r="AV1008" s="203"/>
      <c r="AW1008" s="203"/>
      <c r="AX1008" s="203"/>
      <c r="AY1008" s="203"/>
    </row>
    <row r="1009" spans="16:51" x14ac:dyDescent="0.25">
      <c r="P1009" s="200"/>
      <c r="Q1009" s="203" t="s">
        <v>3777</v>
      </c>
      <c r="R1009" s="203"/>
      <c r="S1009" s="203"/>
      <c r="T1009" s="203"/>
      <c r="U1009" s="203"/>
      <c r="V1009" s="203"/>
      <c r="W1009" s="203"/>
      <c r="X1009" s="203"/>
      <c r="Y1009" s="203"/>
      <c r="Z1009" s="203"/>
      <c r="AA1009" s="203"/>
      <c r="AB1009" s="203"/>
      <c r="AC1009" s="203"/>
      <c r="AD1009" s="203"/>
      <c r="AE1009" s="203"/>
      <c r="AF1009" s="203"/>
      <c r="AG1009" s="203"/>
      <c r="AH1009" s="203"/>
      <c r="AI1009" s="203"/>
      <c r="AJ1009" s="203"/>
      <c r="AK1009" s="203"/>
      <c r="AL1009" s="203"/>
      <c r="AM1009" s="203"/>
      <c r="AN1009" s="203"/>
      <c r="AO1009" s="203"/>
      <c r="AP1009" s="203"/>
      <c r="AQ1009" s="203"/>
      <c r="AR1009" s="203"/>
      <c r="AS1009" s="203"/>
      <c r="AT1009" s="203"/>
      <c r="AU1009" s="203"/>
      <c r="AV1009" s="203"/>
      <c r="AW1009" s="203"/>
      <c r="AX1009" s="203"/>
      <c r="AY1009" s="203"/>
    </row>
    <row r="1010" spans="16:51" x14ac:dyDescent="0.25">
      <c r="P1010" s="200" t="s">
        <v>4056</v>
      </c>
      <c r="Q1010" s="203" t="s">
        <v>3821</v>
      </c>
      <c r="R1010" s="203">
        <v>0.3</v>
      </c>
      <c r="S1010" s="203">
        <v>0.2</v>
      </c>
      <c r="T1010" s="203">
        <v>0.5</v>
      </c>
      <c r="U1010" s="203">
        <v>0</v>
      </c>
      <c r="V1010" s="203">
        <v>0</v>
      </c>
      <c r="W1010" s="203">
        <v>0</v>
      </c>
      <c r="X1010" s="203">
        <v>0</v>
      </c>
      <c r="Y1010" s="203">
        <v>0</v>
      </c>
      <c r="Z1010" s="203">
        <v>0</v>
      </c>
      <c r="AA1010" s="203">
        <v>0</v>
      </c>
      <c r="AB1010" s="203">
        <v>0</v>
      </c>
      <c r="AC1010" s="203">
        <v>0</v>
      </c>
      <c r="AD1010" s="203">
        <v>0</v>
      </c>
      <c r="AE1010" s="203">
        <v>0</v>
      </c>
      <c r="AF1010" s="203">
        <v>0</v>
      </c>
      <c r="AG1010" s="203">
        <v>0</v>
      </c>
      <c r="AH1010" s="203">
        <v>0</v>
      </c>
      <c r="AI1010" s="203">
        <v>0</v>
      </c>
      <c r="AJ1010" s="203">
        <v>0</v>
      </c>
      <c r="AK1010" s="203">
        <v>0</v>
      </c>
      <c r="AL1010" s="203">
        <v>0</v>
      </c>
      <c r="AM1010" s="203">
        <v>0</v>
      </c>
      <c r="AN1010" s="203">
        <v>0</v>
      </c>
      <c r="AO1010" s="203">
        <v>0</v>
      </c>
      <c r="AP1010" s="203">
        <v>0</v>
      </c>
      <c r="AQ1010" s="203">
        <v>0</v>
      </c>
      <c r="AR1010" s="203">
        <v>0</v>
      </c>
      <c r="AS1010" s="203">
        <v>0</v>
      </c>
      <c r="AT1010" s="203">
        <v>0</v>
      </c>
      <c r="AU1010" s="203">
        <v>0</v>
      </c>
      <c r="AV1010" s="203">
        <v>0</v>
      </c>
      <c r="AW1010" s="203">
        <v>0</v>
      </c>
      <c r="AX1010" s="203">
        <v>0</v>
      </c>
      <c r="AY1010" s="203">
        <v>0</v>
      </c>
    </row>
    <row r="1011" spans="16:51" x14ac:dyDescent="0.25">
      <c r="P1011" s="200" t="s">
        <v>4056</v>
      </c>
      <c r="Q1011" s="203" t="s">
        <v>3727</v>
      </c>
      <c r="R1011" s="203">
        <v>0.4</v>
      </c>
      <c r="S1011" s="203">
        <v>0.09</v>
      </c>
      <c r="T1011" s="203">
        <v>0.01</v>
      </c>
      <c r="U1011" s="203">
        <v>0.5</v>
      </c>
      <c r="V1011" s="203">
        <v>0</v>
      </c>
      <c r="W1011" s="203">
        <v>0</v>
      </c>
      <c r="X1011" s="203">
        <v>0</v>
      </c>
      <c r="Y1011" s="203">
        <v>0</v>
      </c>
      <c r="Z1011" s="203">
        <v>0</v>
      </c>
      <c r="AA1011" s="203">
        <v>0</v>
      </c>
      <c r="AB1011" s="203">
        <v>0</v>
      </c>
      <c r="AC1011" s="203">
        <v>0</v>
      </c>
      <c r="AD1011" s="203">
        <v>0</v>
      </c>
      <c r="AE1011" s="203">
        <v>0</v>
      </c>
      <c r="AF1011" s="203">
        <v>0</v>
      </c>
      <c r="AG1011" s="203">
        <v>0</v>
      </c>
      <c r="AH1011" s="203">
        <v>0</v>
      </c>
      <c r="AI1011" s="203">
        <v>0</v>
      </c>
      <c r="AJ1011" s="203">
        <v>0</v>
      </c>
      <c r="AK1011" s="203">
        <v>0</v>
      </c>
      <c r="AL1011" s="203">
        <v>0</v>
      </c>
      <c r="AM1011" s="203">
        <v>0</v>
      </c>
      <c r="AN1011" s="203">
        <v>0</v>
      </c>
      <c r="AO1011" s="203">
        <v>0</v>
      </c>
      <c r="AP1011" s="203">
        <v>0</v>
      </c>
      <c r="AQ1011" s="203">
        <v>0</v>
      </c>
      <c r="AR1011" s="203">
        <v>0</v>
      </c>
      <c r="AS1011" s="203">
        <v>0</v>
      </c>
      <c r="AT1011" s="203">
        <v>0</v>
      </c>
      <c r="AU1011" s="203">
        <v>0</v>
      </c>
      <c r="AV1011" s="203">
        <v>0</v>
      </c>
      <c r="AW1011" s="203">
        <v>0</v>
      </c>
      <c r="AX1011" s="203">
        <v>0</v>
      </c>
      <c r="AY1011" s="203">
        <v>0</v>
      </c>
    </row>
    <row r="1012" spans="16:51" x14ac:dyDescent="0.25">
      <c r="P1012" s="200" t="s">
        <v>4056</v>
      </c>
      <c r="Q1012" s="203" t="s">
        <v>3799</v>
      </c>
      <c r="R1012" s="203">
        <v>0.4</v>
      </c>
      <c r="S1012" s="203">
        <v>0.09</v>
      </c>
      <c r="T1012" s="203">
        <v>0.01</v>
      </c>
      <c r="U1012" s="203">
        <v>0.5</v>
      </c>
      <c r="V1012" s="203">
        <v>0</v>
      </c>
      <c r="W1012" s="203">
        <v>0</v>
      </c>
      <c r="X1012" s="203">
        <v>0</v>
      </c>
      <c r="Y1012" s="203">
        <v>0</v>
      </c>
      <c r="Z1012" s="203">
        <v>0</v>
      </c>
      <c r="AA1012" s="203">
        <v>0</v>
      </c>
      <c r="AB1012" s="203">
        <v>0</v>
      </c>
      <c r="AC1012" s="203">
        <v>0</v>
      </c>
      <c r="AD1012" s="203">
        <v>0</v>
      </c>
      <c r="AE1012" s="203">
        <v>0</v>
      </c>
      <c r="AF1012" s="203">
        <v>0</v>
      </c>
      <c r="AG1012" s="203">
        <v>0</v>
      </c>
      <c r="AH1012" s="203">
        <v>0</v>
      </c>
      <c r="AI1012" s="203">
        <v>0</v>
      </c>
      <c r="AJ1012" s="203">
        <v>0</v>
      </c>
      <c r="AK1012" s="203">
        <v>0</v>
      </c>
      <c r="AL1012" s="203">
        <v>0</v>
      </c>
      <c r="AM1012" s="203">
        <v>0</v>
      </c>
      <c r="AN1012" s="203">
        <v>0</v>
      </c>
      <c r="AO1012" s="203">
        <v>0</v>
      </c>
      <c r="AP1012" s="203">
        <v>0</v>
      </c>
      <c r="AQ1012" s="203">
        <v>0</v>
      </c>
      <c r="AR1012" s="203">
        <v>0</v>
      </c>
      <c r="AS1012" s="203">
        <v>0</v>
      </c>
      <c r="AT1012" s="203">
        <v>0</v>
      </c>
      <c r="AU1012" s="203">
        <v>0</v>
      </c>
      <c r="AV1012" s="203">
        <v>0</v>
      </c>
      <c r="AW1012" s="203">
        <v>0</v>
      </c>
      <c r="AX1012" s="203">
        <v>0</v>
      </c>
      <c r="AY1012" s="203">
        <v>0</v>
      </c>
    </row>
    <row r="1013" spans="16:51" x14ac:dyDescent="0.25">
      <c r="P1013" s="200" t="s">
        <v>4056</v>
      </c>
      <c r="Q1013" s="203" t="s">
        <v>3813</v>
      </c>
      <c r="R1013" s="203">
        <v>0.4</v>
      </c>
      <c r="S1013" s="203">
        <v>0.09</v>
      </c>
      <c r="T1013" s="203">
        <v>0.01</v>
      </c>
      <c r="U1013" s="203">
        <v>0.5</v>
      </c>
      <c r="V1013" s="203">
        <v>0</v>
      </c>
      <c r="W1013" s="203">
        <v>0</v>
      </c>
      <c r="X1013" s="203">
        <v>0</v>
      </c>
      <c r="Y1013" s="203">
        <v>0</v>
      </c>
      <c r="Z1013" s="203">
        <v>0</v>
      </c>
      <c r="AA1013" s="203">
        <v>0</v>
      </c>
      <c r="AB1013" s="203">
        <v>0</v>
      </c>
      <c r="AC1013" s="203">
        <v>0</v>
      </c>
      <c r="AD1013" s="203">
        <v>0</v>
      </c>
      <c r="AE1013" s="203">
        <v>0</v>
      </c>
      <c r="AF1013" s="203">
        <v>0</v>
      </c>
      <c r="AG1013" s="203">
        <v>0</v>
      </c>
      <c r="AH1013" s="203">
        <v>0</v>
      </c>
      <c r="AI1013" s="203">
        <v>0</v>
      </c>
      <c r="AJ1013" s="203">
        <v>0</v>
      </c>
      <c r="AK1013" s="203">
        <v>0</v>
      </c>
      <c r="AL1013" s="203">
        <v>0</v>
      </c>
      <c r="AM1013" s="203">
        <v>0</v>
      </c>
      <c r="AN1013" s="203">
        <v>0</v>
      </c>
      <c r="AO1013" s="203">
        <v>0</v>
      </c>
      <c r="AP1013" s="203">
        <v>0</v>
      </c>
      <c r="AQ1013" s="203">
        <v>0</v>
      </c>
      <c r="AR1013" s="203">
        <v>0</v>
      </c>
      <c r="AS1013" s="203">
        <v>0</v>
      </c>
      <c r="AT1013" s="203">
        <v>0</v>
      </c>
      <c r="AU1013" s="203">
        <v>0</v>
      </c>
      <c r="AV1013" s="203">
        <v>0</v>
      </c>
      <c r="AW1013" s="203">
        <v>0</v>
      </c>
      <c r="AX1013" s="203">
        <v>0</v>
      </c>
      <c r="AY1013" s="203">
        <v>0</v>
      </c>
    </row>
    <row r="1014" spans="16:51" x14ac:dyDescent="0.25">
      <c r="P1014" s="200" t="s">
        <v>4056</v>
      </c>
      <c r="Q1014" s="203" t="s">
        <v>3822</v>
      </c>
      <c r="R1014" s="203">
        <v>0.4</v>
      </c>
      <c r="S1014" s="203">
        <v>0.09</v>
      </c>
      <c r="T1014" s="203">
        <v>0.01</v>
      </c>
      <c r="U1014" s="203">
        <v>0.5</v>
      </c>
      <c r="V1014" s="203">
        <v>0</v>
      </c>
      <c r="W1014" s="203">
        <v>0</v>
      </c>
      <c r="X1014" s="203">
        <v>0</v>
      </c>
      <c r="Y1014" s="203">
        <v>0</v>
      </c>
      <c r="Z1014" s="203">
        <v>0</v>
      </c>
      <c r="AA1014" s="203">
        <v>0</v>
      </c>
      <c r="AB1014" s="203">
        <v>0</v>
      </c>
      <c r="AC1014" s="203">
        <v>0</v>
      </c>
      <c r="AD1014" s="203">
        <v>0</v>
      </c>
      <c r="AE1014" s="203">
        <v>0</v>
      </c>
      <c r="AF1014" s="203">
        <v>0</v>
      </c>
      <c r="AG1014" s="203">
        <v>0</v>
      </c>
      <c r="AH1014" s="203">
        <v>0</v>
      </c>
      <c r="AI1014" s="203">
        <v>0</v>
      </c>
      <c r="AJ1014" s="203">
        <v>0</v>
      </c>
      <c r="AK1014" s="203">
        <v>0</v>
      </c>
      <c r="AL1014" s="203">
        <v>0</v>
      </c>
      <c r="AM1014" s="203">
        <v>0</v>
      </c>
      <c r="AN1014" s="203">
        <v>0</v>
      </c>
      <c r="AO1014" s="203">
        <v>0</v>
      </c>
      <c r="AP1014" s="203">
        <v>0</v>
      </c>
      <c r="AQ1014" s="203">
        <v>0</v>
      </c>
      <c r="AR1014" s="203">
        <v>0</v>
      </c>
      <c r="AS1014" s="203">
        <v>0</v>
      </c>
      <c r="AT1014" s="203">
        <v>0</v>
      </c>
      <c r="AU1014" s="203">
        <v>0</v>
      </c>
      <c r="AV1014" s="203">
        <v>0</v>
      </c>
      <c r="AW1014" s="203">
        <v>0</v>
      </c>
      <c r="AX1014" s="203">
        <v>0</v>
      </c>
      <c r="AY1014" s="203">
        <v>0</v>
      </c>
    </row>
    <row r="1015" spans="16:51" x14ac:dyDescent="0.25">
      <c r="P1015" s="200" t="s">
        <v>4056</v>
      </c>
      <c r="Q1015" s="203" t="s">
        <v>3823</v>
      </c>
      <c r="R1015" s="203">
        <v>0.4</v>
      </c>
      <c r="S1015" s="203">
        <v>0.1</v>
      </c>
      <c r="T1015" s="203">
        <v>0.5</v>
      </c>
      <c r="U1015" s="203">
        <v>0</v>
      </c>
      <c r="V1015" s="203">
        <v>0</v>
      </c>
      <c r="W1015" s="203">
        <v>0</v>
      </c>
      <c r="X1015" s="203">
        <v>0</v>
      </c>
      <c r="Y1015" s="203">
        <v>0</v>
      </c>
      <c r="Z1015" s="203">
        <v>0</v>
      </c>
      <c r="AA1015" s="203">
        <v>0</v>
      </c>
      <c r="AB1015" s="203">
        <v>0</v>
      </c>
      <c r="AC1015" s="203">
        <v>0</v>
      </c>
      <c r="AD1015" s="203">
        <v>0</v>
      </c>
      <c r="AE1015" s="203">
        <v>0</v>
      </c>
      <c r="AF1015" s="203">
        <v>0</v>
      </c>
      <c r="AG1015" s="203">
        <v>0</v>
      </c>
      <c r="AH1015" s="203">
        <v>0</v>
      </c>
      <c r="AI1015" s="203">
        <v>0</v>
      </c>
      <c r="AJ1015" s="203">
        <v>0</v>
      </c>
      <c r="AK1015" s="203">
        <v>0</v>
      </c>
      <c r="AL1015" s="203">
        <v>0</v>
      </c>
      <c r="AM1015" s="203">
        <v>0</v>
      </c>
      <c r="AN1015" s="203">
        <v>0</v>
      </c>
      <c r="AO1015" s="203">
        <v>0</v>
      </c>
      <c r="AP1015" s="203">
        <v>0</v>
      </c>
      <c r="AQ1015" s="203">
        <v>0</v>
      </c>
      <c r="AR1015" s="203">
        <v>0</v>
      </c>
      <c r="AS1015" s="203">
        <v>0</v>
      </c>
      <c r="AT1015" s="203">
        <v>0</v>
      </c>
      <c r="AU1015" s="203">
        <v>0</v>
      </c>
      <c r="AV1015" s="203">
        <v>0</v>
      </c>
      <c r="AW1015" s="203">
        <v>0</v>
      </c>
      <c r="AX1015" s="203">
        <v>0</v>
      </c>
      <c r="AY1015" s="203">
        <v>0</v>
      </c>
    </row>
    <row r="1016" spans="16:51" x14ac:dyDescent="0.25">
      <c r="P1016" s="200" t="s">
        <v>4056</v>
      </c>
      <c r="Q1016" s="203" t="s">
        <v>3824</v>
      </c>
      <c r="R1016" s="203">
        <v>0.4</v>
      </c>
      <c r="S1016" s="203">
        <v>0.1</v>
      </c>
      <c r="T1016" s="203">
        <v>0.5</v>
      </c>
      <c r="U1016" s="203">
        <v>0</v>
      </c>
      <c r="V1016" s="203">
        <v>0</v>
      </c>
      <c r="W1016" s="203">
        <v>0</v>
      </c>
      <c r="X1016" s="203">
        <v>0</v>
      </c>
      <c r="Y1016" s="203">
        <v>0</v>
      </c>
      <c r="Z1016" s="203">
        <v>0</v>
      </c>
      <c r="AA1016" s="203">
        <v>0</v>
      </c>
      <c r="AB1016" s="203">
        <v>0</v>
      </c>
      <c r="AC1016" s="203">
        <v>0</v>
      </c>
      <c r="AD1016" s="203">
        <v>0</v>
      </c>
      <c r="AE1016" s="203">
        <v>0</v>
      </c>
      <c r="AF1016" s="203">
        <v>0</v>
      </c>
      <c r="AG1016" s="203">
        <v>0</v>
      </c>
      <c r="AH1016" s="203">
        <v>0</v>
      </c>
      <c r="AI1016" s="203">
        <v>0</v>
      </c>
      <c r="AJ1016" s="203">
        <v>0</v>
      </c>
      <c r="AK1016" s="203">
        <v>0</v>
      </c>
      <c r="AL1016" s="203">
        <v>0</v>
      </c>
      <c r="AM1016" s="203">
        <v>0</v>
      </c>
      <c r="AN1016" s="203">
        <v>0</v>
      </c>
      <c r="AO1016" s="203">
        <v>0</v>
      </c>
      <c r="AP1016" s="203">
        <v>0</v>
      </c>
      <c r="AQ1016" s="203">
        <v>0</v>
      </c>
      <c r="AR1016" s="203">
        <v>0</v>
      </c>
      <c r="AS1016" s="203">
        <v>0</v>
      </c>
      <c r="AT1016" s="203">
        <v>0</v>
      </c>
      <c r="AU1016" s="203">
        <v>0</v>
      </c>
      <c r="AV1016" s="203">
        <v>0</v>
      </c>
      <c r="AW1016" s="203">
        <v>0</v>
      </c>
      <c r="AX1016" s="203">
        <v>0</v>
      </c>
      <c r="AY1016" s="203">
        <v>0</v>
      </c>
    </row>
    <row r="1017" spans="16:51" x14ac:dyDescent="0.25">
      <c r="P1017" s="200"/>
      <c r="Q1017" s="203" t="s">
        <v>3825</v>
      </c>
      <c r="R1017" s="203"/>
      <c r="S1017" s="203"/>
      <c r="T1017" s="203"/>
      <c r="U1017" s="203"/>
      <c r="V1017" s="203"/>
      <c r="W1017" s="203"/>
      <c r="X1017" s="203"/>
      <c r="Y1017" s="203"/>
      <c r="Z1017" s="203"/>
      <c r="AA1017" s="203"/>
      <c r="AB1017" s="203"/>
      <c r="AC1017" s="203"/>
      <c r="AD1017" s="203"/>
      <c r="AE1017" s="203"/>
      <c r="AF1017" s="203"/>
      <c r="AG1017" s="203"/>
      <c r="AH1017" s="203"/>
      <c r="AI1017" s="203"/>
      <c r="AJ1017" s="203"/>
      <c r="AK1017" s="203"/>
      <c r="AL1017" s="203"/>
      <c r="AM1017" s="203"/>
      <c r="AN1017" s="203"/>
      <c r="AO1017" s="203"/>
      <c r="AP1017" s="203"/>
      <c r="AQ1017" s="203"/>
      <c r="AR1017" s="203"/>
      <c r="AS1017" s="203"/>
      <c r="AT1017" s="203"/>
      <c r="AU1017" s="203"/>
      <c r="AV1017" s="203"/>
      <c r="AW1017" s="203"/>
      <c r="AX1017" s="203"/>
      <c r="AY1017" s="203"/>
    </row>
    <row r="1018" spans="16:51" x14ac:dyDescent="0.25">
      <c r="P1018" s="200" t="s">
        <v>4056</v>
      </c>
      <c r="Q1018" s="203" t="s">
        <v>3826</v>
      </c>
      <c r="R1018" s="203">
        <v>0.4</v>
      </c>
      <c r="S1018" s="203">
        <v>0.1</v>
      </c>
      <c r="T1018" s="203">
        <v>0.5</v>
      </c>
      <c r="U1018" s="203">
        <v>0</v>
      </c>
      <c r="V1018" s="203">
        <v>0</v>
      </c>
      <c r="W1018" s="203">
        <v>0</v>
      </c>
      <c r="X1018" s="203">
        <v>0</v>
      </c>
      <c r="Y1018" s="203">
        <v>0</v>
      </c>
      <c r="Z1018" s="203">
        <v>0</v>
      </c>
      <c r="AA1018" s="203">
        <v>0</v>
      </c>
      <c r="AB1018" s="203">
        <v>0</v>
      </c>
      <c r="AC1018" s="203">
        <v>0</v>
      </c>
      <c r="AD1018" s="203">
        <v>0</v>
      </c>
      <c r="AE1018" s="203">
        <v>0</v>
      </c>
      <c r="AF1018" s="203">
        <v>0</v>
      </c>
      <c r="AG1018" s="203">
        <v>0</v>
      </c>
      <c r="AH1018" s="203">
        <v>0</v>
      </c>
      <c r="AI1018" s="203">
        <v>0</v>
      </c>
      <c r="AJ1018" s="203">
        <v>0</v>
      </c>
      <c r="AK1018" s="203">
        <v>0</v>
      </c>
      <c r="AL1018" s="203">
        <v>0</v>
      </c>
      <c r="AM1018" s="203">
        <v>0</v>
      </c>
      <c r="AN1018" s="203">
        <v>0</v>
      </c>
      <c r="AO1018" s="203">
        <v>0</v>
      </c>
      <c r="AP1018" s="203">
        <v>0</v>
      </c>
      <c r="AQ1018" s="203">
        <v>0</v>
      </c>
      <c r="AR1018" s="203">
        <v>0</v>
      </c>
      <c r="AS1018" s="203">
        <v>0</v>
      </c>
      <c r="AT1018" s="203">
        <v>0</v>
      </c>
      <c r="AU1018" s="203">
        <v>0</v>
      </c>
      <c r="AV1018" s="203">
        <v>0</v>
      </c>
      <c r="AW1018" s="203">
        <v>0</v>
      </c>
      <c r="AX1018" s="203">
        <v>0</v>
      </c>
      <c r="AY1018" s="203">
        <v>0</v>
      </c>
    </row>
    <row r="1019" spans="16:51" x14ac:dyDescent="0.25">
      <c r="P1019" s="200" t="s">
        <v>4056</v>
      </c>
      <c r="Q1019" s="203" t="s">
        <v>3827</v>
      </c>
      <c r="R1019" s="203">
        <v>0.49</v>
      </c>
      <c r="S1019" s="203">
        <v>0.01</v>
      </c>
      <c r="T1019" s="203">
        <v>0.5</v>
      </c>
      <c r="U1019" s="203">
        <v>0</v>
      </c>
      <c r="V1019" s="203">
        <v>0</v>
      </c>
      <c r="W1019" s="203">
        <v>0</v>
      </c>
      <c r="X1019" s="203">
        <v>0</v>
      </c>
      <c r="Y1019" s="203">
        <v>0</v>
      </c>
      <c r="Z1019" s="203">
        <v>0</v>
      </c>
      <c r="AA1019" s="203">
        <v>0</v>
      </c>
      <c r="AB1019" s="203">
        <v>0</v>
      </c>
      <c r="AC1019" s="203">
        <v>0</v>
      </c>
      <c r="AD1019" s="203">
        <v>0</v>
      </c>
      <c r="AE1019" s="203">
        <v>0</v>
      </c>
      <c r="AF1019" s="203">
        <v>0</v>
      </c>
      <c r="AG1019" s="203">
        <v>0</v>
      </c>
      <c r="AH1019" s="203">
        <v>0</v>
      </c>
      <c r="AI1019" s="203">
        <v>0</v>
      </c>
      <c r="AJ1019" s="203">
        <v>0</v>
      </c>
      <c r="AK1019" s="203">
        <v>0</v>
      </c>
      <c r="AL1019" s="203">
        <v>0</v>
      </c>
      <c r="AM1019" s="203">
        <v>0</v>
      </c>
      <c r="AN1019" s="203">
        <v>0</v>
      </c>
      <c r="AO1019" s="203">
        <v>0</v>
      </c>
      <c r="AP1019" s="203">
        <v>0</v>
      </c>
      <c r="AQ1019" s="203">
        <v>0</v>
      </c>
      <c r="AR1019" s="203">
        <v>0</v>
      </c>
      <c r="AS1019" s="203">
        <v>0</v>
      </c>
      <c r="AT1019" s="203">
        <v>0</v>
      </c>
      <c r="AU1019" s="203">
        <v>0</v>
      </c>
      <c r="AV1019" s="203">
        <v>0</v>
      </c>
      <c r="AW1019" s="203">
        <v>0</v>
      </c>
      <c r="AX1019" s="203">
        <v>0</v>
      </c>
      <c r="AY1019" s="203">
        <v>0</v>
      </c>
    </row>
    <row r="1020" spans="16:51" x14ac:dyDescent="0.25">
      <c r="P1020" s="200" t="s">
        <v>4056</v>
      </c>
      <c r="Q1020" s="203" t="s">
        <v>3830</v>
      </c>
      <c r="R1020" s="203">
        <v>0.4</v>
      </c>
      <c r="S1020" s="203">
        <v>0.09</v>
      </c>
      <c r="T1020" s="203">
        <v>0.01</v>
      </c>
      <c r="U1020" s="203">
        <v>0.5</v>
      </c>
      <c r="V1020" s="203">
        <v>0</v>
      </c>
      <c r="W1020" s="203">
        <v>0</v>
      </c>
      <c r="X1020" s="203">
        <v>0</v>
      </c>
      <c r="Y1020" s="203">
        <v>0</v>
      </c>
      <c r="Z1020" s="203">
        <v>0</v>
      </c>
      <c r="AA1020" s="203">
        <v>0</v>
      </c>
      <c r="AB1020" s="203">
        <v>0</v>
      </c>
      <c r="AC1020" s="203">
        <v>0</v>
      </c>
      <c r="AD1020" s="203">
        <v>0</v>
      </c>
      <c r="AE1020" s="203">
        <v>0</v>
      </c>
      <c r="AF1020" s="203">
        <v>0</v>
      </c>
      <c r="AG1020" s="203">
        <v>0</v>
      </c>
      <c r="AH1020" s="203">
        <v>0</v>
      </c>
      <c r="AI1020" s="203">
        <v>0</v>
      </c>
      <c r="AJ1020" s="203">
        <v>0</v>
      </c>
      <c r="AK1020" s="203">
        <v>0</v>
      </c>
      <c r="AL1020" s="203">
        <v>0</v>
      </c>
      <c r="AM1020" s="203">
        <v>0</v>
      </c>
      <c r="AN1020" s="203">
        <v>0</v>
      </c>
      <c r="AO1020" s="203">
        <v>0</v>
      </c>
      <c r="AP1020" s="203">
        <v>0</v>
      </c>
      <c r="AQ1020" s="203">
        <v>0</v>
      </c>
      <c r="AR1020" s="203">
        <v>0</v>
      </c>
      <c r="AS1020" s="203">
        <v>0</v>
      </c>
      <c r="AT1020" s="203">
        <v>0</v>
      </c>
      <c r="AU1020" s="203">
        <v>0</v>
      </c>
      <c r="AV1020" s="203">
        <v>0</v>
      </c>
      <c r="AW1020" s="203">
        <v>0</v>
      </c>
      <c r="AX1020" s="203">
        <v>0</v>
      </c>
      <c r="AY1020" s="203">
        <v>0</v>
      </c>
    </row>
    <row r="1021" spans="16:51" x14ac:dyDescent="0.25">
      <c r="P1021" s="200"/>
      <c r="Q1021" s="203" t="s">
        <v>3697</v>
      </c>
      <c r="R1021" s="203"/>
      <c r="S1021" s="203"/>
      <c r="T1021" s="203"/>
      <c r="U1021" s="203"/>
      <c r="V1021" s="203"/>
      <c r="W1021" s="203"/>
      <c r="X1021" s="203"/>
      <c r="Y1021" s="203"/>
      <c r="Z1021" s="203"/>
      <c r="AA1021" s="203"/>
      <c r="AB1021" s="203"/>
      <c r="AC1021" s="203"/>
      <c r="AD1021" s="203"/>
      <c r="AE1021" s="203"/>
      <c r="AF1021" s="203"/>
      <c r="AG1021" s="203"/>
      <c r="AH1021" s="203"/>
      <c r="AI1021" s="203"/>
      <c r="AJ1021" s="203"/>
      <c r="AK1021" s="203"/>
      <c r="AL1021" s="203"/>
      <c r="AM1021" s="203"/>
      <c r="AN1021" s="203"/>
      <c r="AO1021" s="203"/>
      <c r="AP1021" s="203"/>
      <c r="AQ1021" s="203"/>
      <c r="AR1021" s="203"/>
      <c r="AS1021" s="203"/>
      <c r="AT1021" s="203"/>
      <c r="AU1021" s="203"/>
      <c r="AV1021" s="203"/>
      <c r="AW1021" s="203"/>
      <c r="AX1021" s="203"/>
      <c r="AY1021" s="203"/>
    </row>
    <row r="1022" spans="16:51" x14ac:dyDescent="0.25">
      <c r="P1022" s="200"/>
      <c r="Q1022" s="203" t="s">
        <v>3836</v>
      </c>
      <c r="R1022" s="203"/>
      <c r="S1022" s="203"/>
      <c r="T1022" s="203"/>
      <c r="U1022" s="203"/>
      <c r="V1022" s="203"/>
      <c r="W1022" s="203"/>
      <c r="X1022" s="203"/>
      <c r="Y1022" s="203"/>
      <c r="Z1022" s="203"/>
      <c r="AA1022" s="203"/>
      <c r="AB1022" s="203"/>
      <c r="AC1022" s="203"/>
      <c r="AD1022" s="203"/>
      <c r="AE1022" s="203"/>
      <c r="AF1022" s="203"/>
      <c r="AG1022" s="203"/>
      <c r="AH1022" s="203"/>
      <c r="AI1022" s="203"/>
      <c r="AJ1022" s="203"/>
      <c r="AK1022" s="203"/>
      <c r="AL1022" s="203"/>
      <c r="AM1022" s="203"/>
      <c r="AN1022" s="203"/>
      <c r="AO1022" s="203"/>
      <c r="AP1022" s="203"/>
      <c r="AQ1022" s="203"/>
      <c r="AR1022" s="203"/>
      <c r="AS1022" s="203"/>
      <c r="AT1022" s="203"/>
      <c r="AU1022" s="203"/>
      <c r="AV1022" s="203"/>
      <c r="AW1022" s="203"/>
      <c r="AX1022" s="203"/>
      <c r="AY1022" s="203"/>
    </row>
    <row r="1023" spans="16:51" x14ac:dyDescent="0.25">
      <c r="P1023" s="200" t="s">
        <v>4056</v>
      </c>
      <c r="Q1023" s="203" t="s">
        <v>3831</v>
      </c>
      <c r="R1023" s="203">
        <v>0.4</v>
      </c>
      <c r="S1023" s="203">
        <v>0.09</v>
      </c>
      <c r="T1023" s="203">
        <v>0.01</v>
      </c>
      <c r="U1023" s="203">
        <v>0.5</v>
      </c>
      <c r="V1023" s="203">
        <v>0</v>
      </c>
      <c r="W1023" s="203">
        <v>0</v>
      </c>
      <c r="X1023" s="203">
        <v>0</v>
      </c>
      <c r="Y1023" s="203">
        <v>0</v>
      </c>
      <c r="Z1023" s="203">
        <v>0</v>
      </c>
      <c r="AA1023" s="203">
        <v>0</v>
      </c>
      <c r="AB1023" s="203">
        <v>0</v>
      </c>
      <c r="AC1023" s="203">
        <v>0</v>
      </c>
      <c r="AD1023" s="203">
        <v>0</v>
      </c>
      <c r="AE1023" s="203">
        <v>0</v>
      </c>
      <c r="AF1023" s="203">
        <v>0</v>
      </c>
      <c r="AG1023" s="203">
        <v>0</v>
      </c>
      <c r="AH1023" s="203">
        <v>0</v>
      </c>
      <c r="AI1023" s="203">
        <v>0</v>
      </c>
      <c r="AJ1023" s="203">
        <v>0</v>
      </c>
      <c r="AK1023" s="203">
        <v>0</v>
      </c>
      <c r="AL1023" s="203">
        <v>0</v>
      </c>
      <c r="AM1023" s="203">
        <v>0</v>
      </c>
      <c r="AN1023" s="203">
        <v>0</v>
      </c>
      <c r="AO1023" s="203">
        <v>0</v>
      </c>
      <c r="AP1023" s="203">
        <v>0</v>
      </c>
      <c r="AQ1023" s="203">
        <v>0</v>
      </c>
      <c r="AR1023" s="203">
        <v>0</v>
      </c>
      <c r="AS1023" s="203">
        <v>0</v>
      </c>
      <c r="AT1023" s="203">
        <v>0</v>
      </c>
      <c r="AU1023" s="203">
        <v>0</v>
      </c>
      <c r="AV1023" s="203">
        <v>0</v>
      </c>
      <c r="AW1023" s="203">
        <v>0</v>
      </c>
      <c r="AX1023" s="203">
        <v>0</v>
      </c>
      <c r="AY1023" s="203">
        <v>0</v>
      </c>
    </row>
    <row r="1024" spans="16:51" x14ac:dyDescent="0.25">
      <c r="P1024" s="200" t="s">
        <v>4056</v>
      </c>
      <c r="Q1024" s="203" t="s">
        <v>3837</v>
      </c>
      <c r="R1024" s="203">
        <v>0.4</v>
      </c>
      <c r="S1024" s="203">
        <v>0.09</v>
      </c>
      <c r="T1024" s="203">
        <v>0.01</v>
      </c>
      <c r="U1024" s="203">
        <v>0.5</v>
      </c>
      <c r="V1024" s="203">
        <v>0</v>
      </c>
      <c r="W1024" s="203">
        <v>0</v>
      </c>
      <c r="X1024" s="203">
        <v>0</v>
      </c>
      <c r="Y1024" s="203">
        <v>0</v>
      </c>
      <c r="Z1024" s="203">
        <v>0</v>
      </c>
      <c r="AA1024" s="203">
        <v>0</v>
      </c>
      <c r="AB1024" s="203">
        <v>0</v>
      </c>
      <c r="AC1024" s="203">
        <v>0</v>
      </c>
      <c r="AD1024" s="203">
        <v>0</v>
      </c>
      <c r="AE1024" s="203">
        <v>0</v>
      </c>
      <c r="AF1024" s="203">
        <v>0</v>
      </c>
      <c r="AG1024" s="203">
        <v>0</v>
      </c>
      <c r="AH1024" s="203">
        <v>0</v>
      </c>
      <c r="AI1024" s="203">
        <v>0</v>
      </c>
      <c r="AJ1024" s="203">
        <v>0</v>
      </c>
      <c r="AK1024" s="203">
        <v>0</v>
      </c>
      <c r="AL1024" s="203">
        <v>0</v>
      </c>
      <c r="AM1024" s="203">
        <v>0</v>
      </c>
      <c r="AN1024" s="203">
        <v>0</v>
      </c>
      <c r="AO1024" s="203">
        <v>0</v>
      </c>
      <c r="AP1024" s="203">
        <v>0</v>
      </c>
      <c r="AQ1024" s="203">
        <v>0</v>
      </c>
      <c r="AR1024" s="203">
        <v>0</v>
      </c>
      <c r="AS1024" s="203">
        <v>0</v>
      </c>
      <c r="AT1024" s="203">
        <v>0</v>
      </c>
      <c r="AU1024" s="203">
        <v>0</v>
      </c>
      <c r="AV1024" s="203">
        <v>0</v>
      </c>
      <c r="AW1024" s="203">
        <v>0</v>
      </c>
      <c r="AX1024" s="203">
        <v>0</v>
      </c>
      <c r="AY1024" s="203">
        <v>0</v>
      </c>
    </row>
    <row r="1025" spans="16:51" x14ac:dyDescent="0.25">
      <c r="P1025" s="200" t="s">
        <v>4056</v>
      </c>
      <c r="Q1025" s="203" t="s">
        <v>3785</v>
      </c>
      <c r="R1025" s="203">
        <v>0.4</v>
      </c>
      <c r="S1025" s="203">
        <v>0.1</v>
      </c>
      <c r="T1025" s="203">
        <v>0.5</v>
      </c>
      <c r="U1025" s="203">
        <v>0</v>
      </c>
      <c r="V1025" s="203">
        <v>0</v>
      </c>
      <c r="W1025" s="203">
        <v>0</v>
      </c>
      <c r="X1025" s="203">
        <v>0</v>
      </c>
      <c r="Y1025" s="203">
        <v>0</v>
      </c>
      <c r="Z1025" s="203">
        <v>0</v>
      </c>
      <c r="AA1025" s="203">
        <v>0</v>
      </c>
      <c r="AB1025" s="203">
        <v>0</v>
      </c>
      <c r="AC1025" s="203">
        <v>0</v>
      </c>
      <c r="AD1025" s="203">
        <v>0</v>
      </c>
      <c r="AE1025" s="203">
        <v>0</v>
      </c>
      <c r="AF1025" s="203">
        <v>0</v>
      </c>
      <c r="AG1025" s="203">
        <v>0</v>
      </c>
      <c r="AH1025" s="203">
        <v>0</v>
      </c>
      <c r="AI1025" s="203">
        <v>0</v>
      </c>
      <c r="AJ1025" s="203">
        <v>0</v>
      </c>
      <c r="AK1025" s="203">
        <v>0</v>
      </c>
      <c r="AL1025" s="203">
        <v>0</v>
      </c>
      <c r="AM1025" s="203">
        <v>0</v>
      </c>
      <c r="AN1025" s="203">
        <v>0</v>
      </c>
      <c r="AO1025" s="203">
        <v>0</v>
      </c>
      <c r="AP1025" s="203">
        <v>0</v>
      </c>
      <c r="AQ1025" s="203">
        <v>0</v>
      </c>
      <c r="AR1025" s="203">
        <v>0</v>
      </c>
      <c r="AS1025" s="203">
        <v>0</v>
      </c>
      <c r="AT1025" s="203">
        <v>0</v>
      </c>
      <c r="AU1025" s="203">
        <v>0</v>
      </c>
      <c r="AV1025" s="203">
        <v>0</v>
      </c>
      <c r="AW1025" s="203">
        <v>0</v>
      </c>
      <c r="AX1025" s="203">
        <v>0</v>
      </c>
      <c r="AY1025" s="203">
        <v>0</v>
      </c>
    </row>
    <row r="1026" spans="16:51" x14ac:dyDescent="0.25">
      <c r="P1026" s="200" t="s">
        <v>4056</v>
      </c>
      <c r="Q1026" s="203" t="s">
        <v>3838</v>
      </c>
      <c r="R1026" s="203">
        <v>0.4</v>
      </c>
      <c r="S1026" s="203">
        <v>0.1</v>
      </c>
      <c r="T1026" s="203">
        <v>0.5</v>
      </c>
      <c r="U1026" s="203">
        <v>0</v>
      </c>
      <c r="V1026" s="203">
        <v>0</v>
      </c>
      <c r="W1026" s="203">
        <v>0</v>
      </c>
      <c r="X1026" s="203">
        <v>0</v>
      </c>
      <c r="Y1026" s="203">
        <v>0</v>
      </c>
      <c r="Z1026" s="203">
        <v>0</v>
      </c>
      <c r="AA1026" s="203">
        <v>0</v>
      </c>
      <c r="AB1026" s="203">
        <v>0</v>
      </c>
      <c r="AC1026" s="203">
        <v>0</v>
      </c>
      <c r="AD1026" s="203">
        <v>0</v>
      </c>
      <c r="AE1026" s="203">
        <v>0</v>
      </c>
      <c r="AF1026" s="203">
        <v>0</v>
      </c>
      <c r="AG1026" s="203">
        <v>0</v>
      </c>
      <c r="AH1026" s="203">
        <v>0</v>
      </c>
      <c r="AI1026" s="203">
        <v>0</v>
      </c>
      <c r="AJ1026" s="203">
        <v>0</v>
      </c>
      <c r="AK1026" s="203">
        <v>0</v>
      </c>
      <c r="AL1026" s="203">
        <v>0</v>
      </c>
      <c r="AM1026" s="203">
        <v>0</v>
      </c>
      <c r="AN1026" s="203">
        <v>0</v>
      </c>
      <c r="AO1026" s="203">
        <v>0</v>
      </c>
      <c r="AP1026" s="203">
        <v>0</v>
      </c>
      <c r="AQ1026" s="203">
        <v>0</v>
      </c>
      <c r="AR1026" s="203">
        <v>0</v>
      </c>
      <c r="AS1026" s="203">
        <v>0</v>
      </c>
      <c r="AT1026" s="203">
        <v>0</v>
      </c>
      <c r="AU1026" s="203">
        <v>0</v>
      </c>
      <c r="AV1026" s="203">
        <v>0</v>
      </c>
      <c r="AW1026" s="203">
        <v>0</v>
      </c>
      <c r="AX1026" s="203">
        <v>0</v>
      </c>
      <c r="AY1026" s="203">
        <v>0</v>
      </c>
    </row>
    <row r="1027" spans="16:51" x14ac:dyDescent="0.25">
      <c r="P1027" s="200" t="s">
        <v>4056</v>
      </c>
      <c r="Q1027" s="203" t="s">
        <v>3841</v>
      </c>
      <c r="R1027" s="203">
        <v>0.3</v>
      </c>
      <c r="S1027" s="203">
        <v>0.2</v>
      </c>
      <c r="T1027" s="203">
        <v>0.5</v>
      </c>
      <c r="U1027" s="203">
        <v>0</v>
      </c>
      <c r="V1027" s="203">
        <v>0</v>
      </c>
      <c r="W1027" s="203">
        <v>0</v>
      </c>
      <c r="X1027" s="203">
        <v>0</v>
      </c>
      <c r="Y1027" s="203">
        <v>0</v>
      </c>
      <c r="Z1027" s="203">
        <v>0</v>
      </c>
      <c r="AA1027" s="203">
        <v>0</v>
      </c>
      <c r="AB1027" s="203">
        <v>0</v>
      </c>
      <c r="AC1027" s="203">
        <v>0</v>
      </c>
      <c r="AD1027" s="203">
        <v>0</v>
      </c>
      <c r="AE1027" s="203">
        <v>0</v>
      </c>
      <c r="AF1027" s="203">
        <v>0</v>
      </c>
      <c r="AG1027" s="203">
        <v>0</v>
      </c>
      <c r="AH1027" s="203">
        <v>0</v>
      </c>
      <c r="AI1027" s="203">
        <v>0</v>
      </c>
      <c r="AJ1027" s="203">
        <v>0</v>
      </c>
      <c r="AK1027" s="203">
        <v>0</v>
      </c>
      <c r="AL1027" s="203">
        <v>0</v>
      </c>
      <c r="AM1027" s="203">
        <v>0</v>
      </c>
      <c r="AN1027" s="203">
        <v>0</v>
      </c>
      <c r="AO1027" s="203">
        <v>0</v>
      </c>
      <c r="AP1027" s="203">
        <v>0</v>
      </c>
      <c r="AQ1027" s="203">
        <v>0</v>
      </c>
      <c r="AR1027" s="203">
        <v>0</v>
      </c>
      <c r="AS1027" s="203">
        <v>0</v>
      </c>
      <c r="AT1027" s="203">
        <v>0</v>
      </c>
      <c r="AU1027" s="203">
        <v>0</v>
      </c>
      <c r="AV1027" s="203">
        <v>0</v>
      </c>
      <c r="AW1027" s="203">
        <v>0</v>
      </c>
      <c r="AX1027" s="203">
        <v>0</v>
      </c>
      <c r="AY1027" s="203">
        <v>0</v>
      </c>
    </row>
    <row r="1028" spans="16:51" x14ac:dyDescent="0.25">
      <c r="P1028" s="200" t="s">
        <v>4056</v>
      </c>
      <c r="Q1028" s="203" t="s">
        <v>3842</v>
      </c>
      <c r="R1028" s="203">
        <v>0.4</v>
      </c>
      <c r="S1028" s="203">
        <v>0.09</v>
      </c>
      <c r="T1028" s="203">
        <v>0.01</v>
      </c>
      <c r="U1028" s="203">
        <v>0.5</v>
      </c>
      <c r="V1028" s="203">
        <v>0</v>
      </c>
      <c r="W1028" s="203">
        <v>0</v>
      </c>
      <c r="X1028" s="203">
        <v>0</v>
      </c>
      <c r="Y1028" s="203">
        <v>0</v>
      </c>
      <c r="Z1028" s="203">
        <v>0</v>
      </c>
      <c r="AA1028" s="203">
        <v>0</v>
      </c>
      <c r="AB1028" s="203">
        <v>0</v>
      </c>
      <c r="AC1028" s="203">
        <v>0</v>
      </c>
      <c r="AD1028" s="203">
        <v>0</v>
      </c>
      <c r="AE1028" s="203">
        <v>0</v>
      </c>
      <c r="AF1028" s="203">
        <v>0</v>
      </c>
      <c r="AG1028" s="203">
        <v>0</v>
      </c>
      <c r="AH1028" s="203">
        <v>0</v>
      </c>
      <c r="AI1028" s="203">
        <v>0</v>
      </c>
      <c r="AJ1028" s="203">
        <v>0</v>
      </c>
      <c r="AK1028" s="203">
        <v>0</v>
      </c>
      <c r="AL1028" s="203">
        <v>0</v>
      </c>
      <c r="AM1028" s="203">
        <v>0</v>
      </c>
      <c r="AN1028" s="203">
        <v>0</v>
      </c>
      <c r="AO1028" s="203">
        <v>0</v>
      </c>
      <c r="AP1028" s="203">
        <v>0</v>
      </c>
      <c r="AQ1028" s="203">
        <v>0</v>
      </c>
      <c r="AR1028" s="203">
        <v>0</v>
      </c>
      <c r="AS1028" s="203">
        <v>0</v>
      </c>
      <c r="AT1028" s="203">
        <v>0</v>
      </c>
      <c r="AU1028" s="203">
        <v>0</v>
      </c>
      <c r="AV1028" s="203">
        <v>0</v>
      </c>
      <c r="AW1028" s="203">
        <v>0</v>
      </c>
      <c r="AX1028" s="203">
        <v>0</v>
      </c>
      <c r="AY1028" s="203">
        <v>0</v>
      </c>
    </row>
    <row r="1029" spans="16:51" x14ac:dyDescent="0.25">
      <c r="P1029" s="200" t="s">
        <v>4056</v>
      </c>
      <c r="Q1029" s="203" t="s">
        <v>3843</v>
      </c>
      <c r="R1029" s="203">
        <v>0.4</v>
      </c>
      <c r="S1029" s="203">
        <v>0.1</v>
      </c>
      <c r="T1029" s="203">
        <v>0.5</v>
      </c>
      <c r="U1029" s="203">
        <v>0</v>
      </c>
      <c r="V1029" s="203">
        <v>0</v>
      </c>
      <c r="W1029" s="203">
        <v>0</v>
      </c>
      <c r="X1029" s="203">
        <v>0</v>
      </c>
      <c r="Y1029" s="203">
        <v>0</v>
      </c>
      <c r="Z1029" s="203">
        <v>0</v>
      </c>
      <c r="AA1029" s="203">
        <v>0</v>
      </c>
      <c r="AB1029" s="203">
        <v>0</v>
      </c>
      <c r="AC1029" s="203">
        <v>0</v>
      </c>
      <c r="AD1029" s="203">
        <v>0</v>
      </c>
      <c r="AE1029" s="203">
        <v>0</v>
      </c>
      <c r="AF1029" s="203">
        <v>0</v>
      </c>
      <c r="AG1029" s="203">
        <v>0</v>
      </c>
      <c r="AH1029" s="203">
        <v>0</v>
      </c>
      <c r="AI1029" s="203">
        <v>0</v>
      </c>
      <c r="AJ1029" s="203">
        <v>0</v>
      </c>
      <c r="AK1029" s="203">
        <v>0</v>
      </c>
      <c r="AL1029" s="203">
        <v>0</v>
      </c>
      <c r="AM1029" s="203">
        <v>0</v>
      </c>
      <c r="AN1029" s="203">
        <v>0</v>
      </c>
      <c r="AO1029" s="203">
        <v>0</v>
      </c>
      <c r="AP1029" s="203">
        <v>0</v>
      </c>
      <c r="AQ1029" s="203">
        <v>0</v>
      </c>
      <c r="AR1029" s="203">
        <v>0</v>
      </c>
      <c r="AS1029" s="203">
        <v>0</v>
      </c>
      <c r="AT1029" s="203">
        <v>0</v>
      </c>
      <c r="AU1029" s="203">
        <v>0</v>
      </c>
      <c r="AV1029" s="203">
        <v>0</v>
      </c>
      <c r="AW1029" s="203">
        <v>0</v>
      </c>
      <c r="AX1029" s="203">
        <v>0</v>
      </c>
      <c r="AY1029" s="203">
        <v>0</v>
      </c>
    </row>
    <row r="1030" spans="16:51" x14ac:dyDescent="0.25">
      <c r="P1030" s="200" t="s">
        <v>4056</v>
      </c>
      <c r="Q1030" s="203" t="s">
        <v>3795</v>
      </c>
      <c r="R1030" s="203">
        <v>0.4</v>
      </c>
      <c r="S1030" s="203">
        <v>0.09</v>
      </c>
      <c r="T1030" s="203">
        <v>0.01</v>
      </c>
      <c r="U1030" s="203">
        <v>0.5</v>
      </c>
      <c r="V1030" s="203">
        <v>0</v>
      </c>
      <c r="W1030" s="203">
        <v>0</v>
      </c>
      <c r="X1030" s="203">
        <v>0</v>
      </c>
      <c r="Y1030" s="203">
        <v>0</v>
      </c>
      <c r="Z1030" s="203">
        <v>0</v>
      </c>
      <c r="AA1030" s="203">
        <v>0</v>
      </c>
      <c r="AB1030" s="203">
        <v>0</v>
      </c>
      <c r="AC1030" s="203">
        <v>0</v>
      </c>
      <c r="AD1030" s="203">
        <v>0</v>
      </c>
      <c r="AE1030" s="203">
        <v>0</v>
      </c>
      <c r="AF1030" s="203">
        <v>0</v>
      </c>
      <c r="AG1030" s="203">
        <v>0</v>
      </c>
      <c r="AH1030" s="203">
        <v>0</v>
      </c>
      <c r="AI1030" s="203">
        <v>0</v>
      </c>
      <c r="AJ1030" s="203">
        <v>0</v>
      </c>
      <c r="AK1030" s="203">
        <v>0</v>
      </c>
      <c r="AL1030" s="203">
        <v>0</v>
      </c>
      <c r="AM1030" s="203">
        <v>0</v>
      </c>
      <c r="AN1030" s="203">
        <v>0</v>
      </c>
      <c r="AO1030" s="203">
        <v>0</v>
      </c>
      <c r="AP1030" s="203">
        <v>0</v>
      </c>
      <c r="AQ1030" s="203">
        <v>0</v>
      </c>
      <c r="AR1030" s="203">
        <v>0</v>
      </c>
      <c r="AS1030" s="203">
        <v>0</v>
      </c>
      <c r="AT1030" s="203">
        <v>0</v>
      </c>
      <c r="AU1030" s="203">
        <v>0</v>
      </c>
      <c r="AV1030" s="203">
        <v>0</v>
      </c>
      <c r="AW1030" s="203">
        <v>0</v>
      </c>
      <c r="AX1030" s="203">
        <v>0</v>
      </c>
      <c r="AY1030" s="203">
        <v>0</v>
      </c>
    </row>
    <row r="1031" spans="16:51" x14ac:dyDescent="0.25">
      <c r="P1031" s="200"/>
      <c r="Q1031" s="203" t="s">
        <v>3647</v>
      </c>
      <c r="R1031" s="203"/>
      <c r="S1031" s="203"/>
      <c r="T1031" s="203"/>
      <c r="U1031" s="203"/>
      <c r="V1031" s="203"/>
      <c r="W1031" s="203"/>
      <c r="X1031" s="203"/>
      <c r="Y1031" s="203"/>
      <c r="Z1031" s="203"/>
      <c r="AA1031" s="203"/>
      <c r="AB1031" s="203"/>
      <c r="AC1031" s="203"/>
      <c r="AD1031" s="203"/>
      <c r="AE1031" s="203"/>
      <c r="AF1031" s="203"/>
      <c r="AG1031" s="203"/>
      <c r="AH1031" s="203"/>
      <c r="AI1031" s="203"/>
      <c r="AJ1031" s="203"/>
      <c r="AK1031" s="203"/>
      <c r="AL1031" s="203"/>
      <c r="AM1031" s="203"/>
      <c r="AN1031" s="203"/>
      <c r="AO1031" s="203"/>
      <c r="AP1031" s="203"/>
      <c r="AQ1031" s="203"/>
      <c r="AR1031" s="203"/>
      <c r="AS1031" s="203"/>
      <c r="AT1031" s="203"/>
      <c r="AU1031" s="203"/>
      <c r="AV1031" s="203"/>
      <c r="AW1031" s="203"/>
      <c r="AX1031" s="203"/>
      <c r="AY1031" s="203"/>
    </row>
    <row r="1032" spans="16:51" x14ac:dyDescent="0.25">
      <c r="P1032" s="200"/>
      <c r="Q1032" s="203" t="s">
        <v>3645</v>
      </c>
      <c r="R1032" s="203"/>
      <c r="S1032" s="203"/>
      <c r="T1032" s="203"/>
      <c r="U1032" s="203"/>
      <c r="V1032" s="203"/>
      <c r="W1032" s="203"/>
      <c r="X1032" s="203"/>
      <c r="Y1032" s="203"/>
      <c r="Z1032" s="203"/>
      <c r="AA1032" s="203"/>
      <c r="AB1032" s="203"/>
      <c r="AC1032" s="203"/>
      <c r="AD1032" s="203"/>
      <c r="AE1032" s="203"/>
      <c r="AF1032" s="203"/>
      <c r="AG1032" s="203"/>
      <c r="AH1032" s="203"/>
      <c r="AI1032" s="203"/>
      <c r="AJ1032" s="203"/>
      <c r="AK1032" s="203"/>
      <c r="AL1032" s="203"/>
      <c r="AM1032" s="203"/>
      <c r="AN1032" s="203"/>
      <c r="AO1032" s="203"/>
      <c r="AP1032" s="203"/>
      <c r="AQ1032" s="203"/>
      <c r="AR1032" s="203"/>
      <c r="AS1032" s="203"/>
      <c r="AT1032" s="203"/>
      <c r="AU1032" s="203"/>
      <c r="AV1032" s="203"/>
      <c r="AW1032" s="203"/>
      <c r="AX1032" s="203"/>
      <c r="AY1032" s="203"/>
    </row>
    <row r="1033" spans="16:51" x14ac:dyDescent="0.25">
      <c r="P1033" s="200"/>
      <c r="Q1033" s="203" t="s">
        <v>3646</v>
      </c>
      <c r="R1033" s="203"/>
      <c r="S1033" s="203"/>
      <c r="T1033" s="203"/>
      <c r="U1033" s="203"/>
      <c r="V1033" s="203"/>
      <c r="W1033" s="203"/>
      <c r="X1033" s="203"/>
      <c r="Y1033" s="203"/>
      <c r="Z1033" s="203"/>
      <c r="AA1033" s="203"/>
      <c r="AB1033" s="203"/>
      <c r="AC1033" s="203"/>
      <c r="AD1033" s="203"/>
      <c r="AE1033" s="203"/>
      <c r="AF1033" s="203"/>
      <c r="AG1033" s="203"/>
      <c r="AH1033" s="203"/>
      <c r="AI1033" s="203"/>
      <c r="AJ1033" s="203"/>
      <c r="AK1033" s="203"/>
      <c r="AL1033" s="203"/>
      <c r="AM1033" s="203"/>
      <c r="AN1033" s="203"/>
      <c r="AO1033" s="203"/>
      <c r="AP1033" s="203"/>
      <c r="AQ1033" s="203"/>
      <c r="AR1033" s="203"/>
      <c r="AS1033" s="203"/>
      <c r="AT1033" s="203"/>
      <c r="AU1033" s="203"/>
      <c r="AV1033" s="203"/>
      <c r="AW1033" s="203"/>
      <c r="AX1033" s="203"/>
      <c r="AY1033" s="203"/>
    </row>
    <row r="1034" spans="16:51" x14ac:dyDescent="0.25">
      <c r="P1034" s="200" t="s">
        <v>4056</v>
      </c>
      <c r="Q1034" s="203" t="s">
        <v>3800</v>
      </c>
      <c r="R1034" s="203">
        <v>0.4</v>
      </c>
      <c r="S1034" s="203">
        <v>0.09</v>
      </c>
      <c r="T1034" s="203">
        <v>0.01</v>
      </c>
      <c r="U1034" s="203">
        <v>0.5</v>
      </c>
      <c r="V1034" s="203">
        <v>0</v>
      </c>
      <c r="W1034" s="203">
        <v>0</v>
      </c>
      <c r="X1034" s="203">
        <v>0</v>
      </c>
      <c r="Y1034" s="203">
        <v>0</v>
      </c>
      <c r="Z1034" s="203">
        <v>0</v>
      </c>
      <c r="AA1034" s="203">
        <v>0</v>
      </c>
      <c r="AB1034" s="203">
        <v>0</v>
      </c>
      <c r="AC1034" s="203">
        <v>0</v>
      </c>
      <c r="AD1034" s="203">
        <v>0</v>
      </c>
      <c r="AE1034" s="203">
        <v>0</v>
      </c>
      <c r="AF1034" s="203">
        <v>0</v>
      </c>
      <c r="AG1034" s="203">
        <v>0</v>
      </c>
      <c r="AH1034" s="203">
        <v>0</v>
      </c>
      <c r="AI1034" s="203">
        <v>0</v>
      </c>
      <c r="AJ1034" s="203">
        <v>0</v>
      </c>
      <c r="AK1034" s="203">
        <v>0</v>
      </c>
      <c r="AL1034" s="203">
        <v>0</v>
      </c>
      <c r="AM1034" s="203">
        <v>0</v>
      </c>
      <c r="AN1034" s="203">
        <v>0</v>
      </c>
      <c r="AO1034" s="203">
        <v>0</v>
      </c>
      <c r="AP1034" s="203">
        <v>0</v>
      </c>
      <c r="AQ1034" s="203">
        <v>0</v>
      </c>
      <c r="AR1034" s="203">
        <v>0</v>
      </c>
      <c r="AS1034" s="203">
        <v>0</v>
      </c>
      <c r="AT1034" s="203">
        <v>0</v>
      </c>
      <c r="AU1034" s="203">
        <v>0</v>
      </c>
      <c r="AV1034" s="203">
        <v>0</v>
      </c>
      <c r="AW1034" s="203">
        <v>0</v>
      </c>
      <c r="AX1034" s="203">
        <v>0</v>
      </c>
      <c r="AY1034" s="203">
        <v>0</v>
      </c>
    </row>
    <row r="1035" spans="16:51" x14ac:dyDescent="0.25">
      <c r="P1035" s="200"/>
      <c r="Q1035" s="203" t="s">
        <v>3851</v>
      </c>
      <c r="R1035" s="203"/>
      <c r="S1035" s="203"/>
      <c r="T1035" s="203"/>
      <c r="U1035" s="203"/>
      <c r="V1035" s="203"/>
      <c r="W1035" s="203"/>
      <c r="X1035" s="203"/>
      <c r="Y1035" s="203"/>
      <c r="Z1035" s="203"/>
      <c r="AA1035" s="203"/>
      <c r="AB1035" s="203"/>
      <c r="AC1035" s="203"/>
      <c r="AD1035" s="203"/>
      <c r="AE1035" s="203"/>
      <c r="AF1035" s="203"/>
      <c r="AG1035" s="203"/>
      <c r="AH1035" s="203"/>
      <c r="AI1035" s="203"/>
      <c r="AJ1035" s="203"/>
      <c r="AK1035" s="203"/>
      <c r="AL1035" s="203"/>
      <c r="AM1035" s="203"/>
      <c r="AN1035" s="203"/>
      <c r="AO1035" s="203"/>
      <c r="AP1035" s="203"/>
      <c r="AQ1035" s="203"/>
      <c r="AR1035" s="203"/>
      <c r="AS1035" s="203"/>
      <c r="AT1035" s="203"/>
      <c r="AU1035" s="203"/>
      <c r="AV1035" s="203"/>
      <c r="AW1035" s="203"/>
      <c r="AX1035" s="203"/>
      <c r="AY1035" s="203"/>
    </row>
    <row r="1036" spans="16:51" x14ac:dyDescent="0.25">
      <c r="P1036" s="200" t="s">
        <v>4056</v>
      </c>
      <c r="Q1036" s="203" t="s">
        <v>3852</v>
      </c>
      <c r="R1036" s="203">
        <v>0.4</v>
      </c>
      <c r="S1036" s="203">
        <v>0.09</v>
      </c>
      <c r="T1036" s="203">
        <v>0.01</v>
      </c>
      <c r="U1036" s="203">
        <v>0.5</v>
      </c>
      <c r="V1036" s="203">
        <v>0</v>
      </c>
      <c r="W1036" s="203">
        <v>0</v>
      </c>
      <c r="X1036" s="203">
        <v>0</v>
      </c>
      <c r="Y1036" s="203">
        <v>0</v>
      </c>
      <c r="Z1036" s="203">
        <v>0</v>
      </c>
      <c r="AA1036" s="203">
        <v>0</v>
      </c>
      <c r="AB1036" s="203">
        <v>0</v>
      </c>
      <c r="AC1036" s="203">
        <v>0</v>
      </c>
      <c r="AD1036" s="203">
        <v>0</v>
      </c>
      <c r="AE1036" s="203">
        <v>0</v>
      </c>
      <c r="AF1036" s="203">
        <v>0</v>
      </c>
      <c r="AG1036" s="203">
        <v>0</v>
      </c>
      <c r="AH1036" s="203">
        <v>0</v>
      </c>
      <c r="AI1036" s="203">
        <v>0</v>
      </c>
      <c r="AJ1036" s="203">
        <v>0</v>
      </c>
      <c r="AK1036" s="203">
        <v>0</v>
      </c>
      <c r="AL1036" s="203">
        <v>0</v>
      </c>
      <c r="AM1036" s="203">
        <v>0</v>
      </c>
      <c r="AN1036" s="203">
        <v>0</v>
      </c>
      <c r="AO1036" s="203">
        <v>0</v>
      </c>
      <c r="AP1036" s="203">
        <v>0</v>
      </c>
      <c r="AQ1036" s="203">
        <v>0</v>
      </c>
      <c r="AR1036" s="203">
        <v>0</v>
      </c>
      <c r="AS1036" s="203">
        <v>0</v>
      </c>
      <c r="AT1036" s="203">
        <v>0</v>
      </c>
      <c r="AU1036" s="203">
        <v>0</v>
      </c>
      <c r="AV1036" s="203">
        <v>0</v>
      </c>
      <c r="AW1036" s="203">
        <v>0</v>
      </c>
      <c r="AX1036" s="203">
        <v>0</v>
      </c>
      <c r="AY1036" s="203">
        <v>0</v>
      </c>
    </row>
    <row r="1037" spans="16:51" x14ac:dyDescent="0.25">
      <c r="P1037" s="200" t="s">
        <v>4056</v>
      </c>
      <c r="Q1037" s="203" t="s">
        <v>3728</v>
      </c>
      <c r="R1037" s="203">
        <v>0.4</v>
      </c>
      <c r="S1037" s="203">
        <v>0.09</v>
      </c>
      <c r="T1037" s="203">
        <v>0.01</v>
      </c>
      <c r="U1037" s="203">
        <v>0.5</v>
      </c>
      <c r="V1037" s="203">
        <v>0</v>
      </c>
      <c r="W1037" s="203">
        <v>0</v>
      </c>
      <c r="X1037" s="203">
        <v>0</v>
      </c>
      <c r="Y1037" s="203">
        <v>0</v>
      </c>
      <c r="Z1037" s="203">
        <v>0</v>
      </c>
      <c r="AA1037" s="203">
        <v>0</v>
      </c>
      <c r="AB1037" s="203">
        <v>0</v>
      </c>
      <c r="AC1037" s="203">
        <v>0</v>
      </c>
      <c r="AD1037" s="203">
        <v>0</v>
      </c>
      <c r="AE1037" s="203">
        <v>0</v>
      </c>
      <c r="AF1037" s="203">
        <v>0</v>
      </c>
      <c r="AG1037" s="203">
        <v>0</v>
      </c>
      <c r="AH1037" s="203">
        <v>0</v>
      </c>
      <c r="AI1037" s="203">
        <v>0</v>
      </c>
      <c r="AJ1037" s="203">
        <v>0</v>
      </c>
      <c r="AK1037" s="203">
        <v>0</v>
      </c>
      <c r="AL1037" s="203">
        <v>0</v>
      </c>
      <c r="AM1037" s="203">
        <v>0</v>
      </c>
      <c r="AN1037" s="203">
        <v>0</v>
      </c>
      <c r="AO1037" s="203">
        <v>0</v>
      </c>
      <c r="AP1037" s="203">
        <v>0</v>
      </c>
      <c r="AQ1037" s="203">
        <v>0</v>
      </c>
      <c r="AR1037" s="203">
        <v>0</v>
      </c>
      <c r="AS1037" s="203">
        <v>0</v>
      </c>
      <c r="AT1037" s="203">
        <v>0</v>
      </c>
      <c r="AU1037" s="203">
        <v>0</v>
      </c>
      <c r="AV1037" s="203">
        <v>0</v>
      </c>
      <c r="AW1037" s="203">
        <v>0</v>
      </c>
      <c r="AX1037" s="203">
        <v>0</v>
      </c>
      <c r="AY1037" s="203">
        <v>0</v>
      </c>
    </row>
    <row r="1038" spans="16:51" x14ac:dyDescent="0.25">
      <c r="P1038" s="200" t="s">
        <v>4056</v>
      </c>
      <c r="Q1038" s="203" t="s">
        <v>3853</v>
      </c>
      <c r="R1038" s="203">
        <v>0.4</v>
      </c>
      <c r="S1038" s="203">
        <v>0.1</v>
      </c>
      <c r="T1038" s="203">
        <v>0.5</v>
      </c>
      <c r="U1038" s="203">
        <v>0</v>
      </c>
      <c r="V1038" s="203">
        <v>0</v>
      </c>
      <c r="W1038" s="203">
        <v>0</v>
      </c>
      <c r="X1038" s="203">
        <v>0</v>
      </c>
      <c r="Y1038" s="203">
        <v>0</v>
      </c>
      <c r="Z1038" s="203">
        <v>0</v>
      </c>
      <c r="AA1038" s="203">
        <v>0</v>
      </c>
      <c r="AB1038" s="203">
        <v>0</v>
      </c>
      <c r="AC1038" s="203">
        <v>0</v>
      </c>
      <c r="AD1038" s="203">
        <v>0</v>
      </c>
      <c r="AE1038" s="203">
        <v>0</v>
      </c>
      <c r="AF1038" s="203">
        <v>0</v>
      </c>
      <c r="AG1038" s="203">
        <v>0</v>
      </c>
      <c r="AH1038" s="203">
        <v>0</v>
      </c>
      <c r="AI1038" s="203">
        <v>0</v>
      </c>
      <c r="AJ1038" s="203">
        <v>0</v>
      </c>
      <c r="AK1038" s="203">
        <v>0</v>
      </c>
      <c r="AL1038" s="203">
        <v>0</v>
      </c>
      <c r="AM1038" s="203">
        <v>0</v>
      </c>
      <c r="AN1038" s="203">
        <v>0</v>
      </c>
      <c r="AO1038" s="203">
        <v>0</v>
      </c>
      <c r="AP1038" s="203">
        <v>0</v>
      </c>
      <c r="AQ1038" s="203">
        <v>0</v>
      </c>
      <c r="AR1038" s="203">
        <v>0</v>
      </c>
      <c r="AS1038" s="203">
        <v>0</v>
      </c>
      <c r="AT1038" s="203">
        <v>0</v>
      </c>
      <c r="AU1038" s="203">
        <v>0</v>
      </c>
      <c r="AV1038" s="203">
        <v>0</v>
      </c>
      <c r="AW1038" s="203">
        <v>0</v>
      </c>
      <c r="AX1038" s="203">
        <v>0</v>
      </c>
      <c r="AY1038" s="203">
        <v>0</v>
      </c>
    </row>
    <row r="1039" spans="16:51" x14ac:dyDescent="0.25">
      <c r="P1039" s="200" t="s">
        <v>4056</v>
      </c>
      <c r="Q1039" s="203" t="s">
        <v>3854</v>
      </c>
      <c r="R1039" s="203">
        <v>0.4</v>
      </c>
      <c r="S1039" s="203">
        <v>0.1</v>
      </c>
      <c r="T1039" s="203">
        <v>0.5</v>
      </c>
      <c r="U1039" s="203">
        <v>0</v>
      </c>
      <c r="V1039" s="203">
        <v>0</v>
      </c>
      <c r="W1039" s="203">
        <v>0</v>
      </c>
      <c r="X1039" s="203">
        <v>0</v>
      </c>
      <c r="Y1039" s="203">
        <v>0</v>
      </c>
      <c r="Z1039" s="203">
        <v>0</v>
      </c>
      <c r="AA1039" s="203">
        <v>0</v>
      </c>
      <c r="AB1039" s="203">
        <v>0</v>
      </c>
      <c r="AC1039" s="203">
        <v>0</v>
      </c>
      <c r="AD1039" s="203">
        <v>0</v>
      </c>
      <c r="AE1039" s="203">
        <v>0</v>
      </c>
      <c r="AF1039" s="203">
        <v>0</v>
      </c>
      <c r="AG1039" s="203">
        <v>0</v>
      </c>
      <c r="AH1039" s="203">
        <v>0</v>
      </c>
      <c r="AI1039" s="203">
        <v>0</v>
      </c>
      <c r="AJ1039" s="203">
        <v>0</v>
      </c>
      <c r="AK1039" s="203">
        <v>0</v>
      </c>
      <c r="AL1039" s="203">
        <v>0</v>
      </c>
      <c r="AM1039" s="203">
        <v>0</v>
      </c>
      <c r="AN1039" s="203">
        <v>0</v>
      </c>
      <c r="AO1039" s="203">
        <v>0</v>
      </c>
      <c r="AP1039" s="203">
        <v>0</v>
      </c>
      <c r="AQ1039" s="203">
        <v>0</v>
      </c>
      <c r="AR1039" s="203">
        <v>0</v>
      </c>
      <c r="AS1039" s="203">
        <v>0</v>
      </c>
      <c r="AT1039" s="203">
        <v>0</v>
      </c>
      <c r="AU1039" s="203">
        <v>0</v>
      </c>
      <c r="AV1039" s="203">
        <v>0</v>
      </c>
      <c r="AW1039" s="203">
        <v>0</v>
      </c>
      <c r="AX1039" s="203">
        <v>0</v>
      </c>
      <c r="AY1039" s="203">
        <v>0</v>
      </c>
    </row>
    <row r="1040" spans="16:51" x14ac:dyDescent="0.25">
      <c r="P1040" s="200" t="s">
        <v>4056</v>
      </c>
      <c r="Q1040" s="203" t="s">
        <v>3855</v>
      </c>
      <c r="R1040" s="203">
        <v>0.4</v>
      </c>
      <c r="S1040" s="203">
        <v>0.09</v>
      </c>
      <c r="T1040" s="203">
        <v>0.01</v>
      </c>
      <c r="U1040" s="203">
        <v>0.5</v>
      </c>
      <c r="V1040" s="203">
        <v>0</v>
      </c>
      <c r="W1040" s="203">
        <v>0</v>
      </c>
      <c r="X1040" s="203">
        <v>0</v>
      </c>
      <c r="Y1040" s="203">
        <v>0</v>
      </c>
      <c r="Z1040" s="203">
        <v>0</v>
      </c>
      <c r="AA1040" s="203">
        <v>0</v>
      </c>
      <c r="AB1040" s="203">
        <v>0</v>
      </c>
      <c r="AC1040" s="203">
        <v>0</v>
      </c>
      <c r="AD1040" s="203">
        <v>0</v>
      </c>
      <c r="AE1040" s="203">
        <v>0</v>
      </c>
      <c r="AF1040" s="203">
        <v>0</v>
      </c>
      <c r="AG1040" s="203">
        <v>0</v>
      </c>
      <c r="AH1040" s="203">
        <v>0</v>
      </c>
      <c r="AI1040" s="203">
        <v>0</v>
      </c>
      <c r="AJ1040" s="203">
        <v>0</v>
      </c>
      <c r="AK1040" s="203">
        <v>0</v>
      </c>
      <c r="AL1040" s="203">
        <v>0</v>
      </c>
      <c r="AM1040" s="203">
        <v>0</v>
      </c>
      <c r="AN1040" s="203">
        <v>0</v>
      </c>
      <c r="AO1040" s="203">
        <v>0</v>
      </c>
      <c r="AP1040" s="203">
        <v>0</v>
      </c>
      <c r="AQ1040" s="203">
        <v>0</v>
      </c>
      <c r="AR1040" s="203">
        <v>0</v>
      </c>
      <c r="AS1040" s="203">
        <v>0</v>
      </c>
      <c r="AT1040" s="203">
        <v>0</v>
      </c>
      <c r="AU1040" s="203">
        <v>0</v>
      </c>
      <c r="AV1040" s="203">
        <v>0</v>
      </c>
      <c r="AW1040" s="203">
        <v>0</v>
      </c>
      <c r="AX1040" s="203">
        <v>0</v>
      </c>
      <c r="AY1040" s="203">
        <v>0</v>
      </c>
    </row>
    <row r="1041" spans="16:51" x14ac:dyDescent="0.25">
      <c r="P1041" s="200" t="s">
        <v>4056</v>
      </c>
      <c r="Q1041" s="203" t="s">
        <v>3856</v>
      </c>
      <c r="R1041" s="203">
        <v>0.49</v>
      </c>
      <c r="S1041" s="203">
        <v>0.01</v>
      </c>
      <c r="T1041" s="203">
        <v>0.5</v>
      </c>
      <c r="U1041" s="203">
        <v>0</v>
      </c>
      <c r="V1041" s="203">
        <v>0</v>
      </c>
      <c r="W1041" s="203">
        <v>0</v>
      </c>
      <c r="X1041" s="203">
        <v>0</v>
      </c>
      <c r="Y1041" s="203">
        <v>0</v>
      </c>
      <c r="Z1041" s="203">
        <v>0</v>
      </c>
      <c r="AA1041" s="203">
        <v>0</v>
      </c>
      <c r="AB1041" s="203">
        <v>0</v>
      </c>
      <c r="AC1041" s="203">
        <v>0</v>
      </c>
      <c r="AD1041" s="203">
        <v>0</v>
      </c>
      <c r="AE1041" s="203">
        <v>0</v>
      </c>
      <c r="AF1041" s="203">
        <v>0</v>
      </c>
      <c r="AG1041" s="203">
        <v>0</v>
      </c>
      <c r="AH1041" s="203">
        <v>0</v>
      </c>
      <c r="AI1041" s="203">
        <v>0</v>
      </c>
      <c r="AJ1041" s="203">
        <v>0</v>
      </c>
      <c r="AK1041" s="203">
        <v>0</v>
      </c>
      <c r="AL1041" s="203">
        <v>0</v>
      </c>
      <c r="AM1041" s="203">
        <v>0</v>
      </c>
      <c r="AN1041" s="203">
        <v>0</v>
      </c>
      <c r="AO1041" s="203">
        <v>0</v>
      </c>
      <c r="AP1041" s="203">
        <v>0</v>
      </c>
      <c r="AQ1041" s="203">
        <v>0</v>
      </c>
      <c r="AR1041" s="203">
        <v>0</v>
      </c>
      <c r="AS1041" s="203">
        <v>0</v>
      </c>
      <c r="AT1041" s="203">
        <v>0</v>
      </c>
      <c r="AU1041" s="203">
        <v>0</v>
      </c>
      <c r="AV1041" s="203">
        <v>0</v>
      </c>
      <c r="AW1041" s="203">
        <v>0</v>
      </c>
      <c r="AX1041" s="203">
        <v>0</v>
      </c>
      <c r="AY1041" s="203">
        <v>0</v>
      </c>
    </row>
    <row r="1042" spans="16:51" x14ac:dyDescent="0.25">
      <c r="P1042" s="200" t="s">
        <v>4056</v>
      </c>
      <c r="Q1042" s="203" t="s">
        <v>3859</v>
      </c>
      <c r="R1042" s="203">
        <v>0.4</v>
      </c>
      <c r="S1042" s="203">
        <v>0.09</v>
      </c>
      <c r="T1042" s="203">
        <v>0.01</v>
      </c>
      <c r="U1042" s="203">
        <v>0.5</v>
      </c>
      <c r="V1042" s="203">
        <v>0</v>
      </c>
      <c r="W1042" s="203">
        <v>0</v>
      </c>
      <c r="X1042" s="203">
        <v>0</v>
      </c>
      <c r="Y1042" s="203">
        <v>0</v>
      </c>
      <c r="Z1042" s="203">
        <v>0</v>
      </c>
      <c r="AA1042" s="203">
        <v>0</v>
      </c>
      <c r="AB1042" s="203">
        <v>0</v>
      </c>
      <c r="AC1042" s="203">
        <v>0</v>
      </c>
      <c r="AD1042" s="203">
        <v>0</v>
      </c>
      <c r="AE1042" s="203">
        <v>0</v>
      </c>
      <c r="AF1042" s="203">
        <v>0</v>
      </c>
      <c r="AG1042" s="203">
        <v>0</v>
      </c>
      <c r="AH1042" s="203">
        <v>0</v>
      </c>
      <c r="AI1042" s="203">
        <v>0</v>
      </c>
      <c r="AJ1042" s="203">
        <v>0</v>
      </c>
      <c r="AK1042" s="203">
        <v>0</v>
      </c>
      <c r="AL1042" s="203">
        <v>0</v>
      </c>
      <c r="AM1042" s="203">
        <v>0</v>
      </c>
      <c r="AN1042" s="203">
        <v>0</v>
      </c>
      <c r="AO1042" s="203">
        <v>0</v>
      </c>
      <c r="AP1042" s="203">
        <v>0</v>
      </c>
      <c r="AQ1042" s="203">
        <v>0</v>
      </c>
      <c r="AR1042" s="203">
        <v>0</v>
      </c>
      <c r="AS1042" s="203">
        <v>0</v>
      </c>
      <c r="AT1042" s="203">
        <v>0</v>
      </c>
      <c r="AU1042" s="203">
        <v>0</v>
      </c>
      <c r="AV1042" s="203">
        <v>0</v>
      </c>
      <c r="AW1042" s="203">
        <v>0</v>
      </c>
      <c r="AX1042" s="203">
        <v>0</v>
      </c>
      <c r="AY1042" s="203">
        <v>0</v>
      </c>
    </row>
    <row r="1043" spans="16:51" x14ac:dyDescent="0.25">
      <c r="P1043" s="200" t="s">
        <v>4056</v>
      </c>
      <c r="Q1043" s="203" t="s">
        <v>3860</v>
      </c>
      <c r="R1043" s="203">
        <v>0.4</v>
      </c>
      <c r="S1043" s="203">
        <v>0.1</v>
      </c>
      <c r="T1043" s="203">
        <v>0.5</v>
      </c>
      <c r="U1043" s="203">
        <v>0</v>
      </c>
      <c r="V1043" s="203">
        <v>0</v>
      </c>
      <c r="W1043" s="203">
        <v>0</v>
      </c>
      <c r="X1043" s="203">
        <v>0</v>
      </c>
      <c r="Y1043" s="203">
        <v>0</v>
      </c>
      <c r="Z1043" s="203">
        <v>0</v>
      </c>
      <c r="AA1043" s="203">
        <v>0</v>
      </c>
      <c r="AB1043" s="203">
        <v>0</v>
      </c>
      <c r="AC1043" s="203">
        <v>0</v>
      </c>
      <c r="AD1043" s="203">
        <v>0</v>
      </c>
      <c r="AE1043" s="203">
        <v>0</v>
      </c>
      <c r="AF1043" s="203">
        <v>0</v>
      </c>
      <c r="AG1043" s="203">
        <v>0</v>
      </c>
      <c r="AH1043" s="203">
        <v>0</v>
      </c>
      <c r="AI1043" s="203">
        <v>0</v>
      </c>
      <c r="AJ1043" s="203">
        <v>0</v>
      </c>
      <c r="AK1043" s="203">
        <v>0</v>
      </c>
      <c r="AL1043" s="203">
        <v>0</v>
      </c>
      <c r="AM1043" s="203">
        <v>0</v>
      </c>
      <c r="AN1043" s="203">
        <v>0</v>
      </c>
      <c r="AO1043" s="203">
        <v>0</v>
      </c>
      <c r="AP1043" s="203">
        <v>0</v>
      </c>
      <c r="AQ1043" s="203">
        <v>0</v>
      </c>
      <c r="AR1043" s="203">
        <v>0</v>
      </c>
      <c r="AS1043" s="203">
        <v>0</v>
      </c>
      <c r="AT1043" s="203">
        <v>0</v>
      </c>
      <c r="AU1043" s="203">
        <v>0</v>
      </c>
      <c r="AV1043" s="203">
        <v>0</v>
      </c>
      <c r="AW1043" s="203">
        <v>0</v>
      </c>
      <c r="AX1043" s="203">
        <v>0</v>
      </c>
      <c r="AY1043" s="203">
        <v>0</v>
      </c>
    </row>
    <row r="1044" spans="16:51" x14ac:dyDescent="0.25">
      <c r="P1044" s="200"/>
      <c r="Q1044" s="203" t="s">
        <v>3743</v>
      </c>
      <c r="R1044" s="203"/>
      <c r="S1044" s="203"/>
      <c r="T1044" s="203"/>
      <c r="U1044" s="203"/>
      <c r="V1044" s="203"/>
      <c r="W1044" s="203"/>
      <c r="X1044" s="203"/>
      <c r="Y1044" s="203"/>
      <c r="Z1044" s="203"/>
      <c r="AA1044" s="203"/>
      <c r="AB1044" s="203"/>
      <c r="AC1044" s="203"/>
      <c r="AD1044" s="203"/>
      <c r="AE1044" s="203"/>
      <c r="AF1044" s="203"/>
      <c r="AG1044" s="203"/>
      <c r="AH1044" s="203"/>
      <c r="AI1044" s="203"/>
      <c r="AJ1044" s="203"/>
      <c r="AK1044" s="203"/>
      <c r="AL1044" s="203"/>
      <c r="AM1044" s="203"/>
      <c r="AN1044" s="203"/>
      <c r="AO1044" s="203"/>
      <c r="AP1044" s="203"/>
      <c r="AQ1044" s="203"/>
      <c r="AR1044" s="203"/>
      <c r="AS1044" s="203"/>
      <c r="AT1044" s="203"/>
      <c r="AU1044" s="203"/>
      <c r="AV1044" s="203"/>
      <c r="AW1044" s="203"/>
      <c r="AX1044" s="203"/>
      <c r="AY1044" s="203"/>
    </row>
    <row r="1045" spans="16:51" x14ac:dyDescent="0.25">
      <c r="P1045" s="200"/>
      <c r="Q1045" s="203" t="s">
        <v>3744</v>
      </c>
      <c r="R1045" s="203"/>
      <c r="S1045" s="203"/>
      <c r="T1045" s="203"/>
      <c r="U1045" s="203"/>
      <c r="V1045" s="203"/>
      <c r="W1045" s="203"/>
      <c r="X1045" s="203"/>
      <c r="Y1045" s="203"/>
      <c r="Z1045" s="203"/>
      <c r="AA1045" s="203"/>
      <c r="AB1045" s="203"/>
      <c r="AC1045" s="203"/>
      <c r="AD1045" s="203"/>
      <c r="AE1045" s="203"/>
      <c r="AF1045" s="203"/>
      <c r="AG1045" s="203"/>
      <c r="AH1045" s="203"/>
      <c r="AI1045" s="203"/>
      <c r="AJ1045" s="203"/>
      <c r="AK1045" s="203"/>
      <c r="AL1045" s="203"/>
      <c r="AM1045" s="203"/>
      <c r="AN1045" s="203"/>
      <c r="AO1045" s="203"/>
      <c r="AP1045" s="203"/>
      <c r="AQ1045" s="203"/>
      <c r="AR1045" s="203"/>
      <c r="AS1045" s="203"/>
      <c r="AT1045" s="203"/>
      <c r="AU1045" s="203"/>
      <c r="AV1045" s="203"/>
      <c r="AW1045" s="203"/>
      <c r="AX1045" s="203"/>
      <c r="AY1045" s="203"/>
    </row>
    <row r="1046" spans="16:51" x14ac:dyDescent="0.25">
      <c r="P1046" s="200" t="s">
        <v>4056</v>
      </c>
      <c r="Q1046" s="203" t="s">
        <v>3863</v>
      </c>
      <c r="R1046" s="203">
        <v>0.4</v>
      </c>
      <c r="S1046" s="203">
        <v>0.09</v>
      </c>
      <c r="T1046" s="203">
        <v>0.01</v>
      </c>
      <c r="U1046" s="203">
        <v>0.5</v>
      </c>
      <c r="V1046" s="203">
        <v>0</v>
      </c>
      <c r="W1046" s="203">
        <v>0</v>
      </c>
      <c r="X1046" s="203">
        <v>0</v>
      </c>
      <c r="Y1046" s="203">
        <v>0</v>
      </c>
      <c r="Z1046" s="203">
        <v>0</v>
      </c>
      <c r="AA1046" s="203">
        <v>0</v>
      </c>
      <c r="AB1046" s="203">
        <v>0</v>
      </c>
      <c r="AC1046" s="203">
        <v>0</v>
      </c>
      <c r="AD1046" s="203">
        <v>0</v>
      </c>
      <c r="AE1046" s="203">
        <v>0</v>
      </c>
      <c r="AF1046" s="203">
        <v>0</v>
      </c>
      <c r="AG1046" s="203">
        <v>0</v>
      </c>
      <c r="AH1046" s="203">
        <v>0</v>
      </c>
      <c r="AI1046" s="203">
        <v>0</v>
      </c>
      <c r="AJ1046" s="203">
        <v>0</v>
      </c>
      <c r="AK1046" s="203">
        <v>0</v>
      </c>
      <c r="AL1046" s="203">
        <v>0</v>
      </c>
      <c r="AM1046" s="203">
        <v>0</v>
      </c>
      <c r="AN1046" s="203">
        <v>0</v>
      </c>
      <c r="AO1046" s="203">
        <v>0</v>
      </c>
      <c r="AP1046" s="203">
        <v>0</v>
      </c>
      <c r="AQ1046" s="203">
        <v>0</v>
      </c>
      <c r="AR1046" s="203">
        <v>0</v>
      </c>
      <c r="AS1046" s="203">
        <v>0</v>
      </c>
      <c r="AT1046" s="203">
        <v>0</v>
      </c>
      <c r="AU1046" s="203">
        <v>0</v>
      </c>
      <c r="AV1046" s="203">
        <v>0</v>
      </c>
      <c r="AW1046" s="203">
        <v>0</v>
      </c>
      <c r="AX1046" s="203">
        <v>0</v>
      </c>
      <c r="AY1046" s="203">
        <v>0</v>
      </c>
    </row>
    <row r="1047" spans="16:51" x14ac:dyDescent="0.25">
      <c r="P1047" s="200" t="s">
        <v>4056</v>
      </c>
      <c r="Q1047" s="203" t="s">
        <v>3864</v>
      </c>
      <c r="R1047" s="203">
        <v>0.4</v>
      </c>
      <c r="S1047" s="203">
        <v>0.09</v>
      </c>
      <c r="T1047" s="203">
        <v>0.01</v>
      </c>
      <c r="U1047" s="203">
        <v>0.5</v>
      </c>
      <c r="V1047" s="203">
        <v>0</v>
      </c>
      <c r="W1047" s="203">
        <v>0</v>
      </c>
      <c r="X1047" s="203">
        <v>0</v>
      </c>
      <c r="Y1047" s="203">
        <v>0</v>
      </c>
      <c r="Z1047" s="203">
        <v>0</v>
      </c>
      <c r="AA1047" s="203">
        <v>0</v>
      </c>
      <c r="AB1047" s="203">
        <v>0</v>
      </c>
      <c r="AC1047" s="203">
        <v>0</v>
      </c>
      <c r="AD1047" s="203">
        <v>0</v>
      </c>
      <c r="AE1047" s="203">
        <v>0</v>
      </c>
      <c r="AF1047" s="203">
        <v>0</v>
      </c>
      <c r="AG1047" s="203">
        <v>0</v>
      </c>
      <c r="AH1047" s="203">
        <v>0</v>
      </c>
      <c r="AI1047" s="203">
        <v>0</v>
      </c>
      <c r="AJ1047" s="203">
        <v>0</v>
      </c>
      <c r="AK1047" s="203">
        <v>0</v>
      </c>
      <c r="AL1047" s="203">
        <v>0</v>
      </c>
      <c r="AM1047" s="203">
        <v>0</v>
      </c>
      <c r="AN1047" s="203">
        <v>0</v>
      </c>
      <c r="AO1047" s="203">
        <v>0</v>
      </c>
      <c r="AP1047" s="203">
        <v>0</v>
      </c>
      <c r="AQ1047" s="203">
        <v>0</v>
      </c>
      <c r="AR1047" s="203">
        <v>0</v>
      </c>
      <c r="AS1047" s="203">
        <v>0</v>
      </c>
      <c r="AT1047" s="203">
        <v>0</v>
      </c>
      <c r="AU1047" s="203">
        <v>0</v>
      </c>
      <c r="AV1047" s="203">
        <v>0</v>
      </c>
      <c r="AW1047" s="203">
        <v>0</v>
      </c>
      <c r="AX1047" s="203">
        <v>0</v>
      </c>
      <c r="AY1047" s="203">
        <v>0</v>
      </c>
    </row>
    <row r="1048" spans="16:51" x14ac:dyDescent="0.25">
      <c r="P1048" s="200" t="s">
        <v>4056</v>
      </c>
      <c r="Q1048" s="203" t="s">
        <v>3865</v>
      </c>
      <c r="R1048" s="203">
        <v>0.4</v>
      </c>
      <c r="S1048" s="203">
        <v>0.1</v>
      </c>
      <c r="T1048" s="203">
        <v>0.5</v>
      </c>
      <c r="U1048" s="203">
        <v>0</v>
      </c>
      <c r="V1048" s="203">
        <v>0</v>
      </c>
      <c r="W1048" s="203">
        <v>0</v>
      </c>
      <c r="X1048" s="203">
        <v>0</v>
      </c>
      <c r="Y1048" s="203">
        <v>0</v>
      </c>
      <c r="Z1048" s="203">
        <v>0</v>
      </c>
      <c r="AA1048" s="203">
        <v>0</v>
      </c>
      <c r="AB1048" s="203">
        <v>0</v>
      </c>
      <c r="AC1048" s="203">
        <v>0</v>
      </c>
      <c r="AD1048" s="203">
        <v>0</v>
      </c>
      <c r="AE1048" s="203">
        <v>0</v>
      </c>
      <c r="AF1048" s="203">
        <v>0</v>
      </c>
      <c r="AG1048" s="203">
        <v>0</v>
      </c>
      <c r="AH1048" s="203">
        <v>0</v>
      </c>
      <c r="AI1048" s="203">
        <v>0</v>
      </c>
      <c r="AJ1048" s="203">
        <v>0</v>
      </c>
      <c r="AK1048" s="203">
        <v>0</v>
      </c>
      <c r="AL1048" s="203">
        <v>0</v>
      </c>
      <c r="AM1048" s="203">
        <v>0</v>
      </c>
      <c r="AN1048" s="203">
        <v>0</v>
      </c>
      <c r="AO1048" s="203">
        <v>0</v>
      </c>
      <c r="AP1048" s="203">
        <v>0</v>
      </c>
      <c r="AQ1048" s="203">
        <v>0</v>
      </c>
      <c r="AR1048" s="203">
        <v>0</v>
      </c>
      <c r="AS1048" s="203">
        <v>0</v>
      </c>
      <c r="AT1048" s="203">
        <v>0</v>
      </c>
      <c r="AU1048" s="203">
        <v>0</v>
      </c>
      <c r="AV1048" s="203">
        <v>0</v>
      </c>
      <c r="AW1048" s="203">
        <v>0</v>
      </c>
      <c r="AX1048" s="203">
        <v>0</v>
      </c>
      <c r="AY1048" s="203">
        <v>0</v>
      </c>
    </row>
    <row r="1049" spans="16:51" x14ac:dyDescent="0.25">
      <c r="P1049" s="200"/>
      <c r="Q1049" s="203" t="s">
        <v>3638</v>
      </c>
      <c r="R1049" s="203"/>
      <c r="S1049" s="203"/>
      <c r="T1049" s="203"/>
      <c r="U1049" s="203"/>
      <c r="V1049" s="203"/>
      <c r="W1049" s="203"/>
      <c r="X1049" s="203"/>
      <c r="Y1049" s="203"/>
      <c r="Z1049" s="203"/>
      <c r="AA1049" s="203"/>
      <c r="AB1049" s="203"/>
      <c r="AC1049" s="203"/>
      <c r="AD1049" s="203"/>
      <c r="AE1049" s="203"/>
      <c r="AF1049" s="203"/>
      <c r="AG1049" s="203"/>
      <c r="AH1049" s="203"/>
      <c r="AI1049" s="203"/>
      <c r="AJ1049" s="203"/>
      <c r="AK1049" s="203"/>
      <c r="AL1049" s="203"/>
      <c r="AM1049" s="203"/>
      <c r="AN1049" s="203"/>
      <c r="AO1049" s="203"/>
      <c r="AP1049" s="203"/>
      <c r="AQ1049" s="203"/>
      <c r="AR1049" s="203"/>
      <c r="AS1049" s="203"/>
      <c r="AT1049" s="203"/>
      <c r="AU1049" s="203"/>
      <c r="AV1049" s="203"/>
      <c r="AW1049" s="203"/>
      <c r="AX1049" s="203"/>
      <c r="AY1049" s="203"/>
    </row>
    <row r="1050" spans="16:51" x14ac:dyDescent="0.25">
      <c r="P1050" s="200"/>
      <c r="Q1050" s="203" t="s">
        <v>3889</v>
      </c>
      <c r="R1050" s="203"/>
      <c r="S1050" s="203"/>
      <c r="T1050" s="203"/>
      <c r="U1050" s="203"/>
      <c r="V1050" s="203"/>
      <c r="W1050" s="203"/>
      <c r="X1050" s="203"/>
      <c r="Y1050" s="203"/>
      <c r="Z1050" s="203"/>
      <c r="AA1050" s="203"/>
      <c r="AB1050" s="203"/>
      <c r="AC1050" s="203"/>
      <c r="AD1050" s="203"/>
      <c r="AE1050" s="203"/>
      <c r="AF1050" s="203"/>
      <c r="AG1050" s="203"/>
      <c r="AH1050" s="203"/>
      <c r="AI1050" s="203"/>
      <c r="AJ1050" s="203"/>
      <c r="AK1050" s="203"/>
      <c r="AL1050" s="203"/>
      <c r="AM1050" s="203"/>
      <c r="AN1050" s="203"/>
      <c r="AO1050" s="203"/>
      <c r="AP1050" s="203"/>
      <c r="AQ1050" s="203"/>
      <c r="AR1050" s="203"/>
      <c r="AS1050" s="203"/>
      <c r="AT1050" s="203"/>
      <c r="AU1050" s="203"/>
      <c r="AV1050" s="203"/>
      <c r="AW1050" s="203"/>
      <c r="AX1050" s="203"/>
      <c r="AY1050" s="203"/>
    </row>
    <row r="1051" spans="16:51" x14ac:dyDescent="0.25">
      <c r="P1051" s="200"/>
      <c r="Q1051" s="203" t="s">
        <v>3680</v>
      </c>
      <c r="R1051" s="203"/>
      <c r="S1051" s="203"/>
      <c r="T1051" s="203"/>
      <c r="U1051" s="203"/>
      <c r="V1051" s="203"/>
      <c r="W1051" s="203"/>
      <c r="X1051" s="203"/>
      <c r="Y1051" s="203"/>
      <c r="Z1051" s="203"/>
      <c r="AA1051" s="203"/>
      <c r="AB1051" s="203"/>
      <c r="AC1051" s="203"/>
      <c r="AD1051" s="203"/>
      <c r="AE1051" s="203"/>
      <c r="AF1051" s="203"/>
      <c r="AG1051" s="203"/>
      <c r="AH1051" s="203"/>
      <c r="AI1051" s="203"/>
      <c r="AJ1051" s="203"/>
      <c r="AK1051" s="203"/>
      <c r="AL1051" s="203"/>
      <c r="AM1051" s="203"/>
      <c r="AN1051" s="203"/>
      <c r="AO1051" s="203"/>
      <c r="AP1051" s="203"/>
      <c r="AQ1051" s="203"/>
      <c r="AR1051" s="203"/>
      <c r="AS1051" s="203"/>
      <c r="AT1051" s="203"/>
      <c r="AU1051" s="203"/>
      <c r="AV1051" s="203"/>
      <c r="AW1051" s="203"/>
      <c r="AX1051" s="203"/>
      <c r="AY1051" s="203"/>
    </row>
    <row r="1052" spans="16:51" x14ac:dyDescent="0.25">
      <c r="P1052" s="200"/>
      <c r="Q1052" s="203" t="s">
        <v>3679</v>
      </c>
      <c r="R1052" s="203"/>
      <c r="S1052" s="203"/>
      <c r="T1052" s="203"/>
      <c r="U1052" s="203"/>
      <c r="V1052" s="203"/>
      <c r="W1052" s="203"/>
      <c r="X1052" s="203"/>
      <c r="Y1052" s="203"/>
      <c r="Z1052" s="203"/>
      <c r="AA1052" s="203"/>
      <c r="AB1052" s="203"/>
      <c r="AC1052" s="203"/>
      <c r="AD1052" s="203"/>
      <c r="AE1052" s="203"/>
      <c r="AF1052" s="203"/>
      <c r="AG1052" s="203"/>
      <c r="AH1052" s="203"/>
      <c r="AI1052" s="203"/>
      <c r="AJ1052" s="203"/>
      <c r="AK1052" s="203"/>
      <c r="AL1052" s="203"/>
      <c r="AM1052" s="203"/>
      <c r="AN1052" s="203"/>
      <c r="AO1052" s="203"/>
      <c r="AP1052" s="203"/>
      <c r="AQ1052" s="203"/>
      <c r="AR1052" s="203"/>
      <c r="AS1052" s="203"/>
      <c r="AT1052" s="203"/>
      <c r="AU1052" s="203"/>
      <c r="AV1052" s="203"/>
      <c r="AW1052" s="203"/>
      <c r="AX1052" s="203"/>
      <c r="AY1052" s="203"/>
    </row>
    <row r="1053" spans="16:51" x14ac:dyDescent="0.25">
      <c r="P1053" s="200"/>
      <c r="Q1053" s="203" t="s">
        <v>3898</v>
      </c>
      <c r="R1053" s="203"/>
      <c r="S1053" s="203"/>
      <c r="T1053" s="203"/>
      <c r="U1053" s="203"/>
      <c r="V1053" s="203"/>
      <c r="W1053" s="203"/>
      <c r="X1053" s="203"/>
      <c r="Y1053" s="203"/>
      <c r="Z1053" s="203"/>
      <c r="AA1053" s="203"/>
      <c r="AB1053" s="203"/>
      <c r="AC1053" s="203"/>
      <c r="AD1053" s="203"/>
      <c r="AE1053" s="203"/>
      <c r="AF1053" s="203"/>
      <c r="AG1053" s="203"/>
      <c r="AH1053" s="203"/>
      <c r="AI1053" s="203"/>
      <c r="AJ1053" s="203"/>
      <c r="AK1053" s="203"/>
      <c r="AL1053" s="203"/>
      <c r="AM1053" s="203"/>
      <c r="AN1053" s="203"/>
      <c r="AO1053" s="203"/>
      <c r="AP1053" s="203"/>
      <c r="AQ1053" s="203"/>
      <c r="AR1053" s="203"/>
      <c r="AS1053" s="203"/>
      <c r="AT1053" s="203"/>
      <c r="AU1053" s="203"/>
      <c r="AV1053" s="203"/>
      <c r="AW1053" s="203"/>
      <c r="AX1053" s="203"/>
      <c r="AY1053" s="203"/>
    </row>
    <row r="1054" spans="16:51" x14ac:dyDescent="0.25">
      <c r="P1054" s="200" t="s">
        <v>4056</v>
      </c>
      <c r="Q1054" s="203" t="s">
        <v>3866</v>
      </c>
      <c r="R1054" s="203">
        <v>0.3</v>
      </c>
      <c r="S1054" s="203">
        <v>0.2</v>
      </c>
      <c r="T1054" s="203">
        <v>0.5</v>
      </c>
      <c r="U1054" s="203">
        <v>0</v>
      </c>
      <c r="V1054" s="203">
        <v>0</v>
      </c>
      <c r="W1054" s="203">
        <v>0</v>
      </c>
      <c r="X1054" s="203">
        <v>0</v>
      </c>
      <c r="Y1054" s="203">
        <v>0</v>
      </c>
      <c r="Z1054" s="203">
        <v>0</v>
      </c>
      <c r="AA1054" s="203">
        <v>0</v>
      </c>
      <c r="AB1054" s="203">
        <v>0</v>
      </c>
      <c r="AC1054" s="203">
        <v>0</v>
      </c>
      <c r="AD1054" s="203">
        <v>0</v>
      </c>
      <c r="AE1054" s="203">
        <v>0</v>
      </c>
      <c r="AF1054" s="203">
        <v>0</v>
      </c>
      <c r="AG1054" s="203">
        <v>0</v>
      </c>
      <c r="AH1054" s="203">
        <v>0</v>
      </c>
      <c r="AI1054" s="203">
        <v>0</v>
      </c>
      <c r="AJ1054" s="203">
        <v>0</v>
      </c>
      <c r="AK1054" s="203">
        <v>0</v>
      </c>
      <c r="AL1054" s="203">
        <v>0</v>
      </c>
      <c r="AM1054" s="203">
        <v>0</v>
      </c>
      <c r="AN1054" s="203">
        <v>0</v>
      </c>
      <c r="AO1054" s="203">
        <v>0</v>
      </c>
      <c r="AP1054" s="203">
        <v>0</v>
      </c>
      <c r="AQ1054" s="203">
        <v>0</v>
      </c>
      <c r="AR1054" s="203">
        <v>0</v>
      </c>
      <c r="AS1054" s="203">
        <v>0</v>
      </c>
      <c r="AT1054" s="203">
        <v>0</v>
      </c>
      <c r="AU1054" s="203">
        <v>0</v>
      </c>
      <c r="AV1054" s="203">
        <v>0</v>
      </c>
      <c r="AW1054" s="203">
        <v>0</v>
      </c>
      <c r="AX1054" s="203">
        <v>0</v>
      </c>
      <c r="AY1054" s="203">
        <v>0</v>
      </c>
    </row>
    <row r="1055" spans="16:51" x14ac:dyDescent="0.25">
      <c r="P1055" s="200" t="s">
        <v>4056</v>
      </c>
      <c r="Q1055" s="203" t="s">
        <v>3899</v>
      </c>
      <c r="R1055" s="203">
        <v>0.4</v>
      </c>
      <c r="S1055" s="203">
        <v>0.1</v>
      </c>
      <c r="T1055" s="203">
        <v>0.5</v>
      </c>
      <c r="U1055" s="203">
        <v>0</v>
      </c>
      <c r="V1055" s="203">
        <v>0</v>
      </c>
      <c r="W1055" s="203">
        <v>0</v>
      </c>
      <c r="X1055" s="203">
        <v>0</v>
      </c>
      <c r="Y1055" s="203">
        <v>0</v>
      </c>
      <c r="Z1055" s="203">
        <v>0</v>
      </c>
      <c r="AA1055" s="203">
        <v>0</v>
      </c>
      <c r="AB1055" s="203">
        <v>0</v>
      </c>
      <c r="AC1055" s="203">
        <v>0</v>
      </c>
      <c r="AD1055" s="203">
        <v>0</v>
      </c>
      <c r="AE1055" s="203">
        <v>0</v>
      </c>
      <c r="AF1055" s="203">
        <v>0</v>
      </c>
      <c r="AG1055" s="203">
        <v>0</v>
      </c>
      <c r="AH1055" s="203">
        <v>0</v>
      </c>
      <c r="AI1055" s="203">
        <v>0</v>
      </c>
      <c r="AJ1055" s="203">
        <v>0</v>
      </c>
      <c r="AK1055" s="203">
        <v>0</v>
      </c>
      <c r="AL1055" s="203">
        <v>0</v>
      </c>
      <c r="AM1055" s="203">
        <v>0</v>
      </c>
      <c r="AN1055" s="203">
        <v>0</v>
      </c>
      <c r="AO1055" s="203">
        <v>0</v>
      </c>
      <c r="AP1055" s="203">
        <v>0</v>
      </c>
      <c r="AQ1055" s="203">
        <v>0</v>
      </c>
      <c r="AR1055" s="203">
        <v>0</v>
      </c>
      <c r="AS1055" s="203">
        <v>0</v>
      </c>
      <c r="AT1055" s="203">
        <v>0</v>
      </c>
      <c r="AU1055" s="203">
        <v>0</v>
      </c>
      <c r="AV1055" s="203">
        <v>0</v>
      </c>
      <c r="AW1055" s="203">
        <v>0</v>
      </c>
      <c r="AX1055" s="203">
        <v>0</v>
      </c>
      <c r="AY1055" s="203">
        <v>0</v>
      </c>
    </row>
    <row r="1056" spans="16:51" x14ac:dyDescent="0.25">
      <c r="P1056" s="200" t="s">
        <v>4056</v>
      </c>
      <c r="Q1056" s="203" t="s">
        <v>3867</v>
      </c>
      <c r="R1056" s="203">
        <v>0.3</v>
      </c>
      <c r="S1056" s="203">
        <v>0.2</v>
      </c>
      <c r="T1056" s="203">
        <v>0.5</v>
      </c>
      <c r="U1056" s="203">
        <v>0</v>
      </c>
      <c r="V1056" s="203">
        <v>0</v>
      </c>
      <c r="W1056" s="203">
        <v>0</v>
      </c>
      <c r="X1056" s="203">
        <v>0</v>
      </c>
      <c r="Y1056" s="203">
        <v>0</v>
      </c>
      <c r="Z1056" s="203">
        <v>0</v>
      </c>
      <c r="AA1056" s="203">
        <v>0</v>
      </c>
      <c r="AB1056" s="203">
        <v>0</v>
      </c>
      <c r="AC1056" s="203">
        <v>0</v>
      </c>
      <c r="AD1056" s="203">
        <v>0</v>
      </c>
      <c r="AE1056" s="203">
        <v>0</v>
      </c>
      <c r="AF1056" s="203">
        <v>0</v>
      </c>
      <c r="AG1056" s="203">
        <v>0</v>
      </c>
      <c r="AH1056" s="203">
        <v>0</v>
      </c>
      <c r="AI1056" s="203">
        <v>0</v>
      </c>
      <c r="AJ1056" s="203">
        <v>0</v>
      </c>
      <c r="AK1056" s="203">
        <v>0</v>
      </c>
      <c r="AL1056" s="203">
        <v>0</v>
      </c>
      <c r="AM1056" s="203">
        <v>0</v>
      </c>
      <c r="AN1056" s="203">
        <v>0</v>
      </c>
      <c r="AO1056" s="203">
        <v>0</v>
      </c>
      <c r="AP1056" s="203">
        <v>0</v>
      </c>
      <c r="AQ1056" s="203">
        <v>0</v>
      </c>
      <c r="AR1056" s="203">
        <v>0</v>
      </c>
      <c r="AS1056" s="203">
        <v>0</v>
      </c>
      <c r="AT1056" s="203">
        <v>0</v>
      </c>
      <c r="AU1056" s="203">
        <v>0</v>
      </c>
      <c r="AV1056" s="203">
        <v>0</v>
      </c>
      <c r="AW1056" s="203">
        <v>0</v>
      </c>
      <c r="AX1056" s="203">
        <v>0</v>
      </c>
      <c r="AY1056" s="203">
        <v>0</v>
      </c>
    </row>
    <row r="1057" spans="16:51" x14ac:dyDescent="0.25">
      <c r="P1057" s="200" t="s">
        <v>4056</v>
      </c>
      <c r="Q1057" s="203" t="s">
        <v>3750</v>
      </c>
      <c r="R1057" s="203">
        <v>0.49</v>
      </c>
      <c r="S1057" s="203">
        <v>0.01</v>
      </c>
      <c r="T1057" s="203">
        <v>0.5</v>
      </c>
      <c r="U1057" s="203">
        <v>0</v>
      </c>
      <c r="V1057" s="203">
        <v>0</v>
      </c>
      <c r="W1057" s="203">
        <v>0</v>
      </c>
      <c r="X1057" s="203">
        <v>0</v>
      </c>
      <c r="Y1057" s="203">
        <v>0</v>
      </c>
      <c r="Z1057" s="203">
        <v>0</v>
      </c>
      <c r="AA1057" s="203">
        <v>0</v>
      </c>
      <c r="AB1057" s="203">
        <v>0</v>
      </c>
      <c r="AC1057" s="203">
        <v>0</v>
      </c>
      <c r="AD1057" s="203">
        <v>0</v>
      </c>
      <c r="AE1057" s="203">
        <v>0</v>
      </c>
      <c r="AF1057" s="203">
        <v>0</v>
      </c>
      <c r="AG1057" s="203">
        <v>0</v>
      </c>
      <c r="AH1057" s="203">
        <v>0</v>
      </c>
      <c r="AI1057" s="203">
        <v>0</v>
      </c>
      <c r="AJ1057" s="203">
        <v>0</v>
      </c>
      <c r="AK1057" s="203">
        <v>0</v>
      </c>
      <c r="AL1057" s="203">
        <v>0</v>
      </c>
      <c r="AM1057" s="203">
        <v>0</v>
      </c>
      <c r="AN1057" s="203">
        <v>0</v>
      </c>
      <c r="AO1057" s="203">
        <v>0</v>
      </c>
      <c r="AP1057" s="203">
        <v>0</v>
      </c>
      <c r="AQ1057" s="203">
        <v>0</v>
      </c>
      <c r="AR1057" s="203">
        <v>0</v>
      </c>
      <c r="AS1057" s="203">
        <v>0</v>
      </c>
      <c r="AT1057" s="203">
        <v>0</v>
      </c>
      <c r="AU1057" s="203">
        <v>0</v>
      </c>
      <c r="AV1057" s="203">
        <v>0</v>
      </c>
      <c r="AW1057" s="203">
        <v>0</v>
      </c>
      <c r="AX1057" s="203">
        <v>0</v>
      </c>
      <c r="AY1057" s="203">
        <v>0</v>
      </c>
    </row>
    <row r="1058" spans="16:51" x14ac:dyDescent="0.25">
      <c r="P1058" s="200" t="s">
        <v>4056</v>
      </c>
      <c r="Q1058" s="203" t="s">
        <v>3900</v>
      </c>
      <c r="R1058" s="203">
        <v>0.4</v>
      </c>
      <c r="S1058" s="203">
        <v>0.09</v>
      </c>
      <c r="T1058" s="203">
        <v>0.01</v>
      </c>
      <c r="U1058" s="203">
        <v>0.5</v>
      </c>
      <c r="V1058" s="203">
        <v>0</v>
      </c>
      <c r="W1058" s="203">
        <v>0</v>
      </c>
      <c r="X1058" s="203">
        <v>0</v>
      </c>
      <c r="Y1058" s="203">
        <v>0</v>
      </c>
      <c r="Z1058" s="203">
        <v>0</v>
      </c>
      <c r="AA1058" s="203">
        <v>0</v>
      </c>
      <c r="AB1058" s="203">
        <v>0</v>
      </c>
      <c r="AC1058" s="203">
        <v>0</v>
      </c>
      <c r="AD1058" s="203">
        <v>0</v>
      </c>
      <c r="AE1058" s="203">
        <v>0</v>
      </c>
      <c r="AF1058" s="203">
        <v>0</v>
      </c>
      <c r="AG1058" s="203">
        <v>0</v>
      </c>
      <c r="AH1058" s="203">
        <v>0</v>
      </c>
      <c r="AI1058" s="203">
        <v>0</v>
      </c>
      <c r="AJ1058" s="203">
        <v>0</v>
      </c>
      <c r="AK1058" s="203">
        <v>0</v>
      </c>
      <c r="AL1058" s="203">
        <v>0</v>
      </c>
      <c r="AM1058" s="203">
        <v>0</v>
      </c>
      <c r="AN1058" s="203">
        <v>0</v>
      </c>
      <c r="AO1058" s="203">
        <v>0</v>
      </c>
      <c r="AP1058" s="203">
        <v>0</v>
      </c>
      <c r="AQ1058" s="203">
        <v>0</v>
      </c>
      <c r="AR1058" s="203">
        <v>0</v>
      </c>
      <c r="AS1058" s="203">
        <v>0</v>
      </c>
      <c r="AT1058" s="203">
        <v>0</v>
      </c>
      <c r="AU1058" s="203">
        <v>0</v>
      </c>
      <c r="AV1058" s="203">
        <v>0</v>
      </c>
      <c r="AW1058" s="203">
        <v>0</v>
      </c>
      <c r="AX1058" s="203">
        <v>0</v>
      </c>
      <c r="AY1058" s="203">
        <v>0</v>
      </c>
    </row>
    <row r="1059" spans="16:51" x14ac:dyDescent="0.25">
      <c r="P1059" s="200" t="s">
        <v>4056</v>
      </c>
      <c r="Q1059" s="203" t="s">
        <v>3868</v>
      </c>
      <c r="R1059" s="203">
        <v>0.3</v>
      </c>
      <c r="S1059" s="203">
        <v>0.2</v>
      </c>
      <c r="T1059" s="203">
        <v>0.5</v>
      </c>
      <c r="U1059" s="203">
        <v>0</v>
      </c>
      <c r="V1059" s="203">
        <v>0</v>
      </c>
      <c r="W1059" s="203">
        <v>0</v>
      </c>
      <c r="X1059" s="203">
        <v>0</v>
      </c>
      <c r="Y1059" s="203">
        <v>0</v>
      </c>
      <c r="Z1059" s="203">
        <v>0</v>
      </c>
      <c r="AA1059" s="203">
        <v>0</v>
      </c>
      <c r="AB1059" s="203">
        <v>0</v>
      </c>
      <c r="AC1059" s="203">
        <v>0</v>
      </c>
      <c r="AD1059" s="203">
        <v>0</v>
      </c>
      <c r="AE1059" s="203">
        <v>0</v>
      </c>
      <c r="AF1059" s="203">
        <v>0</v>
      </c>
      <c r="AG1059" s="203">
        <v>0</v>
      </c>
      <c r="AH1059" s="203">
        <v>0</v>
      </c>
      <c r="AI1059" s="203">
        <v>0</v>
      </c>
      <c r="AJ1059" s="203">
        <v>0</v>
      </c>
      <c r="AK1059" s="203">
        <v>0</v>
      </c>
      <c r="AL1059" s="203">
        <v>0</v>
      </c>
      <c r="AM1059" s="203">
        <v>0</v>
      </c>
      <c r="AN1059" s="203">
        <v>0</v>
      </c>
      <c r="AO1059" s="203">
        <v>0</v>
      </c>
      <c r="AP1059" s="203">
        <v>0</v>
      </c>
      <c r="AQ1059" s="203">
        <v>0</v>
      </c>
      <c r="AR1059" s="203">
        <v>0</v>
      </c>
      <c r="AS1059" s="203">
        <v>0</v>
      </c>
      <c r="AT1059" s="203">
        <v>0</v>
      </c>
      <c r="AU1059" s="203">
        <v>0</v>
      </c>
      <c r="AV1059" s="203">
        <v>0</v>
      </c>
      <c r="AW1059" s="203">
        <v>0</v>
      </c>
      <c r="AX1059" s="203">
        <v>0</v>
      </c>
      <c r="AY1059" s="203">
        <v>0</v>
      </c>
    </row>
    <row r="1060" spans="16:51" x14ac:dyDescent="0.25">
      <c r="P1060" s="200"/>
      <c r="Q1060" s="203" t="s">
        <v>3651</v>
      </c>
      <c r="R1060" s="203"/>
      <c r="S1060" s="203"/>
      <c r="T1060" s="203"/>
      <c r="U1060" s="203"/>
      <c r="V1060" s="203"/>
      <c r="W1060" s="203"/>
      <c r="X1060" s="203"/>
      <c r="Y1060" s="203"/>
      <c r="Z1060" s="203"/>
      <c r="AA1060" s="203"/>
      <c r="AB1060" s="203"/>
      <c r="AC1060" s="203"/>
      <c r="AD1060" s="203"/>
      <c r="AE1060" s="203"/>
      <c r="AF1060" s="203"/>
      <c r="AG1060" s="203"/>
      <c r="AH1060" s="203"/>
      <c r="AI1060" s="203"/>
      <c r="AJ1060" s="203"/>
      <c r="AK1060" s="203"/>
      <c r="AL1060" s="203"/>
      <c r="AM1060" s="203"/>
      <c r="AN1060" s="203"/>
      <c r="AO1060" s="203"/>
      <c r="AP1060" s="203"/>
      <c r="AQ1060" s="203"/>
      <c r="AR1060" s="203"/>
      <c r="AS1060" s="203"/>
      <c r="AT1060" s="203"/>
      <c r="AU1060" s="203"/>
      <c r="AV1060" s="203"/>
      <c r="AW1060" s="203"/>
      <c r="AX1060" s="203"/>
      <c r="AY1060" s="203"/>
    </row>
    <row r="1061" spans="16:51" x14ac:dyDescent="0.25">
      <c r="P1061" s="200"/>
      <c r="Q1061" s="203" t="s">
        <v>3649</v>
      </c>
      <c r="R1061" s="203"/>
      <c r="S1061" s="203"/>
      <c r="T1061" s="203"/>
      <c r="U1061" s="203"/>
      <c r="V1061" s="203"/>
      <c r="W1061" s="203"/>
      <c r="X1061" s="203"/>
      <c r="Y1061" s="203"/>
      <c r="Z1061" s="203"/>
      <c r="AA1061" s="203"/>
      <c r="AB1061" s="203"/>
      <c r="AC1061" s="203"/>
      <c r="AD1061" s="203"/>
      <c r="AE1061" s="203"/>
      <c r="AF1061" s="203"/>
      <c r="AG1061" s="203"/>
      <c r="AH1061" s="203"/>
      <c r="AI1061" s="203"/>
      <c r="AJ1061" s="203"/>
      <c r="AK1061" s="203"/>
      <c r="AL1061" s="203"/>
      <c r="AM1061" s="203"/>
      <c r="AN1061" s="203"/>
      <c r="AO1061" s="203"/>
      <c r="AP1061" s="203"/>
      <c r="AQ1061" s="203"/>
      <c r="AR1061" s="203"/>
      <c r="AS1061" s="203"/>
      <c r="AT1061" s="203"/>
      <c r="AU1061" s="203"/>
      <c r="AV1061" s="203"/>
      <c r="AW1061" s="203"/>
      <c r="AX1061" s="203"/>
      <c r="AY1061" s="203"/>
    </row>
    <row r="1062" spans="16:51" x14ac:dyDescent="0.25">
      <c r="P1062" s="200"/>
      <c r="Q1062" s="203" t="s">
        <v>3650</v>
      </c>
      <c r="R1062" s="203"/>
      <c r="S1062" s="203"/>
      <c r="T1062" s="203"/>
      <c r="U1062" s="203"/>
      <c r="V1062" s="203"/>
      <c r="W1062" s="203"/>
      <c r="X1062" s="203"/>
      <c r="Y1062" s="203"/>
      <c r="Z1062" s="203"/>
      <c r="AA1062" s="203"/>
      <c r="AB1062" s="203"/>
      <c r="AC1062" s="203"/>
      <c r="AD1062" s="203"/>
      <c r="AE1062" s="203"/>
      <c r="AF1062" s="203"/>
      <c r="AG1062" s="203"/>
      <c r="AH1062" s="203"/>
      <c r="AI1062" s="203"/>
      <c r="AJ1062" s="203"/>
      <c r="AK1062" s="203"/>
      <c r="AL1062" s="203"/>
      <c r="AM1062" s="203"/>
      <c r="AN1062" s="203"/>
      <c r="AO1062" s="203"/>
      <c r="AP1062" s="203"/>
      <c r="AQ1062" s="203"/>
      <c r="AR1062" s="203"/>
      <c r="AS1062" s="203"/>
      <c r="AT1062" s="203"/>
      <c r="AU1062" s="203"/>
      <c r="AV1062" s="203"/>
      <c r="AW1062" s="203"/>
      <c r="AX1062" s="203"/>
      <c r="AY1062" s="203"/>
    </row>
    <row r="1063" spans="16:51" x14ac:dyDescent="0.25">
      <c r="P1063" s="200" t="s">
        <v>4056</v>
      </c>
      <c r="Q1063" s="203" t="s">
        <v>3910</v>
      </c>
      <c r="R1063" s="203">
        <v>0.4</v>
      </c>
      <c r="S1063" s="203">
        <v>0.09</v>
      </c>
      <c r="T1063" s="203">
        <v>0.01</v>
      </c>
      <c r="U1063" s="203">
        <v>0.5</v>
      </c>
      <c r="V1063" s="203">
        <v>0</v>
      </c>
      <c r="W1063" s="203">
        <v>0</v>
      </c>
      <c r="X1063" s="203">
        <v>0</v>
      </c>
      <c r="Y1063" s="203">
        <v>0</v>
      </c>
      <c r="Z1063" s="203">
        <v>0</v>
      </c>
      <c r="AA1063" s="203">
        <v>0</v>
      </c>
      <c r="AB1063" s="203">
        <v>0</v>
      </c>
      <c r="AC1063" s="203">
        <v>0</v>
      </c>
      <c r="AD1063" s="203">
        <v>0</v>
      </c>
      <c r="AE1063" s="203">
        <v>0</v>
      </c>
      <c r="AF1063" s="203">
        <v>0</v>
      </c>
      <c r="AG1063" s="203">
        <v>0</v>
      </c>
      <c r="AH1063" s="203">
        <v>0</v>
      </c>
      <c r="AI1063" s="203">
        <v>0</v>
      </c>
      <c r="AJ1063" s="203">
        <v>0</v>
      </c>
      <c r="AK1063" s="203">
        <v>0</v>
      </c>
      <c r="AL1063" s="203">
        <v>0</v>
      </c>
      <c r="AM1063" s="203">
        <v>0</v>
      </c>
      <c r="AN1063" s="203">
        <v>0</v>
      </c>
      <c r="AO1063" s="203">
        <v>0</v>
      </c>
      <c r="AP1063" s="203">
        <v>0</v>
      </c>
      <c r="AQ1063" s="203">
        <v>0</v>
      </c>
      <c r="AR1063" s="203">
        <v>0</v>
      </c>
      <c r="AS1063" s="203">
        <v>0</v>
      </c>
      <c r="AT1063" s="203">
        <v>0</v>
      </c>
      <c r="AU1063" s="203">
        <v>0</v>
      </c>
      <c r="AV1063" s="203">
        <v>0</v>
      </c>
      <c r="AW1063" s="203">
        <v>0</v>
      </c>
      <c r="AX1063" s="203">
        <v>0</v>
      </c>
      <c r="AY1063" s="203">
        <v>0</v>
      </c>
    </row>
    <row r="1064" spans="16:51" x14ac:dyDescent="0.25">
      <c r="P1064" s="200" t="s">
        <v>4056</v>
      </c>
      <c r="Q1064" s="203" t="s">
        <v>3869</v>
      </c>
      <c r="R1064" s="203">
        <v>0.3</v>
      </c>
      <c r="S1064" s="203">
        <v>0.2</v>
      </c>
      <c r="T1064" s="203">
        <v>0.5</v>
      </c>
      <c r="U1064" s="203">
        <v>0</v>
      </c>
      <c r="V1064" s="203">
        <v>0</v>
      </c>
      <c r="W1064" s="203">
        <v>0</v>
      </c>
      <c r="X1064" s="203">
        <v>0</v>
      </c>
      <c r="Y1064" s="203">
        <v>0</v>
      </c>
      <c r="Z1064" s="203">
        <v>0</v>
      </c>
      <c r="AA1064" s="203">
        <v>0</v>
      </c>
      <c r="AB1064" s="203">
        <v>0</v>
      </c>
      <c r="AC1064" s="203">
        <v>0</v>
      </c>
      <c r="AD1064" s="203">
        <v>0</v>
      </c>
      <c r="AE1064" s="203">
        <v>0</v>
      </c>
      <c r="AF1064" s="203">
        <v>0</v>
      </c>
      <c r="AG1064" s="203">
        <v>0</v>
      </c>
      <c r="AH1064" s="203">
        <v>0</v>
      </c>
      <c r="AI1064" s="203">
        <v>0</v>
      </c>
      <c r="AJ1064" s="203">
        <v>0</v>
      </c>
      <c r="AK1064" s="203">
        <v>0</v>
      </c>
      <c r="AL1064" s="203">
        <v>0</v>
      </c>
      <c r="AM1064" s="203">
        <v>0</v>
      </c>
      <c r="AN1064" s="203">
        <v>0</v>
      </c>
      <c r="AO1064" s="203">
        <v>0</v>
      </c>
      <c r="AP1064" s="203">
        <v>0</v>
      </c>
      <c r="AQ1064" s="203">
        <v>0</v>
      </c>
      <c r="AR1064" s="203">
        <v>0</v>
      </c>
      <c r="AS1064" s="203">
        <v>0</v>
      </c>
      <c r="AT1064" s="203">
        <v>0</v>
      </c>
      <c r="AU1064" s="203">
        <v>0</v>
      </c>
      <c r="AV1064" s="203">
        <v>0</v>
      </c>
      <c r="AW1064" s="203">
        <v>0</v>
      </c>
      <c r="AX1064" s="203">
        <v>0</v>
      </c>
      <c r="AY1064" s="203">
        <v>0</v>
      </c>
    </row>
    <row r="1065" spans="16:51" x14ac:dyDescent="0.25">
      <c r="P1065" s="200" t="s">
        <v>4056</v>
      </c>
      <c r="Q1065" s="203" t="s">
        <v>3844</v>
      </c>
      <c r="R1065" s="203">
        <v>0.4</v>
      </c>
      <c r="S1065" s="203">
        <v>0.09</v>
      </c>
      <c r="T1065" s="203">
        <v>0.01</v>
      </c>
      <c r="U1065" s="203">
        <v>0.5</v>
      </c>
      <c r="V1065" s="203">
        <v>0</v>
      </c>
      <c r="W1065" s="203">
        <v>0</v>
      </c>
      <c r="X1065" s="203">
        <v>0</v>
      </c>
      <c r="Y1065" s="203">
        <v>0</v>
      </c>
      <c r="Z1065" s="203">
        <v>0</v>
      </c>
      <c r="AA1065" s="203">
        <v>0</v>
      </c>
      <c r="AB1065" s="203">
        <v>0</v>
      </c>
      <c r="AC1065" s="203">
        <v>0</v>
      </c>
      <c r="AD1065" s="203">
        <v>0</v>
      </c>
      <c r="AE1065" s="203">
        <v>0</v>
      </c>
      <c r="AF1065" s="203">
        <v>0</v>
      </c>
      <c r="AG1065" s="203">
        <v>0</v>
      </c>
      <c r="AH1065" s="203">
        <v>0</v>
      </c>
      <c r="AI1065" s="203">
        <v>0</v>
      </c>
      <c r="AJ1065" s="203">
        <v>0</v>
      </c>
      <c r="AK1065" s="203">
        <v>0</v>
      </c>
      <c r="AL1065" s="203">
        <v>0</v>
      </c>
      <c r="AM1065" s="203">
        <v>0</v>
      </c>
      <c r="AN1065" s="203">
        <v>0</v>
      </c>
      <c r="AO1065" s="203">
        <v>0</v>
      </c>
      <c r="AP1065" s="203">
        <v>0</v>
      </c>
      <c r="AQ1065" s="203">
        <v>0</v>
      </c>
      <c r="AR1065" s="203">
        <v>0</v>
      </c>
      <c r="AS1065" s="203">
        <v>0</v>
      </c>
      <c r="AT1065" s="203">
        <v>0</v>
      </c>
      <c r="AU1065" s="203">
        <v>0</v>
      </c>
      <c r="AV1065" s="203">
        <v>0</v>
      </c>
      <c r="AW1065" s="203">
        <v>0</v>
      </c>
      <c r="AX1065" s="203">
        <v>0</v>
      </c>
      <c r="AY1065" s="203">
        <v>0</v>
      </c>
    </row>
    <row r="1066" spans="16:51" x14ac:dyDescent="0.25">
      <c r="P1066" s="200" t="s">
        <v>4056</v>
      </c>
      <c r="Q1066" s="203" t="s">
        <v>3911</v>
      </c>
      <c r="R1066" s="203">
        <v>0.4</v>
      </c>
      <c r="S1066" s="203">
        <v>0.09</v>
      </c>
      <c r="T1066" s="203">
        <v>0.01</v>
      </c>
      <c r="U1066" s="203">
        <v>0.5</v>
      </c>
      <c r="V1066" s="203">
        <v>0</v>
      </c>
      <c r="W1066" s="203">
        <v>0</v>
      </c>
      <c r="X1066" s="203">
        <v>0</v>
      </c>
      <c r="Y1066" s="203">
        <v>0</v>
      </c>
      <c r="Z1066" s="203">
        <v>0</v>
      </c>
      <c r="AA1066" s="203">
        <v>0</v>
      </c>
      <c r="AB1066" s="203">
        <v>0</v>
      </c>
      <c r="AC1066" s="203">
        <v>0</v>
      </c>
      <c r="AD1066" s="203">
        <v>0</v>
      </c>
      <c r="AE1066" s="203">
        <v>0</v>
      </c>
      <c r="AF1066" s="203">
        <v>0</v>
      </c>
      <c r="AG1066" s="203">
        <v>0</v>
      </c>
      <c r="AH1066" s="203">
        <v>0</v>
      </c>
      <c r="AI1066" s="203">
        <v>0</v>
      </c>
      <c r="AJ1066" s="203">
        <v>0</v>
      </c>
      <c r="AK1066" s="203">
        <v>0</v>
      </c>
      <c r="AL1066" s="203">
        <v>0</v>
      </c>
      <c r="AM1066" s="203">
        <v>0</v>
      </c>
      <c r="AN1066" s="203">
        <v>0</v>
      </c>
      <c r="AO1066" s="203">
        <v>0</v>
      </c>
      <c r="AP1066" s="203">
        <v>0</v>
      </c>
      <c r="AQ1066" s="203">
        <v>0</v>
      </c>
      <c r="AR1066" s="203">
        <v>0</v>
      </c>
      <c r="AS1066" s="203">
        <v>0</v>
      </c>
      <c r="AT1066" s="203">
        <v>0</v>
      </c>
      <c r="AU1066" s="203">
        <v>0</v>
      </c>
      <c r="AV1066" s="203">
        <v>0</v>
      </c>
      <c r="AW1066" s="203">
        <v>0</v>
      </c>
      <c r="AX1066" s="203">
        <v>0</v>
      </c>
      <c r="AY1066" s="203">
        <v>0</v>
      </c>
    </row>
    <row r="1067" spans="16:51" x14ac:dyDescent="0.25">
      <c r="P1067" s="200" t="s">
        <v>4056</v>
      </c>
      <c r="Q1067" s="203" t="s">
        <v>3870</v>
      </c>
      <c r="R1067" s="203">
        <v>0.3</v>
      </c>
      <c r="S1067" s="203">
        <v>0.2</v>
      </c>
      <c r="T1067" s="203">
        <v>0.5</v>
      </c>
      <c r="U1067" s="203">
        <v>0</v>
      </c>
      <c r="V1067" s="203">
        <v>0</v>
      </c>
      <c r="W1067" s="203">
        <v>0</v>
      </c>
      <c r="X1067" s="203">
        <v>0</v>
      </c>
      <c r="Y1067" s="203">
        <v>0</v>
      </c>
      <c r="Z1067" s="203">
        <v>0</v>
      </c>
      <c r="AA1067" s="203">
        <v>0</v>
      </c>
      <c r="AB1067" s="203">
        <v>0</v>
      </c>
      <c r="AC1067" s="203">
        <v>0</v>
      </c>
      <c r="AD1067" s="203">
        <v>0</v>
      </c>
      <c r="AE1067" s="203">
        <v>0</v>
      </c>
      <c r="AF1067" s="203">
        <v>0</v>
      </c>
      <c r="AG1067" s="203">
        <v>0</v>
      </c>
      <c r="AH1067" s="203">
        <v>0</v>
      </c>
      <c r="AI1067" s="203">
        <v>0</v>
      </c>
      <c r="AJ1067" s="203">
        <v>0</v>
      </c>
      <c r="AK1067" s="203">
        <v>0</v>
      </c>
      <c r="AL1067" s="203">
        <v>0</v>
      </c>
      <c r="AM1067" s="203">
        <v>0</v>
      </c>
      <c r="AN1067" s="203">
        <v>0</v>
      </c>
      <c r="AO1067" s="203">
        <v>0</v>
      </c>
      <c r="AP1067" s="203">
        <v>0</v>
      </c>
      <c r="AQ1067" s="203">
        <v>0</v>
      </c>
      <c r="AR1067" s="203">
        <v>0</v>
      </c>
      <c r="AS1067" s="203">
        <v>0</v>
      </c>
      <c r="AT1067" s="203">
        <v>0</v>
      </c>
      <c r="AU1067" s="203">
        <v>0</v>
      </c>
      <c r="AV1067" s="203">
        <v>0</v>
      </c>
      <c r="AW1067" s="203">
        <v>0</v>
      </c>
      <c r="AX1067" s="203">
        <v>0</v>
      </c>
      <c r="AY1067" s="203">
        <v>0</v>
      </c>
    </row>
    <row r="1068" spans="16:51" x14ac:dyDescent="0.25">
      <c r="P1068" s="200" t="s">
        <v>4056</v>
      </c>
      <c r="Q1068" s="203" t="s">
        <v>3901</v>
      </c>
      <c r="R1068" s="203">
        <v>0.4</v>
      </c>
      <c r="S1068" s="203">
        <v>0.09</v>
      </c>
      <c r="T1068" s="203">
        <v>0.01</v>
      </c>
      <c r="U1068" s="203">
        <v>0.5</v>
      </c>
      <c r="V1068" s="203">
        <v>0</v>
      </c>
      <c r="W1068" s="203">
        <v>0</v>
      </c>
      <c r="X1068" s="203">
        <v>0</v>
      </c>
      <c r="Y1068" s="203">
        <v>0</v>
      </c>
      <c r="Z1068" s="203">
        <v>0</v>
      </c>
      <c r="AA1068" s="203">
        <v>0</v>
      </c>
      <c r="AB1068" s="203">
        <v>0</v>
      </c>
      <c r="AC1068" s="203">
        <v>0</v>
      </c>
      <c r="AD1068" s="203">
        <v>0</v>
      </c>
      <c r="AE1068" s="203">
        <v>0</v>
      </c>
      <c r="AF1068" s="203">
        <v>0</v>
      </c>
      <c r="AG1068" s="203">
        <v>0</v>
      </c>
      <c r="AH1068" s="203">
        <v>0</v>
      </c>
      <c r="AI1068" s="203">
        <v>0</v>
      </c>
      <c r="AJ1068" s="203">
        <v>0</v>
      </c>
      <c r="AK1068" s="203">
        <v>0</v>
      </c>
      <c r="AL1068" s="203">
        <v>0</v>
      </c>
      <c r="AM1068" s="203">
        <v>0</v>
      </c>
      <c r="AN1068" s="203">
        <v>0</v>
      </c>
      <c r="AO1068" s="203">
        <v>0</v>
      </c>
      <c r="AP1068" s="203">
        <v>0</v>
      </c>
      <c r="AQ1068" s="203">
        <v>0</v>
      </c>
      <c r="AR1068" s="203">
        <v>0</v>
      </c>
      <c r="AS1068" s="203">
        <v>0</v>
      </c>
      <c r="AT1068" s="203">
        <v>0</v>
      </c>
      <c r="AU1068" s="203">
        <v>0</v>
      </c>
      <c r="AV1068" s="203">
        <v>0</v>
      </c>
      <c r="AW1068" s="203">
        <v>0</v>
      </c>
      <c r="AX1068" s="203">
        <v>0</v>
      </c>
      <c r="AY1068" s="203">
        <v>0</v>
      </c>
    </row>
    <row r="1069" spans="16:51" x14ac:dyDescent="0.25">
      <c r="P1069" s="200" t="s">
        <v>4056</v>
      </c>
      <c r="Q1069" s="203" t="s">
        <v>3762</v>
      </c>
      <c r="R1069" s="203">
        <v>0.49</v>
      </c>
      <c r="S1069" s="203">
        <v>0.01</v>
      </c>
      <c r="T1069" s="203">
        <v>0.5</v>
      </c>
      <c r="U1069" s="203">
        <v>0</v>
      </c>
      <c r="V1069" s="203">
        <v>0</v>
      </c>
      <c r="W1069" s="203">
        <v>0</v>
      </c>
      <c r="X1069" s="203">
        <v>0</v>
      </c>
      <c r="Y1069" s="203">
        <v>0</v>
      </c>
      <c r="Z1069" s="203">
        <v>0</v>
      </c>
      <c r="AA1069" s="203">
        <v>0</v>
      </c>
      <c r="AB1069" s="203">
        <v>0</v>
      </c>
      <c r="AC1069" s="203">
        <v>0</v>
      </c>
      <c r="AD1069" s="203">
        <v>0</v>
      </c>
      <c r="AE1069" s="203">
        <v>0</v>
      </c>
      <c r="AF1069" s="203">
        <v>0</v>
      </c>
      <c r="AG1069" s="203">
        <v>0</v>
      </c>
      <c r="AH1069" s="203">
        <v>0</v>
      </c>
      <c r="AI1069" s="203">
        <v>0</v>
      </c>
      <c r="AJ1069" s="203">
        <v>0</v>
      </c>
      <c r="AK1069" s="203">
        <v>0</v>
      </c>
      <c r="AL1069" s="203">
        <v>0</v>
      </c>
      <c r="AM1069" s="203">
        <v>0</v>
      </c>
      <c r="AN1069" s="203">
        <v>0</v>
      </c>
      <c r="AO1069" s="203">
        <v>0</v>
      </c>
      <c r="AP1069" s="203">
        <v>0</v>
      </c>
      <c r="AQ1069" s="203">
        <v>0</v>
      </c>
      <c r="AR1069" s="203">
        <v>0</v>
      </c>
      <c r="AS1069" s="203">
        <v>0</v>
      </c>
      <c r="AT1069" s="203">
        <v>0</v>
      </c>
      <c r="AU1069" s="203">
        <v>0</v>
      </c>
      <c r="AV1069" s="203">
        <v>0</v>
      </c>
      <c r="AW1069" s="203">
        <v>0</v>
      </c>
      <c r="AX1069" s="203">
        <v>0</v>
      </c>
      <c r="AY1069" s="203">
        <v>0</v>
      </c>
    </row>
    <row r="1070" spans="16:51" x14ac:dyDescent="0.25">
      <c r="P1070" s="200" t="s">
        <v>4056</v>
      </c>
      <c r="Q1070" s="203" t="s">
        <v>3832</v>
      </c>
      <c r="R1070" s="203">
        <v>0.4</v>
      </c>
      <c r="S1070" s="203">
        <v>0.09</v>
      </c>
      <c r="T1070" s="203">
        <v>0.01</v>
      </c>
      <c r="U1070" s="203">
        <v>0.5</v>
      </c>
      <c r="V1070" s="203">
        <v>0</v>
      </c>
      <c r="W1070" s="203">
        <v>0</v>
      </c>
      <c r="X1070" s="203">
        <v>0</v>
      </c>
      <c r="Y1070" s="203">
        <v>0</v>
      </c>
      <c r="Z1070" s="203">
        <v>0</v>
      </c>
      <c r="AA1070" s="203">
        <v>0</v>
      </c>
      <c r="AB1070" s="203">
        <v>0</v>
      </c>
      <c r="AC1070" s="203">
        <v>0</v>
      </c>
      <c r="AD1070" s="203">
        <v>0</v>
      </c>
      <c r="AE1070" s="203">
        <v>0</v>
      </c>
      <c r="AF1070" s="203">
        <v>0</v>
      </c>
      <c r="AG1070" s="203">
        <v>0</v>
      </c>
      <c r="AH1070" s="203">
        <v>0</v>
      </c>
      <c r="AI1070" s="203">
        <v>0</v>
      </c>
      <c r="AJ1070" s="203">
        <v>0</v>
      </c>
      <c r="AK1070" s="203">
        <v>0</v>
      </c>
      <c r="AL1070" s="203">
        <v>0</v>
      </c>
      <c r="AM1070" s="203">
        <v>0</v>
      </c>
      <c r="AN1070" s="203">
        <v>0</v>
      </c>
      <c r="AO1070" s="203">
        <v>0</v>
      </c>
      <c r="AP1070" s="203">
        <v>0</v>
      </c>
      <c r="AQ1070" s="203">
        <v>0</v>
      </c>
      <c r="AR1070" s="203">
        <v>0</v>
      </c>
      <c r="AS1070" s="203">
        <v>0</v>
      </c>
      <c r="AT1070" s="203">
        <v>0</v>
      </c>
      <c r="AU1070" s="203">
        <v>0</v>
      </c>
      <c r="AV1070" s="203">
        <v>0</v>
      </c>
      <c r="AW1070" s="203">
        <v>0</v>
      </c>
      <c r="AX1070" s="203">
        <v>0</v>
      </c>
      <c r="AY1070" s="203">
        <v>0</v>
      </c>
    </row>
    <row r="1071" spans="16:51" x14ac:dyDescent="0.25">
      <c r="P1071" s="200" t="s">
        <v>4056</v>
      </c>
      <c r="Q1071" s="203" t="s">
        <v>3902</v>
      </c>
      <c r="R1071" s="203">
        <v>0.4</v>
      </c>
      <c r="S1071" s="203">
        <v>0.09</v>
      </c>
      <c r="T1071" s="203">
        <v>0.01</v>
      </c>
      <c r="U1071" s="203">
        <v>0.5</v>
      </c>
      <c r="V1071" s="203">
        <v>0</v>
      </c>
      <c r="W1071" s="203">
        <v>0</v>
      </c>
      <c r="X1071" s="203">
        <v>0</v>
      </c>
      <c r="Y1071" s="203">
        <v>0</v>
      </c>
      <c r="Z1071" s="203">
        <v>0</v>
      </c>
      <c r="AA1071" s="203">
        <v>0</v>
      </c>
      <c r="AB1071" s="203">
        <v>0</v>
      </c>
      <c r="AC1071" s="203">
        <v>0</v>
      </c>
      <c r="AD1071" s="203">
        <v>0</v>
      </c>
      <c r="AE1071" s="203">
        <v>0</v>
      </c>
      <c r="AF1071" s="203">
        <v>0</v>
      </c>
      <c r="AG1071" s="203">
        <v>0</v>
      </c>
      <c r="AH1071" s="203">
        <v>0</v>
      </c>
      <c r="AI1071" s="203">
        <v>0</v>
      </c>
      <c r="AJ1071" s="203">
        <v>0</v>
      </c>
      <c r="AK1071" s="203">
        <v>0</v>
      </c>
      <c r="AL1071" s="203">
        <v>0</v>
      </c>
      <c r="AM1071" s="203">
        <v>0</v>
      </c>
      <c r="AN1071" s="203">
        <v>0</v>
      </c>
      <c r="AO1071" s="203">
        <v>0</v>
      </c>
      <c r="AP1071" s="203">
        <v>0</v>
      </c>
      <c r="AQ1071" s="203">
        <v>0</v>
      </c>
      <c r="AR1071" s="203">
        <v>0</v>
      </c>
      <c r="AS1071" s="203">
        <v>0</v>
      </c>
      <c r="AT1071" s="203">
        <v>0</v>
      </c>
      <c r="AU1071" s="203">
        <v>0</v>
      </c>
      <c r="AV1071" s="203">
        <v>0</v>
      </c>
      <c r="AW1071" s="203">
        <v>0</v>
      </c>
      <c r="AX1071" s="203">
        <v>0</v>
      </c>
      <c r="AY1071" s="203">
        <v>0</v>
      </c>
    </row>
    <row r="1072" spans="16:51" x14ac:dyDescent="0.25">
      <c r="P1072" s="200" t="s">
        <v>4056</v>
      </c>
      <c r="Q1072" s="203" t="s">
        <v>3871</v>
      </c>
      <c r="R1072" s="203">
        <v>0.3</v>
      </c>
      <c r="S1072" s="203">
        <v>0.2</v>
      </c>
      <c r="T1072" s="203">
        <v>0.5</v>
      </c>
      <c r="U1072" s="203">
        <v>0</v>
      </c>
      <c r="V1072" s="203">
        <v>0</v>
      </c>
      <c r="W1072" s="203">
        <v>0</v>
      </c>
      <c r="X1072" s="203">
        <v>0</v>
      </c>
      <c r="Y1072" s="203">
        <v>0</v>
      </c>
      <c r="Z1072" s="203">
        <v>0</v>
      </c>
      <c r="AA1072" s="203">
        <v>0</v>
      </c>
      <c r="AB1072" s="203">
        <v>0</v>
      </c>
      <c r="AC1072" s="203">
        <v>0</v>
      </c>
      <c r="AD1072" s="203">
        <v>0</v>
      </c>
      <c r="AE1072" s="203">
        <v>0</v>
      </c>
      <c r="AF1072" s="203">
        <v>0</v>
      </c>
      <c r="AG1072" s="203">
        <v>0</v>
      </c>
      <c r="AH1072" s="203">
        <v>0</v>
      </c>
      <c r="AI1072" s="203">
        <v>0</v>
      </c>
      <c r="AJ1072" s="203">
        <v>0</v>
      </c>
      <c r="AK1072" s="203">
        <v>0</v>
      </c>
      <c r="AL1072" s="203">
        <v>0</v>
      </c>
      <c r="AM1072" s="203">
        <v>0</v>
      </c>
      <c r="AN1072" s="203">
        <v>0</v>
      </c>
      <c r="AO1072" s="203">
        <v>0</v>
      </c>
      <c r="AP1072" s="203">
        <v>0</v>
      </c>
      <c r="AQ1072" s="203">
        <v>0</v>
      </c>
      <c r="AR1072" s="203">
        <v>0</v>
      </c>
      <c r="AS1072" s="203">
        <v>0</v>
      </c>
      <c r="AT1072" s="203">
        <v>0</v>
      </c>
      <c r="AU1072" s="203">
        <v>0</v>
      </c>
      <c r="AV1072" s="203">
        <v>0</v>
      </c>
      <c r="AW1072" s="203">
        <v>0</v>
      </c>
      <c r="AX1072" s="203">
        <v>0</v>
      </c>
      <c r="AY1072" s="203">
        <v>0</v>
      </c>
    </row>
    <row r="1073" spans="16:51" x14ac:dyDescent="0.25">
      <c r="P1073" s="200"/>
      <c r="Q1073" s="203" t="s">
        <v>3706</v>
      </c>
      <c r="R1073" s="203"/>
      <c r="S1073" s="203"/>
      <c r="T1073" s="203"/>
      <c r="U1073" s="203"/>
      <c r="V1073" s="203"/>
      <c r="W1073" s="203"/>
      <c r="X1073" s="203"/>
      <c r="Y1073" s="203"/>
      <c r="Z1073" s="203"/>
      <c r="AA1073" s="203"/>
      <c r="AB1073" s="203"/>
      <c r="AC1073" s="203"/>
      <c r="AD1073" s="203"/>
      <c r="AE1073" s="203"/>
      <c r="AF1073" s="203"/>
      <c r="AG1073" s="203"/>
      <c r="AH1073" s="203"/>
      <c r="AI1073" s="203"/>
      <c r="AJ1073" s="203"/>
      <c r="AK1073" s="203"/>
      <c r="AL1073" s="203"/>
      <c r="AM1073" s="203"/>
      <c r="AN1073" s="203"/>
      <c r="AO1073" s="203"/>
      <c r="AP1073" s="203"/>
      <c r="AQ1073" s="203"/>
      <c r="AR1073" s="203"/>
      <c r="AS1073" s="203"/>
      <c r="AT1073" s="203"/>
      <c r="AU1073" s="203"/>
      <c r="AV1073" s="203"/>
      <c r="AW1073" s="203"/>
      <c r="AX1073" s="203"/>
      <c r="AY1073" s="203"/>
    </row>
    <row r="1074" spans="16:51" x14ac:dyDescent="0.25">
      <c r="P1074" s="200" t="s">
        <v>4056</v>
      </c>
      <c r="Q1074" s="203" t="s">
        <v>3912</v>
      </c>
      <c r="R1074" s="203">
        <v>0.49</v>
      </c>
      <c r="S1074" s="203">
        <v>0.01</v>
      </c>
      <c r="T1074" s="203">
        <v>0.5</v>
      </c>
      <c r="U1074" s="203">
        <v>0</v>
      </c>
      <c r="V1074" s="203">
        <v>0</v>
      </c>
      <c r="W1074" s="203">
        <v>0</v>
      </c>
      <c r="X1074" s="203">
        <v>0</v>
      </c>
      <c r="Y1074" s="203">
        <v>0</v>
      </c>
      <c r="Z1074" s="203">
        <v>0</v>
      </c>
      <c r="AA1074" s="203">
        <v>0</v>
      </c>
      <c r="AB1074" s="203">
        <v>0</v>
      </c>
      <c r="AC1074" s="203">
        <v>0</v>
      </c>
      <c r="AD1074" s="203">
        <v>0</v>
      </c>
      <c r="AE1074" s="203">
        <v>0</v>
      </c>
      <c r="AF1074" s="203">
        <v>0</v>
      </c>
      <c r="AG1074" s="203">
        <v>0</v>
      </c>
      <c r="AH1074" s="203">
        <v>0</v>
      </c>
      <c r="AI1074" s="203">
        <v>0</v>
      </c>
      <c r="AJ1074" s="203">
        <v>0</v>
      </c>
      <c r="AK1074" s="203">
        <v>0</v>
      </c>
      <c r="AL1074" s="203">
        <v>0</v>
      </c>
      <c r="AM1074" s="203">
        <v>0</v>
      </c>
      <c r="AN1074" s="203">
        <v>0</v>
      </c>
      <c r="AO1074" s="203">
        <v>0</v>
      </c>
      <c r="AP1074" s="203">
        <v>0</v>
      </c>
      <c r="AQ1074" s="203">
        <v>0</v>
      </c>
      <c r="AR1074" s="203">
        <v>0</v>
      </c>
      <c r="AS1074" s="203">
        <v>0</v>
      </c>
      <c r="AT1074" s="203">
        <v>0</v>
      </c>
      <c r="AU1074" s="203">
        <v>0</v>
      </c>
      <c r="AV1074" s="203">
        <v>0</v>
      </c>
      <c r="AW1074" s="203">
        <v>0</v>
      </c>
      <c r="AX1074" s="203">
        <v>0</v>
      </c>
      <c r="AY1074" s="203">
        <v>0</v>
      </c>
    </row>
    <row r="1075" spans="16:51" x14ac:dyDescent="0.25">
      <c r="P1075" s="200"/>
      <c r="Q1075" s="203" t="s">
        <v>3708</v>
      </c>
      <c r="R1075" s="203"/>
      <c r="S1075" s="203"/>
      <c r="T1075" s="203"/>
      <c r="U1075" s="203"/>
      <c r="V1075" s="203"/>
      <c r="W1075" s="203"/>
      <c r="X1075" s="203"/>
      <c r="Y1075" s="203"/>
      <c r="Z1075" s="203"/>
      <c r="AA1075" s="203"/>
      <c r="AB1075" s="203"/>
      <c r="AC1075" s="203"/>
      <c r="AD1075" s="203"/>
      <c r="AE1075" s="203"/>
      <c r="AF1075" s="203"/>
      <c r="AG1075" s="203"/>
      <c r="AH1075" s="203"/>
      <c r="AI1075" s="203"/>
      <c r="AJ1075" s="203"/>
      <c r="AK1075" s="203"/>
      <c r="AL1075" s="203"/>
      <c r="AM1075" s="203"/>
      <c r="AN1075" s="203"/>
      <c r="AO1075" s="203"/>
      <c r="AP1075" s="203"/>
      <c r="AQ1075" s="203"/>
      <c r="AR1075" s="203"/>
      <c r="AS1075" s="203"/>
      <c r="AT1075" s="203"/>
      <c r="AU1075" s="203"/>
      <c r="AV1075" s="203"/>
      <c r="AW1075" s="203"/>
      <c r="AX1075" s="203"/>
      <c r="AY1075" s="203"/>
    </row>
    <row r="1076" spans="16:51" x14ac:dyDescent="0.25">
      <c r="P1076" s="200"/>
      <c r="Q1076" s="203" t="s">
        <v>3709</v>
      </c>
      <c r="R1076" s="203"/>
      <c r="S1076" s="203"/>
      <c r="T1076" s="203"/>
      <c r="U1076" s="203"/>
      <c r="V1076" s="203"/>
      <c r="W1076" s="203"/>
      <c r="X1076" s="203"/>
      <c r="Y1076" s="203"/>
      <c r="Z1076" s="203"/>
      <c r="AA1076" s="203"/>
      <c r="AB1076" s="203"/>
      <c r="AC1076" s="203"/>
      <c r="AD1076" s="203"/>
      <c r="AE1076" s="203"/>
      <c r="AF1076" s="203"/>
      <c r="AG1076" s="203"/>
      <c r="AH1076" s="203"/>
      <c r="AI1076" s="203"/>
      <c r="AJ1076" s="203"/>
      <c r="AK1076" s="203"/>
      <c r="AL1076" s="203"/>
      <c r="AM1076" s="203"/>
      <c r="AN1076" s="203"/>
      <c r="AO1076" s="203"/>
      <c r="AP1076" s="203"/>
      <c r="AQ1076" s="203"/>
      <c r="AR1076" s="203"/>
      <c r="AS1076" s="203"/>
      <c r="AT1076" s="203"/>
      <c r="AU1076" s="203"/>
      <c r="AV1076" s="203"/>
      <c r="AW1076" s="203"/>
      <c r="AX1076" s="203"/>
      <c r="AY1076" s="203"/>
    </row>
    <row r="1077" spans="16:51" x14ac:dyDescent="0.25">
      <c r="P1077" s="200" t="s">
        <v>4056</v>
      </c>
      <c r="Q1077" s="203" t="s">
        <v>3918</v>
      </c>
      <c r="R1077" s="203">
        <v>0.4</v>
      </c>
      <c r="S1077" s="203">
        <v>0.1</v>
      </c>
      <c r="T1077" s="203">
        <v>0.5</v>
      </c>
      <c r="U1077" s="203">
        <v>0</v>
      </c>
      <c r="V1077" s="203">
        <v>0</v>
      </c>
      <c r="W1077" s="203">
        <v>0</v>
      </c>
      <c r="X1077" s="203">
        <v>0</v>
      </c>
      <c r="Y1077" s="203">
        <v>0</v>
      </c>
      <c r="Z1077" s="203">
        <v>0</v>
      </c>
      <c r="AA1077" s="203">
        <v>0</v>
      </c>
      <c r="AB1077" s="203">
        <v>0</v>
      </c>
      <c r="AC1077" s="203">
        <v>0</v>
      </c>
      <c r="AD1077" s="203">
        <v>0</v>
      </c>
      <c r="AE1077" s="203">
        <v>0</v>
      </c>
      <c r="AF1077" s="203">
        <v>0</v>
      </c>
      <c r="AG1077" s="203">
        <v>0</v>
      </c>
      <c r="AH1077" s="203">
        <v>0</v>
      </c>
      <c r="AI1077" s="203">
        <v>0</v>
      </c>
      <c r="AJ1077" s="203">
        <v>0</v>
      </c>
      <c r="AK1077" s="203">
        <v>0</v>
      </c>
      <c r="AL1077" s="203">
        <v>0</v>
      </c>
      <c r="AM1077" s="203">
        <v>0</v>
      </c>
      <c r="AN1077" s="203">
        <v>0</v>
      </c>
      <c r="AO1077" s="203">
        <v>0</v>
      </c>
      <c r="AP1077" s="203">
        <v>0</v>
      </c>
      <c r="AQ1077" s="203">
        <v>0</v>
      </c>
      <c r="AR1077" s="203">
        <v>0</v>
      </c>
      <c r="AS1077" s="203">
        <v>0</v>
      </c>
      <c r="AT1077" s="203">
        <v>0</v>
      </c>
      <c r="AU1077" s="203">
        <v>0</v>
      </c>
      <c r="AV1077" s="203">
        <v>0</v>
      </c>
      <c r="AW1077" s="203">
        <v>0</v>
      </c>
      <c r="AX1077" s="203">
        <v>0</v>
      </c>
      <c r="AY1077" s="203">
        <v>0</v>
      </c>
    </row>
    <row r="1078" spans="16:51" x14ac:dyDescent="0.25">
      <c r="P1078" s="200" t="s">
        <v>4056</v>
      </c>
      <c r="Q1078" s="203" t="s">
        <v>3796</v>
      </c>
      <c r="R1078" s="203">
        <v>0.4</v>
      </c>
      <c r="S1078" s="203">
        <v>0.09</v>
      </c>
      <c r="T1078" s="203">
        <v>0.01</v>
      </c>
      <c r="U1078" s="203">
        <v>0.5</v>
      </c>
      <c r="V1078" s="203">
        <v>0</v>
      </c>
      <c r="W1078" s="203">
        <v>0</v>
      </c>
      <c r="X1078" s="203">
        <v>0</v>
      </c>
      <c r="Y1078" s="203">
        <v>0</v>
      </c>
      <c r="Z1078" s="203">
        <v>0</v>
      </c>
      <c r="AA1078" s="203">
        <v>0</v>
      </c>
      <c r="AB1078" s="203">
        <v>0</v>
      </c>
      <c r="AC1078" s="203">
        <v>0</v>
      </c>
      <c r="AD1078" s="203">
        <v>0</v>
      </c>
      <c r="AE1078" s="203">
        <v>0</v>
      </c>
      <c r="AF1078" s="203">
        <v>0</v>
      </c>
      <c r="AG1078" s="203">
        <v>0</v>
      </c>
      <c r="AH1078" s="203">
        <v>0</v>
      </c>
      <c r="AI1078" s="203">
        <v>0</v>
      </c>
      <c r="AJ1078" s="203">
        <v>0</v>
      </c>
      <c r="AK1078" s="203">
        <v>0</v>
      </c>
      <c r="AL1078" s="203">
        <v>0</v>
      </c>
      <c r="AM1078" s="203">
        <v>0</v>
      </c>
      <c r="AN1078" s="203">
        <v>0</v>
      </c>
      <c r="AO1078" s="203">
        <v>0</v>
      </c>
      <c r="AP1078" s="203">
        <v>0</v>
      </c>
      <c r="AQ1078" s="203">
        <v>0</v>
      </c>
      <c r="AR1078" s="203">
        <v>0</v>
      </c>
      <c r="AS1078" s="203">
        <v>0</v>
      </c>
      <c r="AT1078" s="203">
        <v>0</v>
      </c>
      <c r="AU1078" s="203">
        <v>0</v>
      </c>
      <c r="AV1078" s="203">
        <v>0</v>
      </c>
      <c r="AW1078" s="203">
        <v>0</v>
      </c>
      <c r="AX1078" s="203">
        <v>0</v>
      </c>
      <c r="AY1078" s="203">
        <v>0</v>
      </c>
    </row>
    <row r="1079" spans="16:51" x14ac:dyDescent="0.25">
      <c r="P1079" s="200" t="s">
        <v>4056</v>
      </c>
      <c r="Q1079" s="203" t="s">
        <v>3872</v>
      </c>
      <c r="R1079" s="203">
        <v>0.3</v>
      </c>
      <c r="S1079" s="203">
        <v>0.2</v>
      </c>
      <c r="T1079" s="203">
        <v>0.5</v>
      </c>
      <c r="U1079" s="203">
        <v>0</v>
      </c>
      <c r="V1079" s="203">
        <v>0</v>
      </c>
      <c r="W1079" s="203">
        <v>0</v>
      </c>
      <c r="X1079" s="203">
        <v>0</v>
      </c>
      <c r="Y1079" s="203">
        <v>0</v>
      </c>
      <c r="Z1079" s="203">
        <v>0</v>
      </c>
      <c r="AA1079" s="203">
        <v>0</v>
      </c>
      <c r="AB1079" s="203">
        <v>0</v>
      </c>
      <c r="AC1079" s="203">
        <v>0</v>
      </c>
      <c r="AD1079" s="203">
        <v>0</v>
      </c>
      <c r="AE1079" s="203">
        <v>0</v>
      </c>
      <c r="AF1079" s="203">
        <v>0</v>
      </c>
      <c r="AG1079" s="203">
        <v>0</v>
      </c>
      <c r="AH1079" s="203">
        <v>0</v>
      </c>
      <c r="AI1079" s="203">
        <v>0</v>
      </c>
      <c r="AJ1079" s="203">
        <v>0</v>
      </c>
      <c r="AK1079" s="203">
        <v>0</v>
      </c>
      <c r="AL1079" s="203">
        <v>0</v>
      </c>
      <c r="AM1079" s="203">
        <v>0</v>
      </c>
      <c r="AN1079" s="203">
        <v>0</v>
      </c>
      <c r="AO1079" s="203">
        <v>0</v>
      </c>
      <c r="AP1079" s="203">
        <v>0</v>
      </c>
      <c r="AQ1079" s="203">
        <v>0</v>
      </c>
      <c r="AR1079" s="203">
        <v>0</v>
      </c>
      <c r="AS1079" s="203">
        <v>0</v>
      </c>
      <c r="AT1079" s="203">
        <v>0</v>
      </c>
      <c r="AU1079" s="203">
        <v>0</v>
      </c>
      <c r="AV1079" s="203">
        <v>0</v>
      </c>
      <c r="AW1079" s="203">
        <v>0</v>
      </c>
      <c r="AX1079" s="203">
        <v>0</v>
      </c>
      <c r="AY1079" s="203">
        <v>0</v>
      </c>
    </row>
    <row r="1080" spans="16:51" x14ac:dyDescent="0.25">
      <c r="P1080" s="200" t="s">
        <v>4056</v>
      </c>
      <c r="Q1080" s="203" t="s">
        <v>3925</v>
      </c>
      <c r="R1080" s="203">
        <v>0.4</v>
      </c>
      <c r="S1080" s="203">
        <v>0.09</v>
      </c>
      <c r="T1080" s="203">
        <v>0.01</v>
      </c>
      <c r="U1080" s="203">
        <v>0.5</v>
      </c>
      <c r="V1080" s="203">
        <v>0</v>
      </c>
      <c r="W1080" s="203">
        <v>0</v>
      </c>
      <c r="X1080" s="203">
        <v>0</v>
      </c>
      <c r="Y1080" s="203">
        <v>0</v>
      </c>
      <c r="Z1080" s="203">
        <v>0</v>
      </c>
      <c r="AA1080" s="203">
        <v>0</v>
      </c>
      <c r="AB1080" s="203">
        <v>0</v>
      </c>
      <c r="AC1080" s="203">
        <v>0</v>
      </c>
      <c r="AD1080" s="203">
        <v>0</v>
      </c>
      <c r="AE1080" s="203">
        <v>0</v>
      </c>
      <c r="AF1080" s="203">
        <v>0</v>
      </c>
      <c r="AG1080" s="203">
        <v>0</v>
      </c>
      <c r="AH1080" s="203">
        <v>0</v>
      </c>
      <c r="AI1080" s="203">
        <v>0</v>
      </c>
      <c r="AJ1080" s="203">
        <v>0</v>
      </c>
      <c r="AK1080" s="203">
        <v>0</v>
      </c>
      <c r="AL1080" s="203">
        <v>0</v>
      </c>
      <c r="AM1080" s="203">
        <v>0</v>
      </c>
      <c r="AN1080" s="203">
        <v>0</v>
      </c>
      <c r="AO1080" s="203">
        <v>0</v>
      </c>
      <c r="AP1080" s="203">
        <v>0</v>
      </c>
      <c r="AQ1080" s="203">
        <v>0</v>
      </c>
      <c r="AR1080" s="203">
        <v>0</v>
      </c>
      <c r="AS1080" s="203">
        <v>0</v>
      </c>
      <c r="AT1080" s="203">
        <v>0</v>
      </c>
      <c r="AU1080" s="203">
        <v>0</v>
      </c>
      <c r="AV1080" s="203">
        <v>0</v>
      </c>
      <c r="AW1080" s="203">
        <v>0</v>
      </c>
      <c r="AX1080" s="203">
        <v>0</v>
      </c>
      <c r="AY1080" s="203">
        <v>0</v>
      </c>
    </row>
    <row r="1081" spans="16:51" x14ac:dyDescent="0.25">
      <c r="P1081" s="200" t="s">
        <v>4056</v>
      </c>
      <c r="Q1081" s="203" t="s">
        <v>3926</v>
      </c>
      <c r="R1081" s="203">
        <v>0.4</v>
      </c>
      <c r="S1081" s="203">
        <v>0.1</v>
      </c>
      <c r="T1081" s="203">
        <v>0.5</v>
      </c>
      <c r="U1081" s="203">
        <v>0</v>
      </c>
      <c r="V1081" s="203">
        <v>0</v>
      </c>
      <c r="W1081" s="203">
        <v>0</v>
      </c>
      <c r="X1081" s="203">
        <v>0</v>
      </c>
      <c r="Y1081" s="203">
        <v>0</v>
      </c>
      <c r="Z1081" s="203">
        <v>0</v>
      </c>
      <c r="AA1081" s="203">
        <v>0</v>
      </c>
      <c r="AB1081" s="203">
        <v>0</v>
      </c>
      <c r="AC1081" s="203">
        <v>0</v>
      </c>
      <c r="AD1081" s="203">
        <v>0</v>
      </c>
      <c r="AE1081" s="203">
        <v>0</v>
      </c>
      <c r="AF1081" s="203">
        <v>0</v>
      </c>
      <c r="AG1081" s="203">
        <v>0</v>
      </c>
      <c r="AH1081" s="203">
        <v>0</v>
      </c>
      <c r="AI1081" s="203">
        <v>0</v>
      </c>
      <c r="AJ1081" s="203">
        <v>0</v>
      </c>
      <c r="AK1081" s="203">
        <v>0</v>
      </c>
      <c r="AL1081" s="203">
        <v>0</v>
      </c>
      <c r="AM1081" s="203">
        <v>0</v>
      </c>
      <c r="AN1081" s="203">
        <v>0</v>
      </c>
      <c r="AO1081" s="203">
        <v>0</v>
      </c>
      <c r="AP1081" s="203">
        <v>0</v>
      </c>
      <c r="AQ1081" s="203">
        <v>0</v>
      </c>
      <c r="AR1081" s="203">
        <v>0</v>
      </c>
      <c r="AS1081" s="203">
        <v>0</v>
      </c>
      <c r="AT1081" s="203">
        <v>0</v>
      </c>
      <c r="AU1081" s="203">
        <v>0</v>
      </c>
      <c r="AV1081" s="203">
        <v>0</v>
      </c>
      <c r="AW1081" s="203">
        <v>0</v>
      </c>
      <c r="AX1081" s="203">
        <v>0</v>
      </c>
      <c r="AY1081" s="203">
        <v>0</v>
      </c>
    </row>
    <row r="1082" spans="16:51" x14ac:dyDescent="0.25">
      <c r="P1082" s="200" t="s">
        <v>4056</v>
      </c>
      <c r="Q1082" s="203" t="s">
        <v>3873</v>
      </c>
      <c r="R1082" s="203">
        <v>0.3</v>
      </c>
      <c r="S1082" s="203">
        <v>0.2</v>
      </c>
      <c r="T1082" s="203">
        <v>0.5</v>
      </c>
      <c r="U1082" s="203">
        <v>0</v>
      </c>
      <c r="V1082" s="203">
        <v>0</v>
      </c>
      <c r="W1082" s="203">
        <v>0</v>
      </c>
      <c r="X1082" s="203">
        <v>0</v>
      </c>
      <c r="Y1082" s="203">
        <v>0</v>
      </c>
      <c r="Z1082" s="203">
        <v>0</v>
      </c>
      <c r="AA1082" s="203">
        <v>0</v>
      </c>
      <c r="AB1082" s="203">
        <v>0</v>
      </c>
      <c r="AC1082" s="203">
        <v>0</v>
      </c>
      <c r="AD1082" s="203">
        <v>0</v>
      </c>
      <c r="AE1082" s="203">
        <v>0</v>
      </c>
      <c r="AF1082" s="203">
        <v>0</v>
      </c>
      <c r="AG1082" s="203">
        <v>0</v>
      </c>
      <c r="AH1082" s="203">
        <v>0</v>
      </c>
      <c r="AI1082" s="203">
        <v>0</v>
      </c>
      <c r="AJ1082" s="203">
        <v>0</v>
      </c>
      <c r="AK1082" s="203">
        <v>0</v>
      </c>
      <c r="AL1082" s="203">
        <v>0</v>
      </c>
      <c r="AM1082" s="203">
        <v>0</v>
      </c>
      <c r="AN1082" s="203">
        <v>0</v>
      </c>
      <c r="AO1082" s="203">
        <v>0</v>
      </c>
      <c r="AP1082" s="203">
        <v>0</v>
      </c>
      <c r="AQ1082" s="203">
        <v>0</v>
      </c>
      <c r="AR1082" s="203">
        <v>0</v>
      </c>
      <c r="AS1082" s="203">
        <v>0</v>
      </c>
      <c r="AT1082" s="203">
        <v>0</v>
      </c>
      <c r="AU1082" s="203">
        <v>0</v>
      </c>
      <c r="AV1082" s="203">
        <v>0</v>
      </c>
      <c r="AW1082" s="203">
        <v>0</v>
      </c>
      <c r="AX1082" s="203">
        <v>0</v>
      </c>
      <c r="AY1082" s="203">
        <v>0</v>
      </c>
    </row>
    <row r="1083" spans="16:51" x14ac:dyDescent="0.25">
      <c r="P1083" s="200"/>
      <c r="Q1083" s="203" t="s">
        <v>3829</v>
      </c>
      <c r="R1083" s="203"/>
      <c r="S1083" s="203"/>
      <c r="T1083" s="203"/>
      <c r="U1083" s="203"/>
      <c r="V1083" s="203"/>
      <c r="W1083" s="203"/>
      <c r="X1083" s="203"/>
      <c r="Y1083" s="203"/>
      <c r="Z1083" s="203"/>
      <c r="AA1083" s="203"/>
      <c r="AB1083" s="203"/>
      <c r="AC1083" s="203"/>
      <c r="AD1083" s="203"/>
      <c r="AE1083" s="203"/>
      <c r="AF1083" s="203"/>
      <c r="AG1083" s="203"/>
      <c r="AH1083" s="203"/>
      <c r="AI1083" s="203"/>
      <c r="AJ1083" s="203"/>
      <c r="AK1083" s="203"/>
      <c r="AL1083" s="203"/>
      <c r="AM1083" s="203"/>
      <c r="AN1083" s="203"/>
      <c r="AO1083" s="203"/>
      <c r="AP1083" s="203"/>
      <c r="AQ1083" s="203"/>
      <c r="AR1083" s="203"/>
      <c r="AS1083" s="203"/>
      <c r="AT1083" s="203"/>
      <c r="AU1083" s="203"/>
      <c r="AV1083" s="203"/>
      <c r="AW1083" s="203"/>
      <c r="AX1083" s="203"/>
      <c r="AY1083" s="203"/>
    </row>
    <row r="1084" spans="16:51" x14ac:dyDescent="0.25">
      <c r="P1084" s="200"/>
      <c r="Q1084" s="203" t="s">
        <v>3828</v>
      </c>
      <c r="R1084" s="203"/>
      <c r="S1084" s="203"/>
      <c r="T1084" s="203"/>
      <c r="U1084" s="203"/>
      <c r="V1084" s="203"/>
      <c r="W1084" s="203"/>
      <c r="X1084" s="203"/>
      <c r="Y1084" s="203"/>
      <c r="Z1084" s="203"/>
      <c r="AA1084" s="203"/>
      <c r="AB1084" s="203"/>
      <c r="AC1084" s="203"/>
      <c r="AD1084" s="203"/>
      <c r="AE1084" s="203"/>
      <c r="AF1084" s="203"/>
      <c r="AG1084" s="203"/>
      <c r="AH1084" s="203"/>
      <c r="AI1084" s="203"/>
      <c r="AJ1084" s="203"/>
      <c r="AK1084" s="203"/>
      <c r="AL1084" s="203"/>
      <c r="AM1084" s="203"/>
      <c r="AN1084" s="203"/>
      <c r="AO1084" s="203"/>
      <c r="AP1084" s="203"/>
      <c r="AQ1084" s="203"/>
      <c r="AR1084" s="203"/>
      <c r="AS1084" s="203"/>
      <c r="AT1084" s="203"/>
      <c r="AU1084" s="203"/>
      <c r="AV1084" s="203"/>
      <c r="AW1084" s="203"/>
      <c r="AX1084" s="203"/>
      <c r="AY1084" s="203"/>
    </row>
    <row r="1085" spans="16:51" x14ac:dyDescent="0.25">
      <c r="P1085" s="200" t="s">
        <v>4056</v>
      </c>
      <c r="Q1085" s="203" t="s">
        <v>3729</v>
      </c>
      <c r="R1085" s="203">
        <v>0.4</v>
      </c>
      <c r="S1085" s="203">
        <v>0.09</v>
      </c>
      <c r="T1085" s="203">
        <v>0.01</v>
      </c>
      <c r="U1085" s="203">
        <v>0.5</v>
      </c>
      <c r="V1085" s="203">
        <v>0</v>
      </c>
      <c r="W1085" s="203">
        <v>0</v>
      </c>
      <c r="X1085" s="203">
        <v>0</v>
      </c>
      <c r="Y1085" s="203">
        <v>0</v>
      </c>
      <c r="Z1085" s="203">
        <v>0</v>
      </c>
      <c r="AA1085" s="203">
        <v>0</v>
      </c>
      <c r="AB1085" s="203">
        <v>0</v>
      </c>
      <c r="AC1085" s="203">
        <v>0</v>
      </c>
      <c r="AD1085" s="203">
        <v>0</v>
      </c>
      <c r="AE1085" s="203">
        <v>0</v>
      </c>
      <c r="AF1085" s="203">
        <v>0</v>
      </c>
      <c r="AG1085" s="203">
        <v>0</v>
      </c>
      <c r="AH1085" s="203">
        <v>0</v>
      </c>
      <c r="AI1085" s="203">
        <v>0</v>
      </c>
      <c r="AJ1085" s="203">
        <v>0</v>
      </c>
      <c r="AK1085" s="203">
        <v>0</v>
      </c>
      <c r="AL1085" s="203">
        <v>0</v>
      </c>
      <c r="AM1085" s="203">
        <v>0</v>
      </c>
      <c r="AN1085" s="203">
        <v>0</v>
      </c>
      <c r="AO1085" s="203">
        <v>0</v>
      </c>
      <c r="AP1085" s="203">
        <v>0</v>
      </c>
      <c r="AQ1085" s="203">
        <v>0</v>
      </c>
      <c r="AR1085" s="203">
        <v>0</v>
      </c>
      <c r="AS1085" s="203">
        <v>0</v>
      </c>
      <c r="AT1085" s="203">
        <v>0</v>
      </c>
      <c r="AU1085" s="203">
        <v>0</v>
      </c>
      <c r="AV1085" s="203">
        <v>0</v>
      </c>
      <c r="AW1085" s="203">
        <v>0</v>
      </c>
      <c r="AX1085" s="203">
        <v>0</v>
      </c>
      <c r="AY1085" s="203">
        <v>0</v>
      </c>
    </row>
    <row r="1086" spans="16:51" x14ac:dyDescent="0.25">
      <c r="P1086" s="200" t="s">
        <v>4056</v>
      </c>
      <c r="Q1086" s="203" t="s">
        <v>3930</v>
      </c>
      <c r="R1086" s="203">
        <v>0.4</v>
      </c>
      <c r="S1086" s="203">
        <v>0.09</v>
      </c>
      <c r="T1086" s="203">
        <v>0.01</v>
      </c>
      <c r="U1086" s="203">
        <v>0.5</v>
      </c>
      <c r="V1086" s="203">
        <v>0</v>
      </c>
      <c r="W1086" s="203">
        <v>0</v>
      </c>
      <c r="X1086" s="203">
        <v>0</v>
      </c>
      <c r="Y1086" s="203">
        <v>0</v>
      </c>
      <c r="Z1086" s="203">
        <v>0</v>
      </c>
      <c r="AA1086" s="203">
        <v>0</v>
      </c>
      <c r="AB1086" s="203">
        <v>0</v>
      </c>
      <c r="AC1086" s="203">
        <v>0</v>
      </c>
      <c r="AD1086" s="203">
        <v>0</v>
      </c>
      <c r="AE1086" s="203">
        <v>0</v>
      </c>
      <c r="AF1086" s="203">
        <v>0</v>
      </c>
      <c r="AG1086" s="203">
        <v>0</v>
      </c>
      <c r="AH1086" s="203">
        <v>0</v>
      </c>
      <c r="AI1086" s="203">
        <v>0</v>
      </c>
      <c r="AJ1086" s="203">
        <v>0</v>
      </c>
      <c r="AK1086" s="203">
        <v>0</v>
      </c>
      <c r="AL1086" s="203">
        <v>0</v>
      </c>
      <c r="AM1086" s="203">
        <v>0</v>
      </c>
      <c r="AN1086" s="203">
        <v>0</v>
      </c>
      <c r="AO1086" s="203">
        <v>0</v>
      </c>
      <c r="AP1086" s="203">
        <v>0</v>
      </c>
      <c r="AQ1086" s="203">
        <v>0</v>
      </c>
      <c r="AR1086" s="203">
        <v>0</v>
      </c>
      <c r="AS1086" s="203">
        <v>0</v>
      </c>
      <c r="AT1086" s="203">
        <v>0</v>
      </c>
      <c r="AU1086" s="203">
        <v>0</v>
      </c>
      <c r="AV1086" s="203">
        <v>0</v>
      </c>
      <c r="AW1086" s="203">
        <v>0</v>
      </c>
      <c r="AX1086" s="203">
        <v>0</v>
      </c>
      <c r="AY1086" s="203">
        <v>0</v>
      </c>
    </row>
    <row r="1087" spans="16:51" x14ac:dyDescent="0.25">
      <c r="P1087" s="200" t="s">
        <v>4056</v>
      </c>
      <c r="Q1087" s="203" t="s">
        <v>3931</v>
      </c>
      <c r="R1087" s="203">
        <v>0.4</v>
      </c>
      <c r="S1087" s="203">
        <v>0.1</v>
      </c>
      <c r="T1087" s="203">
        <v>0.5</v>
      </c>
      <c r="U1087" s="203">
        <v>0</v>
      </c>
      <c r="V1087" s="203">
        <v>0</v>
      </c>
      <c r="W1087" s="203">
        <v>0</v>
      </c>
      <c r="X1087" s="203">
        <v>0</v>
      </c>
      <c r="Y1087" s="203">
        <v>0</v>
      </c>
      <c r="Z1087" s="203">
        <v>0</v>
      </c>
      <c r="AA1087" s="203">
        <v>0</v>
      </c>
      <c r="AB1087" s="203">
        <v>0</v>
      </c>
      <c r="AC1087" s="203">
        <v>0</v>
      </c>
      <c r="AD1087" s="203">
        <v>0</v>
      </c>
      <c r="AE1087" s="203">
        <v>0</v>
      </c>
      <c r="AF1087" s="203">
        <v>0</v>
      </c>
      <c r="AG1087" s="203">
        <v>0</v>
      </c>
      <c r="AH1087" s="203">
        <v>0</v>
      </c>
      <c r="AI1087" s="203">
        <v>0</v>
      </c>
      <c r="AJ1087" s="203">
        <v>0</v>
      </c>
      <c r="AK1087" s="203">
        <v>0</v>
      </c>
      <c r="AL1087" s="203">
        <v>0</v>
      </c>
      <c r="AM1087" s="203">
        <v>0</v>
      </c>
      <c r="AN1087" s="203">
        <v>0</v>
      </c>
      <c r="AO1087" s="203">
        <v>0</v>
      </c>
      <c r="AP1087" s="203">
        <v>0</v>
      </c>
      <c r="AQ1087" s="203">
        <v>0</v>
      </c>
      <c r="AR1087" s="203">
        <v>0</v>
      </c>
      <c r="AS1087" s="203">
        <v>0</v>
      </c>
      <c r="AT1087" s="203">
        <v>0</v>
      </c>
      <c r="AU1087" s="203">
        <v>0</v>
      </c>
      <c r="AV1087" s="203">
        <v>0</v>
      </c>
      <c r="AW1087" s="203">
        <v>0</v>
      </c>
      <c r="AX1087" s="203">
        <v>0</v>
      </c>
      <c r="AY1087" s="203">
        <v>0</v>
      </c>
    </row>
    <row r="1088" spans="16:51" x14ac:dyDescent="0.25">
      <c r="P1088" s="200" t="s">
        <v>4056</v>
      </c>
      <c r="Q1088" s="203" t="s">
        <v>3909</v>
      </c>
      <c r="R1088" s="203">
        <v>0.5</v>
      </c>
      <c r="S1088" s="203">
        <v>0.5</v>
      </c>
      <c r="T1088" s="203">
        <v>0</v>
      </c>
      <c r="U1088" s="203">
        <v>0</v>
      </c>
      <c r="V1088" s="203">
        <v>0</v>
      </c>
      <c r="W1088" s="203">
        <v>0</v>
      </c>
      <c r="X1088" s="203">
        <v>0</v>
      </c>
      <c r="Y1088" s="203">
        <v>0</v>
      </c>
      <c r="Z1088" s="203">
        <v>0</v>
      </c>
      <c r="AA1088" s="203">
        <v>0</v>
      </c>
      <c r="AB1088" s="203">
        <v>0</v>
      </c>
      <c r="AC1088" s="203">
        <v>0</v>
      </c>
      <c r="AD1088" s="203">
        <v>0</v>
      </c>
      <c r="AE1088" s="203">
        <v>0</v>
      </c>
      <c r="AF1088" s="203">
        <v>0</v>
      </c>
      <c r="AG1088" s="203">
        <v>0</v>
      </c>
      <c r="AH1088" s="203">
        <v>0</v>
      </c>
      <c r="AI1088" s="203">
        <v>0</v>
      </c>
      <c r="AJ1088" s="203">
        <v>0</v>
      </c>
      <c r="AK1088" s="203">
        <v>0</v>
      </c>
      <c r="AL1088" s="203">
        <v>0</v>
      </c>
      <c r="AM1088" s="203">
        <v>0</v>
      </c>
      <c r="AN1088" s="203">
        <v>0</v>
      </c>
      <c r="AO1088" s="203">
        <v>0</v>
      </c>
      <c r="AP1088" s="203">
        <v>0</v>
      </c>
      <c r="AQ1088" s="203">
        <v>0</v>
      </c>
      <c r="AR1088" s="203">
        <v>0</v>
      </c>
      <c r="AS1088" s="203">
        <v>0</v>
      </c>
      <c r="AT1088" s="203">
        <v>0</v>
      </c>
      <c r="AU1088" s="203">
        <v>0</v>
      </c>
      <c r="AV1088" s="203">
        <v>0</v>
      </c>
      <c r="AW1088" s="203">
        <v>0</v>
      </c>
      <c r="AX1088" s="203">
        <v>0</v>
      </c>
      <c r="AY1088" s="203">
        <v>0</v>
      </c>
    </row>
    <row r="1089" spans="16:51" x14ac:dyDescent="0.25">
      <c r="P1089" s="200" t="s">
        <v>4056</v>
      </c>
      <c r="Q1089" s="203" t="s">
        <v>3807</v>
      </c>
      <c r="R1089" s="203">
        <v>0.5</v>
      </c>
      <c r="S1089" s="203">
        <v>0.5</v>
      </c>
      <c r="T1089" s="203">
        <v>0</v>
      </c>
      <c r="U1089" s="203">
        <v>0</v>
      </c>
      <c r="V1089" s="203">
        <v>0</v>
      </c>
      <c r="W1089" s="203">
        <v>0</v>
      </c>
      <c r="X1089" s="203">
        <v>0</v>
      </c>
      <c r="Y1089" s="203">
        <v>0</v>
      </c>
      <c r="Z1089" s="203">
        <v>0</v>
      </c>
      <c r="AA1089" s="203">
        <v>0</v>
      </c>
      <c r="AB1089" s="203">
        <v>0</v>
      </c>
      <c r="AC1089" s="203">
        <v>0</v>
      </c>
      <c r="AD1089" s="203">
        <v>0</v>
      </c>
      <c r="AE1089" s="203">
        <v>0</v>
      </c>
      <c r="AF1089" s="203">
        <v>0</v>
      </c>
      <c r="AG1089" s="203">
        <v>0</v>
      </c>
      <c r="AH1089" s="203">
        <v>0</v>
      </c>
      <c r="AI1089" s="203">
        <v>0</v>
      </c>
      <c r="AJ1089" s="203">
        <v>0</v>
      </c>
      <c r="AK1089" s="203">
        <v>0</v>
      </c>
      <c r="AL1089" s="203">
        <v>0</v>
      </c>
      <c r="AM1089" s="203">
        <v>0</v>
      </c>
      <c r="AN1089" s="203">
        <v>0</v>
      </c>
      <c r="AO1089" s="203">
        <v>0</v>
      </c>
      <c r="AP1089" s="203">
        <v>0</v>
      </c>
      <c r="AQ1089" s="203">
        <v>0</v>
      </c>
      <c r="AR1089" s="203">
        <v>0</v>
      </c>
      <c r="AS1089" s="203">
        <v>0</v>
      </c>
      <c r="AT1089" s="203">
        <v>0</v>
      </c>
      <c r="AU1089" s="203">
        <v>0</v>
      </c>
      <c r="AV1089" s="203">
        <v>0</v>
      </c>
      <c r="AW1089" s="203">
        <v>0</v>
      </c>
      <c r="AX1089" s="203">
        <v>0</v>
      </c>
      <c r="AY1089" s="203">
        <v>0</v>
      </c>
    </row>
    <row r="1090" spans="16:51" x14ac:dyDescent="0.25">
      <c r="P1090" s="200" t="s">
        <v>4056</v>
      </c>
      <c r="Q1090" s="203" t="s">
        <v>3874</v>
      </c>
      <c r="R1090" s="203">
        <v>0.3</v>
      </c>
      <c r="S1090" s="203">
        <v>0.2</v>
      </c>
      <c r="T1090" s="203">
        <v>0.5</v>
      </c>
      <c r="U1090" s="203">
        <v>0</v>
      </c>
      <c r="V1090" s="203">
        <v>0</v>
      </c>
      <c r="W1090" s="203">
        <v>0</v>
      </c>
      <c r="X1090" s="203">
        <v>0</v>
      </c>
      <c r="Y1090" s="203">
        <v>0</v>
      </c>
      <c r="Z1090" s="203">
        <v>0</v>
      </c>
      <c r="AA1090" s="203">
        <v>0</v>
      </c>
      <c r="AB1090" s="203">
        <v>0</v>
      </c>
      <c r="AC1090" s="203">
        <v>0</v>
      </c>
      <c r="AD1090" s="203">
        <v>0</v>
      </c>
      <c r="AE1090" s="203">
        <v>0</v>
      </c>
      <c r="AF1090" s="203">
        <v>0</v>
      </c>
      <c r="AG1090" s="203">
        <v>0</v>
      </c>
      <c r="AH1090" s="203">
        <v>0</v>
      </c>
      <c r="AI1090" s="203">
        <v>0</v>
      </c>
      <c r="AJ1090" s="203">
        <v>0</v>
      </c>
      <c r="AK1090" s="203">
        <v>0</v>
      </c>
      <c r="AL1090" s="203">
        <v>0</v>
      </c>
      <c r="AM1090" s="203">
        <v>0</v>
      </c>
      <c r="AN1090" s="203">
        <v>0</v>
      </c>
      <c r="AO1090" s="203">
        <v>0</v>
      </c>
      <c r="AP1090" s="203">
        <v>0</v>
      </c>
      <c r="AQ1090" s="203">
        <v>0</v>
      </c>
      <c r="AR1090" s="203">
        <v>0</v>
      </c>
      <c r="AS1090" s="203">
        <v>0</v>
      </c>
      <c r="AT1090" s="203">
        <v>0</v>
      </c>
      <c r="AU1090" s="203">
        <v>0</v>
      </c>
      <c r="AV1090" s="203">
        <v>0</v>
      </c>
      <c r="AW1090" s="203">
        <v>0</v>
      </c>
      <c r="AX1090" s="203">
        <v>0</v>
      </c>
      <c r="AY1090" s="203">
        <v>0</v>
      </c>
    </row>
    <row r="1091" spans="16:51" x14ac:dyDescent="0.25">
      <c r="P1091" s="200" t="s">
        <v>4056</v>
      </c>
      <c r="Q1091" s="203" t="s">
        <v>3875</v>
      </c>
      <c r="R1091" s="203">
        <v>0.3</v>
      </c>
      <c r="S1091" s="203">
        <v>0.2</v>
      </c>
      <c r="T1091" s="203">
        <v>0.5</v>
      </c>
      <c r="U1091" s="203">
        <v>0</v>
      </c>
      <c r="V1091" s="203">
        <v>0</v>
      </c>
      <c r="W1091" s="203">
        <v>0</v>
      </c>
      <c r="X1091" s="203">
        <v>0</v>
      </c>
      <c r="Y1091" s="203">
        <v>0</v>
      </c>
      <c r="Z1091" s="203">
        <v>0</v>
      </c>
      <c r="AA1091" s="203">
        <v>0</v>
      </c>
      <c r="AB1091" s="203">
        <v>0</v>
      </c>
      <c r="AC1091" s="203">
        <v>0</v>
      </c>
      <c r="AD1091" s="203">
        <v>0</v>
      </c>
      <c r="AE1091" s="203">
        <v>0</v>
      </c>
      <c r="AF1091" s="203">
        <v>0</v>
      </c>
      <c r="AG1091" s="203">
        <v>0</v>
      </c>
      <c r="AH1091" s="203">
        <v>0</v>
      </c>
      <c r="AI1091" s="203">
        <v>0</v>
      </c>
      <c r="AJ1091" s="203">
        <v>0</v>
      </c>
      <c r="AK1091" s="203">
        <v>0</v>
      </c>
      <c r="AL1091" s="203">
        <v>0</v>
      </c>
      <c r="AM1091" s="203">
        <v>0</v>
      </c>
      <c r="AN1091" s="203">
        <v>0</v>
      </c>
      <c r="AO1091" s="203">
        <v>0</v>
      </c>
      <c r="AP1091" s="203">
        <v>0</v>
      </c>
      <c r="AQ1091" s="203">
        <v>0</v>
      </c>
      <c r="AR1091" s="203">
        <v>0</v>
      </c>
      <c r="AS1091" s="203">
        <v>0</v>
      </c>
      <c r="AT1091" s="203">
        <v>0</v>
      </c>
      <c r="AU1091" s="203">
        <v>0</v>
      </c>
      <c r="AV1091" s="203">
        <v>0</v>
      </c>
      <c r="AW1091" s="203">
        <v>0</v>
      </c>
      <c r="AX1091" s="203">
        <v>0</v>
      </c>
      <c r="AY1091" s="203">
        <v>0</v>
      </c>
    </row>
    <row r="1092" spans="16:51" x14ac:dyDescent="0.25">
      <c r="P1092" s="200"/>
      <c r="Q1092" s="203" t="s">
        <v>3617</v>
      </c>
      <c r="R1092" s="203"/>
      <c r="S1092" s="203"/>
      <c r="T1092" s="203"/>
      <c r="U1092" s="203"/>
      <c r="V1092" s="203"/>
      <c r="W1092" s="203"/>
      <c r="X1092" s="203"/>
      <c r="Y1092" s="203"/>
      <c r="Z1092" s="203"/>
      <c r="AA1092" s="203"/>
      <c r="AB1092" s="203"/>
      <c r="AC1092" s="203"/>
      <c r="AD1092" s="203"/>
      <c r="AE1092" s="203"/>
      <c r="AF1092" s="203"/>
      <c r="AG1092" s="203"/>
      <c r="AH1092" s="203"/>
      <c r="AI1092" s="203"/>
      <c r="AJ1092" s="203"/>
      <c r="AK1092" s="203"/>
      <c r="AL1092" s="203"/>
      <c r="AM1092" s="203"/>
      <c r="AN1092" s="203"/>
      <c r="AO1092" s="203"/>
      <c r="AP1092" s="203"/>
      <c r="AQ1092" s="203"/>
      <c r="AR1092" s="203"/>
      <c r="AS1092" s="203"/>
      <c r="AT1092" s="203"/>
      <c r="AU1092" s="203"/>
      <c r="AV1092" s="203"/>
      <c r="AW1092" s="203"/>
      <c r="AX1092" s="203"/>
      <c r="AY1092" s="203"/>
    </row>
    <row r="1093" spans="16:51" x14ac:dyDescent="0.25">
      <c r="P1093" s="200"/>
      <c r="Q1093" s="203" t="s">
        <v>3615</v>
      </c>
      <c r="R1093" s="203"/>
      <c r="S1093" s="203"/>
      <c r="T1093" s="203"/>
      <c r="U1093" s="203"/>
      <c r="V1093" s="203"/>
      <c r="W1093" s="203"/>
      <c r="X1093" s="203"/>
      <c r="Y1093" s="203"/>
      <c r="Z1093" s="203"/>
      <c r="AA1093" s="203"/>
      <c r="AB1093" s="203"/>
      <c r="AC1093" s="203"/>
      <c r="AD1093" s="203"/>
      <c r="AE1093" s="203"/>
      <c r="AF1093" s="203"/>
      <c r="AG1093" s="203"/>
      <c r="AH1093" s="203"/>
      <c r="AI1093" s="203"/>
      <c r="AJ1093" s="203"/>
      <c r="AK1093" s="203"/>
      <c r="AL1093" s="203"/>
      <c r="AM1093" s="203"/>
      <c r="AN1093" s="203"/>
      <c r="AO1093" s="203"/>
      <c r="AP1093" s="203"/>
      <c r="AQ1093" s="203"/>
      <c r="AR1093" s="203"/>
      <c r="AS1093" s="203"/>
      <c r="AT1093" s="203"/>
      <c r="AU1093" s="203"/>
      <c r="AV1093" s="203"/>
      <c r="AW1093" s="203"/>
      <c r="AX1093" s="203"/>
      <c r="AY1093" s="203"/>
    </row>
    <row r="1094" spans="16:51" x14ac:dyDescent="0.25">
      <c r="P1094" s="200"/>
      <c r="Q1094" s="203" t="s">
        <v>3616</v>
      </c>
      <c r="R1094" s="203"/>
      <c r="S1094" s="203"/>
      <c r="T1094" s="203"/>
      <c r="U1094" s="203"/>
      <c r="V1094" s="203"/>
      <c r="W1094" s="203"/>
      <c r="X1094" s="203"/>
      <c r="Y1094" s="203"/>
      <c r="Z1094" s="203"/>
      <c r="AA1094" s="203"/>
      <c r="AB1094" s="203"/>
      <c r="AC1094" s="203"/>
      <c r="AD1094" s="203"/>
      <c r="AE1094" s="203"/>
      <c r="AF1094" s="203"/>
      <c r="AG1094" s="203"/>
      <c r="AH1094" s="203"/>
      <c r="AI1094" s="203"/>
      <c r="AJ1094" s="203"/>
      <c r="AK1094" s="203"/>
      <c r="AL1094" s="203"/>
      <c r="AM1094" s="203"/>
      <c r="AN1094" s="203"/>
      <c r="AO1094" s="203"/>
      <c r="AP1094" s="203"/>
      <c r="AQ1094" s="203"/>
      <c r="AR1094" s="203"/>
      <c r="AS1094" s="203"/>
      <c r="AT1094" s="203"/>
      <c r="AU1094" s="203"/>
      <c r="AV1094" s="203"/>
      <c r="AW1094" s="203"/>
      <c r="AX1094" s="203"/>
      <c r="AY1094" s="203"/>
    </row>
    <row r="1095" spans="16:51" x14ac:dyDescent="0.25">
      <c r="P1095" s="200" t="s">
        <v>4056</v>
      </c>
      <c r="Q1095" s="203" t="s">
        <v>3940</v>
      </c>
      <c r="R1095" s="203">
        <v>0.4</v>
      </c>
      <c r="S1095" s="203">
        <v>0.1</v>
      </c>
      <c r="T1095" s="203">
        <v>0.5</v>
      </c>
      <c r="U1095" s="203">
        <v>0</v>
      </c>
      <c r="V1095" s="203">
        <v>0</v>
      </c>
      <c r="W1095" s="203">
        <v>0</v>
      </c>
      <c r="X1095" s="203">
        <v>0</v>
      </c>
      <c r="Y1095" s="203">
        <v>0</v>
      </c>
      <c r="Z1095" s="203">
        <v>0</v>
      </c>
      <c r="AA1095" s="203">
        <v>0</v>
      </c>
      <c r="AB1095" s="203">
        <v>0</v>
      </c>
      <c r="AC1095" s="203">
        <v>0</v>
      </c>
      <c r="AD1095" s="203">
        <v>0</v>
      </c>
      <c r="AE1095" s="203">
        <v>0</v>
      </c>
      <c r="AF1095" s="203">
        <v>0</v>
      </c>
      <c r="AG1095" s="203">
        <v>0</v>
      </c>
      <c r="AH1095" s="203">
        <v>0</v>
      </c>
      <c r="AI1095" s="203">
        <v>0</v>
      </c>
      <c r="AJ1095" s="203">
        <v>0</v>
      </c>
      <c r="AK1095" s="203">
        <v>0</v>
      </c>
      <c r="AL1095" s="203">
        <v>0</v>
      </c>
      <c r="AM1095" s="203">
        <v>0</v>
      </c>
      <c r="AN1095" s="203">
        <v>0</v>
      </c>
      <c r="AO1095" s="203">
        <v>0</v>
      </c>
      <c r="AP1095" s="203">
        <v>0</v>
      </c>
      <c r="AQ1095" s="203">
        <v>0</v>
      </c>
      <c r="AR1095" s="203">
        <v>0</v>
      </c>
      <c r="AS1095" s="203">
        <v>0</v>
      </c>
      <c r="AT1095" s="203">
        <v>0</v>
      </c>
      <c r="AU1095" s="203">
        <v>0</v>
      </c>
      <c r="AV1095" s="203">
        <v>0</v>
      </c>
      <c r="AW1095" s="203">
        <v>0</v>
      </c>
      <c r="AX1095" s="203">
        <v>0</v>
      </c>
      <c r="AY1095" s="203">
        <v>0</v>
      </c>
    </row>
    <row r="1096" spans="16:51" x14ac:dyDescent="0.25">
      <c r="P1096" s="200" t="s">
        <v>4056</v>
      </c>
      <c r="Q1096" s="203" t="s">
        <v>3941</v>
      </c>
      <c r="R1096" s="203">
        <v>0.4</v>
      </c>
      <c r="S1096" s="203">
        <v>0.1</v>
      </c>
      <c r="T1096" s="203">
        <v>0.5</v>
      </c>
      <c r="U1096" s="203">
        <v>0</v>
      </c>
      <c r="V1096" s="203">
        <v>0</v>
      </c>
      <c r="W1096" s="203">
        <v>0</v>
      </c>
      <c r="X1096" s="203">
        <v>0</v>
      </c>
      <c r="Y1096" s="203">
        <v>0</v>
      </c>
      <c r="Z1096" s="203">
        <v>0</v>
      </c>
      <c r="AA1096" s="203">
        <v>0</v>
      </c>
      <c r="AB1096" s="203">
        <v>0</v>
      </c>
      <c r="AC1096" s="203">
        <v>0</v>
      </c>
      <c r="AD1096" s="203">
        <v>0</v>
      </c>
      <c r="AE1096" s="203">
        <v>0</v>
      </c>
      <c r="AF1096" s="203">
        <v>0</v>
      </c>
      <c r="AG1096" s="203">
        <v>0</v>
      </c>
      <c r="AH1096" s="203">
        <v>0</v>
      </c>
      <c r="AI1096" s="203">
        <v>0</v>
      </c>
      <c r="AJ1096" s="203">
        <v>0</v>
      </c>
      <c r="AK1096" s="203">
        <v>0</v>
      </c>
      <c r="AL1096" s="203">
        <v>0</v>
      </c>
      <c r="AM1096" s="203">
        <v>0</v>
      </c>
      <c r="AN1096" s="203">
        <v>0</v>
      </c>
      <c r="AO1096" s="203">
        <v>0</v>
      </c>
      <c r="AP1096" s="203">
        <v>0</v>
      </c>
      <c r="AQ1096" s="203">
        <v>0</v>
      </c>
      <c r="AR1096" s="203">
        <v>0</v>
      </c>
      <c r="AS1096" s="203">
        <v>0</v>
      </c>
      <c r="AT1096" s="203">
        <v>0</v>
      </c>
      <c r="AU1096" s="203">
        <v>0</v>
      </c>
      <c r="AV1096" s="203">
        <v>0</v>
      </c>
      <c r="AW1096" s="203">
        <v>0</v>
      </c>
      <c r="AX1096" s="203">
        <v>0</v>
      </c>
      <c r="AY1096" s="203">
        <v>0</v>
      </c>
    </row>
    <row r="1097" spans="16:51" x14ac:dyDescent="0.25">
      <c r="P1097" s="200" t="s">
        <v>4056</v>
      </c>
      <c r="Q1097" s="203" t="s">
        <v>3927</v>
      </c>
      <c r="R1097" s="203">
        <v>0.49</v>
      </c>
      <c r="S1097" s="203">
        <v>0.01</v>
      </c>
      <c r="T1097" s="203">
        <v>0.5</v>
      </c>
      <c r="U1097" s="203">
        <v>0</v>
      </c>
      <c r="V1097" s="203">
        <v>0</v>
      </c>
      <c r="W1097" s="203">
        <v>0</v>
      </c>
      <c r="X1097" s="203">
        <v>0</v>
      </c>
      <c r="Y1097" s="203">
        <v>0</v>
      </c>
      <c r="Z1097" s="203">
        <v>0</v>
      </c>
      <c r="AA1097" s="203">
        <v>0</v>
      </c>
      <c r="AB1097" s="203">
        <v>0</v>
      </c>
      <c r="AC1097" s="203">
        <v>0</v>
      </c>
      <c r="AD1097" s="203">
        <v>0</v>
      </c>
      <c r="AE1097" s="203">
        <v>0</v>
      </c>
      <c r="AF1097" s="203">
        <v>0</v>
      </c>
      <c r="AG1097" s="203">
        <v>0</v>
      </c>
      <c r="AH1097" s="203">
        <v>0</v>
      </c>
      <c r="AI1097" s="203">
        <v>0</v>
      </c>
      <c r="AJ1097" s="203">
        <v>0</v>
      </c>
      <c r="AK1097" s="203">
        <v>0</v>
      </c>
      <c r="AL1097" s="203">
        <v>0</v>
      </c>
      <c r="AM1097" s="203">
        <v>0</v>
      </c>
      <c r="AN1097" s="203">
        <v>0</v>
      </c>
      <c r="AO1097" s="203">
        <v>0</v>
      </c>
      <c r="AP1097" s="203">
        <v>0</v>
      </c>
      <c r="AQ1097" s="203">
        <v>0</v>
      </c>
      <c r="AR1097" s="203">
        <v>0</v>
      </c>
      <c r="AS1097" s="203">
        <v>0</v>
      </c>
      <c r="AT1097" s="203">
        <v>0</v>
      </c>
      <c r="AU1097" s="203">
        <v>0</v>
      </c>
      <c r="AV1097" s="203">
        <v>0</v>
      </c>
      <c r="AW1097" s="203">
        <v>0</v>
      </c>
      <c r="AX1097" s="203">
        <v>0</v>
      </c>
      <c r="AY1097" s="203">
        <v>0</v>
      </c>
    </row>
    <row r="1098" spans="16:51" x14ac:dyDescent="0.25">
      <c r="P1098" s="200" t="s">
        <v>4056</v>
      </c>
      <c r="Q1098" s="203" t="s">
        <v>3876</v>
      </c>
      <c r="R1098" s="203">
        <v>0.3</v>
      </c>
      <c r="S1098" s="203">
        <v>0.2</v>
      </c>
      <c r="T1098" s="203">
        <v>0.5</v>
      </c>
      <c r="U1098" s="203">
        <v>0</v>
      </c>
      <c r="V1098" s="203">
        <v>0</v>
      </c>
      <c r="W1098" s="203">
        <v>0</v>
      </c>
      <c r="X1098" s="203">
        <v>0</v>
      </c>
      <c r="Y1098" s="203">
        <v>0</v>
      </c>
      <c r="Z1098" s="203">
        <v>0</v>
      </c>
      <c r="AA1098" s="203">
        <v>0</v>
      </c>
      <c r="AB1098" s="203">
        <v>0</v>
      </c>
      <c r="AC1098" s="203">
        <v>0</v>
      </c>
      <c r="AD1098" s="203">
        <v>0</v>
      </c>
      <c r="AE1098" s="203">
        <v>0</v>
      </c>
      <c r="AF1098" s="203">
        <v>0</v>
      </c>
      <c r="AG1098" s="203">
        <v>0</v>
      </c>
      <c r="AH1098" s="203">
        <v>0</v>
      </c>
      <c r="AI1098" s="203">
        <v>0</v>
      </c>
      <c r="AJ1098" s="203">
        <v>0</v>
      </c>
      <c r="AK1098" s="203">
        <v>0</v>
      </c>
      <c r="AL1098" s="203">
        <v>0</v>
      </c>
      <c r="AM1098" s="203">
        <v>0</v>
      </c>
      <c r="AN1098" s="203">
        <v>0</v>
      </c>
      <c r="AO1098" s="203">
        <v>0</v>
      </c>
      <c r="AP1098" s="203">
        <v>0</v>
      </c>
      <c r="AQ1098" s="203">
        <v>0</v>
      </c>
      <c r="AR1098" s="203">
        <v>0</v>
      </c>
      <c r="AS1098" s="203">
        <v>0</v>
      </c>
      <c r="AT1098" s="203">
        <v>0</v>
      </c>
      <c r="AU1098" s="203">
        <v>0</v>
      </c>
      <c r="AV1098" s="203">
        <v>0</v>
      </c>
      <c r="AW1098" s="203">
        <v>0</v>
      </c>
      <c r="AX1098" s="203">
        <v>0</v>
      </c>
      <c r="AY1098" s="203">
        <v>0</v>
      </c>
    </row>
    <row r="1099" spans="16:51" x14ac:dyDescent="0.25">
      <c r="P1099" s="200" t="s">
        <v>4056</v>
      </c>
      <c r="Q1099" s="203" t="s">
        <v>3942</v>
      </c>
      <c r="R1099" s="203">
        <v>0.49</v>
      </c>
      <c r="S1099" s="203">
        <v>0.01</v>
      </c>
      <c r="T1099" s="203">
        <v>0.5</v>
      </c>
      <c r="U1099" s="203">
        <v>0</v>
      </c>
      <c r="V1099" s="203">
        <v>0</v>
      </c>
      <c r="W1099" s="203">
        <v>0</v>
      </c>
      <c r="X1099" s="203">
        <v>0</v>
      </c>
      <c r="Y1099" s="203">
        <v>0</v>
      </c>
      <c r="Z1099" s="203">
        <v>0</v>
      </c>
      <c r="AA1099" s="203">
        <v>0</v>
      </c>
      <c r="AB1099" s="203">
        <v>0</v>
      </c>
      <c r="AC1099" s="203">
        <v>0</v>
      </c>
      <c r="AD1099" s="203">
        <v>0</v>
      </c>
      <c r="AE1099" s="203">
        <v>0</v>
      </c>
      <c r="AF1099" s="203">
        <v>0</v>
      </c>
      <c r="AG1099" s="203">
        <v>0</v>
      </c>
      <c r="AH1099" s="203">
        <v>0</v>
      </c>
      <c r="AI1099" s="203">
        <v>0</v>
      </c>
      <c r="AJ1099" s="203">
        <v>0</v>
      </c>
      <c r="AK1099" s="203">
        <v>0</v>
      </c>
      <c r="AL1099" s="203">
        <v>0</v>
      </c>
      <c r="AM1099" s="203">
        <v>0</v>
      </c>
      <c r="AN1099" s="203">
        <v>0</v>
      </c>
      <c r="AO1099" s="203">
        <v>0</v>
      </c>
      <c r="AP1099" s="203">
        <v>0</v>
      </c>
      <c r="AQ1099" s="203">
        <v>0</v>
      </c>
      <c r="AR1099" s="203">
        <v>0</v>
      </c>
      <c r="AS1099" s="203">
        <v>0</v>
      </c>
      <c r="AT1099" s="203">
        <v>0</v>
      </c>
      <c r="AU1099" s="203">
        <v>0</v>
      </c>
      <c r="AV1099" s="203">
        <v>0</v>
      </c>
      <c r="AW1099" s="203">
        <v>0</v>
      </c>
      <c r="AX1099" s="203">
        <v>0</v>
      </c>
      <c r="AY1099" s="203">
        <v>0</v>
      </c>
    </row>
    <row r="1100" spans="16:51" x14ac:dyDescent="0.25">
      <c r="P1100" s="200" t="s">
        <v>4056</v>
      </c>
      <c r="Q1100" s="203" t="s">
        <v>3943</v>
      </c>
      <c r="R1100" s="203">
        <v>0.49</v>
      </c>
      <c r="S1100" s="203">
        <v>0.01</v>
      </c>
      <c r="T1100" s="203">
        <v>0.5</v>
      </c>
      <c r="U1100" s="203">
        <v>0</v>
      </c>
      <c r="V1100" s="203">
        <v>0</v>
      </c>
      <c r="W1100" s="203">
        <v>0</v>
      </c>
      <c r="X1100" s="203">
        <v>0</v>
      </c>
      <c r="Y1100" s="203">
        <v>0</v>
      </c>
      <c r="Z1100" s="203">
        <v>0</v>
      </c>
      <c r="AA1100" s="203">
        <v>0</v>
      </c>
      <c r="AB1100" s="203">
        <v>0</v>
      </c>
      <c r="AC1100" s="203">
        <v>0</v>
      </c>
      <c r="AD1100" s="203">
        <v>0</v>
      </c>
      <c r="AE1100" s="203">
        <v>0</v>
      </c>
      <c r="AF1100" s="203">
        <v>0</v>
      </c>
      <c r="AG1100" s="203">
        <v>0</v>
      </c>
      <c r="AH1100" s="203">
        <v>0</v>
      </c>
      <c r="AI1100" s="203">
        <v>0</v>
      </c>
      <c r="AJ1100" s="203">
        <v>0</v>
      </c>
      <c r="AK1100" s="203">
        <v>0</v>
      </c>
      <c r="AL1100" s="203">
        <v>0</v>
      </c>
      <c r="AM1100" s="203">
        <v>0</v>
      </c>
      <c r="AN1100" s="203">
        <v>0</v>
      </c>
      <c r="AO1100" s="203">
        <v>0</v>
      </c>
      <c r="AP1100" s="203">
        <v>0</v>
      </c>
      <c r="AQ1100" s="203">
        <v>0</v>
      </c>
      <c r="AR1100" s="203">
        <v>0</v>
      </c>
      <c r="AS1100" s="203">
        <v>0</v>
      </c>
      <c r="AT1100" s="203">
        <v>0</v>
      </c>
      <c r="AU1100" s="203">
        <v>0</v>
      </c>
      <c r="AV1100" s="203">
        <v>0</v>
      </c>
      <c r="AW1100" s="203">
        <v>0</v>
      </c>
      <c r="AX1100" s="203">
        <v>0</v>
      </c>
      <c r="AY1100" s="203">
        <v>0</v>
      </c>
    </row>
    <row r="1101" spans="16:51" x14ac:dyDescent="0.25">
      <c r="P1101" s="200"/>
      <c r="Q1101" s="203" t="s">
        <v>3946</v>
      </c>
      <c r="R1101" s="203"/>
      <c r="S1101" s="203"/>
      <c r="T1101" s="203"/>
      <c r="U1101" s="203"/>
      <c r="V1101" s="203"/>
      <c r="W1101" s="203"/>
      <c r="X1101" s="203"/>
      <c r="Y1101" s="203"/>
      <c r="Z1101" s="203"/>
      <c r="AA1101" s="203"/>
      <c r="AB1101" s="203"/>
      <c r="AC1101" s="203"/>
      <c r="AD1101" s="203"/>
      <c r="AE1101" s="203"/>
      <c r="AF1101" s="203"/>
      <c r="AG1101" s="203"/>
      <c r="AH1101" s="203"/>
      <c r="AI1101" s="203"/>
      <c r="AJ1101" s="203"/>
      <c r="AK1101" s="203"/>
      <c r="AL1101" s="203"/>
      <c r="AM1101" s="203"/>
      <c r="AN1101" s="203"/>
      <c r="AO1101" s="203"/>
      <c r="AP1101" s="203"/>
      <c r="AQ1101" s="203"/>
      <c r="AR1101" s="203"/>
      <c r="AS1101" s="203"/>
      <c r="AT1101" s="203"/>
      <c r="AU1101" s="203"/>
      <c r="AV1101" s="203"/>
      <c r="AW1101" s="203"/>
      <c r="AX1101" s="203"/>
      <c r="AY1101" s="203"/>
    </row>
    <row r="1102" spans="16:51" x14ac:dyDescent="0.25">
      <c r="P1102" s="200" t="s">
        <v>4056</v>
      </c>
      <c r="Q1102" s="203" t="s">
        <v>3877</v>
      </c>
      <c r="R1102" s="203">
        <v>0.3</v>
      </c>
      <c r="S1102" s="203">
        <v>0.2</v>
      </c>
      <c r="T1102" s="203">
        <v>0.5</v>
      </c>
      <c r="U1102" s="203">
        <v>0</v>
      </c>
      <c r="V1102" s="203">
        <v>0</v>
      </c>
      <c r="W1102" s="203">
        <v>0</v>
      </c>
      <c r="X1102" s="203">
        <v>0</v>
      </c>
      <c r="Y1102" s="203">
        <v>0</v>
      </c>
      <c r="Z1102" s="203">
        <v>0</v>
      </c>
      <c r="AA1102" s="203">
        <v>0</v>
      </c>
      <c r="AB1102" s="203">
        <v>0</v>
      </c>
      <c r="AC1102" s="203">
        <v>0</v>
      </c>
      <c r="AD1102" s="203">
        <v>0</v>
      </c>
      <c r="AE1102" s="203">
        <v>0</v>
      </c>
      <c r="AF1102" s="203">
        <v>0</v>
      </c>
      <c r="AG1102" s="203">
        <v>0</v>
      </c>
      <c r="AH1102" s="203">
        <v>0</v>
      </c>
      <c r="AI1102" s="203">
        <v>0</v>
      </c>
      <c r="AJ1102" s="203">
        <v>0</v>
      </c>
      <c r="AK1102" s="203">
        <v>0</v>
      </c>
      <c r="AL1102" s="203">
        <v>0</v>
      </c>
      <c r="AM1102" s="203">
        <v>0</v>
      </c>
      <c r="AN1102" s="203">
        <v>0</v>
      </c>
      <c r="AO1102" s="203">
        <v>0</v>
      </c>
      <c r="AP1102" s="203">
        <v>0</v>
      </c>
      <c r="AQ1102" s="203">
        <v>0</v>
      </c>
      <c r="AR1102" s="203">
        <v>0</v>
      </c>
      <c r="AS1102" s="203">
        <v>0</v>
      </c>
      <c r="AT1102" s="203">
        <v>0</v>
      </c>
      <c r="AU1102" s="203">
        <v>0</v>
      </c>
      <c r="AV1102" s="203">
        <v>0</v>
      </c>
      <c r="AW1102" s="203">
        <v>0</v>
      </c>
      <c r="AX1102" s="203">
        <v>0</v>
      </c>
      <c r="AY1102" s="203">
        <v>0</v>
      </c>
    </row>
    <row r="1103" spans="16:51" x14ac:dyDescent="0.25">
      <c r="P1103" s="200"/>
      <c r="Q1103" s="203" t="s">
        <v>3675</v>
      </c>
      <c r="R1103" s="203"/>
      <c r="S1103" s="203"/>
      <c r="T1103" s="203"/>
      <c r="U1103" s="203"/>
      <c r="V1103" s="203"/>
      <c r="W1103" s="203"/>
      <c r="X1103" s="203"/>
      <c r="Y1103" s="203"/>
      <c r="Z1103" s="203"/>
      <c r="AA1103" s="203"/>
      <c r="AB1103" s="203"/>
      <c r="AC1103" s="203"/>
      <c r="AD1103" s="203"/>
      <c r="AE1103" s="203"/>
      <c r="AF1103" s="203"/>
      <c r="AG1103" s="203"/>
      <c r="AH1103" s="203"/>
      <c r="AI1103" s="203"/>
      <c r="AJ1103" s="203"/>
      <c r="AK1103" s="203"/>
      <c r="AL1103" s="203"/>
      <c r="AM1103" s="203"/>
      <c r="AN1103" s="203"/>
      <c r="AO1103" s="203"/>
      <c r="AP1103" s="203"/>
      <c r="AQ1103" s="203"/>
      <c r="AR1103" s="203"/>
      <c r="AS1103" s="203"/>
      <c r="AT1103" s="203"/>
      <c r="AU1103" s="203"/>
      <c r="AV1103" s="203"/>
      <c r="AW1103" s="203"/>
      <c r="AX1103" s="203"/>
      <c r="AY1103" s="203"/>
    </row>
    <row r="1104" spans="16:51" x14ac:dyDescent="0.25">
      <c r="P1104" s="200"/>
      <c r="Q1104" s="203" t="s">
        <v>3716</v>
      </c>
      <c r="R1104" s="203"/>
      <c r="S1104" s="203"/>
      <c r="T1104" s="203"/>
      <c r="U1104" s="203"/>
      <c r="V1104" s="203"/>
      <c r="W1104" s="203"/>
      <c r="X1104" s="203"/>
      <c r="Y1104" s="203"/>
      <c r="Z1104" s="203"/>
      <c r="AA1104" s="203"/>
      <c r="AB1104" s="203"/>
      <c r="AC1104" s="203"/>
      <c r="AD1104" s="203"/>
      <c r="AE1104" s="203"/>
      <c r="AF1104" s="203"/>
      <c r="AG1104" s="203"/>
      <c r="AH1104" s="203"/>
      <c r="AI1104" s="203"/>
      <c r="AJ1104" s="203"/>
      <c r="AK1104" s="203"/>
      <c r="AL1104" s="203"/>
      <c r="AM1104" s="203"/>
      <c r="AN1104" s="203"/>
      <c r="AO1104" s="203"/>
      <c r="AP1104" s="203"/>
      <c r="AQ1104" s="203"/>
      <c r="AR1104" s="203"/>
      <c r="AS1104" s="203"/>
      <c r="AT1104" s="203"/>
      <c r="AU1104" s="203"/>
      <c r="AV1104" s="203"/>
      <c r="AW1104" s="203"/>
      <c r="AX1104" s="203"/>
      <c r="AY1104" s="203"/>
    </row>
    <row r="1105" spans="16:51" x14ac:dyDescent="0.25">
      <c r="P1105" s="200"/>
      <c r="Q1105" s="203" t="s">
        <v>3674</v>
      </c>
      <c r="R1105" s="203"/>
      <c r="S1105" s="203"/>
      <c r="T1105" s="203"/>
      <c r="U1105" s="203"/>
      <c r="V1105" s="203"/>
      <c r="W1105" s="203"/>
      <c r="X1105" s="203"/>
      <c r="Y1105" s="203"/>
      <c r="Z1105" s="203"/>
      <c r="AA1105" s="203"/>
      <c r="AB1105" s="203"/>
      <c r="AC1105" s="203"/>
      <c r="AD1105" s="203"/>
      <c r="AE1105" s="203"/>
      <c r="AF1105" s="203"/>
      <c r="AG1105" s="203"/>
      <c r="AH1105" s="203"/>
      <c r="AI1105" s="203"/>
      <c r="AJ1105" s="203"/>
      <c r="AK1105" s="203"/>
      <c r="AL1105" s="203"/>
      <c r="AM1105" s="203"/>
      <c r="AN1105" s="203"/>
      <c r="AO1105" s="203"/>
      <c r="AP1105" s="203"/>
      <c r="AQ1105" s="203"/>
      <c r="AR1105" s="203"/>
      <c r="AS1105" s="203"/>
      <c r="AT1105" s="203"/>
      <c r="AU1105" s="203"/>
      <c r="AV1105" s="203"/>
      <c r="AW1105" s="203"/>
      <c r="AX1105" s="203"/>
      <c r="AY1105" s="203"/>
    </row>
    <row r="1106" spans="16:51" x14ac:dyDescent="0.25">
      <c r="P1106" s="200" t="s">
        <v>4056</v>
      </c>
      <c r="Q1106" s="203" t="s">
        <v>3947</v>
      </c>
      <c r="R1106" s="203">
        <v>0.4</v>
      </c>
      <c r="S1106" s="203">
        <v>0.09</v>
      </c>
      <c r="T1106" s="203">
        <v>0.01</v>
      </c>
      <c r="U1106" s="203">
        <v>0.5</v>
      </c>
      <c r="V1106" s="203">
        <v>0</v>
      </c>
      <c r="W1106" s="203">
        <v>0</v>
      </c>
      <c r="X1106" s="203">
        <v>0</v>
      </c>
      <c r="Y1106" s="203">
        <v>0</v>
      </c>
      <c r="Z1106" s="203">
        <v>0</v>
      </c>
      <c r="AA1106" s="203">
        <v>0</v>
      </c>
      <c r="AB1106" s="203">
        <v>0</v>
      </c>
      <c r="AC1106" s="203">
        <v>0</v>
      </c>
      <c r="AD1106" s="203">
        <v>0</v>
      </c>
      <c r="AE1106" s="203">
        <v>0</v>
      </c>
      <c r="AF1106" s="203">
        <v>0</v>
      </c>
      <c r="AG1106" s="203">
        <v>0</v>
      </c>
      <c r="AH1106" s="203">
        <v>0</v>
      </c>
      <c r="AI1106" s="203">
        <v>0</v>
      </c>
      <c r="AJ1106" s="203">
        <v>0</v>
      </c>
      <c r="AK1106" s="203">
        <v>0</v>
      </c>
      <c r="AL1106" s="203">
        <v>0</v>
      </c>
      <c r="AM1106" s="203">
        <v>0</v>
      </c>
      <c r="AN1106" s="203">
        <v>0</v>
      </c>
      <c r="AO1106" s="203">
        <v>0</v>
      </c>
      <c r="AP1106" s="203">
        <v>0</v>
      </c>
      <c r="AQ1106" s="203">
        <v>0</v>
      </c>
      <c r="AR1106" s="203">
        <v>0</v>
      </c>
      <c r="AS1106" s="203">
        <v>0</v>
      </c>
      <c r="AT1106" s="203">
        <v>0</v>
      </c>
      <c r="AU1106" s="203">
        <v>0</v>
      </c>
      <c r="AV1106" s="203">
        <v>0</v>
      </c>
      <c r="AW1106" s="203">
        <v>0</v>
      </c>
      <c r="AX1106" s="203">
        <v>0</v>
      </c>
      <c r="AY1106" s="203">
        <v>0</v>
      </c>
    </row>
    <row r="1107" spans="16:51" x14ac:dyDescent="0.25">
      <c r="P1107" s="200"/>
      <c r="Q1107" s="203" t="s">
        <v>3955</v>
      </c>
      <c r="R1107" s="203"/>
      <c r="S1107" s="203"/>
      <c r="T1107" s="203"/>
      <c r="U1107" s="203"/>
      <c r="V1107" s="203"/>
      <c r="W1107" s="203"/>
      <c r="X1107" s="203"/>
      <c r="Y1107" s="203"/>
      <c r="Z1107" s="203"/>
      <c r="AA1107" s="203"/>
      <c r="AB1107" s="203"/>
      <c r="AC1107" s="203"/>
      <c r="AD1107" s="203"/>
      <c r="AE1107" s="203"/>
      <c r="AF1107" s="203"/>
      <c r="AG1107" s="203"/>
      <c r="AH1107" s="203"/>
      <c r="AI1107" s="203"/>
      <c r="AJ1107" s="203"/>
      <c r="AK1107" s="203"/>
      <c r="AL1107" s="203"/>
      <c r="AM1107" s="203"/>
      <c r="AN1107" s="203"/>
      <c r="AO1107" s="203"/>
      <c r="AP1107" s="203"/>
      <c r="AQ1107" s="203"/>
      <c r="AR1107" s="203"/>
      <c r="AS1107" s="203"/>
      <c r="AT1107" s="203"/>
      <c r="AU1107" s="203"/>
      <c r="AV1107" s="203"/>
      <c r="AW1107" s="203"/>
      <c r="AX1107" s="203"/>
      <c r="AY1107" s="203"/>
    </row>
    <row r="1108" spans="16:51" x14ac:dyDescent="0.25">
      <c r="P1108" s="200" t="s">
        <v>4056</v>
      </c>
      <c r="Q1108" s="203" t="s">
        <v>3956</v>
      </c>
      <c r="R1108" s="203">
        <v>0.49</v>
      </c>
      <c r="S1108" s="203">
        <v>0.01</v>
      </c>
      <c r="T1108" s="203">
        <v>0.5</v>
      </c>
      <c r="U1108" s="203">
        <v>0</v>
      </c>
      <c r="V1108" s="203">
        <v>0</v>
      </c>
      <c r="W1108" s="203">
        <v>0</v>
      </c>
      <c r="X1108" s="203">
        <v>0</v>
      </c>
      <c r="Y1108" s="203">
        <v>0</v>
      </c>
      <c r="Z1108" s="203">
        <v>0</v>
      </c>
      <c r="AA1108" s="203">
        <v>0</v>
      </c>
      <c r="AB1108" s="203">
        <v>0</v>
      </c>
      <c r="AC1108" s="203">
        <v>0</v>
      </c>
      <c r="AD1108" s="203">
        <v>0</v>
      </c>
      <c r="AE1108" s="203">
        <v>0</v>
      </c>
      <c r="AF1108" s="203">
        <v>0</v>
      </c>
      <c r="AG1108" s="203">
        <v>0</v>
      </c>
      <c r="AH1108" s="203">
        <v>0</v>
      </c>
      <c r="AI1108" s="203">
        <v>0</v>
      </c>
      <c r="AJ1108" s="203">
        <v>0</v>
      </c>
      <c r="AK1108" s="203">
        <v>0</v>
      </c>
      <c r="AL1108" s="203">
        <v>0</v>
      </c>
      <c r="AM1108" s="203">
        <v>0</v>
      </c>
      <c r="AN1108" s="203">
        <v>0</v>
      </c>
      <c r="AO1108" s="203">
        <v>0</v>
      </c>
      <c r="AP1108" s="203">
        <v>0</v>
      </c>
      <c r="AQ1108" s="203">
        <v>0</v>
      </c>
      <c r="AR1108" s="203">
        <v>0</v>
      </c>
      <c r="AS1108" s="203">
        <v>0</v>
      </c>
      <c r="AT1108" s="203">
        <v>0</v>
      </c>
      <c r="AU1108" s="203">
        <v>0</v>
      </c>
      <c r="AV1108" s="203">
        <v>0</v>
      </c>
      <c r="AW1108" s="203">
        <v>0</v>
      </c>
      <c r="AX1108" s="203">
        <v>0</v>
      </c>
      <c r="AY1108" s="203">
        <v>0</v>
      </c>
    </row>
    <row r="1109" spans="16:51" x14ac:dyDescent="0.25">
      <c r="P1109" s="200" t="s">
        <v>4056</v>
      </c>
      <c r="Q1109" s="203" t="s">
        <v>3957</v>
      </c>
      <c r="R1109" s="203">
        <v>0.49</v>
      </c>
      <c r="S1109" s="203">
        <v>0.01</v>
      </c>
      <c r="T1109" s="203">
        <v>0.5</v>
      </c>
      <c r="U1109" s="203">
        <v>0</v>
      </c>
      <c r="V1109" s="203">
        <v>0</v>
      </c>
      <c r="W1109" s="203">
        <v>0</v>
      </c>
      <c r="X1109" s="203">
        <v>0</v>
      </c>
      <c r="Y1109" s="203">
        <v>0</v>
      </c>
      <c r="Z1109" s="203">
        <v>0</v>
      </c>
      <c r="AA1109" s="203">
        <v>0</v>
      </c>
      <c r="AB1109" s="203">
        <v>0</v>
      </c>
      <c r="AC1109" s="203">
        <v>0</v>
      </c>
      <c r="AD1109" s="203">
        <v>0</v>
      </c>
      <c r="AE1109" s="203">
        <v>0</v>
      </c>
      <c r="AF1109" s="203">
        <v>0</v>
      </c>
      <c r="AG1109" s="203">
        <v>0</v>
      </c>
      <c r="AH1109" s="203">
        <v>0</v>
      </c>
      <c r="AI1109" s="203">
        <v>0</v>
      </c>
      <c r="AJ1109" s="203">
        <v>0</v>
      </c>
      <c r="AK1109" s="203">
        <v>0</v>
      </c>
      <c r="AL1109" s="203">
        <v>0</v>
      </c>
      <c r="AM1109" s="203">
        <v>0</v>
      </c>
      <c r="AN1109" s="203">
        <v>0</v>
      </c>
      <c r="AO1109" s="203">
        <v>0</v>
      </c>
      <c r="AP1109" s="203">
        <v>0</v>
      </c>
      <c r="AQ1109" s="203">
        <v>0</v>
      </c>
      <c r="AR1109" s="203">
        <v>0</v>
      </c>
      <c r="AS1109" s="203">
        <v>0</v>
      </c>
      <c r="AT1109" s="203">
        <v>0</v>
      </c>
      <c r="AU1109" s="203">
        <v>0</v>
      </c>
      <c r="AV1109" s="203">
        <v>0</v>
      </c>
      <c r="AW1109" s="203">
        <v>0</v>
      </c>
      <c r="AX1109" s="203">
        <v>0</v>
      </c>
      <c r="AY1109" s="203">
        <v>0</v>
      </c>
    </row>
    <row r="1110" spans="16:51" x14ac:dyDescent="0.25">
      <c r="P1110" s="200"/>
      <c r="Q1110" s="203" t="s">
        <v>3672</v>
      </c>
      <c r="R1110" s="203"/>
      <c r="S1110" s="203"/>
      <c r="T1110" s="203"/>
      <c r="U1110" s="203"/>
      <c r="V1110" s="203"/>
      <c r="W1110" s="203"/>
      <c r="X1110" s="203"/>
      <c r="Y1110" s="203"/>
      <c r="Z1110" s="203"/>
      <c r="AA1110" s="203"/>
      <c r="AB1110" s="203"/>
      <c r="AC1110" s="203"/>
      <c r="AD1110" s="203"/>
      <c r="AE1110" s="203"/>
      <c r="AF1110" s="203"/>
      <c r="AG1110" s="203"/>
      <c r="AH1110" s="203"/>
      <c r="AI1110" s="203"/>
      <c r="AJ1110" s="203"/>
      <c r="AK1110" s="203"/>
      <c r="AL1110" s="203"/>
      <c r="AM1110" s="203"/>
      <c r="AN1110" s="203"/>
      <c r="AO1110" s="203"/>
      <c r="AP1110" s="203"/>
      <c r="AQ1110" s="203"/>
      <c r="AR1110" s="203"/>
      <c r="AS1110" s="203"/>
      <c r="AT1110" s="203"/>
      <c r="AU1110" s="203"/>
      <c r="AV1110" s="203"/>
      <c r="AW1110" s="203"/>
      <c r="AX1110" s="203"/>
      <c r="AY1110" s="203"/>
    </row>
    <row r="1111" spans="16:51" x14ac:dyDescent="0.25">
      <c r="P1111" s="200"/>
      <c r="Q1111" s="203" t="s">
        <v>3670</v>
      </c>
      <c r="R1111" s="203"/>
      <c r="S1111" s="203"/>
      <c r="T1111" s="203"/>
      <c r="U1111" s="203"/>
      <c r="V1111" s="203"/>
      <c r="W1111" s="203"/>
      <c r="X1111" s="203"/>
      <c r="Y1111" s="203"/>
      <c r="Z1111" s="203"/>
      <c r="AA1111" s="203"/>
      <c r="AB1111" s="203"/>
      <c r="AC1111" s="203"/>
      <c r="AD1111" s="203"/>
      <c r="AE1111" s="203"/>
      <c r="AF1111" s="203"/>
      <c r="AG1111" s="203"/>
      <c r="AH1111" s="203"/>
      <c r="AI1111" s="203"/>
      <c r="AJ1111" s="203"/>
      <c r="AK1111" s="203"/>
      <c r="AL1111" s="203"/>
      <c r="AM1111" s="203"/>
      <c r="AN1111" s="203"/>
      <c r="AO1111" s="203"/>
      <c r="AP1111" s="203"/>
      <c r="AQ1111" s="203"/>
      <c r="AR1111" s="203"/>
      <c r="AS1111" s="203"/>
      <c r="AT1111" s="203"/>
      <c r="AU1111" s="203"/>
      <c r="AV1111" s="203"/>
      <c r="AW1111" s="203"/>
      <c r="AX1111" s="203"/>
      <c r="AY1111" s="203"/>
    </row>
    <row r="1112" spans="16:51" x14ac:dyDescent="0.25">
      <c r="P1112" s="200"/>
      <c r="Q1112" s="203" t="s">
        <v>3671</v>
      </c>
      <c r="R1112" s="203"/>
      <c r="S1112" s="203"/>
      <c r="T1112" s="203"/>
      <c r="U1112" s="203"/>
      <c r="V1112" s="203"/>
      <c r="W1112" s="203"/>
      <c r="X1112" s="203"/>
      <c r="Y1112" s="203"/>
      <c r="Z1112" s="203"/>
      <c r="AA1112" s="203"/>
      <c r="AB1112" s="203"/>
      <c r="AC1112" s="203"/>
      <c r="AD1112" s="203"/>
      <c r="AE1112" s="203"/>
      <c r="AF1112" s="203"/>
      <c r="AG1112" s="203"/>
      <c r="AH1112" s="203"/>
      <c r="AI1112" s="203"/>
      <c r="AJ1112" s="203"/>
      <c r="AK1112" s="203"/>
      <c r="AL1112" s="203"/>
      <c r="AM1112" s="203"/>
      <c r="AN1112" s="203"/>
      <c r="AO1112" s="203"/>
      <c r="AP1112" s="203"/>
      <c r="AQ1112" s="203"/>
      <c r="AR1112" s="203"/>
      <c r="AS1112" s="203"/>
      <c r="AT1112" s="203"/>
      <c r="AU1112" s="203"/>
      <c r="AV1112" s="203"/>
      <c r="AW1112" s="203"/>
      <c r="AX1112" s="203"/>
      <c r="AY1112" s="203"/>
    </row>
    <row r="1113" spans="16:51" x14ac:dyDescent="0.25">
      <c r="P1113" s="200" t="s">
        <v>4056</v>
      </c>
      <c r="Q1113" s="203" t="s">
        <v>3833</v>
      </c>
      <c r="R1113" s="203">
        <v>0.4</v>
      </c>
      <c r="S1113" s="203">
        <v>0.09</v>
      </c>
      <c r="T1113" s="203">
        <v>0.01</v>
      </c>
      <c r="U1113" s="203">
        <v>0.5</v>
      </c>
      <c r="V1113" s="203">
        <v>0</v>
      </c>
      <c r="W1113" s="203">
        <v>0</v>
      </c>
      <c r="X1113" s="203">
        <v>0</v>
      </c>
      <c r="Y1113" s="203">
        <v>0</v>
      </c>
      <c r="Z1113" s="203">
        <v>0</v>
      </c>
      <c r="AA1113" s="203">
        <v>0</v>
      </c>
      <c r="AB1113" s="203">
        <v>0</v>
      </c>
      <c r="AC1113" s="203">
        <v>0</v>
      </c>
      <c r="AD1113" s="203">
        <v>0</v>
      </c>
      <c r="AE1113" s="203">
        <v>0</v>
      </c>
      <c r="AF1113" s="203">
        <v>0</v>
      </c>
      <c r="AG1113" s="203">
        <v>0</v>
      </c>
      <c r="AH1113" s="203">
        <v>0</v>
      </c>
      <c r="AI1113" s="203">
        <v>0</v>
      </c>
      <c r="AJ1113" s="203">
        <v>0</v>
      </c>
      <c r="AK1113" s="203">
        <v>0</v>
      </c>
      <c r="AL1113" s="203">
        <v>0</v>
      </c>
      <c r="AM1113" s="203">
        <v>0</v>
      </c>
      <c r="AN1113" s="203">
        <v>0</v>
      </c>
      <c r="AO1113" s="203">
        <v>0</v>
      </c>
      <c r="AP1113" s="203">
        <v>0</v>
      </c>
      <c r="AQ1113" s="203">
        <v>0</v>
      </c>
      <c r="AR1113" s="203">
        <v>0</v>
      </c>
      <c r="AS1113" s="203">
        <v>0</v>
      </c>
      <c r="AT1113" s="203">
        <v>0</v>
      </c>
      <c r="AU1113" s="203">
        <v>0</v>
      </c>
      <c r="AV1113" s="203">
        <v>0</v>
      </c>
      <c r="AW1113" s="203">
        <v>0</v>
      </c>
      <c r="AX1113" s="203">
        <v>0</v>
      </c>
      <c r="AY1113" s="203">
        <v>0</v>
      </c>
    </row>
    <row r="1114" spans="16:51" x14ac:dyDescent="0.25">
      <c r="P1114" s="200" t="s">
        <v>4056</v>
      </c>
      <c r="Q1114" s="203" t="s">
        <v>3878</v>
      </c>
      <c r="R1114" s="203">
        <v>0.3</v>
      </c>
      <c r="S1114" s="203">
        <v>0.2</v>
      </c>
      <c r="T1114" s="203">
        <v>0.5</v>
      </c>
      <c r="U1114" s="203">
        <v>0</v>
      </c>
      <c r="V1114" s="203">
        <v>0</v>
      </c>
      <c r="W1114" s="203">
        <v>0</v>
      </c>
      <c r="X1114" s="203">
        <v>0</v>
      </c>
      <c r="Y1114" s="203">
        <v>0</v>
      </c>
      <c r="Z1114" s="203">
        <v>0</v>
      </c>
      <c r="AA1114" s="203">
        <v>0</v>
      </c>
      <c r="AB1114" s="203">
        <v>0</v>
      </c>
      <c r="AC1114" s="203">
        <v>0</v>
      </c>
      <c r="AD1114" s="203">
        <v>0</v>
      </c>
      <c r="AE1114" s="203">
        <v>0</v>
      </c>
      <c r="AF1114" s="203">
        <v>0</v>
      </c>
      <c r="AG1114" s="203">
        <v>0</v>
      </c>
      <c r="AH1114" s="203">
        <v>0</v>
      </c>
      <c r="AI1114" s="203">
        <v>0</v>
      </c>
      <c r="AJ1114" s="203">
        <v>0</v>
      </c>
      <c r="AK1114" s="203">
        <v>0</v>
      </c>
      <c r="AL1114" s="203">
        <v>0</v>
      </c>
      <c r="AM1114" s="203">
        <v>0</v>
      </c>
      <c r="AN1114" s="203">
        <v>0</v>
      </c>
      <c r="AO1114" s="203">
        <v>0</v>
      </c>
      <c r="AP1114" s="203">
        <v>0</v>
      </c>
      <c r="AQ1114" s="203">
        <v>0</v>
      </c>
      <c r="AR1114" s="203">
        <v>0</v>
      </c>
      <c r="AS1114" s="203">
        <v>0</v>
      </c>
      <c r="AT1114" s="203">
        <v>0</v>
      </c>
      <c r="AU1114" s="203">
        <v>0</v>
      </c>
      <c r="AV1114" s="203">
        <v>0</v>
      </c>
      <c r="AW1114" s="203">
        <v>0</v>
      </c>
      <c r="AX1114" s="203">
        <v>0</v>
      </c>
      <c r="AY1114" s="203">
        <v>0</v>
      </c>
    </row>
    <row r="1115" spans="16:51" x14ac:dyDescent="0.25">
      <c r="P1115" s="200" t="s">
        <v>4056</v>
      </c>
      <c r="Q1115" s="203" t="s">
        <v>3962</v>
      </c>
      <c r="R1115" s="203">
        <v>0.4</v>
      </c>
      <c r="S1115" s="203">
        <v>0.09</v>
      </c>
      <c r="T1115" s="203">
        <v>0.01</v>
      </c>
      <c r="U1115" s="203">
        <v>0.5</v>
      </c>
      <c r="V1115" s="203">
        <v>0</v>
      </c>
      <c r="W1115" s="203">
        <v>0</v>
      </c>
      <c r="X1115" s="203">
        <v>0</v>
      </c>
      <c r="Y1115" s="203">
        <v>0</v>
      </c>
      <c r="Z1115" s="203">
        <v>0</v>
      </c>
      <c r="AA1115" s="203">
        <v>0</v>
      </c>
      <c r="AB1115" s="203">
        <v>0</v>
      </c>
      <c r="AC1115" s="203">
        <v>0</v>
      </c>
      <c r="AD1115" s="203">
        <v>0</v>
      </c>
      <c r="AE1115" s="203">
        <v>0</v>
      </c>
      <c r="AF1115" s="203">
        <v>0</v>
      </c>
      <c r="AG1115" s="203">
        <v>0</v>
      </c>
      <c r="AH1115" s="203">
        <v>0</v>
      </c>
      <c r="AI1115" s="203">
        <v>0</v>
      </c>
      <c r="AJ1115" s="203">
        <v>0</v>
      </c>
      <c r="AK1115" s="203">
        <v>0</v>
      </c>
      <c r="AL1115" s="203">
        <v>0</v>
      </c>
      <c r="AM1115" s="203">
        <v>0</v>
      </c>
      <c r="AN1115" s="203">
        <v>0</v>
      </c>
      <c r="AO1115" s="203">
        <v>0</v>
      </c>
      <c r="AP1115" s="203">
        <v>0</v>
      </c>
      <c r="AQ1115" s="203">
        <v>0</v>
      </c>
      <c r="AR1115" s="203">
        <v>0</v>
      </c>
      <c r="AS1115" s="203">
        <v>0</v>
      </c>
      <c r="AT1115" s="203">
        <v>0</v>
      </c>
      <c r="AU1115" s="203">
        <v>0</v>
      </c>
      <c r="AV1115" s="203">
        <v>0</v>
      </c>
      <c r="AW1115" s="203">
        <v>0</v>
      </c>
      <c r="AX1115" s="203">
        <v>0</v>
      </c>
      <c r="AY1115" s="203">
        <v>0</v>
      </c>
    </row>
    <row r="1116" spans="16:51" x14ac:dyDescent="0.25">
      <c r="P1116" s="200" t="s">
        <v>4056</v>
      </c>
      <c r="Q1116" s="203" t="s">
        <v>3963</v>
      </c>
      <c r="R1116" s="203">
        <v>0.4</v>
      </c>
      <c r="S1116" s="203">
        <v>0.1</v>
      </c>
      <c r="T1116" s="203">
        <v>0.5</v>
      </c>
      <c r="U1116" s="203">
        <v>0</v>
      </c>
      <c r="V1116" s="203">
        <v>0</v>
      </c>
      <c r="W1116" s="203">
        <v>0</v>
      </c>
      <c r="X1116" s="203">
        <v>0</v>
      </c>
      <c r="Y1116" s="203">
        <v>0</v>
      </c>
      <c r="Z1116" s="203">
        <v>0</v>
      </c>
      <c r="AA1116" s="203">
        <v>0</v>
      </c>
      <c r="AB1116" s="203">
        <v>0</v>
      </c>
      <c r="AC1116" s="203">
        <v>0</v>
      </c>
      <c r="AD1116" s="203">
        <v>0</v>
      </c>
      <c r="AE1116" s="203">
        <v>0</v>
      </c>
      <c r="AF1116" s="203">
        <v>0</v>
      </c>
      <c r="AG1116" s="203">
        <v>0</v>
      </c>
      <c r="AH1116" s="203">
        <v>0</v>
      </c>
      <c r="AI1116" s="203">
        <v>0</v>
      </c>
      <c r="AJ1116" s="203">
        <v>0</v>
      </c>
      <c r="AK1116" s="203">
        <v>0</v>
      </c>
      <c r="AL1116" s="203">
        <v>0</v>
      </c>
      <c r="AM1116" s="203">
        <v>0</v>
      </c>
      <c r="AN1116" s="203">
        <v>0</v>
      </c>
      <c r="AO1116" s="203">
        <v>0</v>
      </c>
      <c r="AP1116" s="203">
        <v>0</v>
      </c>
      <c r="AQ1116" s="203">
        <v>0</v>
      </c>
      <c r="AR1116" s="203">
        <v>0</v>
      </c>
      <c r="AS1116" s="203">
        <v>0</v>
      </c>
      <c r="AT1116" s="203">
        <v>0</v>
      </c>
      <c r="AU1116" s="203">
        <v>0</v>
      </c>
      <c r="AV1116" s="203">
        <v>0</v>
      </c>
      <c r="AW1116" s="203">
        <v>0</v>
      </c>
      <c r="AX1116" s="203">
        <v>0</v>
      </c>
      <c r="AY1116" s="203">
        <v>0</v>
      </c>
    </row>
    <row r="1117" spans="16:51" x14ac:dyDescent="0.25">
      <c r="P1117" s="200"/>
      <c r="Q1117" s="203" t="s">
        <v>3682</v>
      </c>
      <c r="R1117" s="203"/>
      <c r="S1117" s="203"/>
      <c r="T1117" s="203"/>
      <c r="U1117" s="203"/>
      <c r="V1117" s="203"/>
      <c r="W1117" s="203"/>
      <c r="X1117" s="203"/>
      <c r="Y1117" s="203"/>
      <c r="Z1117" s="203"/>
      <c r="AA1117" s="203"/>
      <c r="AB1117" s="203"/>
      <c r="AC1117" s="203"/>
      <c r="AD1117" s="203"/>
      <c r="AE1117" s="203"/>
      <c r="AF1117" s="203"/>
      <c r="AG1117" s="203"/>
      <c r="AH1117" s="203"/>
      <c r="AI1117" s="203"/>
      <c r="AJ1117" s="203"/>
      <c r="AK1117" s="203"/>
      <c r="AL1117" s="203"/>
      <c r="AM1117" s="203"/>
      <c r="AN1117" s="203"/>
      <c r="AO1117" s="203"/>
      <c r="AP1117" s="203"/>
      <c r="AQ1117" s="203"/>
      <c r="AR1117" s="203"/>
      <c r="AS1117" s="203"/>
      <c r="AT1117" s="203"/>
      <c r="AU1117" s="203"/>
      <c r="AV1117" s="203"/>
      <c r="AW1117" s="203"/>
      <c r="AX1117" s="203"/>
      <c r="AY1117" s="203"/>
    </row>
    <row r="1118" spans="16:51" x14ac:dyDescent="0.25">
      <c r="P1118" s="200"/>
      <c r="Q1118" s="203" t="s">
        <v>3683</v>
      </c>
      <c r="R1118" s="203"/>
      <c r="S1118" s="203"/>
      <c r="T1118" s="203"/>
      <c r="U1118" s="203"/>
      <c r="V1118" s="203"/>
      <c r="W1118" s="203"/>
      <c r="X1118" s="203"/>
      <c r="Y1118" s="203"/>
      <c r="Z1118" s="203"/>
      <c r="AA1118" s="203"/>
      <c r="AB1118" s="203"/>
      <c r="AC1118" s="203"/>
      <c r="AD1118" s="203"/>
      <c r="AE1118" s="203"/>
      <c r="AF1118" s="203"/>
      <c r="AG1118" s="203"/>
      <c r="AH1118" s="203"/>
      <c r="AI1118" s="203"/>
      <c r="AJ1118" s="203"/>
      <c r="AK1118" s="203"/>
      <c r="AL1118" s="203"/>
      <c r="AM1118" s="203"/>
      <c r="AN1118" s="203"/>
      <c r="AO1118" s="203"/>
      <c r="AP1118" s="203"/>
      <c r="AQ1118" s="203"/>
      <c r="AR1118" s="203"/>
      <c r="AS1118" s="203"/>
      <c r="AT1118" s="203"/>
      <c r="AU1118" s="203"/>
      <c r="AV1118" s="203"/>
      <c r="AW1118" s="203"/>
      <c r="AX1118" s="203"/>
      <c r="AY1118" s="203"/>
    </row>
    <row r="1119" spans="16:51" x14ac:dyDescent="0.25">
      <c r="P1119" s="200" t="s">
        <v>4056</v>
      </c>
      <c r="Q1119" s="203" t="s">
        <v>3968</v>
      </c>
      <c r="R1119" s="203">
        <v>0.49</v>
      </c>
      <c r="S1119" s="203">
        <v>0.01</v>
      </c>
      <c r="T1119" s="203">
        <v>0.5</v>
      </c>
      <c r="U1119" s="203">
        <v>0</v>
      </c>
      <c r="V1119" s="203">
        <v>0</v>
      </c>
      <c r="W1119" s="203">
        <v>0</v>
      </c>
      <c r="X1119" s="203">
        <v>0</v>
      </c>
      <c r="Y1119" s="203">
        <v>0</v>
      </c>
      <c r="Z1119" s="203">
        <v>0</v>
      </c>
      <c r="AA1119" s="203">
        <v>0</v>
      </c>
      <c r="AB1119" s="203">
        <v>0</v>
      </c>
      <c r="AC1119" s="203">
        <v>0</v>
      </c>
      <c r="AD1119" s="203">
        <v>0</v>
      </c>
      <c r="AE1119" s="203">
        <v>0</v>
      </c>
      <c r="AF1119" s="203">
        <v>0</v>
      </c>
      <c r="AG1119" s="203">
        <v>0</v>
      </c>
      <c r="AH1119" s="203">
        <v>0</v>
      </c>
      <c r="AI1119" s="203">
        <v>0</v>
      </c>
      <c r="AJ1119" s="203">
        <v>0</v>
      </c>
      <c r="AK1119" s="203">
        <v>0</v>
      </c>
      <c r="AL1119" s="203">
        <v>0</v>
      </c>
      <c r="AM1119" s="203">
        <v>0</v>
      </c>
      <c r="AN1119" s="203">
        <v>0</v>
      </c>
      <c r="AO1119" s="203">
        <v>0</v>
      </c>
      <c r="AP1119" s="203">
        <v>0</v>
      </c>
      <c r="AQ1119" s="203">
        <v>0</v>
      </c>
      <c r="AR1119" s="203">
        <v>0</v>
      </c>
      <c r="AS1119" s="203">
        <v>0</v>
      </c>
      <c r="AT1119" s="203">
        <v>0</v>
      </c>
      <c r="AU1119" s="203">
        <v>0</v>
      </c>
      <c r="AV1119" s="203">
        <v>0</v>
      </c>
      <c r="AW1119" s="203">
        <v>0</v>
      </c>
      <c r="AX1119" s="203">
        <v>0</v>
      </c>
      <c r="AY1119" s="203">
        <v>0</v>
      </c>
    </row>
    <row r="1120" spans="16:51" x14ac:dyDescent="0.25">
      <c r="P1120" s="200" t="s">
        <v>4056</v>
      </c>
      <c r="Q1120" s="203" t="s">
        <v>3657</v>
      </c>
      <c r="R1120" s="203">
        <v>0.49</v>
      </c>
      <c r="S1120" s="203">
        <v>0.01</v>
      </c>
      <c r="T1120" s="203">
        <v>0.5</v>
      </c>
      <c r="U1120" s="203">
        <v>0</v>
      </c>
      <c r="V1120" s="203">
        <v>0</v>
      </c>
      <c r="W1120" s="203">
        <v>0</v>
      </c>
      <c r="X1120" s="203">
        <v>0</v>
      </c>
      <c r="Y1120" s="203">
        <v>0</v>
      </c>
      <c r="Z1120" s="203">
        <v>0</v>
      </c>
      <c r="AA1120" s="203">
        <v>0</v>
      </c>
      <c r="AB1120" s="203">
        <v>0</v>
      </c>
      <c r="AC1120" s="203">
        <v>0</v>
      </c>
      <c r="AD1120" s="203">
        <v>0</v>
      </c>
      <c r="AE1120" s="203">
        <v>0</v>
      </c>
      <c r="AF1120" s="203">
        <v>0</v>
      </c>
      <c r="AG1120" s="203">
        <v>0</v>
      </c>
      <c r="AH1120" s="203">
        <v>0</v>
      </c>
      <c r="AI1120" s="203">
        <v>0</v>
      </c>
      <c r="AJ1120" s="203">
        <v>0</v>
      </c>
      <c r="AK1120" s="203">
        <v>0</v>
      </c>
      <c r="AL1120" s="203">
        <v>0</v>
      </c>
      <c r="AM1120" s="203">
        <v>0</v>
      </c>
      <c r="AN1120" s="203">
        <v>0</v>
      </c>
      <c r="AO1120" s="203">
        <v>0</v>
      </c>
      <c r="AP1120" s="203">
        <v>0</v>
      </c>
      <c r="AQ1120" s="203">
        <v>0</v>
      </c>
      <c r="AR1120" s="203">
        <v>0</v>
      </c>
      <c r="AS1120" s="203">
        <v>0</v>
      </c>
      <c r="AT1120" s="203">
        <v>0</v>
      </c>
      <c r="AU1120" s="203">
        <v>0</v>
      </c>
      <c r="AV1120" s="203">
        <v>0</v>
      </c>
      <c r="AW1120" s="203">
        <v>0</v>
      </c>
      <c r="AX1120" s="203">
        <v>0</v>
      </c>
      <c r="AY1120" s="203">
        <v>0</v>
      </c>
    </row>
    <row r="1121" spans="16:51" x14ac:dyDescent="0.25">
      <c r="P1121" s="200" t="s">
        <v>4056</v>
      </c>
      <c r="Q1121" s="203" t="s">
        <v>3932</v>
      </c>
      <c r="R1121" s="203">
        <v>0.4</v>
      </c>
      <c r="S1121" s="203">
        <v>0.09</v>
      </c>
      <c r="T1121" s="203">
        <v>0.01</v>
      </c>
      <c r="U1121" s="203">
        <v>0.5</v>
      </c>
      <c r="V1121" s="203">
        <v>0</v>
      </c>
      <c r="W1121" s="203">
        <v>0</v>
      </c>
      <c r="X1121" s="203">
        <v>0</v>
      </c>
      <c r="Y1121" s="203">
        <v>0</v>
      </c>
      <c r="Z1121" s="203">
        <v>0</v>
      </c>
      <c r="AA1121" s="203">
        <v>0</v>
      </c>
      <c r="AB1121" s="203">
        <v>0</v>
      </c>
      <c r="AC1121" s="203">
        <v>0</v>
      </c>
      <c r="AD1121" s="203">
        <v>0</v>
      </c>
      <c r="AE1121" s="203">
        <v>0</v>
      </c>
      <c r="AF1121" s="203">
        <v>0</v>
      </c>
      <c r="AG1121" s="203">
        <v>0</v>
      </c>
      <c r="AH1121" s="203">
        <v>0</v>
      </c>
      <c r="AI1121" s="203">
        <v>0</v>
      </c>
      <c r="AJ1121" s="203">
        <v>0</v>
      </c>
      <c r="AK1121" s="203">
        <v>0</v>
      </c>
      <c r="AL1121" s="203">
        <v>0</v>
      </c>
      <c r="AM1121" s="203">
        <v>0</v>
      </c>
      <c r="AN1121" s="203">
        <v>0</v>
      </c>
      <c r="AO1121" s="203">
        <v>0</v>
      </c>
      <c r="AP1121" s="203">
        <v>0</v>
      </c>
      <c r="AQ1121" s="203">
        <v>0</v>
      </c>
      <c r="AR1121" s="203">
        <v>0</v>
      </c>
      <c r="AS1121" s="203">
        <v>0</v>
      </c>
      <c r="AT1121" s="203">
        <v>0</v>
      </c>
      <c r="AU1121" s="203">
        <v>0</v>
      </c>
      <c r="AV1121" s="203">
        <v>0</v>
      </c>
      <c r="AW1121" s="203">
        <v>0</v>
      </c>
      <c r="AX1121" s="203">
        <v>0</v>
      </c>
      <c r="AY1121" s="203">
        <v>0</v>
      </c>
    </row>
    <row r="1122" spans="16:51" x14ac:dyDescent="0.25">
      <c r="P1122" s="200" t="s">
        <v>4056</v>
      </c>
      <c r="Q1122" s="203" t="s">
        <v>3845</v>
      </c>
      <c r="R1122" s="203">
        <v>0.4</v>
      </c>
      <c r="S1122" s="203">
        <v>0.09</v>
      </c>
      <c r="T1122" s="203">
        <v>0.01</v>
      </c>
      <c r="U1122" s="203">
        <v>0.5</v>
      </c>
      <c r="V1122" s="203">
        <v>0</v>
      </c>
      <c r="W1122" s="203">
        <v>0</v>
      </c>
      <c r="X1122" s="203">
        <v>0</v>
      </c>
      <c r="Y1122" s="203">
        <v>0</v>
      </c>
      <c r="Z1122" s="203">
        <v>0</v>
      </c>
      <c r="AA1122" s="203">
        <v>0</v>
      </c>
      <c r="AB1122" s="203">
        <v>0</v>
      </c>
      <c r="AC1122" s="203">
        <v>0</v>
      </c>
      <c r="AD1122" s="203">
        <v>0</v>
      </c>
      <c r="AE1122" s="203">
        <v>0</v>
      </c>
      <c r="AF1122" s="203">
        <v>0</v>
      </c>
      <c r="AG1122" s="203">
        <v>0</v>
      </c>
      <c r="AH1122" s="203">
        <v>0</v>
      </c>
      <c r="AI1122" s="203">
        <v>0</v>
      </c>
      <c r="AJ1122" s="203">
        <v>0</v>
      </c>
      <c r="AK1122" s="203">
        <v>0</v>
      </c>
      <c r="AL1122" s="203">
        <v>0</v>
      </c>
      <c r="AM1122" s="203">
        <v>0</v>
      </c>
      <c r="AN1122" s="203">
        <v>0</v>
      </c>
      <c r="AO1122" s="203">
        <v>0</v>
      </c>
      <c r="AP1122" s="203">
        <v>0</v>
      </c>
      <c r="AQ1122" s="203">
        <v>0</v>
      </c>
      <c r="AR1122" s="203">
        <v>0</v>
      </c>
      <c r="AS1122" s="203">
        <v>0</v>
      </c>
      <c r="AT1122" s="203">
        <v>0</v>
      </c>
      <c r="AU1122" s="203">
        <v>0</v>
      </c>
      <c r="AV1122" s="203">
        <v>0</v>
      </c>
      <c r="AW1122" s="203">
        <v>0</v>
      </c>
      <c r="AX1122" s="203">
        <v>0</v>
      </c>
      <c r="AY1122" s="203">
        <v>0</v>
      </c>
    </row>
    <row r="1123" spans="16:51" x14ac:dyDescent="0.25">
      <c r="P1123" s="200" t="s">
        <v>4056</v>
      </c>
      <c r="Q1123" s="203" t="s">
        <v>3913</v>
      </c>
      <c r="R1123" s="203">
        <v>0.4</v>
      </c>
      <c r="S1123" s="203">
        <v>0.09</v>
      </c>
      <c r="T1123" s="203">
        <v>0.01</v>
      </c>
      <c r="U1123" s="203">
        <v>0.5</v>
      </c>
      <c r="V1123" s="203">
        <v>0</v>
      </c>
      <c r="W1123" s="203">
        <v>0</v>
      </c>
      <c r="X1123" s="203">
        <v>0</v>
      </c>
      <c r="Y1123" s="203">
        <v>0</v>
      </c>
      <c r="Z1123" s="203">
        <v>0</v>
      </c>
      <c r="AA1123" s="203">
        <v>0</v>
      </c>
      <c r="AB1123" s="203">
        <v>0</v>
      </c>
      <c r="AC1123" s="203">
        <v>0</v>
      </c>
      <c r="AD1123" s="203">
        <v>0</v>
      </c>
      <c r="AE1123" s="203">
        <v>0</v>
      </c>
      <c r="AF1123" s="203">
        <v>0</v>
      </c>
      <c r="AG1123" s="203">
        <v>0</v>
      </c>
      <c r="AH1123" s="203">
        <v>0</v>
      </c>
      <c r="AI1123" s="203">
        <v>0</v>
      </c>
      <c r="AJ1123" s="203">
        <v>0</v>
      </c>
      <c r="AK1123" s="203">
        <v>0</v>
      </c>
      <c r="AL1123" s="203">
        <v>0</v>
      </c>
      <c r="AM1123" s="203">
        <v>0</v>
      </c>
      <c r="AN1123" s="203">
        <v>0</v>
      </c>
      <c r="AO1123" s="203">
        <v>0</v>
      </c>
      <c r="AP1123" s="203">
        <v>0</v>
      </c>
      <c r="AQ1123" s="203">
        <v>0</v>
      </c>
      <c r="AR1123" s="203">
        <v>0</v>
      </c>
      <c r="AS1123" s="203">
        <v>0</v>
      </c>
      <c r="AT1123" s="203">
        <v>0</v>
      </c>
      <c r="AU1123" s="203">
        <v>0</v>
      </c>
      <c r="AV1123" s="203">
        <v>0</v>
      </c>
      <c r="AW1123" s="203">
        <v>0</v>
      </c>
      <c r="AX1123" s="203">
        <v>0</v>
      </c>
      <c r="AY1123" s="203">
        <v>0</v>
      </c>
    </row>
    <row r="1124" spans="16:51" x14ac:dyDescent="0.25">
      <c r="P1124" s="200" t="s">
        <v>4056</v>
      </c>
      <c r="Q1124" s="203" t="s">
        <v>3890</v>
      </c>
      <c r="R1124" s="203">
        <v>0.49</v>
      </c>
      <c r="S1124" s="203">
        <v>0.01</v>
      </c>
      <c r="T1124" s="203">
        <v>0.5</v>
      </c>
      <c r="U1124" s="203">
        <v>0</v>
      </c>
      <c r="V1124" s="203">
        <v>0</v>
      </c>
      <c r="W1124" s="203">
        <v>0</v>
      </c>
      <c r="X1124" s="203">
        <v>0</v>
      </c>
      <c r="Y1124" s="203">
        <v>0</v>
      </c>
      <c r="Z1124" s="203">
        <v>0</v>
      </c>
      <c r="AA1124" s="203">
        <v>0</v>
      </c>
      <c r="AB1124" s="203">
        <v>0</v>
      </c>
      <c r="AC1124" s="203">
        <v>0</v>
      </c>
      <c r="AD1124" s="203">
        <v>0</v>
      </c>
      <c r="AE1124" s="203">
        <v>0</v>
      </c>
      <c r="AF1124" s="203">
        <v>0</v>
      </c>
      <c r="AG1124" s="203">
        <v>0</v>
      </c>
      <c r="AH1124" s="203">
        <v>0</v>
      </c>
      <c r="AI1124" s="203">
        <v>0</v>
      </c>
      <c r="AJ1124" s="203">
        <v>0</v>
      </c>
      <c r="AK1124" s="203">
        <v>0</v>
      </c>
      <c r="AL1124" s="203">
        <v>0</v>
      </c>
      <c r="AM1124" s="203">
        <v>0</v>
      </c>
      <c r="AN1124" s="203">
        <v>0</v>
      </c>
      <c r="AO1124" s="203">
        <v>0</v>
      </c>
      <c r="AP1124" s="203">
        <v>0</v>
      </c>
      <c r="AQ1124" s="203">
        <v>0</v>
      </c>
      <c r="AR1124" s="203">
        <v>0</v>
      </c>
      <c r="AS1124" s="203">
        <v>0</v>
      </c>
      <c r="AT1124" s="203">
        <v>0</v>
      </c>
      <c r="AU1124" s="203">
        <v>0</v>
      </c>
      <c r="AV1124" s="203">
        <v>0</v>
      </c>
      <c r="AW1124" s="203">
        <v>0</v>
      </c>
      <c r="AX1124" s="203">
        <v>0</v>
      </c>
      <c r="AY1124" s="203">
        <v>0</v>
      </c>
    </row>
    <row r="1125" spans="16:51" x14ac:dyDescent="0.25">
      <c r="P1125" s="200" t="s">
        <v>4056</v>
      </c>
      <c r="Q1125" s="203" t="s">
        <v>3969</v>
      </c>
      <c r="R1125" s="203">
        <v>0.4</v>
      </c>
      <c r="S1125" s="203">
        <v>0.09</v>
      </c>
      <c r="T1125" s="203">
        <v>0.01</v>
      </c>
      <c r="U1125" s="203">
        <v>0.5</v>
      </c>
      <c r="V1125" s="203">
        <v>0</v>
      </c>
      <c r="W1125" s="203">
        <v>0</v>
      </c>
      <c r="X1125" s="203">
        <v>0</v>
      </c>
      <c r="Y1125" s="203">
        <v>0</v>
      </c>
      <c r="Z1125" s="203">
        <v>0</v>
      </c>
      <c r="AA1125" s="203">
        <v>0</v>
      </c>
      <c r="AB1125" s="203">
        <v>0</v>
      </c>
      <c r="AC1125" s="203">
        <v>0</v>
      </c>
      <c r="AD1125" s="203">
        <v>0</v>
      </c>
      <c r="AE1125" s="203">
        <v>0</v>
      </c>
      <c r="AF1125" s="203">
        <v>0</v>
      </c>
      <c r="AG1125" s="203">
        <v>0</v>
      </c>
      <c r="AH1125" s="203">
        <v>0</v>
      </c>
      <c r="AI1125" s="203">
        <v>0</v>
      </c>
      <c r="AJ1125" s="203">
        <v>0</v>
      </c>
      <c r="AK1125" s="203">
        <v>0</v>
      </c>
      <c r="AL1125" s="203">
        <v>0</v>
      </c>
      <c r="AM1125" s="203">
        <v>0</v>
      </c>
      <c r="AN1125" s="203">
        <v>0</v>
      </c>
      <c r="AO1125" s="203">
        <v>0</v>
      </c>
      <c r="AP1125" s="203">
        <v>0</v>
      </c>
      <c r="AQ1125" s="203">
        <v>0</v>
      </c>
      <c r="AR1125" s="203">
        <v>0</v>
      </c>
      <c r="AS1125" s="203">
        <v>0</v>
      </c>
      <c r="AT1125" s="203">
        <v>0</v>
      </c>
      <c r="AU1125" s="203">
        <v>0</v>
      </c>
      <c r="AV1125" s="203">
        <v>0</v>
      </c>
      <c r="AW1125" s="203">
        <v>0</v>
      </c>
      <c r="AX1125" s="203">
        <v>0</v>
      </c>
      <c r="AY1125" s="203">
        <v>0</v>
      </c>
    </row>
    <row r="1126" spans="16:51" x14ac:dyDescent="0.25">
      <c r="P1126" s="200" t="s">
        <v>4056</v>
      </c>
      <c r="Q1126" s="203" t="s">
        <v>3933</v>
      </c>
      <c r="R1126" s="203">
        <v>0.49</v>
      </c>
      <c r="S1126" s="203">
        <v>0.01</v>
      </c>
      <c r="T1126" s="203">
        <v>0.5</v>
      </c>
      <c r="U1126" s="203">
        <v>0</v>
      </c>
      <c r="V1126" s="203">
        <v>0</v>
      </c>
      <c r="W1126" s="203">
        <v>0</v>
      </c>
      <c r="X1126" s="203">
        <v>0</v>
      </c>
      <c r="Y1126" s="203">
        <v>0</v>
      </c>
      <c r="Z1126" s="203">
        <v>0</v>
      </c>
      <c r="AA1126" s="203">
        <v>0</v>
      </c>
      <c r="AB1126" s="203">
        <v>0</v>
      </c>
      <c r="AC1126" s="203">
        <v>0</v>
      </c>
      <c r="AD1126" s="203">
        <v>0</v>
      </c>
      <c r="AE1126" s="203">
        <v>0</v>
      </c>
      <c r="AF1126" s="203">
        <v>0</v>
      </c>
      <c r="AG1126" s="203">
        <v>0</v>
      </c>
      <c r="AH1126" s="203">
        <v>0</v>
      </c>
      <c r="AI1126" s="203">
        <v>0</v>
      </c>
      <c r="AJ1126" s="203">
        <v>0</v>
      </c>
      <c r="AK1126" s="203">
        <v>0</v>
      </c>
      <c r="AL1126" s="203">
        <v>0</v>
      </c>
      <c r="AM1126" s="203">
        <v>0</v>
      </c>
      <c r="AN1126" s="203">
        <v>0</v>
      </c>
      <c r="AO1126" s="203">
        <v>0</v>
      </c>
      <c r="AP1126" s="203">
        <v>0</v>
      </c>
      <c r="AQ1126" s="203">
        <v>0</v>
      </c>
      <c r="AR1126" s="203">
        <v>0</v>
      </c>
      <c r="AS1126" s="203">
        <v>0</v>
      </c>
      <c r="AT1126" s="203">
        <v>0</v>
      </c>
      <c r="AU1126" s="203">
        <v>0</v>
      </c>
      <c r="AV1126" s="203">
        <v>0</v>
      </c>
      <c r="AW1126" s="203">
        <v>0</v>
      </c>
      <c r="AX1126" s="203">
        <v>0</v>
      </c>
      <c r="AY1126" s="203">
        <v>0</v>
      </c>
    </row>
    <row r="1127" spans="16:51" x14ac:dyDescent="0.25">
      <c r="P1127" s="200" t="s">
        <v>4056</v>
      </c>
      <c r="Q1127" s="203" t="s">
        <v>3958</v>
      </c>
      <c r="R1127" s="203">
        <v>0.4</v>
      </c>
      <c r="S1127" s="203">
        <v>0.09</v>
      </c>
      <c r="T1127" s="203">
        <v>0.01</v>
      </c>
      <c r="U1127" s="203">
        <v>0.5</v>
      </c>
      <c r="V1127" s="203">
        <v>0</v>
      </c>
      <c r="W1127" s="203">
        <v>0</v>
      </c>
      <c r="X1127" s="203">
        <v>0</v>
      </c>
      <c r="Y1127" s="203">
        <v>0</v>
      </c>
      <c r="Z1127" s="203">
        <v>0</v>
      </c>
      <c r="AA1127" s="203">
        <v>0</v>
      </c>
      <c r="AB1127" s="203">
        <v>0</v>
      </c>
      <c r="AC1127" s="203">
        <v>0</v>
      </c>
      <c r="AD1127" s="203">
        <v>0</v>
      </c>
      <c r="AE1127" s="203">
        <v>0</v>
      </c>
      <c r="AF1127" s="203">
        <v>0</v>
      </c>
      <c r="AG1127" s="203">
        <v>0</v>
      </c>
      <c r="AH1127" s="203">
        <v>0</v>
      </c>
      <c r="AI1127" s="203">
        <v>0</v>
      </c>
      <c r="AJ1127" s="203">
        <v>0</v>
      </c>
      <c r="AK1127" s="203">
        <v>0</v>
      </c>
      <c r="AL1127" s="203">
        <v>0</v>
      </c>
      <c r="AM1127" s="203">
        <v>0</v>
      </c>
      <c r="AN1127" s="203">
        <v>0</v>
      </c>
      <c r="AO1127" s="203">
        <v>0</v>
      </c>
      <c r="AP1127" s="203">
        <v>0</v>
      </c>
      <c r="AQ1127" s="203">
        <v>0</v>
      </c>
      <c r="AR1127" s="203">
        <v>0</v>
      </c>
      <c r="AS1127" s="203">
        <v>0</v>
      </c>
      <c r="AT1127" s="203">
        <v>0</v>
      </c>
      <c r="AU1127" s="203">
        <v>0</v>
      </c>
      <c r="AV1127" s="203">
        <v>0</v>
      </c>
      <c r="AW1127" s="203">
        <v>0</v>
      </c>
      <c r="AX1127" s="203">
        <v>0</v>
      </c>
      <c r="AY1127" s="203">
        <v>0</v>
      </c>
    </row>
    <row r="1128" spans="16:51" x14ac:dyDescent="0.25">
      <c r="P1128" s="200" t="s">
        <v>4056</v>
      </c>
      <c r="Q1128" s="203" t="s">
        <v>3624</v>
      </c>
      <c r="R1128" s="203">
        <v>0.4</v>
      </c>
      <c r="S1128" s="203">
        <v>0.09</v>
      </c>
      <c r="T1128" s="203">
        <v>0.01</v>
      </c>
      <c r="U1128" s="203">
        <v>0.5</v>
      </c>
      <c r="V1128" s="203">
        <v>0</v>
      </c>
      <c r="W1128" s="203">
        <v>0</v>
      </c>
      <c r="X1128" s="203">
        <v>0</v>
      </c>
      <c r="Y1128" s="203">
        <v>0</v>
      </c>
      <c r="Z1128" s="203">
        <v>0</v>
      </c>
      <c r="AA1128" s="203">
        <v>0</v>
      </c>
      <c r="AB1128" s="203">
        <v>0</v>
      </c>
      <c r="AC1128" s="203">
        <v>0</v>
      </c>
      <c r="AD1128" s="203">
        <v>0</v>
      </c>
      <c r="AE1128" s="203">
        <v>0</v>
      </c>
      <c r="AF1128" s="203">
        <v>0</v>
      </c>
      <c r="AG1128" s="203">
        <v>0</v>
      </c>
      <c r="AH1128" s="203">
        <v>0</v>
      </c>
      <c r="AI1128" s="203">
        <v>0</v>
      </c>
      <c r="AJ1128" s="203">
        <v>0</v>
      </c>
      <c r="AK1128" s="203">
        <v>0</v>
      </c>
      <c r="AL1128" s="203">
        <v>0</v>
      </c>
      <c r="AM1128" s="203">
        <v>0</v>
      </c>
      <c r="AN1128" s="203">
        <v>0</v>
      </c>
      <c r="AO1128" s="203">
        <v>0</v>
      </c>
      <c r="AP1128" s="203">
        <v>0</v>
      </c>
      <c r="AQ1128" s="203">
        <v>0</v>
      </c>
      <c r="AR1128" s="203">
        <v>0</v>
      </c>
      <c r="AS1128" s="203">
        <v>0</v>
      </c>
      <c r="AT1128" s="203">
        <v>0</v>
      </c>
      <c r="AU1128" s="203">
        <v>0</v>
      </c>
      <c r="AV1128" s="203">
        <v>0</v>
      </c>
      <c r="AW1128" s="203">
        <v>0</v>
      </c>
      <c r="AX1128" s="203">
        <v>0</v>
      </c>
      <c r="AY1128" s="203">
        <v>0</v>
      </c>
    </row>
    <row r="1129" spans="16:51" x14ac:dyDescent="0.25">
      <c r="P1129" s="200"/>
      <c r="Q1129" s="203" t="s">
        <v>3945</v>
      </c>
      <c r="R1129" s="203"/>
      <c r="S1129" s="203"/>
      <c r="T1129" s="203"/>
      <c r="U1129" s="203"/>
      <c r="V1129" s="203"/>
      <c r="W1129" s="203"/>
      <c r="X1129" s="203"/>
      <c r="Y1129" s="203"/>
      <c r="Z1129" s="203"/>
      <c r="AA1129" s="203"/>
      <c r="AB1129" s="203"/>
      <c r="AC1129" s="203"/>
      <c r="AD1129" s="203"/>
      <c r="AE1129" s="203"/>
      <c r="AF1129" s="203"/>
      <c r="AG1129" s="203"/>
      <c r="AH1129" s="203"/>
      <c r="AI1129" s="203"/>
      <c r="AJ1129" s="203"/>
      <c r="AK1129" s="203"/>
      <c r="AL1129" s="203"/>
      <c r="AM1129" s="203"/>
      <c r="AN1129" s="203"/>
      <c r="AO1129" s="203"/>
      <c r="AP1129" s="203"/>
      <c r="AQ1129" s="203"/>
      <c r="AR1129" s="203"/>
      <c r="AS1129" s="203"/>
      <c r="AT1129" s="203"/>
      <c r="AU1129" s="203"/>
      <c r="AV1129" s="203"/>
      <c r="AW1129" s="203"/>
      <c r="AX1129" s="203"/>
      <c r="AY1129" s="203"/>
    </row>
    <row r="1130" spans="16:51" x14ac:dyDescent="0.25">
      <c r="P1130" s="200"/>
      <c r="Q1130" s="203" t="s">
        <v>3944</v>
      </c>
      <c r="R1130" s="203"/>
      <c r="S1130" s="203"/>
      <c r="T1130" s="203"/>
      <c r="U1130" s="203"/>
      <c r="V1130" s="203"/>
      <c r="W1130" s="203"/>
      <c r="X1130" s="203"/>
      <c r="Y1130" s="203"/>
      <c r="Z1130" s="203"/>
      <c r="AA1130" s="203"/>
      <c r="AB1130" s="203"/>
      <c r="AC1130" s="203"/>
      <c r="AD1130" s="203"/>
      <c r="AE1130" s="203"/>
      <c r="AF1130" s="203"/>
      <c r="AG1130" s="203"/>
      <c r="AH1130" s="203"/>
      <c r="AI1130" s="203"/>
      <c r="AJ1130" s="203"/>
      <c r="AK1130" s="203"/>
      <c r="AL1130" s="203"/>
      <c r="AM1130" s="203"/>
      <c r="AN1130" s="203"/>
      <c r="AO1130" s="203"/>
      <c r="AP1130" s="203"/>
      <c r="AQ1130" s="203"/>
      <c r="AR1130" s="203"/>
      <c r="AS1130" s="203"/>
      <c r="AT1130" s="203"/>
      <c r="AU1130" s="203"/>
      <c r="AV1130" s="203"/>
      <c r="AW1130" s="203"/>
      <c r="AX1130" s="203"/>
      <c r="AY1130" s="203"/>
    </row>
    <row r="1131" spans="16:51" x14ac:dyDescent="0.25">
      <c r="P1131" s="200"/>
      <c r="Q1131" s="203" t="s">
        <v>3974</v>
      </c>
      <c r="R1131" s="203"/>
      <c r="S1131" s="203"/>
      <c r="T1131" s="203"/>
      <c r="U1131" s="203"/>
      <c r="V1131" s="203"/>
      <c r="W1131" s="203"/>
      <c r="X1131" s="203"/>
      <c r="Y1131" s="203"/>
      <c r="Z1131" s="203"/>
      <c r="AA1131" s="203"/>
      <c r="AB1131" s="203"/>
      <c r="AC1131" s="203"/>
      <c r="AD1131" s="203"/>
      <c r="AE1131" s="203"/>
      <c r="AF1131" s="203"/>
      <c r="AG1131" s="203"/>
      <c r="AH1131" s="203"/>
      <c r="AI1131" s="203"/>
      <c r="AJ1131" s="203"/>
      <c r="AK1131" s="203"/>
      <c r="AL1131" s="203"/>
      <c r="AM1131" s="203"/>
      <c r="AN1131" s="203"/>
      <c r="AO1131" s="203"/>
      <c r="AP1131" s="203"/>
      <c r="AQ1131" s="203"/>
      <c r="AR1131" s="203"/>
      <c r="AS1131" s="203"/>
      <c r="AT1131" s="203"/>
      <c r="AU1131" s="203"/>
      <c r="AV1131" s="203"/>
      <c r="AW1131" s="203"/>
      <c r="AX1131" s="203"/>
      <c r="AY1131" s="203"/>
    </row>
    <row r="1132" spans="16:51" x14ac:dyDescent="0.25">
      <c r="P1132" s="200" t="s">
        <v>4056</v>
      </c>
      <c r="Q1132" s="203" t="s">
        <v>3879</v>
      </c>
      <c r="R1132" s="203">
        <v>0.3</v>
      </c>
      <c r="S1132" s="203">
        <v>0.2</v>
      </c>
      <c r="T1132" s="203">
        <v>0.5</v>
      </c>
      <c r="U1132" s="203">
        <v>0</v>
      </c>
      <c r="V1132" s="203">
        <v>0</v>
      </c>
      <c r="W1132" s="203">
        <v>0</v>
      </c>
      <c r="X1132" s="203">
        <v>0</v>
      </c>
      <c r="Y1132" s="203">
        <v>0</v>
      </c>
      <c r="Z1132" s="203">
        <v>0</v>
      </c>
      <c r="AA1132" s="203">
        <v>0</v>
      </c>
      <c r="AB1132" s="203">
        <v>0</v>
      </c>
      <c r="AC1132" s="203">
        <v>0</v>
      </c>
      <c r="AD1132" s="203">
        <v>0</v>
      </c>
      <c r="AE1132" s="203">
        <v>0</v>
      </c>
      <c r="AF1132" s="203">
        <v>0</v>
      </c>
      <c r="AG1132" s="203">
        <v>0</v>
      </c>
      <c r="AH1132" s="203">
        <v>0</v>
      </c>
      <c r="AI1132" s="203">
        <v>0</v>
      </c>
      <c r="AJ1132" s="203">
        <v>0</v>
      </c>
      <c r="AK1132" s="203">
        <v>0</v>
      </c>
      <c r="AL1132" s="203">
        <v>0</v>
      </c>
      <c r="AM1132" s="203">
        <v>0</v>
      </c>
      <c r="AN1132" s="203">
        <v>0</v>
      </c>
      <c r="AO1132" s="203">
        <v>0</v>
      </c>
      <c r="AP1132" s="203">
        <v>0</v>
      </c>
      <c r="AQ1132" s="203">
        <v>0</v>
      </c>
      <c r="AR1132" s="203">
        <v>0</v>
      </c>
      <c r="AS1132" s="203">
        <v>0</v>
      </c>
      <c r="AT1132" s="203">
        <v>0</v>
      </c>
      <c r="AU1132" s="203">
        <v>0</v>
      </c>
      <c r="AV1132" s="203">
        <v>0</v>
      </c>
      <c r="AW1132" s="203">
        <v>0</v>
      </c>
      <c r="AX1132" s="203">
        <v>0</v>
      </c>
      <c r="AY1132" s="203">
        <v>0</v>
      </c>
    </row>
    <row r="1133" spans="16:51" x14ac:dyDescent="0.25">
      <c r="P1133" s="200" t="s">
        <v>4056</v>
      </c>
      <c r="Q1133" s="203" t="s">
        <v>3801</v>
      </c>
      <c r="R1133" s="203">
        <v>0.4</v>
      </c>
      <c r="S1133" s="203">
        <v>0.09</v>
      </c>
      <c r="T1133" s="203">
        <v>0.01</v>
      </c>
      <c r="U1133" s="203">
        <v>0.5</v>
      </c>
      <c r="V1133" s="203">
        <v>0</v>
      </c>
      <c r="W1133" s="203">
        <v>0</v>
      </c>
      <c r="X1133" s="203">
        <v>0</v>
      </c>
      <c r="Y1133" s="203">
        <v>0</v>
      </c>
      <c r="Z1133" s="203">
        <v>0</v>
      </c>
      <c r="AA1133" s="203">
        <v>0</v>
      </c>
      <c r="AB1133" s="203">
        <v>0</v>
      </c>
      <c r="AC1133" s="203">
        <v>0</v>
      </c>
      <c r="AD1133" s="203">
        <v>0</v>
      </c>
      <c r="AE1133" s="203">
        <v>0</v>
      </c>
      <c r="AF1133" s="203">
        <v>0</v>
      </c>
      <c r="AG1133" s="203">
        <v>0</v>
      </c>
      <c r="AH1133" s="203">
        <v>0</v>
      </c>
      <c r="AI1133" s="203">
        <v>0</v>
      </c>
      <c r="AJ1133" s="203">
        <v>0</v>
      </c>
      <c r="AK1133" s="203">
        <v>0</v>
      </c>
      <c r="AL1133" s="203">
        <v>0</v>
      </c>
      <c r="AM1133" s="203">
        <v>0</v>
      </c>
      <c r="AN1133" s="203">
        <v>0</v>
      </c>
      <c r="AO1133" s="203">
        <v>0</v>
      </c>
      <c r="AP1133" s="203">
        <v>0</v>
      </c>
      <c r="AQ1133" s="203">
        <v>0</v>
      </c>
      <c r="AR1133" s="203">
        <v>0</v>
      </c>
      <c r="AS1133" s="203">
        <v>0</v>
      </c>
      <c r="AT1133" s="203">
        <v>0</v>
      </c>
      <c r="AU1133" s="203">
        <v>0</v>
      </c>
      <c r="AV1133" s="203">
        <v>0</v>
      </c>
      <c r="AW1133" s="203">
        <v>0</v>
      </c>
      <c r="AX1133" s="203">
        <v>0</v>
      </c>
      <c r="AY1133" s="203">
        <v>0</v>
      </c>
    </row>
    <row r="1134" spans="16:51" x14ac:dyDescent="0.25">
      <c r="P1134" s="200" t="s">
        <v>4056</v>
      </c>
      <c r="Q1134" s="203" t="s">
        <v>3975</v>
      </c>
      <c r="R1134" s="203">
        <v>0.4</v>
      </c>
      <c r="S1134" s="203">
        <v>0.1</v>
      </c>
      <c r="T1134" s="203">
        <v>0.5</v>
      </c>
      <c r="U1134" s="203">
        <v>0</v>
      </c>
      <c r="V1134" s="203">
        <v>0</v>
      </c>
      <c r="W1134" s="203">
        <v>0</v>
      </c>
      <c r="X1134" s="203">
        <v>0</v>
      </c>
      <c r="Y1134" s="203">
        <v>0</v>
      </c>
      <c r="Z1134" s="203">
        <v>0</v>
      </c>
      <c r="AA1134" s="203">
        <v>0</v>
      </c>
      <c r="AB1134" s="203">
        <v>0</v>
      </c>
      <c r="AC1134" s="203">
        <v>0</v>
      </c>
      <c r="AD1134" s="203">
        <v>0</v>
      </c>
      <c r="AE1134" s="203">
        <v>0</v>
      </c>
      <c r="AF1134" s="203">
        <v>0</v>
      </c>
      <c r="AG1134" s="203">
        <v>0</v>
      </c>
      <c r="AH1134" s="203">
        <v>0</v>
      </c>
      <c r="AI1134" s="203">
        <v>0</v>
      </c>
      <c r="AJ1134" s="203">
        <v>0</v>
      </c>
      <c r="AK1134" s="203">
        <v>0</v>
      </c>
      <c r="AL1134" s="203">
        <v>0</v>
      </c>
      <c r="AM1134" s="203">
        <v>0</v>
      </c>
      <c r="AN1134" s="203">
        <v>0</v>
      </c>
      <c r="AO1134" s="203">
        <v>0</v>
      </c>
      <c r="AP1134" s="203">
        <v>0</v>
      </c>
      <c r="AQ1134" s="203">
        <v>0</v>
      </c>
      <c r="AR1134" s="203">
        <v>0</v>
      </c>
      <c r="AS1134" s="203">
        <v>0</v>
      </c>
      <c r="AT1134" s="203">
        <v>0</v>
      </c>
      <c r="AU1134" s="203">
        <v>0</v>
      </c>
      <c r="AV1134" s="203">
        <v>0</v>
      </c>
      <c r="AW1134" s="203">
        <v>0</v>
      </c>
      <c r="AX1134" s="203">
        <v>0</v>
      </c>
      <c r="AY1134" s="203">
        <v>0</v>
      </c>
    </row>
    <row r="1135" spans="16:51" x14ac:dyDescent="0.25">
      <c r="P1135" s="200" t="s">
        <v>4056</v>
      </c>
      <c r="Q1135" s="203" t="s">
        <v>3976</v>
      </c>
      <c r="R1135" s="203">
        <v>0.4</v>
      </c>
      <c r="S1135" s="203">
        <v>0.1</v>
      </c>
      <c r="T1135" s="203">
        <v>0.5</v>
      </c>
      <c r="U1135" s="203">
        <v>0</v>
      </c>
      <c r="V1135" s="203">
        <v>0</v>
      </c>
      <c r="W1135" s="203">
        <v>0</v>
      </c>
      <c r="X1135" s="203">
        <v>0</v>
      </c>
      <c r="Y1135" s="203">
        <v>0</v>
      </c>
      <c r="Z1135" s="203">
        <v>0</v>
      </c>
      <c r="AA1135" s="203">
        <v>0</v>
      </c>
      <c r="AB1135" s="203">
        <v>0</v>
      </c>
      <c r="AC1135" s="203">
        <v>0</v>
      </c>
      <c r="AD1135" s="203">
        <v>0</v>
      </c>
      <c r="AE1135" s="203">
        <v>0</v>
      </c>
      <c r="AF1135" s="203">
        <v>0</v>
      </c>
      <c r="AG1135" s="203">
        <v>0</v>
      </c>
      <c r="AH1135" s="203">
        <v>0</v>
      </c>
      <c r="AI1135" s="203">
        <v>0</v>
      </c>
      <c r="AJ1135" s="203">
        <v>0</v>
      </c>
      <c r="AK1135" s="203">
        <v>0</v>
      </c>
      <c r="AL1135" s="203">
        <v>0</v>
      </c>
      <c r="AM1135" s="203">
        <v>0</v>
      </c>
      <c r="AN1135" s="203">
        <v>0</v>
      </c>
      <c r="AO1135" s="203">
        <v>0</v>
      </c>
      <c r="AP1135" s="203">
        <v>0</v>
      </c>
      <c r="AQ1135" s="203">
        <v>0</v>
      </c>
      <c r="AR1135" s="203">
        <v>0</v>
      </c>
      <c r="AS1135" s="203">
        <v>0</v>
      </c>
      <c r="AT1135" s="203">
        <v>0</v>
      </c>
      <c r="AU1135" s="203">
        <v>0</v>
      </c>
      <c r="AV1135" s="203">
        <v>0</v>
      </c>
      <c r="AW1135" s="203">
        <v>0</v>
      </c>
      <c r="AX1135" s="203">
        <v>0</v>
      </c>
      <c r="AY1135" s="203">
        <v>0</v>
      </c>
    </row>
    <row r="1136" spans="16:51" x14ac:dyDescent="0.25">
      <c r="P1136" s="200" t="s">
        <v>4056</v>
      </c>
      <c r="Q1136" s="203" t="s">
        <v>3763</v>
      </c>
      <c r="R1136" s="203">
        <v>0.49</v>
      </c>
      <c r="S1136" s="203">
        <v>0.01</v>
      </c>
      <c r="T1136" s="203">
        <v>0.5</v>
      </c>
      <c r="U1136" s="203">
        <v>0</v>
      </c>
      <c r="V1136" s="203">
        <v>0</v>
      </c>
      <c r="W1136" s="203">
        <v>0</v>
      </c>
      <c r="X1136" s="203">
        <v>0</v>
      </c>
      <c r="Y1136" s="203">
        <v>0</v>
      </c>
      <c r="Z1136" s="203">
        <v>0</v>
      </c>
      <c r="AA1136" s="203">
        <v>0</v>
      </c>
      <c r="AB1136" s="203">
        <v>0</v>
      </c>
      <c r="AC1136" s="203">
        <v>0</v>
      </c>
      <c r="AD1136" s="203">
        <v>0</v>
      </c>
      <c r="AE1136" s="203">
        <v>0</v>
      </c>
      <c r="AF1136" s="203">
        <v>0</v>
      </c>
      <c r="AG1136" s="203">
        <v>0</v>
      </c>
      <c r="AH1136" s="203">
        <v>0</v>
      </c>
      <c r="AI1136" s="203">
        <v>0</v>
      </c>
      <c r="AJ1136" s="203">
        <v>0</v>
      </c>
      <c r="AK1136" s="203">
        <v>0</v>
      </c>
      <c r="AL1136" s="203">
        <v>0</v>
      </c>
      <c r="AM1136" s="203">
        <v>0</v>
      </c>
      <c r="AN1136" s="203">
        <v>0</v>
      </c>
      <c r="AO1136" s="203">
        <v>0</v>
      </c>
      <c r="AP1136" s="203">
        <v>0</v>
      </c>
      <c r="AQ1136" s="203">
        <v>0</v>
      </c>
      <c r="AR1136" s="203">
        <v>0</v>
      </c>
      <c r="AS1136" s="203">
        <v>0</v>
      </c>
      <c r="AT1136" s="203">
        <v>0</v>
      </c>
      <c r="AU1136" s="203">
        <v>0</v>
      </c>
      <c r="AV1136" s="203">
        <v>0</v>
      </c>
      <c r="AW1136" s="203">
        <v>0</v>
      </c>
      <c r="AX1136" s="203">
        <v>0</v>
      </c>
      <c r="AY1136" s="203">
        <v>0</v>
      </c>
    </row>
    <row r="1137" spans="16:51" x14ac:dyDescent="0.25">
      <c r="P1137" s="200" t="s">
        <v>4056</v>
      </c>
      <c r="Q1137" s="203" t="s">
        <v>3712</v>
      </c>
      <c r="R1137" s="203">
        <v>0.49</v>
      </c>
      <c r="S1137" s="203">
        <v>0.01</v>
      </c>
      <c r="T1137" s="203">
        <v>0.5</v>
      </c>
      <c r="U1137" s="203">
        <v>0</v>
      </c>
      <c r="V1137" s="203">
        <v>0</v>
      </c>
      <c r="W1137" s="203">
        <v>0</v>
      </c>
      <c r="X1137" s="203">
        <v>0</v>
      </c>
      <c r="Y1137" s="203">
        <v>0</v>
      </c>
      <c r="Z1137" s="203">
        <v>0</v>
      </c>
      <c r="AA1137" s="203">
        <v>0</v>
      </c>
      <c r="AB1137" s="203">
        <v>0</v>
      </c>
      <c r="AC1137" s="203">
        <v>0</v>
      </c>
      <c r="AD1137" s="203">
        <v>0</v>
      </c>
      <c r="AE1137" s="203">
        <v>0</v>
      </c>
      <c r="AF1137" s="203">
        <v>0</v>
      </c>
      <c r="AG1137" s="203">
        <v>0</v>
      </c>
      <c r="AH1137" s="203">
        <v>0</v>
      </c>
      <c r="AI1137" s="203">
        <v>0</v>
      </c>
      <c r="AJ1137" s="203">
        <v>0</v>
      </c>
      <c r="AK1137" s="203">
        <v>0</v>
      </c>
      <c r="AL1137" s="203">
        <v>0</v>
      </c>
      <c r="AM1137" s="203">
        <v>0</v>
      </c>
      <c r="AN1137" s="203">
        <v>0</v>
      </c>
      <c r="AO1137" s="203">
        <v>0</v>
      </c>
      <c r="AP1137" s="203">
        <v>0</v>
      </c>
      <c r="AQ1137" s="203">
        <v>0</v>
      </c>
      <c r="AR1137" s="203">
        <v>0</v>
      </c>
      <c r="AS1137" s="203">
        <v>0</v>
      </c>
      <c r="AT1137" s="203">
        <v>0</v>
      </c>
      <c r="AU1137" s="203">
        <v>0</v>
      </c>
      <c r="AV1137" s="203">
        <v>0</v>
      </c>
      <c r="AW1137" s="203">
        <v>0</v>
      </c>
      <c r="AX1137" s="203">
        <v>0</v>
      </c>
      <c r="AY1137" s="203">
        <v>0</v>
      </c>
    </row>
    <row r="1138" spans="16:51" x14ac:dyDescent="0.25">
      <c r="P1138" s="200" t="s">
        <v>4056</v>
      </c>
      <c r="Q1138" s="203" t="s">
        <v>3977</v>
      </c>
      <c r="R1138" s="203">
        <v>0.4</v>
      </c>
      <c r="S1138" s="203">
        <v>0.1</v>
      </c>
      <c r="T1138" s="203">
        <v>0.5</v>
      </c>
      <c r="U1138" s="203">
        <v>0</v>
      </c>
      <c r="V1138" s="203">
        <v>0</v>
      </c>
      <c r="W1138" s="203">
        <v>0</v>
      </c>
      <c r="X1138" s="203">
        <v>0</v>
      </c>
      <c r="Y1138" s="203">
        <v>0</v>
      </c>
      <c r="Z1138" s="203">
        <v>0</v>
      </c>
      <c r="AA1138" s="203">
        <v>0</v>
      </c>
      <c r="AB1138" s="203">
        <v>0</v>
      </c>
      <c r="AC1138" s="203">
        <v>0</v>
      </c>
      <c r="AD1138" s="203">
        <v>0</v>
      </c>
      <c r="AE1138" s="203">
        <v>0</v>
      </c>
      <c r="AF1138" s="203">
        <v>0</v>
      </c>
      <c r="AG1138" s="203">
        <v>0</v>
      </c>
      <c r="AH1138" s="203">
        <v>0</v>
      </c>
      <c r="AI1138" s="203">
        <v>0</v>
      </c>
      <c r="AJ1138" s="203">
        <v>0</v>
      </c>
      <c r="AK1138" s="203">
        <v>0</v>
      </c>
      <c r="AL1138" s="203">
        <v>0</v>
      </c>
      <c r="AM1138" s="203">
        <v>0</v>
      </c>
      <c r="AN1138" s="203">
        <v>0</v>
      </c>
      <c r="AO1138" s="203">
        <v>0</v>
      </c>
      <c r="AP1138" s="203">
        <v>0</v>
      </c>
      <c r="AQ1138" s="203">
        <v>0</v>
      </c>
      <c r="AR1138" s="203">
        <v>0</v>
      </c>
      <c r="AS1138" s="203">
        <v>0</v>
      </c>
      <c r="AT1138" s="203">
        <v>0</v>
      </c>
      <c r="AU1138" s="203">
        <v>0</v>
      </c>
      <c r="AV1138" s="203">
        <v>0</v>
      </c>
      <c r="AW1138" s="203">
        <v>0</v>
      </c>
      <c r="AX1138" s="203">
        <v>0</v>
      </c>
      <c r="AY1138" s="203">
        <v>0</v>
      </c>
    </row>
    <row r="1139" spans="16:51" x14ac:dyDescent="0.25">
      <c r="P1139" s="200"/>
      <c r="Q1139" s="203" t="s">
        <v>3903</v>
      </c>
      <c r="R1139" s="203"/>
      <c r="S1139" s="203"/>
      <c r="T1139" s="203"/>
      <c r="U1139" s="203"/>
      <c r="V1139" s="203"/>
      <c r="W1139" s="203"/>
      <c r="X1139" s="203"/>
      <c r="Y1139" s="203"/>
      <c r="Z1139" s="203"/>
      <c r="AA1139" s="203"/>
      <c r="AB1139" s="203"/>
      <c r="AC1139" s="203"/>
      <c r="AD1139" s="203"/>
      <c r="AE1139" s="203"/>
      <c r="AF1139" s="203"/>
      <c r="AG1139" s="203"/>
      <c r="AH1139" s="203"/>
      <c r="AI1139" s="203"/>
      <c r="AJ1139" s="203"/>
      <c r="AK1139" s="203"/>
      <c r="AL1139" s="203"/>
      <c r="AM1139" s="203"/>
      <c r="AN1139" s="203"/>
      <c r="AO1139" s="203"/>
      <c r="AP1139" s="203"/>
      <c r="AQ1139" s="203"/>
      <c r="AR1139" s="203"/>
      <c r="AS1139" s="203"/>
      <c r="AT1139" s="203"/>
      <c r="AU1139" s="203"/>
      <c r="AV1139" s="203"/>
      <c r="AW1139" s="203"/>
      <c r="AX1139" s="203"/>
      <c r="AY1139" s="203"/>
    </row>
    <row r="1140" spans="16:51" x14ac:dyDescent="0.25">
      <c r="P1140" s="200"/>
      <c r="Q1140" s="203" t="s">
        <v>3978</v>
      </c>
      <c r="R1140" s="203"/>
      <c r="S1140" s="203"/>
      <c r="T1140" s="203"/>
      <c r="U1140" s="203"/>
      <c r="V1140" s="203"/>
      <c r="W1140" s="203"/>
      <c r="X1140" s="203"/>
      <c r="Y1140" s="203"/>
      <c r="Z1140" s="203"/>
      <c r="AA1140" s="203"/>
      <c r="AB1140" s="203"/>
      <c r="AC1140" s="203"/>
      <c r="AD1140" s="203"/>
      <c r="AE1140" s="203"/>
      <c r="AF1140" s="203"/>
      <c r="AG1140" s="203"/>
      <c r="AH1140" s="203"/>
      <c r="AI1140" s="203"/>
      <c r="AJ1140" s="203"/>
      <c r="AK1140" s="203"/>
      <c r="AL1140" s="203"/>
      <c r="AM1140" s="203"/>
      <c r="AN1140" s="203"/>
      <c r="AO1140" s="203"/>
      <c r="AP1140" s="203"/>
      <c r="AQ1140" s="203"/>
      <c r="AR1140" s="203"/>
      <c r="AS1140" s="203"/>
      <c r="AT1140" s="203"/>
      <c r="AU1140" s="203"/>
      <c r="AV1140" s="203"/>
      <c r="AW1140" s="203"/>
      <c r="AX1140" s="203"/>
      <c r="AY1140" s="203"/>
    </row>
    <row r="1141" spans="16:51" x14ac:dyDescent="0.25">
      <c r="P1141" s="200" t="s">
        <v>4056</v>
      </c>
      <c r="Q1141" s="203" t="s">
        <v>3979</v>
      </c>
      <c r="R1141" s="203">
        <v>0.4</v>
      </c>
      <c r="S1141" s="203">
        <v>0.09</v>
      </c>
      <c r="T1141" s="203">
        <v>0.01</v>
      </c>
      <c r="U1141" s="203">
        <v>0.5</v>
      </c>
      <c r="V1141" s="203">
        <v>0</v>
      </c>
      <c r="W1141" s="203">
        <v>0</v>
      </c>
      <c r="X1141" s="203">
        <v>0</v>
      </c>
      <c r="Y1141" s="203">
        <v>0</v>
      </c>
      <c r="Z1141" s="203">
        <v>0</v>
      </c>
      <c r="AA1141" s="203">
        <v>0</v>
      </c>
      <c r="AB1141" s="203">
        <v>0</v>
      </c>
      <c r="AC1141" s="203">
        <v>0</v>
      </c>
      <c r="AD1141" s="203">
        <v>0</v>
      </c>
      <c r="AE1141" s="203">
        <v>0</v>
      </c>
      <c r="AF1141" s="203">
        <v>0</v>
      </c>
      <c r="AG1141" s="203">
        <v>0</v>
      </c>
      <c r="AH1141" s="203">
        <v>0</v>
      </c>
      <c r="AI1141" s="203">
        <v>0</v>
      </c>
      <c r="AJ1141" s="203">
        <v>0</v>
      </c>
      <c r="AK1141" s="203">
        <v>0</v>
      </c>
      <c r="AL1141" s="203">
        <v>0</v>
      </c>
      <c r="AM1141" s="203">
        <v>0</v>
      </c>
      <c r="AN1141" s="203">
        <v>0</v>
      </c>
      <c r="AO1141" s="203">
        <v>0</v>
      </c>
      <c r="AP1141" s="203">
        <v>0</v>
      </c>
      <c r="AQ1141" s="203">
        <v>0</v>
      </c>
      <c r="AR1141" s="203">
        <v>0</v>
      </c>
      <c r="AS1141" s="203">
        <v>0</v>
      </c>
      <c r="AT1141" s="203">
        <v>0</v>
      </c>
      <c r="AU1141" s="203">
        <v>0</v>
      </c>
      <c r="AV1141" s="203">
        <v>0</v>
      </c>
      <c r="AW1141" s="203">
        <v>0</v>
      </c>
      <c r="AX1141" s="203">
        <v>0</v>
      </c>
      <c r="AY1141" s="203">
        <v>0</v>
      </c>
    </row>
    <row r="1142" spans="16:51" x14ac:dyDescent="0.25">
      <c r="P1142" s="200" t="s">
        <v>4056</v>
      </c>
      <c r="Q1142" s="203" t="s">
        <v>3980</v>
      </c>
      <c r="R1142" s="203">
        <v>0.49</v>
      </c>
      <c r="S1142" s="203">
        <v>0.01</v>
      </c>
      <c r="T1142" s="203">
        <v>0.01</v>
      </c>
      <c r="U1142" s="203">
        <v>0.5</v>
      </c>
      <c r="V1142" s="203">
        <v>0</v>
      </c>
      <c r="W1142" s="203">
        <v>0</v>
      </c>
      <c r="X1142" s="203">
        <v>0</v>
      </c>
      <c r="Y1142" s="203">
        <v>0</v>
      </c>
      <c r="Z1142" s="203">
        <v>0</v>
      </c>
      <c r="AA1142" s="203">
        <v>0</v>
      </c>
      <c r="AB1142" s="203">
        <v>0</v>
      </c>
      <c r="AC1142" s="203">
        <v>0</v>
      </c>
      <c r="AD1142" s="203">
        <v>0</v>
      </c>
      <c r="AE1142" s="203">
        <v>0</v>
      </c>
      <c r="AF1142" s="203">
        <v>0</v>
      </c>
      <c r="AG1142" s="203">
        <v>0</v>
      </c>
      <c r="AH1142" s="203">
        <v>0</v>
      </c>
      <c r="AI1142" s="203">
        <v>0</v>
      </c>
      <c r="AJ1142" s="203">
        <v>0</v>
      </c>
      <c r="AK1142" s="203">
        <v>0</v>
      </c>
      <c r="AL1142" s="203">
        <v>0</v>
      </c>
      <c r="AM1142" s="203">
        <v>0</v>
      </c>
      <c r="AN1142" s="203">
        <v>0</v>
      </c>
      <c r="AO1142" s="203">
        <v>0</v>
      </c>
      <c r="AP1142" s="203">
        <v>0</v>
      </c>
      <c r="AQ1142" s="203">
        <v>0</v>
      </c>
      <c r="AR1142" s="203">
        <v>0</v>
      </c>
      <c r="AS1142" s="203">
        <v>0</v>
      </c>
      <c r="AT1142" s="203">
        <v>0</v>
      </c>
      <c r="AU1142" s="203">
        <v>0</v>
      </c>
      <c r="AV1142" s="203">
        <v>0</v>
      </c>
      <c r="AW1142" s="203">
        <v>0</v>
      </c>
      <c r="AX1142" s="203">
        <v>0</v>
      </c>
      <c r="AY1142" s="203">
        <v>0</v>
      </c>
    </row>
    <row r="1143" spans="16:51" x14ac:dyDescent="0.25">
      <c r="P1143" s="200" t="s">
        <v>4056</v>
      </c>
      <c r="Q1143" s="203" t="s">
        <v>3981</v>
      </c>
      <c r="R1143" s="203">
        <v>0.4</v>
      </c>
      <c r="S1143" s="203">
        <v>0.09</v>
      </c>
      <c r="T1143" s="203">
        <v>0.01</v>
      </c>
      <c r="U1143" s="203">
        <v>0.5</v>
      </c>
      <c r="V1143" s="203">
        <v>0</v>
      </c>
      <c r="W1143" s="203">
        <v>0</v>
      </c>
      <c r="X1143" s="203">
        <v>0</v>
      </c>
      <c r="Y1143" s="203">
        <v>0</v>
      </c>
      <c r="Z1143" s="203">
        <v>0</v>
      </c>
      <c r="AA1143" s="203">
        <v>0</v>
      </c>
      <c r="AB1143" s="203">
        <v>0</v>
      </c>
      <c r="AC1143" s="203">
        <v>0</v>
      </c>
      <c r="AD1143" s="203">
        <v>0</v>
      </c>
      <c r="AE1143" s="203">
        <v>0</v>
      </c>
      <c r="AF1143" s="203">
        <v>0</v>
      </c>
      <c r="AG1143" s="203">
        <v>0</v>
      </c>
      <c r="AH1143" s="203">
        <v>0</v>
      </c>
      <c r="AI1143" s="203">
        <v>0</v>
      </c>
      <c r="AJ1143" s="203">
        <v>0</v>
      </c>
      <c r="AK1143" s="203">
        <v>0</v>
      </c>
      <c r="AL1143" s="203">
        <v>0</v>
      </c>
      <c r="AM1143" s="203">
        <v>0</v>
      </c>
      <c r="AN1143" s="203">
        <v>0</v>
      </c>
      <c r="AO1143" s="203">
        <v>0</v>
      </c>
      <c r="AP1143" s="203">
        <v>0</v>
      </c>
      <c r="AQ1143" s="203">
        <v>0</v>
      </c>
      <c r="AR1143" s="203">
        <v>0</v>
      </c>
      <c r="AS1143" s="203">
        <v>0</v>
      </c>
      <c r="AT1143" s="203">
        <v>0</v>
      </c>
      <c r="AU1143" s="203">
        <v>0</v>
      </c>
      <c r="AV1143" s="203">
        <v>0</v>
      </c>
      <c r="AW1143" s="203">
        <v>0</v>
      </c>
      <c r="AX1143" s="203">
        <v>0</v>
      </c>
      <c r="AY1143" s="203">
        <v>0</v>
      </c>
    </row>
    <row r="1144" spans="16:51" x14ac:dyDescent="0.25">
      <c r="P1144" s="200" t="s">
        <v>4056</v>
      </c>
      <c r="Q1144" s="203" t="s">
        <v>3880</v>
      </c>
      <c r="R1144" s="203">
        <v>0.3</v>
      </c>
      <c r="S1144" s="203">
        <v>0.2</v>
      </c>
      <c r="T1144" s="203">
        <v>0.5</v>
      </c>
      <c r="U1144" s="203">
        <v>0</v>
      </c>
      <c r="V1144" s="203">
        <v>0</v>
      </c>
      <c r="W1144" s="203">
        <v>0</v>
      </c>
      <c r="X1144" s="203">
        <v>0</v>
      </c>
      <c r="Y1144" s="203">
        <v>0</v>
      </c>
      <c r="Z1144" s="203">
        <v>0</v>
      </c>
      <c r="AA1144" s="203">
        <v>0</v>
      </c>
      <c r="AB1144" s="203">
        <v>0</v>
      </c>
      <c r="AC1144" s="203">
        <v>0</v>
      </c>
      <c r="AD1144" s="203">
        <v>0</v>
      </c>
      <c r="AE1144" s="203">
        <v>0</v>
      </c>
      <c r="AF1144" s="203">
        <v>0</v>
      </c>
      <c r="AG1144" s="203">
        <v>0</v>
      </c>
      <c r="AH1144" s="203">
        <v>0</v>
      </c>
      <c r="AI1144" s="203">
        <v>0</v>
      </c>
      <c r="AJ1144" s="203">
        <v>0</v>
      </c>
      <c r="AK1144" s="203">
        <v>0</v>
      </c>
      <c r="AL1144" s="203">
        <v>0</v>
      </c>
      <c r="AM1144" s="203">
        <v>0</v>
      </c>
      <c r="AN1144" s="203">
        <v>0</v>
      </c>
      <c r="AO1144" s="203">
        <v>0</v>
      </c>
      <c r="AP1144" s="203">
        <v>0</v>
      </c>
      <c r="AQ1144" s="203">
        <v>0</v>
      </c>
      <c r="AR1144" s="203">
        <v>0</v>
      </c>
      <c r="AS1144" s="203">
        <v>0</v>
      </c>
      <c r="AT1144" s="203">
        <v>0</v>
      </c>
      <c r="AU1144" s="203">
        <v>0</v>
      </c>
      <c r="AV1144" s="203">
        <v>0</v>
      </c>
      <c r="AW1144" s="203">
        <v>0</v>
      </c>
      <c r="AX1144" s="203">
        <v>0</v>
      </c>
      <c r="AY1144" s="203">
        <v>0</v>
      </c>
    </row>
    <row r="1145" spans="16:51" x14ac:dyDescent="0.25">
      <c r="P1145" s="200"/>
      <c r="Q1145" s="203" t="s">
        <v>3692</v>
      </c>
      <c r="R1145" s="203"/>
      <c r="S1145" s="203"/>
      <c r="T1145" s="203"/>
      <c r="U1145" s="203"/>
      <c r="V1145" s="203"/>
      <c r="W1145" s="203"/>
      <c r="X1145" s="203"/>
      <c r="Y1145" s="203"/>
      <c r="Z1145" s="203"/>
      <c r="AA1145" s="203"/>
      <c r="AB1145" s="203"/>
      <c r="AC1145" s="203"/>
      <c r="AD1145" s="203"/>
      <c r="AE1145" s="203"/>
      <c r="AF1145" s="203"/>
      <c r="AG1145" s="203"/>
      <c r="AH1145" s="203"/>
      <c r="AI1145" s="203"/>
      <c r="AJ1145" s="203"/>
      <c r="AK1145" s="203"/>
      <c r="AL1145" s="203"/>
      <c r="AM1145" s="203"/>
      <c r="AN1145" s="203"/>
      <c r="AO1145" s="203"/>
      <c r="AP1145" s="203"/>
      <c r="AQ1145" s="203"/>
      <c r="AR1145" s="203"/>
      <c r="AS1145" s="203"/>
      <c r="AT1145" s="203"/>
      <c r="AU1145" s="203"/>
      <c r="AV1145" s="203"/>
      <c r="AW1145" s="203"/>
      <c r="AX1145" s="203"/>
      <c r="AY1145" s="203"/>
    </row>
    <row r="1146" spans="16:51" x14ac:dyDescent="0.25">
      <c r="P1146" s="200"/>
      <c r="Q1146" s="203" t="s">
        <v>3693</v>
      </c>
      <c r="R1146" s="203"/>
      <c r="S1146" s="203"/>
      <c r="T1146" s="203"/>
      <c r="U1146" s="203"/>
      <c r="V1146" s="203"/>
      <c r="W1146" s="203"/>
      <c r="X1146" s="203"/>
      <c r="Y1146" s="203"/>
      <c r="Z1146" s="203"/>
      <c r="AA1146" s="203"/>
      <c r="AB1146" s="203"/>
      <c r="AC1146" s="203"/>
      <c r="AD1146" s="203"/>
      <c r="AE1146" s="203"/>
      <c r="AF1146" s="203"/>
      <c r="AG1146" s="203"/>
      <c r="AH1146" s="203"/>
      <c r="AI1146" s="203"/>
      <c r="AJ1146" s="203"/>
      <c r="AK1146" s="203"/>
      <c r="AL1146" s="203"/>
      <c r="AM1146" s="203"/>
      <c r="AN1146" s="203"/>
      <c r="AO1146" s="203"/>
      <c r="AP1146" s="203"/>
      <c r="AQ1146" s="203"/>
      <c r="AR1146" s="203"/>
      <c r="AS1146" s="203"/>
      <c r="AT1146" s="203"/>
      <c r="AU1146" s="203"/>
      <c r="AV1146" s="203"/>
      <c r="AW1146" s="203"/>
      <c r="AX1146" s="203"/>
      <c r="AY1146" s="203"/>
    </row>
    <row r="1147" spans="16:51" x14ac:dyDescent="0.25">
      <c r="P1147" s="200" t="s">
        <v>4056</v>
      </c>
      <c r="Q1147" s="203" t="s">
        <v>3802</v>
      </c>
      <c r="R1147" s="203">
        <v>0.4</v>
      </c>
      <c r="S1147" s="203">
        <v>0.09</v>
      </c>
      <c r="T1147" s="203">
        <v>0.01</v>
      </c>
      <c r="U1147" s="203">
        <v>0.5</v>
      </c>
      <c r="V1147" s="203">
        <v>0</v>
      </c>
      <c r="W1147" s="203">
        <v>0</v>
      </c>
      <c r="X1147" s="203">
        <v>0</v>
      </c>
      <c r="Y1147" s="203">
        <v>0</v>
      </c>
      <c r="Z1147" s="203">
        <v>0</v>
      </c>
      <c r="AA1147" s="203">
        <v>0</v>
      </c>
      <c r="AB1147" s="203">
        <v>0</v>
      </c>
      <c r="AC1147" s="203">
        <v>0</v>
      </c>
      <c r="AD1147" s="203">
        <v>0</v>
      </c>
      <c r="AE1147" s="203">
        <v>0</v>
      </c>
      <c r="AF1147" s="203">
        <v>0</v>
      </c>
      <c r="AG1147" s="203">
        <v>0</v>
      </c>
      <c r="AH1147" s="203">
        <v>0</v>
      </c>
      <c r="AI1147" s="203">
        <v>0</v>
      </c>
      <c r="AJ1147" s="203">
        <v>0</v>
      </c>
      <c r="AK1147" s="203">
        <v>0</v>
      </c>
      <c r="AL1147" s="203">
        <v>0</v>
      </c>
      <c r="AM1147" s="203">
        <v>0</v>
      </c>
      <c r="AN1147" s="203">
        <v>0</v>
      </c>
      <c r="AO1147" s="203">
        <v>0</v>
      </c>
      <c r="AP1147" s="203">
        <v>0</v>
      </c>
      <c r="AQ1147" s="203">
        <v>0</v>
      </c>
      <c r="AR1147" s="203">
        <v>0</v>
      </c>
      <c r="AS1147" s="203">
        <v>0</v>
      </c>
      <c r="AT1147" s="203">
        <v>0</v>
      </c>
      <c r="AU1147" s="203">
        <v>0</v>
      </c>
      <c r="AV1147" s="203">
        <v>0</v>
      </c>
      <c r="AW1147" s="203">
        <v>0</v>
      </c>
      <c r="AX1147" s="203">
        <v>0</v>
      </c>
      <c r="AY1147" s="203">
        <v>0</v>
      </c>
    </row>
    <row r="1148" spans="16:51" x14ac:dyDescent="0.25">
      <c r="P1148" s="200" t="s">
        <v>4056</v>
      </c>
      <c r="Q1148" s="203" t="s">
        <v>3814</v>
      </c>
      <c r="R1148" s="203">
        <v>0.4</v>
      </c>
      <c r="S1148" s="203">
        <v>0.09</v>
      </c>
      <c r="T1148" s="203">
        <v>0.01</v>
      </c>
      <c r="U1148" s="203">
        <v>0.5</v>
      </c>
      <c r="V1148" s="203">
        <v>0</v>
      </c>
      <c r="W1148" s="203">
        <v>0</v>
      </c>
      <c r="X1148" s="203">
        <v>0</v>
      </c>
      <c r="Y1148" s="203">
        <v>0</v>
      </c>
      <c r="Z1148" s="203">
        <v>0</v>
      </c>
      <c r="AA1148" s="203">
        <v>0</v>
      </c>
      <c r="AB1148" s="203">
        <v>0</v>
      </c>
      <c r="AC1148" s="203">
        <v>0</v>
      </c>
      <c r="AD1148" s="203">
        <v>0</v>
      </c>
      <c r="AE1148" s="203">
        <v>0</v>
      </c>
      <c r="AF1148" s="203">
        <v>0</v>
      </c>
      <c r="AG1148" s="203">
        <v>0</v>
      </c>
      <c r="AH1148" s="203">
        <v>0</v>
      </c>
      <c r="AI1148" s="203">
        <v>0</v>
      </c>
      <c r="AJ1148" s="203">
        <v>0</v>
      </c>
      <c r="AK1148" s="203">
        <v>0</v>
      </c>
      <c r="AL1148" s="203">
        <v>0</v>
      </c>
      <c r="AM1148" s="203">
        <v>0</v>
      </c>
      <c r="AN1148" s="203">
        <v>0</v>
      </c>
      <c r="AO1148" s="203">
        <v>0</v>
      </c>
      <c r="AP1148" s="203">
        <v>0</v>
      </c>
      <c r="AQ1148" s="203">
        <v>0</v>
      </c>
      <c r="AR1148" s="203">
        <v>0</v>
      </c>
      <c r="AS1148" s="203">
        <v>0</v>
      </c>
      <c r="AT1148" s="203">
        <v>0</v>
      </c>
      <c r="AU1148" s="203">
        <v>0</v>
      </c>
      <c r="AV1148" s="203">
        <v>0</v>
      </c>
      <c r="AW1148" s="203">
        <v>0</v>
      </c>
      <c r="AX1148" s="203">
        <v>0</v>
      </c>
      <c r="AY1148" s="203">
        <v>0</v>
      </c>
    </row>
    <row r="1149" spans="16:51" x14ac:dyDescent="0.25">
      <c r="P1149" s="200" t="s">
        <v>4056</v>
      </c>
      <c r="Q1149" s="203" t="s">
        <v>3797</v>
      </c>
      <c r="R1149" s="203">
        <v>0.4</v>
      </c>
      <c r="S1149" s="203">
        <v>0.09</v>
      </c>
      <c r="T1149" s="203">
        <v>0.01</v>
      </c>
      <c r="U1149" s="203">
        <v>0.5</v>
      </c>
      <c r="V1149" s="203">
        <v>0</v>
      </c>
      <c r="W1149" s="203">
        <v>0</v>
      </c>
      <c r="X1149" s="203">
        <v>0</v>
      </c>
      <c r="Y1149" s="203">
        <v>0</v>
      </c>
      <c r="Z1149" s="203">
        <v>0</v>
      </c>
      <c r="AA1149" s="203">
        <v>0</v>
      </c>
      <c r="AB1149" s="203">
        <v>0</v>
      </c>
      <c r="AC1149" s="203">
        <v>0</v>
      </c>
      <c r="AD1149" s="203">
        <v>0</v>
      </c>
      <c r="AE1149" s="203">
        <v>0</v>
      </c>
      <c r="AF1149" s="203">
        <v>0</v>
      </c>
      <c r="AG1149" s="203">
        <v>0</v>
      </c>
      <c r="AH1149" s="203">
        <v>0</v>
      </c>
      <c r="AI1149" s="203">
        <v>0</v>
      </c>
      <c r="AJ1149" s="203">
        <v>0</v>
      </c>
      <c r="AK1149" s="203">
        <v>0</v>
      </c>
      <c r="AL1149" s="203">
        <v>0</v>
      </c>
      <c r="AM1149" s="203">
        <v>0</v>
      </c>
      <c r="AN1149" s="203">
        <v>0</v>
      </c>
      <c r="AO1149" s="203">
        <v>0</v>
      </c>
      <c r="AP1149" s="203">
        <v>0</v>
      </c>
      <c r="AQ1149" s="203">
        <v>0</v>
      </c>
      <c r="AR1149" s="203">
        <v>0</v>
      </c>
      <c r="AS1149" s="203">
        <v>0</v>
      </c>
      <c r="AT1149" s="203">
        <v>0</v>
      </c>
      <c r="AU1149" s="203">
        <v>0</v>
      </c>
      <c r="AV1149" s="203">
        <v>0</v>
      </c>
      <c r="AW1149" s="203">
        <v>0</v>
      </c>
      <c r="AX1149" s="203">
        <v>0</v>
      </c>
      <c r="AY1149" s="203">
        <v>0</v>
      </c>
    </row>
    <row r="1150" spans="16:51" x14ac:dyDescent="0.25">
      <c r="P1150" s="200" t="s">
        <v>4056</v>
      </c>
      <c r="Q1150" s="203" t="s">
        <v>3928</v>
      </c>
      <c r="R1150" s="203">
        <v>0.49</v>
      </c>
      <c r="S1150" s="203">
        <v>0.01</v>
      </c>
      <c r="T1150" s="203">
        <v>0.5</v>
      </c>
      <c r="U1150" s="203">
        <v>0</v>
      </c>
      <c r="V1150" s="203">
        <v>0</v>
      </c>
      <c r="W1150" s="203">
        <v>0</v>
      </c>
      <c r="X1150" s="203">
        <v>0</v>
      </c>
      <c r="Y1150" s="203">
        <v>0</v>
      </c>
      <c r="Z1150" s="203">
        <v>0</v>
      </c>
      <c r="AA1150" s="203">
        <v>0</v>
      </c>
      <c r="AB1150" s="203">
        <v>0</v>
      </c>
      <c r="AC1150" s="203">
        <v>0</v>
      </c>
      <c r="AD1150" s="203">
        <v>0</v>
      </c>
      <c r="AE1150" s="203">
        <v>0</v>
      </c>
      <c r="AF1150" s="203">
        <v>0</v>
      </c>
      <c r="AG1150" s="203">
        <v>0</v>
      </c>
      <c r="AH1150" s="203">
        <v>0</v>
      </c>
      <c r="AI1150" s="203">
        <v>0</v>
      </c>
      <c r="AJ1150" s="203">
        <v>0</v>
      </c>
      <c r="AK1150" s="203">
        <v>0</v>
      </c>
      <c r="AL1150" s="203">
        <v>0</v>
      </c>
      <c r="AM1150" s="203">
        <v>0</v>
      </c>
      <c r="AN1150" s="203">
        <v>0</v>
      </c>
      <c r="AO1150" s="203">
        <v>0</v>
      </c>
      <c r="AP1150" s="203">
        <v>0</v>
      </c>
      <c r="AQ1150" s="203">
        <v>0</v>
      </c>
      <c r="AR1150" s="203">
        <v>0</v>
      </c>
      <c r="AS1150" s="203">
        <v>0</v>
      </c>
      <c r="AT1150" s="203">
        <v>0</v>
      </c>
      <c r="AU1150" s="203">
        <v>0</v>
      </c>
      <c r="AV1150" s="203">
        <v>0</v>
      </c>
      <c r="AW1150" s="203">
        <v>0</v>
      </c>
      <c r="AX1150" s="203">
        <v>0</v>
      </c>
      <c r="AY1150" s="203">
        <v>0</v>
      </c>
    </row>
    <row r="1151" spans="16:51" x14ac:dyDescent="0.25">
      <c r="P1151" s="200" t="s">
        <v>4056</v>
      </c>
      <c r="Q1151" s="203" t="s">
        <v>3919</v>
      </c>
      <c r="R1151" s="203">
        <v>0.4</v>
      </c>
      <c r="S1151" s="203">
        <v>0.1</v>
      </c>
      <c r="T1151" s="203">
        <v>0.5</v>
      </c>
      <c r="U1151" s="203">
        <v>0</v>
      </c>
      <c r="V1151" s="203">
        <v>0</v>
      </c>
      <c r="W1151" s="203">
        <v>0</v>
      </c>
      <c r="X1151" s="203">
        <v>0</v>
      </c>
      <c r="Y1151" s="203">
        <v>0</v>
      </c>
      <c r="Z1151" s="203">
        <v>0</v>
      </c>
      <c r="AA1151" s="203">
        <v>0</v>
      </c>
      <c r="AB1151" s="203">
        <v>0</v>
      </c>
      <c r="AC1151" s="203">
        <v>0</v>
      </c>
      <c r="AD1151" s="203">
        <v>0</v>
      </c>
      <c r="AE1151" s="203">
        <v>0</v>
      </c>
      <c r="AF1151" s="203">
        <v>0</v>
      </c>
      <c r="AG1151" s="203">
        <v>0</v>
      </c>
      <c r="AH1151" s="203">
        <v>0</v>
      </c>
      <c r="AI1151" s="203">
        <v>0</v>
      </c>
      <c r="AJ1151" s="203">
        <v>0</v>
      </c>
      <c r="AK1151" s="203">
        <v>0</v>
      </c>
      <c r="AL1151" s="203">
        <v>0</v>
      </c>
      <c r="AM1151" s="203">
        <v>0</v>
      </c>
      <c r="AN1151" s="203">
        <v>0</v>
      </c>
      <c r="AO1151" s="203">
        <v>0</v>
      </c>
      <c r="AP1151" s="203">
        <v>0</v>
      </c>
      <c r="AQ1151" s="203">
        <v>0</v>
      </c>
      <c r="AR1151" s="203">
        <v>0</v>
      </c>
      <c r="AS1151" s="203">
        <v>0</v>
      </c>
      <c r="AT1151" s="203">
        <v>0</v>
      </c>
      <c r="AU1151" s="203">
        <v>0</v>
      </c>
      <c r="AV1151" s="203">
        <v>0</v>
      </c>
      <c r="AW1151" s="203">
        <v>0</v>
      </c>
      <c r="AX1151" s="203">
        <v>0</v>
      </c>
      <c r="AY1151" s="203">
        <v>0</v>
      </c>
    </row>
    <row r="1152" spans="16:51" x14ac:dyDescent="0.25">
      <c r="P1152" s="200" t="s">
        <v>4056</v>
      </c>
      <c r="Q1152" s="203" t="s">
        <v>3964</v>
      </c>
      <c r="R1152" s="203">
        <v>0.4</v>
      </c>
      <c r="S1152" s="203">
        <v>0.1</v>
      </c>
      <c r="T1152" s="203">
        <v>0.5</v>
      </c>
      <c r="U1152" s="203">
        <v>0</v>
      </c>
      <c r="V1152" s="203">
        <v>0</v>
      </c>
      <c r="W1152" s="203">
        <v>0</v>
      </c>
      <c r="X1152" s="203">
        <v>0</v>
      </c>
      <c r="Y1152" s="203">
        <v>0</v>
      </c>
      <c r="Z1152" s="203">
        <v>0</v>
      </c>
      <c r="AA1152" s="203">
        <v>0</v>
      </c>
      <c r="AB1152" s="203">
        <v>0</v>
      </c>
      <c r="AC1152" s="203">
        <v>0</v>
      </c>
      <c r="AD1152" s="203">
        <v>0</v>
      </c>
      <c r="AE1152" s="203">
        <v>0</v>
      </c>
      <c r="AF1152" s="203">
        <v>0</v>
      </c>
      <c r="AG1152" s="203">
        <v>0</v>
      </c>
      <c r="AH1152" s="203">
        <v>0</v>
      </c>
      <c r="AI1152" s="203">
        <v>0</v>
      </c>
      <c r="AJ1152" s="203">
        <v>0</v>
      </c>
      <c r="AK1152" s="203">
        <v>0</v>
      </c>
      <c r="AL1152" s="203">
        <v>0</v>
      </c>
      <c r="AM1152" s="203">
        <v>0</v>
      </c>
      <c r="AN1152" s="203">
        <v>0</v>
      </c>
      <c r="AO1152" s="203">
        <v>0</v>
      </c>
      <c r="AP1152" s="203">
        <v>0</v>
      </c>
      <c r="AQ1152" s="203">
        <v>0</v>
      </c>
      <c r="AR1152" s="203">
        <v>0</v>
      </c>
      <c r="AS1152" s="203">
        <v>0</v>
      </c>
      <c r="AT1152" s="203">
        <v>0</v>
      </c>
      <c r="AU1152" s="203">
        <v>0</v>
      </c>
      <c r="AV1152" s="203">
        <v>0</v>
      </c>
      <c r="AW1152" s="203">
        <v>0</v>
      </c>
      <c r="AX1152" s="203">
        <v>0</v>
      </c>
      <c r="AY1152" s="203">
        <v>0</v>
      </c>
    </row>
    <row r="1153" spans="16:51" x14ac:dyDescent="0.25">
      <c r="P1153" s="200" t="s">
        <v>4056</v>
      </c>
      <c r="Q1153" s="203" t="s">
        <v>3929</v>
      </c>
      <c r="R1153" s="203">
        <v>0.49</v>
      </c>
      <c r="S1153" s="203">
        <v>0.01</v>
      </c>
      <c r="T1153" s="203">
        <v>0.5</v>
      </c>
      <c r="U1153" s="203">
        <v>0</v>
      </c>
      <c r="V1153" s="203">
        <v>0</v>
      </c>
      <c r="W1153" s="203">
        <v>0</v>
      </c>
      <c r="X1153" s="203">
        <v>0</v>
      </c>
      <c r="Y1153" s="203">
        <v>0</v>
      </c>
      <c r="Z1153" s="203">
        <v>0</v>
      </c>
      <c r="AA1153" s="203">
        <v>0</v>
      </c>
      <c r="AB1153" s="203">
        <v>0</v>
      </c>
      <c r="AC1153" s="203">
        <v>0</v>
      </c>
      <c r="AD1153" s="203">
        <v>0</v>
      </c>
      <c r="AE1153" s="203">
        <v>0</v>
      </c>
      <c r="AF1153" s="203">
        <v>0</v>
      </c>
      <c r="AG1153" s="203">
        <v>0</v>
      </c>
      <c r="AH1153" s="203">
        <v>0</v>
      </c>
      <c r="AI1153" s="203">
        <v>0</v>
      </c>
      <c r="AJ1153" s="203">
        <v>0</v>
      </c>
      <c r="AK1153" s="203">
        <v>0</v>
      </c>
      <c r="AL1153" s="203">
        <v>0</v>
      </c>
      <c r="AM1153" s="203">
        <v>0</v>
      </c>
      <c r="AN1153" s="203">
        <v>0</v>
      </c>
      <c r="AO1153" s="203">
        <v>0</v>
      </c>
      <c r="AP1153" s="203">
        <v>0</v>
      </c>
      <c r="AQ1153" s="203">
        <v>0</v>
      </c>
      <c r="AR1153" s="203">
        <v>0</v>
      </c>
      <c r="AS1153" s="203">
        <v>0</v>
      </c>
      <c r="AT1153" s="203">
        <v>0</v>
      </c>
      <c r="AU1153" s="203">
        <v>0</v>
      </c>
      <c r="AV1153" s="203">
        <v>0</v>
      </c>
      <c r="AW1153" s="203">
        <v>0</v>
      </c>
      <c r="AX1153" s="203">
        <v>0</v>
      </c>
      <c r="AY1153" s="203">
        <v>0</v>
      </c>
    </row>
    <row r="1154" spans="16:51" x14ac:dyDescent="0.25">
      <c r="P1154" s="200"/>
      <c r="Q1154" s="203" t="s">
        <v>3985</v>
      </c>
      <c r="R1154" s="203"/>
      <c r="S1154" s="203"/>
      <c r="T1154" s="203"/>
      <c r="U1154" s="203"/>
      <c r="V1154" s="203"/>
      <c r="W1154" s="203"/>
      <c r="X1154" s="203"/>
      <c r="Y1154" s="203"/>
      <c r="Z1154" s="203"/>
      <c r="AA1154" s="203"/>
      <c r="AB1154" s="203"/>
      <c r="AC1154" s="203"/>
      <c r="AD1154" s="203"/>
      <c r="AE1154" s="203"/>
      <c r="AF1154" s="203"/>
      <c r="AG1154" s="203"/>
      <c r="AH1154" s="203"/>
      <c r="AI1154" s="203"/>
      <c r="AJ1154" s="203"/>
      <c r="AK1154" s="203"/>
      <c r="AL1154" s="203"/>
      <c r="AM1154" s="203"/>
      <c r="AN1154" s="203"/>
      <c r="AO1154" s="203"/>
      <c r="AP1154" s="203"/>
      <c r="AQ1154" s="203"/>
      <c r="AR1154" s="203"/>
      <c r="AS1154" s="203"/>
      <c r="AT1154" s="203"/>
      <c r="AU1154" s="203"/>
      <c r="AV1154" s="203"/>
      <c r="AW1154" s="203"/>
      <c r="AX1154" s="203"/>
      <c r="AY1154" s="203"/>
    </row>
    <row r="1155" spans="16:51" x14ac:dyDescent="0.25">
      <c r="P1155" s="200" t="s">
        <v>4056</v>
      </c>
      <c r="Q1155" s="203" t="s">
        <v>3982</v>
      </c>
      <c r="R1155" s="203">
        <v>0.4</v>
      </c>
      <c r="S1155" s="203">
        <v>0.1</v>
      </c>
      <c r="T1155" s="203">
        <v>0.5</v>
      </c>
      <c r="U1155" s="203">
        <v>0</v>
      </c>
      <c r="V1155" s="203">
        <v>0</v>
      </c>
      <c r="W1155" s="203">
        <v>0</v>
      </c>
      <c r="X1155" s="203">
        <v>0</v>
      </c>
      <c r="Y1155" s="203">
        <v>0</v>
      </c>
      <c r="Z1155" s="203">
        <v>0</v>
      </c>
      <c r="AA1155" s="203">
        <v>0</v>
      </c>
      <c r="AB1155" s="203">
        <v>0</v>
      </c>
      <c r="AC1155" s="203">
        <v>0</v>
      </c>
      <c r="AD1155" s="203">
        <v>0</v>
      </c>
      <c r="AE1155" s="203">
        <v>0</v>
      </c>
      <c r="AF1155" s="203">
        <v>0</v>
      </c>
      <c r="AG1155" s="203">
        <v>0</v>
      </c>
      <c r="AH1155" s="203">
        <v>0</v>
      </c>
      <c r="AI1155" s="203">
        <v>0</v>
      </c>
      <c r="AJ1155" s="203">
        <v>0</v>
      </c>
      <c r="AK1155" s="203">
        <v>0</v>
      </c>
      <c r="AL1155" s="203">
        <v>0</v>
      </c>
      <c r="AM1155" s="203">
        <v>0</v>
      </c>
      <c r="AN1155" s="203">
        <v>0</v>
      </c>
      <c r="AO1155" s="203">
        <v>0</v>
      </c>
      <c r="AP1155" s="203">
        <v>0</v>
      </c>
      <c r="AQ1155" s="203">
        <v>0</v>
      </c>
      <c r="AR1155" s="203">
        <v>0</v>
      </c>
      <c r="AS1155" s="203">
        <v>0</v>
      </c>
      <c r="AT1155" s="203">
        <v>0</v>
      </c>
      <c r="AU1155" s="203">
        <v>0</v>
      </c>
      <c r="AV1155" s="203">
        <v>0</v>
      </c>
      <c r="AW1155" s="203">
        <v>0</v>
      </c>
      <c r="AX1155" s="203">
        <v>0</v>
      </c>
      <c r="AY1155" s="203">
        <v>0</v>
      </c>
    </row>
    <row r="1156" spans="16:51" x14ac:dyDescent="0.25">
      <c r="P1156" s="200" t="s">
        <v>4056</v>
      </c>
      <c r="Q1156" s="203" t="s">
        <v>3622</v>
      </c>
      <c r="R1156" s="203">
        <v>0.49</v>
      </c>
      <c r="S1156" s="203">
        <v>0.01</v>
      </c>
      <c r="T1156" s="203">
        <v>0.5</v>
      </c>
      <c r="U1156" s="203">
        <v>0</v>
      </c>
      <c r="V1156" s="203">
        <v>0</v>
      </c>
      <c r="W1156" s="203">
        <v>0</v>
      </c>
      <c r="X1156" s="203">
        <v>0</v>
      </c>
      <c r="Y1156" s="203">
        <v>0</v>
      </c>
      <c r="Z1156" s="203">
        <v>0</v>
      </c>
      <c r="AA1156" s="203">
        <v>0</v>
      </c>
      <c r="AB1156" s="203">
        <v>0</v>
      </c>
      <c r="AC1156" s="203">
        <v>0</v>
      </c>
      <c r="AD1156" s="203">
        <v>0</v>
      </c>
      <c r="AE1156" s="203">
        <v>0</v>
      </c>
      <c r="AF1156" s="203">
        <v>0</v>
      </c>
      <c r="AG1156" s="203">
        <v>0</v>
      </c>
      <c r="AH1156" s="203">
        <v>0</v>
      </c>
      <c r="AI1156" s="203">
        <v>0</v>
      </c>
      <c r="AJ1156" s="203">
        <v>0</v>
      </c>
      <c r="AK1156" s="203">
        <v>0</v>
      </c>
      <c r="AL1156" s="203">
        <v>0</v>
      </c>
      <c r="AM1156" s="203">
        <v>0</v>
      </c>
      <c r="AN1156" s="203">
        <v>0</v>
      </c>
      <c r="AO1156" s="203">
        <v>0</v>
      </c>
      <c r="AP1156" s="203">
        <v>0</v>
      </c>
      <c r="AQ1156" s="203">
        <v>0</v>
      </c>
      <c r="AR1156" s="203">
        <v>0</v>
      </c>
      <c r="AS1156" s="203">
        <v>0</v>
      </c>
      <c r="AT1156" s="203">
        <v>0</v>
      </c>
      <c r="AU1156" s="203">
        <v>0</v>
      </c>
      <c r="AV1156" s="203">
        <v>0</v>
      </c>
      <c r="AW1156" s="203">
        <v>0</v>
      </c>
      <c r="AX1156" s="203">
        <v>0</v>
      </c>
      <c r="AY1156" s="203">
        <v>0</v>
      </c>
    </row>
    <row r="1157" spans="16:51" x14ac:dyDescent="0.25">
      <c r="P1157" s="200" t="s">
        <v>4056</v>
      </c>
      <c r="Q1157" s="203" t="s">
        <v>3986</v>
      </c>
      <c r="R1157" s="203">
        <v>0.49</v>
      </c>
      <c r="S1157" s="203">
        <v>0.01</v>
      </c>
      <c r="T1157" s="203">
        <v>0.5</v>
      </c>
      <c r="U1157" s="203">
        <v>0</v>
      </c>
      <c r="V1157" s="203">
        <v>0</v>
      </c>
      <c r="W1157" s="203">
        <v>0</v>
      </c>
      <c r="X1157" s="203">
        <v>0</v>
      </c>
      <c r="Y1157" s="203">
        <v>0</v>
      </c>
      <c r="Z1157" s="203">
        <v>0</v>
      </c>
      <c r="AA1157" s="203">
        <v>0</v>
      </c>
      <c r="AB1157" s="203">
        <v>0</v>
      </c>
      <c r="AC1157" s="203">
        <v>0</v>
      </c>
      <c r="AD1157" s="203">
        <v>0</v>
      </c>
      <c r="AE1157" s="203">
        <v>0</v>
      </c>
      <c r="AF1157" s="203">
        <v>0</v>
      </c>
      <c r="AG1157" s="203">
        <v>0</v>
      </c>
      <c r="AH1157" s="203">
        <v>0</v>
      </c>
      <c r="AI1157" s="203">
        <v>0</v>
      </c>
      <c r="AJ1157" s="203">
        <v>0</v>
      </c>
      <c r="AK1157" s="203">
        <v>0</v>
      </c>
      <c r="AL1157" s="203">
        <v>0</v>
      </c>
      <c r="AM1157" s="203">
        <v>0</v>
      </c>
      <c r="AN1157" s="203">
        <v>0</v>
      </c>
      <c r="AO1157" s="203">
        <v>0</v>
      </c>
      <c r="AP1157" s="203">
        <v>0</v>
      </c>
      <c r="AQ1157" s="203">
        <v>0</v>
      </c>
      <c r="AR1157" s="203">
        <v>0</v>
      </c>
      <c r="AS1157" s="203">
        <v>0</v>
      </c>
      <c r="AT1157" s="203">
        <v>0</v>
      </c>
      <c r="AU1157" s="203">
        <v>0</v>
      </c>
      <c r="AV1157" s="203">
        <v>0</v>
      </c>
      <c r="AW1157" s="203">
        <v>0</v>
      </c>
      <c r="AX1157" s="203">
        <v>0</v>
      </c>
      <c r="AY1157" s="203">
        <v>0</v>
      </c>
    </row>
    <row r="1158" spans="16:51" x14ac:dyDescent="0.25">
      <c r="P1158" s="200" t="s">
        <v>4056</v>
      </c>
      <c r="Q1158" s="203" t="s">
        <v>3987</v>
      </c>
      <c r="R1158" s="203">
        <v>0.4</v>
      </c>
      <c r="S1158" s="203">
        <v>0.1</v>
      </c>
      <c r="T1158" s="203">
        <v>0.5</v>
      </c>
      <c r="U1158" s="203">
        <v>0</v>
      </c>
      <c r="V1158" s="203">
        <v>0</v>
      </c>
      <c r="W1158" s="203">
        <v>0</v>
      </c>
      <c r="X1158" s="203">
        <v>0</v>
      </c>
      <c r="Y1158" s="203">
        <v>0</v>
      </c>
      <c r="Z1158" s="203">
        <v>0</v>
      </c>
      <c r="AA1158" s="203">
        <v>0</v>
      </c>
      <c r="AB1158" s="203">
        <v>0</v>
      </c>
      <c r="AC1158" s="203">
        <v>0</v>
      </c>
      <c r="AD1158" s="203">
        <v>0</v>
      </c>
      <c r="AE1158" s="203">
        <v>0</v>
      </c>
      <c r="AF1158" s="203">
        <v>0</v>
      </c>
      <c r="AG1158" s="203">
        <v>0</v>
      </c>
      <c r="AH1158" s="203">
        <v>0</v>
      </c>
      <c r="AI1158" s="203">
        <v>0</v>
      </c>
      <c r="AJ1158" s="203">
        <v>0</v>
      </c>
      <c r="AK1158" s="203">
        <v>0</v>
      </c>
      <c r="AL1158" s="203">
        <v>0</v>
      </c>
      <c r="AM1158" s="203">
        <v>0</v>
      </c>
      <c r="AN1158" s="203">
        <v>0</v>
      </c>
      <c r="AO1158" s="203">
        <v>0</v>
      </c>
      <c r="AP1158" s="203">
        <v>0</v>
      </c>
      <c r="AQ1158" s="203">
        <v>0</v>
      </c>
      <c r="AR1158" s="203">
        <v>0</v>
      </c>
      <c r="AS1158" s="203">
        <v>0</v>
      </c>
      <c r="AT1158" s="203">
        <v>0</v>
      </c>
      <c r="AU1158" s="203">
        <v>0</v>
      </c>
      <c r="AV1158" s="203">
        <v>0</v>
      </c>
      <c r="AW1158" s="203">
        <v>0</v>
      </c>
      <c r="AX1158" s="203">
        <v>0</v>
      </c>
      <c r="AY1158" s="203">
        <v>0</v>
      </c>
    </row>
    <row r="1159" spans="16:51" x14ac:dyDescent="0.25">
      <c r="P1159" s="200" t="s">
        <v>4056</v>
      </c>
      <c r="Q1159" s="203" t="s">
        <v>3959</v>
      </c>
      <c r="R1159" s="203">
        <v>0.4</v>
      </c>
      <c r="S1159" s="203">
        <v>0.09</v>
      </c>
      <c r="T1159" s="203">
        <v>0.01</v>
      </c>
      <c r="U1159" s="203">
        <v>0.5</v>
      </c>
      <c r="V1159" s="203">
        <v>0</v>
      </c>
      <c r="W1159" s="203">
        <v>0</v>
      </c>
      <c r="X1159" s="203">
        <v>0</v>
      </c>
      <c r="Y1159" s="203">
        <v>0</v>
      </c>
      <c r="Z1159" s="203">
        <v>0</v>
      </c>
      <c r="AA1159" s="203">
        <v>0</v>
      </c>
      <c r="AB1159" s="203">
        <v>0</v>
      </c>
      <c r="AC1159" s="203">
        <v>0</v>
      </c>
      <c r="AD1159" s="203">
        <v>0</v>
      </c>
      <c r="AE1159" s="203">
        <v>0</v>
      </c>
      <c r="AF1159" s="203">
        <v>0</v>
      </c>
      <c r="AG1159" s="203">
        <v>0</v>
      </c>
      <c r="AH1159" s="203">
        <v>0</v>
      </c>
      <c r="AI1159" s="203">
        <v>0</v>
      </c>
      <c r="AJ1159" s="203">
        <v>0</v>
      </c>
      <c r="AK1159" s="203">
        <v>0</v>
      </c>
      <c r="AL1159" s="203">
        <v>0</v>
      </c>
      <c r="AM1159" s="203">
        <v>0</v>
      </c>
      <c r="AN1159" s="203">
        <v>0</v>
      </c>
      <c r="AO1159" s="203">
        <v>0</v>
      </c>
      <c r="AP1159" s="203">
        <v>0</v>
      </c>
      <c r="AQ1159" s="203">
        <v>0</v>
      </c>
      <c r="AR1159" s="203">
        <v>0</v>
      </c>
      <c r="AS1159" s="203">
        <v>0</v>
      </c>
      <c r="AT1159" s="203">
        <v>0</v>
      </c>
      <c r="AU1159" s="203">
        <v>0</v>
      </c>
      <c r="AV1159" s="203">
        <v>0</v>
      </c>
      <c r="AW1159" s="203">
        <v>0</v>
      </c>
      <c r="AX1159" s="203">
        <v>0</v>
      </c>
      <c r="AY1159" s="203">
        <v>0</v>
      </c>
    </row>
    <row r="1160" spans="16:51" x14ac:dyDescent="0.25">
      <c r="P1160" s="200"/>
      <c r="Q1160" s="203" t="s">
        <v>3990</v>
      </c>
      <c r="R1160" s="203"/>
      <c r="S1160" s="203"/>
      <c r="T1160" s="203"/>
      <c r="U1160" s="203"/>
      <c r="V1160" s="203"/>
      <c r="W1160" s="203"/>
      <c r="X1160" s="203"/>
      <c r="Y1160" s="203"/>
      <c r="Z1160" s="203"/>
      <c r="AA1160" s="203"/>
      <c r="AB1160" s="203"/>
      <c r="AC1160" s="203"/>
      <c r="AD1160" s="203"/>
      <c r="AE1160" s="203"/>
      <c r="AF1160" s="203"/>
      <c r="AG1160" s="203"/>
      <c r="AH1160" s="203"/>
      <c r="AI1160" s="203"/>
      <c r="AJ1160" s="203"/>
      <c r="AK1160" s="203"/>
      <c r="AL1160" s="203"/>
      <c r="AM1160" s="203"/>
      <c r="AN1160" s="203"/>
      <c r="AO1160" s="203"/>
      <c r="AP1160" s="203"/>
      <c r="AQ1160" s="203"/>
      <c r="AR1160" s="203"/>
      <c r="AS1160" s="203"/>
      <c r="AT1160" s="203"/>
      <c r="AU1160" s="203"/>
      <c r="AV1160" s="203"/>
      <c r="AW1160" s="203"/>
      <c r="AX1160" s="203"/>
      <c r="AY1160" s="203"/>
    </row>
    <row r="1161" spans="16:51" x14ac:dyDescent="0.25">
      <c r="P1161" s="200"/>
      <c r="Q1161" s="203" t="s">
        <v>3760</v>
      </c>
      <c r="R1161" s="203"/>
      <c r="S1161" s="203"/>
      <c r="T1161" s="203"/>
      <c r="U1161" s="203"/>
      <c r="V1161" s="203"/>
      <c r="W1161" s="203"/>
      <c r="X1161" s="203"/>
      <c r="Y1161" s="203"/>
      <c r="Z1161" s="203"/>
      <c r="AA1161" s="203"/>
      <c r="AB1161" s="203"/>
      <c r="AC1161" s="203"/>
      <c r="AD1161" s="203"/>
      <c r="AE1161" s="203"/>
      <c r="AF1161" s="203"/>
      <c r="AG1161" s="203"/>
      <c r="AH1161" s="203"/>
      <c r="AI1161" s="203"/>
      <c r="AJ1161" s="203"/>
      <c r="AK1161" s="203"/>
      <c r="AL1161" s="203"/>
      <c r="AM1161" s="203"/>
      <c r="AN1161" s="203"/>
      <c r="AO1161" s="203"/>
      <c r="AP1161" s="203"/>
      <c r="AQ1161" s="203"/>
      <c r="AR1161" s="203"/>
      <c r="AS1161" s="203"/>
      <c r="AT1161" s="203"/>
      <c r="AU1161" s="203"/>
      <c r="AV1161" s="203"/>
      <c r="AW1161" s="203"/>
      <c r="AX1161" s="203"/>
      <c r="AY1161" s="203"/>
    </row>
    <row r="1162" spans="16:51" x14ac:dyDescent="0.25">
      <c r="P1162" s="200"/>
      <c r="Q1162" s="203" t="s">
        <v>3781</v>
      </c>
      <c r="R1162" s="203"/>
      <c r="S1162" s="203"/>
      <c r="T1162" s="203"/>
      <c r="U1162" s="203"/>
      <c r="V1162" s="203"/>
      <c r="W1162" s="203"/>
      <c r="X1162" s="203"/>
      <c r="Y1162" s="203"/>
      <c r="Z1162" s="203"/>
      <c r="AA1162" s="203"/>
      <c r="AB1162" s="203"/>
      <c r="AC1162" s="203"/>
      <c r="AD1162" s="203"/>
      <c r="AE1162" s="203"/>
      <c r="AF1162" s="203"/>
      <c r="AG1162" s="203"/>
      <c r="AH1162" s="203"/>
      <c r="AI1162" s="203"/>
      <c r="AJ1162" s="203"/>
      <c r="AK1162" s="203"/>
      <c r="AL1162" s="203"/>
      <c r="AM1162" s="203"/>
      <c r="AN1162" s="203"/>
      <c r="AO1162" s="203"/>
      <c r="AP1162" s="203"/>
      <c r="AQ1162" s="203"/>
      <c r="AR1162" s="203"/>
      <c r="AS1162" s="203"/>
      <c r="AT1162" s="203"/>
      <c r="AU1162" s="203"/>
      <c r="AV1162" s="203"/>
      <c r="AW1162" s="203"/>
      <c r="AX1162" s="203"/>
      <c r="AY1162" s="203"/>
    </row>
    <row r="1163" spans="16:51" x14ac:dyDescent="0.25">
      <c r="P1163" s="200"/>
      <c r="Q1163" s="203" t="s">
        <v>3759</v>
      </c>
      <c r="R1163" s="203"/>
      <c r="S1163" s="203"/>
      <c r="T1163" s="203"/>
      <c r="U1163" s="203"/>
      <c r="V1163" s="203"/>
      <c r="W1163" s="203"/>
      <c r="X1163" s="203"/>
      <c r="Y1163" s="203"/>
      <c r="Z1163" s="203"/>
      <c r="AA1163" s="203"/>
      <c r="AB1163" s="203"/>
      <c r="AC1163" s="203"/>
      <c r="AD1163" s="203"/>
      <c r="AE1163" s="203"/>
      <c r="AF1163" s="203"/>
      <c r="AG1163" s="203"/>
      <c r="AH1163" s="203"/>
      <c r="AI1163" s="203"/>
      <c r="AJ1163" s="203"/>
      <c r="AK1163" s="203"/>
      <c r="AL1163" s="203"/>
      <c r="AM1163" s="203"/>
      <c r="AN1163" s="203"/>
      <c r="AO1163" s="203"/>
      <c r="AP1163" s="203"/>
      <c r="AQ1163" s="203"/>
      <c r="AR1163" s="203"/>
      <c r="AS1163" s="203"/>
      <c r="AT1163" s="203"/>
      <c r="AU1163" s="203"/>
      <c r="AV1163" s="203"/>
      <c r="AW1163" s="203"/>
      <c r="AX1163" s="203"/>
      <c r="AY1163" s="203"/>
    </row>
    <row r="1164" spans="16:51" x14ac:dyDescent="0.25">
      <c r="P1164" s="200" t="s">
        <v>4056</v>
      </c>
      <c r="Q1164" s="203" t="s">
        <v>3995</v>
      </c>
      <c r="R1164" s="203">
        <v>0.4</v>
      </c>
      <c r="S1164" s="203">
        <v>0.1</v>
      </c>
      <c r="T1164" s="203">
        <v>0.5</v>
      </c>
      <c r="U1164" s="203">
        <v>0</v>
      </c>
      <c r="V1164" s="203">
        <v>0</v>
      </c>
      <c r="W1164" s="203">
        <v>0</v>
      </c>
      <c r="X1164" s="203">
        <v>0</v>
      </c>
      <c r="Y1164" s="203">
        <v>0</v>
      </c>
      <c r="Z1164" s="203">
        <v>0</v>
      </c>
      <c r="AA1164" s="203">
        <v>0</v>
      </c>
      <c r="AB1164" s="203">
        <v>0</v>
      </c>
      <c r="AC1164" s="203">
        <v>0</v>
      </c>
      <c r="AD1164" s="203">
        <v>0</v>
      </c>
      <c r="AE1164" s="203">
        <v>0</v>
      </c>
      <c r="AF1164" s="203">
        <v>0</v>
      </c>
      <c r="AG1164" s="203">
        <v>0</v>
      </c>
      <c r="AH1164" s="203">
        <v>0</v>
      </c>
      <c r="AI1164" s="203">
        <v>0</v>
      </c>
      <c r="AJ1164" s="203">
        <v>0</v>
      </c>
      <c r="AK1164" s="203">
        <v>0</v>
      </c>
      <c r="AL1164" s="203">
        <v>0</v>
      </c>
      <c r="AM1164" s="203">
        <v>0</v>
      </c>
      <c r="AN1164" s="203">
        <v>0</v>
      </c>
      <c r="AO1164" s="203">
        <v>0</v>
      </c>
      <c r="AP1164" s="203">
        <v>0</v>
      </c>
      <c r="AQ1164" s="203">
        <v>0</v>
      </c>
      <c r="AR1164" s="203">
        <v>0</v>
      </c>
      <c r="AS1164" s="203">
        <v>0</v>
      </c>
      <c r="AT1164" s="203">
        <v>0</v>
      </c>
      <c r="AU1164" s="203">
        <v>0</v>
      </c>
      <c r="AV1164" s="203">
        <v>0</v>
      </c>
      <c r="AW1164" s="203">
        <v>0</v>
      </c>
      <c r="AX1164" s="203">
        <v>0</v>
      </c>
      <c r="AY1164" s="203">
        <v>0</v>
      </c>
    </row>
    <row r="1165" spans="16:51" x14ac:dyDescent="0.25">
      <c r="P1165" s="200"/>
      <c r="Q1165" s="203" t="s">
        <v>3771</v>
      </c>
      <c r="R1165" s="203"/>
      <c r="S1165" s="203"/>
      <c r="T1165" s="203"/>
      <c r="U1165" s="203"/>
      <c r="V1165" s="203"/>
      <c r="W1165" s="203"/>
      <c r="X1165" s="203"/>
      <c r="Y1165" s="203"/>
      <c r="Z1165" s="203"/>
      <c r="AA1165" s="203"/>
      <c r="AB1165" s="203"/>
      <c r="AC1165" s="203"/>
      <c r="AD1165" s="203"/>
      <c r="AE1165" s="203"/>
      <c r="AF1165" s="203"/>
      <c r="AG1165" s="203"/>
      <c r="AH1165" s="203"/>
      <c r="AI1165" s="203"/>
      <c r="AJ1165" s="203"/>
      <c r="AK1165" s="203"/>
      <c r="AL1165" s="203"/>
      <c r="AM1165" s="203"/>
      <c r="AN1165" s="203"/>
      <c r="AO1165" s="203"/>
      <c r="AP1165" s="203"/>
      <c r="AQ1165" s="203"/>
      <c r="AR1165" s="203"/>
      <c r="AS1165" s="203"/>
      <c r="AT1165" s="203"/>
      <c r="AU1165" s="203"/>
      <c r="AV1165" s="203"/>
      <c r="AW1165" s="203"/>
      <c r="AX1165" s="203"/>
      <c r="AY1165" s="203"/>
    </row>
    <row r="1166" spans="16:51" x14ac:dyDescent="0.25">
      <c r="P1166" s="200"/>
      <c r="Q1166" s="203" t="s">
        <v>3772</v>
      </c>
      <c r="R1166" s="203"/>
      <c r="S1166" s="203"/>
      <c r="T1166" s="203"/>
      <c r="U1166" s="203"/>
      <c r="V1166" s="203"/>
      <c r="W1166" s="203"/>
      <c r="X1166" s="203"/>
      <c r="Y1166" s="203"/>
      <c r="Z1166" s="203"/>
      <c r="AA1166" s="203"/>
      <c r="AB1166" s="203"/>
      <c r="AC1166" s="203"/>
      <c r="AD1166" s="203"/>
      <c r="AE1166" s="203"/>
      <c r="AF1166" s="203"/>
      <c r="AG1166" s="203"/>
      <c r="AH1166" s="203"/>
      <c r="AI1166" s="203"/>
      <c r="AJ1166" s="203"/>
      <c r="AK1166" s="203"/>
      <c r="AL1166" s="203"/>
      <c r="AM1166" s="203"/>
      <c r="AN1166" s="203"/>
      <c r="AO1166" s="203"/>
      <c r="AP1166" s="203"/>
      <c r="AQ1166" s="203"/>
      <c r="AR1166" s="203"/>
      <c r="AS1166" s="203"/>
      <c r="AT1166" s="203"/>
      <c r="AU1166" s="203"/>
      <c r="AV1166" s="203"/>
      <c r="AW1166" s="203"/>
      <c r="AX1166" s="203"/>
      <c r="AY1166" s="203"/>
    </row>
    <row r="1167" spans="16:51" x14ac:dyDescent="0.25">
      <c r="P1167" s="200"/>
      <c r="Q1167" s="203" t="s">
        <v>3998</v>
      </c>
      <c r="R1167" s="203"/>
      <c r="S1167" s="203"/>
      <c r="T1167" s="203"/>
      <c r="U1167" s="203"/>
      <c r="V1167" s="203"/>
      <c r="W1167" s="203"/>
      <c r="X1167" s="203"/>
      <c r="Y1167" s="203"/>
      <c r="Z1167" s="203"/>
      <c r="AA1167" s="203"/>
      <c r="AB1167" s="203"/>
      <c r="AC1167" s="203"/>
      <c r="AD1167" s="203"/>
      <c r="AE1167" s="203"/>
      <c r="AF1167" s="203"/>
      <c r="AG1167" s="203"/>
      <c r="AH1167" s="203"/>
      <c r="AI1167" s="203"/>
      <c r="AJ1167" s="203"/>
      <c r="AK1167" s="203"/>
      <c r="AL1167" s="203"/>
      <c r="AM1167" s="203"/>
      <c r="AN1167" s="203"/>
      <c r="AO1167" s="203"/>
      <c r="AP1167" s="203"/>
      <c r="AQ1167" s="203"/>
      <c r="AR1167" s="203"/>
      <c r="AS1167" s="203"/>
      <c r="AT1167" s="203"/>
      <c r="AU1167" s="203"/>
      <c r="AV1167" s="203"/>
      <c r="AW1167" s="203"/>
      <c r="AX1167" s="203"/>
      <c r="AY1167" s="203"/>
    </row>
    <row r="1168" spans="16:51" x14ac:dyDescent="0.25">
      <c r="P1168" s="200" t="s">
        <v>4056</v>
      </c>
      <c r="Q1168" s="203" t="s">
        <v>3999</v>
      </c>
      <c r="R1168" s="203">
        <v>0.5</v>
      </c>
      <c r="S1168" s="203">
        <v>0.5</v>
      </c>
      <c r="T1168" s="203">
        <v>0</v>
      </c>
      <c r="U1168" s="203">
        <v>0</v>
      </c>
      <c r="V1168" s="203">
        <v>0</v>
      </c>
      <c r="W1168" s="203">
        <v>0</v>
      </c>
      <c r="X1168" s="203">
        <v>0</v>
      </c>
      <c r="Y1168" s="203">
        <v>0</v>
      </c>
      <c r="Z1168" s="203">
        <v>0</v>
      </c>
      <c r="AA1168" s="203">
        <v>0</v>
      </c>
      <c r="AB1168" s="203">
        <v>0</v>
      </c>
      <c r="AC1168" s="203">
        <v>0</v>
      </c>
      <c r="AD1168" s="203">
        <v>0</v>
      </c>
      <c r="AE1168" s="203">
        <v>0</v>
      </c>
      <c r="AF1168" s="203">
        <v>0</v>
      </c>
      <c r="AG1168" s="203">
        <v>0</v>
      </c>
      <c r="AH1168" s="203">
        <v>0</v>
      </c>
      <c r="AI1168" s="203">
        <v>0</v>
      </c>
      <c r="AJ1168" s="203">
        <v>0</v>
      </c>
      <c r="AK1168" s="203">
        <v>0</v>
      </c>
      <c r="AL1168" s="203">
        <v>0</v>
      </c>
      <c r="AM1168" s="203">
        <v>0</v>
      </c>
      <c r="AN1168" s="203">
        <v>0</v>
      </c>
      <c r="AO1168" s="203">
        <v>0</v>
      </c>
      <c r="AP1168" s="203">
        <v>0</v>
      </c>
      <c r="AQ1168" s="203">
        <v>0</v>
      </c>
      <c r="AR1168" s="203">
        <v>0</v>
      </c>
      <c r="AS1168" s="203">
        <v>0</v>
      </c>
      <c r="AT1168" s="203">
        <v>0</v>
      </c>
      <c r="AU1168" s="203">
        <v>0</v>
      </c>
      <c r="AV1168" s="203">
        <v>0</v>
      </c>
      <c r="AW1168" s="203">
        <v>0</v>
      </c>
      <c r="AX1168" s="203">
        <v>0</v>
      </c>
      <c r="AY1168" s="203">
        <v>0</v>
      </c>
    </row>
    <row r="1169" spans="16:51" x14ac:dyDescent="0.25">
      <c r="P1169" s="200"/>
      <c r="Q1169" s="203" t="s">
        <v>3857</v>
      </c>
      <c r="R1169" s="203"/>
      <c r="S1169" s="203"/>
      <c r="T1169" s="203"/>
      <c r="U1169" s="203"/>
      <c r="V1169" s="203"/>
      <c r="W1169" s="203"/>
      <c r="X1169" s="203"/>
      <c r="Y1169" s="203"/>
      <c r="Z1169" s="203"/>
      <c r="AA1169" s="203"/>
      <c r="AB1169" s="203"/>
      <c r="AC1169" s="203"/>
      <c r="AD1169" s="203"/>
      <c r="AE1169" s="203"/>
      <c r="AF1169" s="203"/>
      <c r="AG1169" s="203"/>
      <c r="AH1169" s="203"/>
      <c r="AI1169" s="203"/>
      <c r="AJ1169" s="203"/>
      <c r="AK1169" s="203"/>
      <c r="AL1169" s="203"/>
      <c r="AM1169" s="203"/>
      <c r="AN1169" s="203"/>
      <c r="AO1169" s="203"/>
      <c r="AP1169" s="203"/>
      <c r="AQ1169" s="203"/>
      <c r="AR1169" s="203"/>
      <c r="AS1169" s="203"/>
      <c r="AT1169" s="203"/>
      <c r="AU1169" s="203"/>
      <c r="AV1169" s="203"/>
      <c r="AW1169" s="203"/>
      <c r="AX1169" s="203"/>
      <c r="AY1169" s="203"/>
    </row>
    <row r="1170" spans="16:51" x14ac:dyDescent="0.25">
      <c r="P1170" s="200" t="s">
        <v>4056</v>
      </c>
      <c r="Q1170" s="203" t="s">
        <v>3983</v>
      </c>
      <c r="R1170" s="203">
        <v>0.4</v>
      </c>
      <c r="S1170" s="203">
        <v>0.1</v>
      </c>
      <c r="T1170" s="203">
        <v>0.5</v>
      </c>
      <c r="U1170" s="203">
        <v>0</v>
      </c>
      <c r="V1170" s="203">
        <v>0</v>
      </c>
      <c r="W1170" s="203">
        <v>0</v>
      </c>
      <c r="X1170" s="203">
        <v>0</v>
      </c>
      <c r="Y1170" s="203">
        <v>0</v>
      </c>
      <c r="Z1170" s="203">
        <v>0</v>
      </c>
      <c r="AA1170" s="203">
        <v>0</v>
      </c>
      <c r="AB1170" s="203">
        <v>0</v>
      </c>
      <c r="AC1170" s="203">
        <v>0</v>
      </c>
      <c r="AD1170" s="203">
        <v>0</v>
      </c>
      <c r="AE1170" s="203">
        <v>0</v>
      </c>
      <c r="AF1170" s="203">
        <v>0</v>
      </c>
      <c r="AG1170" s="203">
        <v>0</v>
      </c>
      <c r="AH1170" s="203">
        <v>0</v>
      </c>
      <c r="AI1170" s="203">
        <v>0</v>
      </c>
      <c r="AJ1170" s="203">
        <v>0</v>
      </c>
      <c r="AK1170" s="203">
        <v>0</v>
      </c>
      <c r="AL1170" s="203">
        <v>0</v>
      </c>
      <c r="AM1170" s="203">
        <v>0</v>
      </c>
      <c r="AN1170" s="203">
        <v>0</v>
      </c>
      <c r="AO1170" s="203">
        <v>0</v>
      </c>
      <c r="AP1170" s="203">
        <v>0</v>
      </c>
      <c r="AQ1170" s="203">
        <v>0</v>
      </c>
      <c r="AR1170" s="203">
        <v>0</v>
      </c>
      <c r="AS1170" s="203">
        <v>0</v>
      </c>
      <c r="AT1170" s="203">
        <v>0</v>
      </c>
      <c r="AU1170" s="203">
        <v>0</v>
      </c>
      <c r="AV1170" s="203">
        <v>0</v>
      </c>
      <c r="AW1170" s="203">
        <v>0</v>
      </c>
      <c r="AX1170" s="203">
        <v>0</v>
      </c>
      <c r="AY1170" s="203">
        <v>0</v>
      </c>
    </row>
    <row r="1171" spans="16:51" x14ac:dyDescent="0.25">
      <c r="P1171" s="200" t="s">
        <v>4056</v>
      </c>
      <c r="Q1171" s="203" t="s">
        <v>4002</v>
      </c>
      <c r="R1171" s="203">
        <v>0.49</v>
      </c>
      <c r="S1171" s="203">
        <v>0.01</v>
      </c>
      <c r="T1171" s="203">
        <v>0.5</v>
      </c>
      <c r="U1171" s="203">
        <v>0</v>
      </c>
      <c r="V1171" s="203">
        <v>0</v>
      </c>
      <c r="W1171" s="203">
        <v>0</v>
      </c>
      <c r="X1171" s="203">
        <v>0</v>
      </c>
      <c r="Y1171" s="203">
        <v>0</v>
      </c>
      <c r="Z1171" s="203">
        <v>0</v>
      </c>
      <c r="AA1171" s="203">
        <v>0</v>
      </c>
      <c r="AB1171" s="203">
        <v>0</v>
      </c>
      <c r="AC1171" s="203">
        <v>0</v>
      </c>
      <c r="AD1171" s="203">
        <v>0</v>
      </c>
      <c r="AE1171" s="203">
        <v>0</v>
      </c>
      <c r="AF1171" s="203">
        <v>0</v>
      </c>
      <c r="AG1171" s="203">
        <v>0</v>
      </c>
      <c r="AH1171" s="203">
        <v>0</v>
      </c>
      <c r="AI1171" s="203">
        <v>0</v>
      </c>
      <c r="AJ1171" s="203">
        <v>0</v>
      </c>
      <c r="AK1171" s="203">
        <v>0</v>
      </c>
      <c r="AL1171" s="203">
        <v>0</v>
      </c>
      <c r="AM1171" s="203">
        <v>0</v>
      </c>
      <c r="AN1171" s="203">
        <v>0</v>
      </c>
      <c r="AO1171" s="203">
        <v>0</v>
      </c>
      <c r="AP1171" s="203">
        <v>0</v>
      </c>
      <c r="AQ1171" s="203">
        <v>0</v>
      </c>
      <c r="AR1171" s="203">
        <v>0</v>
      </c>
      <c r="AS1171" s="203">
        <v>0</v>
      </c>
      <c r="AT1171" s="203">
        <v>0</v>
      </c>
      <c r="AU1171" s="203">
        <v>0</v>
      </c>
      <c r="AV1171" s="203">
        <v>0</v>
      </c>
      <c r="AW1171" s="203">
        <v>0</v>
      </c>
      <c r="AX1171" s="203">
        <v>0</v>
      </c>
      <c r="AY1171" s="203">
        <v>0</v>
      </c>
    </row>
    <row r="1172" spans="16:51" x14ac:dyDescent="0.25">
      <c r="P1172" s="200"/>
      <c r="Q1172" s="203" t="s">
        <v>3611</v>
      </c>
      <c r="R1172" s="203"/>
      <c r="S1172" s="203"/>
      <c r="T1172" s="203"/>
      <c r="U1172" s="203"/>
      <c r="V1172" s="203"/>
      <c r="W1172" s="203"/>
      <c r="X1172" s="203"/>
      <c r="Y1172" s="203"/>
      <c r="Z1172" s="203"/>
      <c r="AA1172" s="203"/>
      <c r="AB1172" s="203"/>
      <c r="AC1172" s="203"/>
      <c r="AD1172" s="203"/>
      <c r="AE1172" s="203"/>
      <c r="AF1172" s="203"/>
      <c r="AG1172" s="203"/>
      <c r="AH1172" s="203"/>
      <c r="AI1172" s="203"/>
      <c r="AJ1172" s="203"/>
      <c r="AK1172" s="203"/>
      <c r="AL1172" s="203"/>
      <c r="AM1172" s="203"/>
      <c r="AN1172" s="203"/>
      <c r="AO1172" s="203"/>
      <c r="AP1172" s="203"/>
      <c r="AQ1172" s="203"/>
      <c r="AR1172" s="203"/>
      <c r="AS1172" s="203"/>
      <c r="AT1172" s="203"/>
      <c r="AU1172" s="203"/>
      <c r="AV1172" s="203"/>
      <c r="AW1172" s="203"/>
      <c r="AX1172" s="203"/>
      <c r="AY1172" s="203"/>
    </row>
    <row r="1173" spans="16:51" x14ac:dyDescent="0.25">
      <c r="P1173" s="200"/>
      <c r="Q1173" s="203" t="s">
        <v>3609</v>
      </c>
      <c r="R1173" s="203"/>
      <c r="S1173" s="203"/>
      <c r="T1173" s="203"/>
      <c r="U1173" s="203"/>
      <c r="V1173" s="203"/>
      <c r="W1173" s="203"/>
      <c r="X1173" s="203"/>
      <c r="Y1173" s="203"/>
      <c r="Z1173" s="203"/>
      <c r="AA1173" s="203"/>
      <c r="AB1173" s="203"/>
      <c r="AC1173" s="203"/>
      <c r="AD1173" s="203"/>
      <c r="AE1173" s="203"/>
      <c r="AF1173" s="203"/>
      <c r="AG1173" s="203"/>
      <c r="AH1173" s="203"/>
      <c r="AI1173" s="203"/>
      <c r="AJ1173" s="203"/>
      <c r="AK1173" s="203"/>
      <c r="AL1173" s="203"/>
      <c r="AM1173" s="203"/>
      <c r="AN1173" s="203"/>
      <c r="AO1173" s="203"/>
      <c r="AP1173" s="203"/>
      <c r="AQ1173" s="203"/>
      <c r="AR1173" s="203"/>
      <c r="AS1173" s="203"/>
      <c r="AT1173" s="203"/>
      <c r="AU1173" s="203"/>
      <c r="AV1173" s="203"/>
      <c r="AW1173" s="203"/>
      <c r="AX1173" s="203"/>
      <c r="AY1173" s="203"/>
    </row>
    <row r="1174" spans="16:51" x14ac:dyDescent="0.25">
      <c r="P1174" s="200"/>
      <c r="Q1174" s="203" t="s">
        <v>3610</v>
      </c>
      <c r="R1174" s="203"/>
      <c r="S1174" s="203"/>
      <c r="T1174" s="203"/>
      <c r="U1174" s="203"/>
      <c r="V1174" s="203"/>
      <c r="W1174" s="203"/>
      <c r="X1174" s="203"/>
      <c r="Y1174" s="203"/>
      <c r="Z1174" s="203"/>
      <c r="AA1174" s="203"/>
      <c r="AB1174" s="203"/>
      <c r="AC1174" s="203"/>
      <c r="AD1174" s="203"/>
      <c r="AE1174" s="203"/>
      <c r="AF1174" s="203"/>
      <c r="AG1174" s="203"/>
      <c r="AH1174" s="203"/>
      <c r="AI1174" s="203"/>
      <c r="AJ1174" s="203"/>
      <c r="AK1174" s="203"/>
      <c r="AL1174" s="203"/>
      <c r="AM1174" s="203"/>
      <c r="AN1174" s="203"/>
      <c r="AO1174" s="203"/>
      <c r="AP1174" s="203"/>
      <c r="AQ1174" s="203"/>
      <c r="AR1174" s="203"/>
      <c r="AS1174" s="203"/>
      <c r="AT1174" s="203"/>
      <c r="AU1174" s="203"/>
      <c r="AV1174" s="203"/>
      <c r="AW1174" s="203"/>
      <c r="AX1174" s="203"/>
      <c r="AY1174" s="203"/>
    </row>
    <row r="1175" spans="16:51" x14ac:dyDescent="0.25">
      <c r="P1175" s="200" t="s">
        <v>4056</v>
      </c>
      <c r="Q1175" s="203" t="s">
        <v>4004</v>
      </c>
      <c r="R1175" s="203">
        <v>0.4</v>
      </c>
      <c r="S1175" s="203">
        <v>0.1</v>
      </c>
      <c r="T1175" s="203">
        <v>0.5</v>
      </c>
      <c r="U1175" s="203">
        <v>0</v>
      </c>
      <c r="V1175" s="203">
        <v>0</v>
      </c>
      <c r="W1175" s="203">
        <v>0</v>
      </c>
      <c r="X1175" s="203">
        <v>0</v>
      </c>
      <c r="Y1175" s="203">
        <v>0</v>
      </c>
      <c r="Z1175" s="203">
        <v>0</v>
      </c>
      <c r="AA1175" s="203">
        <v>0</v>
      </c>
      <c r="AB1175" s="203">
        <v>0</v>
      </c>
      <c r="AC1175" s="203">
        <v>0</v>
      </c>
      <c r="AD1175" s="203">
        <v>0</v>
      </c>
      <c r="AE1175" s="203">
        <v>0</v>
      </c>
      <c r="AF1175" s="203">
        <v>0</v>
      </c>
      <c r="AG1175" s="203">
        <v>0</v>
      </c>
      <c r="AH1175" s="203">
        <v>0</v>
      </c>
      <c r="AI1175" s="203">
        <v>0</v>
      </c>
      <c r="AJ1175" s="203">
        <v>0</v>
      </c>
      <c r="AK1175" s="203">
        <v>0</v>
      </c>
      <c r="AL1175" s="203">
        <v>0</v>
      </c>
      <c r="AM1175" s="203">
        <v>0</v>
      </c>
      <c r="AN1175" s="203">
        <v>0</v>
      </c>
      <c r="AO1175" s="203">
        <v>0</v>
      </c>
      <c r="AP1175" s="203">
        <v>0</v>
      </c>
      <c r="AQ1175" s="203">
        <v>0</v>
      </c>
      <c r="AR1175" s="203">
        <v>0</v>
      </c>
      <c r="AS1175" s="203">
        <v>0</v>
      </c>
      <c r="AT1175" s="203">
        <v>0</v>
      </c>
      <c r="AU1175" s="203">
        <v>0</v>
      </c>
      <c r="AV1175" s="203">
        <v>0</v>
      </c>
      <c r="AW1175" s="203">
        <v>0</v>
      </c>
      <c r="AX1175" s="203">
        <v>0</v>
      </c>
      <c r="AY1175" s="203">
        <v>0</v>
      </c>
    </row>
    <row r="1176" spans="16:51" x14ac:dyDescent="0.25">
      <c r="P1176" s="200" t="s">
        <v>4056</v>
      </c>
      <c r="Q1176" s="203" t="s">
        <v>3960</v>
      </c>
      <c r="R1176" s="203">
        <v>0.4</v>
      </c>
      <c r="S1176" s="203">
        <v>0.09</v>
      </c>
      <c r="T1176" s="203">
        <v>0.01</v>
      </c>
      <c r="U1176" s="203">
        <v>0.5</v>
      </c>
      <c r="V1176" s="203">
        <v>0</v>
      </c>
      <c r="W1176" s="203">
        <v>0</v>
      </c>
      <c r="X1176" s="203">
        <v>0</v>
      </c>
      <c r="Y1176" s="203">
        <v>0</v>
      </c>
      <c r="Z1176" s="203">
        <v>0</v>
      </c>
      <c r="AA1176" s="203">
        <v>0</v>
      </c>
      <c r="AB1176" s="203">
        <v>0</v>
      </c>
      <c r="AC1176" s="203">
        <v>0</v>
      </c>
      <c r="AD1176" s="203">
        <v>0</v>
      </c>
      <c r="AE1176" s="203">
        <v>0</v>
      </c>
      <c r="AF1176" s="203">
        <v>0</v>
      </c>
      <c r="AG1176" s="203">
        <v>0</v>
      </c>
      <c r="AH1176" s="203">
        <v>0</v>
      </c>
      <c r="AI1176" s="203">
        <v>0</v>
      </c>
      <c r="AJ1176" s="203">
        <v>0</v>
      </c>
      <c r="AK1176" s="203">
        <v>0</v>
      </c>
      <c r="AL1176" s="203">
        <v>0</v>
      </c>
      <c r="AM1176" s="203">
        <v>0</v>
      </c>
      <c r="AN1176" s="203">
        <v>0</v>
      </c>
      <c r="AO1176" s="203">
        <v>0</v>
      </c>
      <c r="AP1176" s="203">
        <v>0</v>
      </c>
      <c r="AQ1176" s="203">
        <v>0</v>
      </c>
      <c r="AR1176" s="203">
        <v>0</v>
      </c>
      <c r="AS1176" s="203">
        <v>0</v>
      </c>
      <c r="AT1176" s="203">
        <v>0</v>
      </c>
      <c r="AU1176" s="203">
        <v>0</v>
      </c>
      <c r="AV1176" s="203">
        <v>0</v>
      </c>
      <c r="AW1176" s="203">
        <v>0</v>
      </c>
      <c r="AX1176" s="203">
        <v>0</v>
      </c>
      <c r="AY1176" s="203">
        <v>0</v>
      </c>
    </row>
    <row r="1177" spans="16:51" x14ac:dyDescent="0.25">
      <c r="P1177" s="200" t="s">
        <v>4056</v>
      </c>
      <c r="Q1177" s="203" t="s">
        <v>3891</v>
      </c>
      <c r="R1177" s="203">
        <v>0.49</v>
      </c>
      <c r="S1177" s="203">
        <v>0.01</v>
      </c>
      <c r="T1177" s="203">
        <v>0.5</v>
      </c>
      <c r="U1177" s="203">
        <v>0</v>
      </c>
      <c r="V1177" s="203">
        <v>0</v>
      </c>
      <c r="W1177" s="203">
        <v>0</v>
      </c>
      <c r="X1177" s="203">
        <v>0</v>
      </c>
      <c r="Y1177" s="203">
        <v>0</v>
      </c>
      <c r="Z1177" s="203">
        <v>0</v>
      </c>
      <c r="AA1177" s="203">
        <v>0</v>
      </c>
      <c r="AB1177" s="203">
        <v>0</v>
      </c>
      <c r="AC1177" s="203">
        <v>0</v>
      </c>
      <c r="AD1177" s="203">
        <v>0</v>
      </c>
      <c r="AE1177" s="203">
        <v>0</v>
      </c>
      <c r="AF1177" s="203">
        <v>0</v>
      </c>
      <c r="AG1177" s="203">
        <v>0</v>
      </c>
      <c r="AH1177" s="203">
        <v>0</v>
      </c>
      <c r="AI1177" s="203">
        <v>0</v>
      </c>
      <c r="AJ1177" s="203">
        <v>0</v>
      </c>
      <c r="AK1177" s="203">
        <v>0</v>
      </c>
      <c r="AL1177" s="203">
        <v>0</v>
      </c>
      <c r="AM1177" s="203">
        <v>0</v>
      </c>
      <c r="AN1177" s="203">
        <v>0</v>
      </c>
      <c r="AO1177" s="203">
        <v>0</v>
      </c>
      <c r="AP1177" s="203">
        <v>0</v>
      </c>
      <c r="AQ1177" s="203">
        <v>0</v>
      </c>
      <c r="AR1177" s="203">
        <v>0</v>
      </c>
      <c r="AS1177" s="203">
        <v>0</v>
      </c>
      <c r="AT1177" s="203">
        <v>0</v>
      </c>
      <c r="AU1177" s="203">
        <v>0</v>
      </c>
      <c r="AV1177" s="203">
        <v>0</v>
      </c>
      <c r="AW1177" s="203">
        <v>0</v>
      </c>
      <c r="AX1177" s="203">
        <v>0</v>
      </c>
      <c r="AY1177" s="203">
        <v>0</v>
      </c>
    </row>
    <row r="1178" spans="16:51" x14ac:dyDescent="0.25">
      <c r="P1178" s="200" t="s">
        <v>4056</v>
      </c>
      <c r="Q1178" s="203" t="s">
        <v>4005</v>
      </c>
      <c r="R1178" s="203">
        <v>0.4</v>
      </c>
      <c r="S1178" s="203">
        <v>0.1</v>
      </c>
      <c r="T1178" s="203">
        <v>0.5</v>
      </c>
      <c r="U1178" s="203">
        <v>0</v>
      </c>
      <c r="V1178" s="203">
        <v>0</v>
      </c>
      <c r="W1178" s="203">
        <v>0</v>
      </c>
      <c r="X1178" s="203">
        <v>0</v>
      </c>
      <c r="Y1178" s="203">
        <v>0</v>
      </c>
      <c r="Z1178" s="203">
        <v>0</v>
      </c>
      <c r="AA1178" s="203">
        <v>0</v>
      </c>
      <c r="AB1178" s="203">
        <v>0</v>
      </c>
      <c r="AC1178" s="203">
        <v>0</v>
      </c>
      <c r="AD1178" s="203">
        <v>0</v>
      </c>
      <c r="AE1178" s="203">
        <v>0</v>
      </c>
      <c r="AF1178" s="203">
        <v>0</v>
      </c>
      <c r="AG1178" s="203">
        <v>0</v>
      </c>
      <c r="AH1178" s="203">
        <v>0</v>
      </c>
      <c r="AI1178" s="203">
        <v>0</v>
      </c>
      <c r="AJ1178" s="203">
        <v>0</v>
      </c>
      <c r="AK1178" s="203">
        <v>0</v>
      </c>
      <c r="AL1178" s="203">
        <v>0</v>
      </c>
      <c r="AM1178" s="203">
        <v>0</v>
      </c>
      <c r="AN1178" s="203">
        <v>0</v>
      </c>
      <c r="AO1178" s="203">
        <v>0</v>
      </c>
      <c r="AP1178" s="203">
        <v>0</v>
      </c>
      <c r="AQ1178" s="203">
        <v>0</v>
      </c>
      <c r="AR1178" s="203">
        <v>0</v>
      </c>
      <c r="AS1178" s="203">
        <v>0</v>
      </c>
      <c r="AT1178" s="203">
        <v>0</v>
      </c>
      <c r="AU1178" s="203">
        <v>0</v>
      </c>
      <c r="AV1178" s="203">
        <v>0</v>
      </c>
      <c r="AW1178" s="203">
        <v>0</v>
      </c>
      <c r="AX1178" s="203">
        <v>0</v>
      </c>
      <c r="AY1178" s="203">
        <v>0</v>
      </c>
    </row>
    <row r="1179" spans="16:51" x14ac:dyDescent="0.25">
      <c r="P1179" s="200"/>
      <c r="Q1179" s="203" t="s">
        <v>3746</v>
      </c>
      <c r="R1179" s="203"/>
      <c r="S1179" s="203"/>
      <c r="T1179" s="203"/>
      <c r="U1179" s="203"/>
      <c r="V1179" s="203"/>
      <c r="W1179" s="203"/>
      <c r="X1179" s="203"/>
      <c r="Y1179" s="203"/>
      <c r="Z1179" s="203"/>
      <c r="AA1179" s="203"/>
      <c r="AB1179" s="203"/>
      <c r="AC1179" s="203"/>
      <c r="AD1179" s="203"/>
      <c r="AE1179" s="203"/>
      <c r="AF1179" s="203"/>
      <c r="AG1179" s="203"/>
      <c r="AH1179" s="203"/>
      <c r="AI1179" s="203"/>
      <c r="AJ1179" s="203"/>
      <c r="AK1179" s="203"/>
      <c r="AL1179" s="203"/>
      <c r="AM1179" s="203"/>
      <c r="AN1179" s="203"/>
      <c r="AO1179" s="203"/>
      <c r="AP1179" s="203"/>
      <c r="AQ1179" s="203"/>
      <c r="AR1179" s="203"/>
      <c r="AS1179" s="203"/>
      <c r="AT1179" s="203"/>
      <c r="AU1179" s="203"/>
      <c r="AV1179" s="203"/>
      <c r="AW1179" s="203"/>
      <c r="AX1179" s="203"/>
      <c r="AY1179" s="203"/>
    </row>
    <row r="1180" spans="16:51" x14ac:dyDescent="0.25">
      <c r="P1180" s="200"/>
      <c r="Q1180" s="203" t="s">
        <v>4009</v>
      </c>
      <c r="R1180" s="203"/>
      <c r="S1180" s="203"/>
      <c r="T1180" s="203"/>
      <c r="U1180" s="203"/>
      <c r="V1180" s="203"/>
      <c r="W1180" s="203"/>
      <c r="X1180" s="203"/>
      <c r="Y1180" s="203"/>
      <c r="Z1180" s="203"/>
      <c r="AA1180" s="203"/>
      <c r="AB1180" s="203"/>
      <c r="AC1180" s="203"/>
      <c r="AD1180" s="203"/>
      <c r="AE1180" s="203"/>
      <c r="AF1180" s="203"/>
      <c r="AG1180" s="203"/>
      <c r="AH1180" s="203"/>
      <c r="AI1180" s="203"/>
      <c r="AJ1180" s="203"/>
      <c r="AK1180" s="203"/>
      <c r="AL1180" s="203"/>
      <c r="AM1180" s="203"/>
      <c r="AN1180" s="203"/>
      <c r="AO1180" s="203"/>
      <c r="AP1180" s="203"/>
      <c r="AQ1180" s="203"/>
      <c r="AR1180" s="203"/>
      <c r="AS1180" s="203"/>
      <c r="AT1180" s="203"/>
      <c r="AU1180" s="203"/>
      <c r="AV1180" s="203"/>
      <c r="AW1180" s="203"/>
      <c r="AX1180" s="203"/>
      <c r="AY1180" s="203"/>
    </row>
    <row r="1181" spans="16:51" x14ac:dyDescent="0.25">
      <c r="P1181" s="200" t="s">
        <v>4056</v>
      </c>
      <c r="Q1181" s="203" t="s">
        <v>3948</v>
      </c>
      <c r="R1181" s="203">
        <v>0.4</v>
      </c>
      <c r="S1181" s="203">
        <v>0.09</v>
      </c>
      <c r="T1181" s="203">
        <v>0.01</v>
      </c>
      <c r="U1181" s="203">
        <v>0.5</v>
      </c>
      <c r="V1181" s="203">
        <v>0</v>
      </c>
      <c r="W1181" s="203">
        <v>0</v>
      </c>
      <c r="X1181" s="203">
        <v>0</v>
      </c>
      <c r="Y1181" s="203">
        <v>0</v>
      </c>
      <c r="Z1181" s="203">
        <v>0</v>
      </c>
      <c r="AA1181" s="203">
        <v>0</v>
      </c>
      <c r="AB1181" s="203">
        <v>0</v>
      </c>
      <c r="AC1181" s="203">
        <v>0</v>
      </c>
      <c r="AD1181" s="203">
        <v>0</v>
      </c>
      <c r="AE1181" s="203">
        <v>0</v>
      </c>
      <c r="AF1181" s="203">
        <v>0</v>
      </c>
      <c r="AG1181" s="203">
        <v>0</v>
      </c>
      <c r="AH1181" s="203">
        <v>0</v>
      </c>
      <c r="AI1181" s="203">
        <v>0</v>
      </c>
      <c r="AJ1181" s="203">
        <v>0</v>
      </c>
      <c r="AK1181" s="203">
        <v>0</v>
      </c>
      <c r="AL1181" s="203">
        <v>0</v>
      </c>
      <c r="AM1181" s="203">
        <v>0</v>
      </c>
      <c r="AN1181" s="203">
        <v>0</v>
      </c>
      <c r="AO1181" s="203">
        <v>0</v>
      </c>
      <c r="AP1181" s="203">
        <v>0</v>
      </c>
      <c r="AQ1181" s="203">
        <v>0</v>
      </c>
      <c r="AR1181" s="203">
        <v>0</v>
      </c>
      <c r="AS1181" s="203">
        <v>0</v>
      </c>
      <c r="AT1181" s="203">
        <v>0</v>
      </c>
      <c r="AU1181" s="203">
        <v>0</v>
      </c>
      <c r="AV1181" s="203">
        <v>0</v>
      </c>
      <c r="AW1181" s="203">
        <v>0</v>
      </c>
      <c r="AX1181" s="203">
        <v>0</v>
      </c>
      <c r="AY1181" s="203">
        <v>0</v>
      </c>
    </row>
    <row r="1182" spans="16:51" x14ac:dyDescent="0.25">
      <c r="P1182" s="200" t="s">
        <v>4056</v>
      </c>
      <c r="Q1182" s="203" t="s">
        <v>3730</v>
      </c>
      <c r="R1182" s="203">
        <v>0.49</v>
      </c>
      <c r="S1182" s="203">
        <v>0.01</v>
      </c>
      <c r="T1182" s="203">
        <v>0.5</v>
      </c>
      <c r="U1182" s="203">
        <v>0</v>
      </c>
      <c r="V1182" s="203">
        <v>0</v>
      </c>
      <c r="W1182" s="203">
        <v>0</v>
      </c>
      <c r="X1182" s="203">
        <v>0</v>
      </c>
      <c r="Y1182" s="203">
        <v>0</v>
      </c>
      <c r="Z1182" s="203">
        <v>0</v>
      </c>
      <c r="AA1182" s="203">
        <v>0</v>
      </c>
      <c r="AB1182" s="203">
        <v>0</v>
      </c>
      <c r="AC1182" s="203">
        <v>0</v>
      </c>
      <c r="AD1182" s="203">
        <v>0</v>
      </c>
      <c r="AE1182" s="203">
        <v>0</v>
      </c>
      <c r="AF1182" s="203">
        <v>0</v>
      </c>
      <c r="AG1182" s="203">
        <v>0</v>
      </c>
      <c r="AH1182" s="203">
        <v>0</v>
      </c>
      <c r="AI1182" s="203">
        <v>0</v>
      </c>
      <c r="AJ1182" s="203">
        <v>0</v>
      </c>
      <c r="AK1182" s="203">
        <v>0</v>
      </c>
      <c r="AL1182" s="203">
        <v>0</v>
      </c>
      <c r="AM1182" s="203">
        <v>0</v>
      </c>
      <c r="AN1182" s="203">
        <v>0</v>
      </c>
      <c r="AO1182" s="203">
        <v>0</v>
      </c>
      <c r="AP1182" s="203">
        <v>0</v>
      </c>
      <c r="AQ1182" s="203">
        <v>0</v>
      </c>
      <c r="AR1182" s="203">
        <v>0</v>
      </c>
      <c r="AS1182" s="203">
        <v>0</v>
      </c>
      <c r="AT1182" s="203">
        <v>0</v>
      </c>
      <c r="AU1182" s="203">
        <v>0</v>
      </c>
      <c r="AV1182" s="203">
        <v>0</v>
      </c>
      <c r="AW1182" s="203">
        <v>0</v>
      </c>
      <c r="AX1182" s="203">
        <v>0</v>
      </c>
      <c r="AY1182" s="203">
        <v>0</v>
      </c>
    </row>
    <row r="1183" spans="16:51" x14ac:dyDescent="0.25">
      <c r="P1183" s="200" t="s">
        <v>4056</v>
      </c>
      <c r="Q1183" s="203" t="s">
        <v>3808</v>
      </c>
      <c r="R1183" s="203">
        <v>0.49</v>
      </c>
      <c r="S1183" s="203">
        <v>0.01</v>
      </c>
      <c r="T1183" s="203">
        <v>0.5</v>
      </c>
      <c r="U1183" s="203">
        <v>0</v>
      </c>
      <c r="V1183" s="203">
        <v>0</v>
      </c>
      <c r="W1183" s="203">
        <v>0</v>
      </c>
      <c r="X1183" s="203">
        <v>0</v>
      </c>
      <c r="Y1183" s="203">
        <v>0</v>
      </c>
      <c r="Z1183" s="203">
        <v>0</v>
      </c>
      <c r="AA1183" s="203">
        <v>0</v>
      </c>
      <c r="AB1183" s="203">
        <v>0</v>
      </c>
      <c r="AC1183" s="203">
        <v>0</v>
      </c>
      <c r="AD1183" s="203">
        <v>0</v>
      </c>
      <c r="AE1183" s="203">
        <v>0</v>
      </c>
      <c r="AF1183" s="203">
        <v>0</v>
      </c>
      <c r="AG1183" s="203">
        <v>0</v>
      </c>
      <c r="AH1183" s="203">
        <v>0</v>
      </c>
      <c r="AI1183" s="203">
        <v>0</v>
      </c>
      <c r="AJ1183" s="203">
        <v>0</v>
      </c>
      <c r="AK1183" s="203">
        <v>0</v>
      </c>
      <c r="AL1183" s="203">
        <v>0</v>
      </c>
      <c r="AM1183" s="203">
        <v>0</v>
      </c>
      <c r="AN1183" s="203">
        <v>0</v>
      </c>
      <c r="AO1183" s="203">
        <v>0</v>
      </c>
      <c r="AP1183" s="203">
        <v>0</v>
      </c>
      <c r="AQ1183" s="203">
        <v>0</v>
      </c>
      <c r="AR1183" s="203">
        <v>0</v>
      </c>
      <c r="AS1183" s="203">
        <v>0</v>
      </c>
      <c r="AT1183" s="203">
        <v>0</v>
      </c>
      <c r="AU1183" s="203">
        <v>0</v>
      </c>
      <c r="AV1183" s="203">
        <v>0</v>
      </c>
      <c r="AW1183" s="203">
        <v>0</v>
      </c>
      <c r="AX1183" s="203">
        <v>0</v>
      </c>
      <c r="AY1183" s="203">
        <v>0</v>
      </c>
    </row>
    <row r="1184" spans="16:51" x14ac:dyDescent="0.25">
      <c r="P1184" s="200" t="s">
        <v>4056</v>
      </c>
      <c r="Q1184" s="203" t="s">
        <v>3815</v>
      </c>
      <c r="R1184" s="203">
        <v>0.49</v>
      </c>
      <c r="S1184" s="203">
        <v>0.01</v>
      </c>
      <c r="T1184" s="203">
        <v>0.5</v>
      </c>
      <c r="U1184" s="203">
        <v>0</v>
      </c>
      <c r="V1184" s="203">
        <v>0</v>
      </c>
      <c r="W1184" s="203">
        <v>0</v>
      </c>
      <c r="X1184" s="203">
        <v>0</v>
      </c>
      <c r="Y1184" s="203">
        <v>0</v>
      </c>
      <c r="Z1184" s="203">
        <v>0</v>
      </c>
      <c r="AA1184" s="203">
        <v>0</v>
      </c>
      <c r="AB1184" s="203">
        <v>0</v>
      </c>
      <c r="AC1184" s="203">
        <v>0</v>
      </c>
      <c r="AD1184" s="203">
        <v>0</v>
      </c>
      <c r="AE1184" s="203">
        <v>0</v>
      </c>
      <c r="AF1184" s="203">
        <v>0</v>
      </c>
      <c r="AG1184" s="203">
        <v>0</v>
      </c>
      <c r="AH1184" s="203">
        <v>0</v>
      </c>
      <c r="AI1184" s="203">
        <v>0</v>
      </c>
      <c r="AJ1184" s="203">
        <v>0</v>
      </c>
      <c r="AK1184" s="203">
        <v>0</v>
      </c>
      <c r="AL1184" s="203">
        <v>0</v>
      </c>
      <c r="AM1184" s="203">
        <v>0</v>
      </c>
      <c r="AN1184" s="203">
        <v>0</v>
      </c>
      <c r="AO1184" s="203">
        <v>0</v>
      </c>
      <c r="AP1184" s="203">
        <v>0</v>
      </c>
      <c r="AQ1184" s="203">
        <v>0</v>
      </c>
      <c r="AR1184" s="203">
        <v>0</v>
      </c>
      <c r="AS1184" s="203">
        <v>0</v>
      </c>
      <c r="AT1184" s="203">
        <v>0</v>
      </c>
      <c r="AU1184" s="203">
        <v>0</v>
      </c>
      <c r="AV1184" s="203">
        <v>0</v>
      </c>
      <c r="AW1184" s="203">
        <v>0</v>
      </c>
      <c r="AX1184" s="203">
        <v>0</v>
      </c>
      <c r="AY1184" s="203">
        <v>0</v>
      </c>
    </row>
    <row r="1185" spans="16:51" x14ac:dyDescent="0.25">
      <c r="P1185" s="200" t="s">
        <v>4056</v>
      </c>
      <c r="Q1185" s="203" t="s">
        <v>3904</v>
      </c>
      <c r="R1185" s="203">
        <v>0.49</v>
      </c>
      <c r="S1185" s="203">
        <v>0.01</v>
      </c>
      <c r="T1185" s="203">
        <v>0.5</v>
      </c>
      <c r="U1185" s="203">
        <v>0</v>
      </c>
      <c r="V1185" s="203">
        <v>0</v>
      </c>
      <c r="W1185" s="203">
        <v>0</v>
      </c>
      <c r="X1185" s="203">
        <v>0</v>
      </c>
      <c r="Y1185" s="203">
        <v>0</v>
      </c>
      <c r="Z1185" s="203">
        <v>0</v>
      </c>
      <c r="AA1185" s="203">
        <v>0</v>
      </c>
      <c r="AB1185" s="203">
        <v>0</v>
      </c>
      <c r="AC1185" s="203">
        <v>0</v>
      </c>
      <c r="AD1185" s="203">
        <v>0</v>
      </c>
      <c r="AE1185" s="203">
        <v>0</v>
      </c>
      <c r="AF1185" s="203">
        <v>0</v>
      </c>
      <c r="AG1185" s="203">
        <v>0</v>
      </c>
      <c r="AH1185" s="203">
        <v>0</v>
      </c>
      <c r="AI1185" s="203">
        <v>0</v>
      </c>
      <c r="AJ1185" s="203">
        <v>0</v>
      </c>
      <c r="AK1185" s="203">
        <v>0</v>
      </c>
      <c r="AL1185" s="203">
        <v>0</v>
      </c>
      <c r="AM1185" s="203">
        <v>0</v>
      </c>
      <c r="AN1185" s="203">
        <v>0</v>
      </c>
      <c r="AO1185" s="203">
        <v>0</v>
      </c>
      <c r="AP1185" s="203">
        <v>0</v>
      </c>
      <c r="AQ1185" s="203">
        <v>0</v>
      </c>
      <c r="AR1185" s="203">
        <v>0</v>
      </c>
      <c r="AS1185" s="203">
        <v>0</v>
      </c>
      <c r="AT1185" s="203">
        <v>0</v>
      </c>
      <c r="AU1185" s="203">
        <v>0</v>
      </c>
      <c r="AV1185" s="203">
        <v>0</v>
      </c>
      <c r="AW1185" s="203">
        <v>0</v>
      </c>
      <c r="AX1185" s="203">
        <v>0</v>
      </c>
      <c r="AY1185" s="203">
        <v>0</v>
      </c>
    </row>
    <row r="1186" spans="16:51" x14ac:dyDescent="0.25">
      <c r="P1186" s="200" t="s">
        <v>4056</v>
      </c>
      <c r="Q1186" s="203" t="s">
        <v>3949</v>
      </c>
      <c r="R1186" s="203">
        <v>0.4</v>
      </c>
      <c r="S1186" s="203">
        <v>0.09</v>
      </c>
      <c r="T1186" s="203">
        <v>0.01</v>
      </c>
      <c r="U1186" s="203">
        <v>0.5</v>
      </c>
      <c r="V1186" s="203">
        <v>0</v>
      </c>
      <c r="W1186" s="203">
        <v>0</v>
      </c>
      <c r="X1186" s="203">
        <v>0</v>
      </c>
      <c r="Y1186" s="203">
        <v>0</v>
      </c>
      <c r="Z1186" s="203">
        <v>0</v>
      </c>
      <c r="AA1186" s="203">
        <v>0</v>
      </c>
      <c r="AB1186" s="203">
        <v>0</v>
      </c>
      <c r="AC1186" s="203">
        <v>0</v>
      </c>
      <c r="AD1186" s="203">
        <v>0</v>
      </c>
      <c r="AE1186" s="203">
        <v>0</v>
      </c>
      <c r="AF1186" s="203">
        <v>0</v>
      </c>
      <c r="AG1186" s="203">
        <v>0</v>
      </c>
      <c r="AH1186" s="203">
        <v>0</v>
      </c>
      <c r="AI1186" s="203">
        <v>0</v>
      </c>
      <c r="AJ1186" s="203">
        <v>0</v>
      </c>
      <c r="AK1186" s="203">
        <v>0</v>
      </c>
      <c r="AL1186" s="203">
        <v>0</v>
      </c>
      <c r="AM1186" s="203">
        <v>0</v>
      </c>
      <c r="AN1186" s="203">
        <v>0</v>
      </c>
      <c r="AO1186" s="203">
        <v>0</v>
      </c>
      <c r="AP1186" s="203">
        <v>0</v>
      </c>
      <c r="AQ1186" s="203">
        <v>0</v>
      </c>
      <c r="AR1186" s="203">
        <v>0</v>
      </c>
      <c r="AS1186" s="203">
        <v>0</v>
      </c>
      <c r="AT1186" s="203">
        <v>0</v>
      </c>
      <c r="AU1186" s="203">
        <v>0</v>
      </c>
      <c r="AV1186" s="203">
        <v>0</v>
      </c>
      <c r="AW1186" s="203">
        <v>0</v>
      </c>
      <c r="AX1186" s="203">
        <v>0</v>
      </c>
      <c r="AY1186" s="203">
        <v>0</v>
      </c>
    </row>
    <row r="1187" spans="16:51" x14ac:dyDescent="0.25">
      <c r="P1187" s="200" t="s">
        <v>4056</v>
      </c>
      <c r="Q1187" s="203" t="s">
        <v>3816</v>
      </c>
      <c r="R1187" s="203">
        <v>0.4</v>
      </c>
      <c r="S1187" s="203">
        <v>0.09</v>
      </c>
      <c r="T1187" s="203">
        <v>0.01</v>
      </c>
      <c r="U1187" s="203">
        <v>0.5</v>
      </c>
      <c r="V1187" s="203">
        <v>0</v>
      </c>
      <c r="W1187" s="203">
        <v>0</v>
      </c>
      <c r="X1187" s="203">
        <v>0</v>
      </c>
      <c r="Y1187" s="203">
        <v>0</v>
      </c>
      <c r="Z1187" s="203">
        <v>0</v>
      </c>
      <c r="AA1187" s="203">
        <v>0</v>
      </c>
      <c r="AB1187" s="203">
        <v>0</v>
      </c>
      <c r="AC1187" s="203">
        <v>0</v>
      </c>
      <c r="AD1187" s="203">
        <v>0</v>
      </c>
      <c r="AE1187" s="203">
        <v>0</v>
      </c>
      <c r="AF1187" s="203">
        <v>0</v>
      </c>
      <c r="AG1187" s="203">
        <v>0</v>
      </c>
      <c r="AH1187" s="203">
        <v>0</v>
      </c>
      <c r="AI1187" s="203">
        <v>0</v>
      </c>
      <c r="AJ1187" s="203">
        <v>0</v>
      </c>
      <c r="AK1187" s="203">
        <v>0</v>
      </c>
      <c r="AL1187" s="203">
        <v>0</v>
      </c>
      <c r="AM1187" s="203">
        <v>0</v>
      </c>
      <c r="AN1187" s="203">
        <v>0</v>
      </c>
      <c r="AO1187" s="203">
        <v>0</v>
      </c>
      <c r="AP1187" s="203">
        <v>0</v>
      </c>
      <c r="AQ1187" s="203">
        <v>0</v>
      </c>
      <c r="AR1187" s="203">
        <v>0</v>
      </c>
      <c r="AS1187" s="203">
        <v>0</v>
      </c>
      <c r="AT1187" s="203">
        <v>0</v>
      </c>
      <c r="AU1187" s="203">
        <v>0</v>
      </c>
      <c r="AV1187" s="203">
        <v>0</v>
      </c>
      <c r="AW1187" s="203">
        <v>0</v>
      </c>
      <c r="AX1187" s="203">
        <v>0</v>
      </c>
      <c r="AY1187" s="203">
        <v>0</v>
      </c>
    </row>
    <row r="1188" spans="16:51" x14ac:dyDescent="0.25">
      <c r="P1188" s="200" t="s">
        <v>4056</v>
      </c>
      <c r="Q1188" s="203" t="s">
        <v>3660</v>
      </c>
      <c r="R1188" s="203">
        <v>0.49</v>
      </c>
      <c r="S1188" s="203">
        <v>0.01</v>
      </c>
      <c r="T1188" s="203">
        <v>0.5</v>
      </c>
      <c r="U1188" s="203">
        <v>0</v>
      </c>
      <c r="V1188" s="203">
        <v>0</v>
      </c>
      <c r="W1188" s="203">
        <v>0</v>
      </c>
      <c r="X1188" s="203">
        <v>0</v>
      </c>
      <c r="Y1188" s="203">
        <v>0</v>
      </c>
      <c r="Z1188" s="203">
        <v>0</v>
      </c>
      <c r="AA1188" s="203">
        <v>0</v>
      </c>
      <c r="AB1188" s="203">
        <v>0</v>
      </c>
      <c r="AC1188" s="203">
        <v>0</v>
      </c>
      <c r="AD1188" s="203">
        <v>0</v>
      </c>
      <c r="AE1188" s="203">
        <v>0</v>
      </c>
      <c r="AF1188" s="203">
        <v>0</v>
      </c>
      <c r="AG1188" s="203">
        <v>0</v>
      </c>
      <c r="AH1188" s="203">
        <v>0</v>
      </c>
      <c r="AI1188" s="203">
        <v>0</v>
      </c>
      <c r="AJ1188" s="203">
        <v>0</v>
      </c>
      <c r="AK1188" s="203">
        <v>0</v>
      </c>
      <c r="AL1188" s="203">
        <v>0</v>
      </c>
      <c r="AM1188" s="203">
        <v>0</v>
      </c>
      <c r="AN1188" s="203">
        <v>0</v>
      </c>
      <c r="AO1188" s="203">
        <v>0</v>
      </c>
      <c r="AP1188" s="203">
        <v>0</v>
      </c>
      <c r="AQ1188" s="203">
        <v>0</v>
      </c>
      <c r="AR1188" s="203">
        <v>0</v>
      </c>
      <c r="AS1188" s="203">
        <v>0</v>
      </c>
      <c r="AT1188" s="203">
        <v>0</v>
      </c>
      <c r="AU1188" s="203">
        <v>0</v>
      </c>
      <c r="AV1188" s="203">
        <v>0</v>
      </c>
      <c r="AW1188" s="203">
        <v>0</v>
      </c>
      <c r="AX1188" s="203">
        <v>0</v>
      </c>
      <c r="AY1188" s="203">
        <v>0</v>
      </c>
    </row>
    <row r="1189" spans="16:51" x14ac:dyDescent="0.25">
      <c r="P1189" s="200" t="s">
        <v>4056</v>
      </c>
      <c r="Q1189" s="203" t="s">
        <v>3881</v>
      </c>
      <c r="R1189" s="203">
        <v>0.3</v>
      </c>
      <c r="S1189" s="203">
        <v>0.2</v>
      </c>
      <c r="T1189" s="203">
        <v>0.5</v>
      </c>
      <c r="U1189" s="203">
        <v>0</v>
      </c>
      <c r="V1189" s="203">
        <v>0</v>
      </c>
      <c r="W1189" s="203">
        <v>0</v>
      </c>
      <c r="X1189" s="203">
        <v>0</v>
      </c>
      <c r="Y1189" s="203">
        <v>0</v>
      </c>
      <c r="Z1189" s="203">
        <v>0</v>
      </c>
      <c r="AA1189" s="203">
        <v>0</v>
      </c>
      <c r="AB1189" s="203">
        <v>0</v>
      </c>
      <c r="AC1189" s="203">
        <v>0</v>
      </c>
      <c r="AD1189" s="203">
        <v>0</v>
      </c>
      <c r="AE1189" s="203">
        <v>0</v>
      </c>
      <c r="AF1189" s="203">
        <v>0</v>
      </c>
      <c r="AG1189" s="203">
        <v>0</v>
      </c>
      <c r="AH1189" s="203">
        <v>0</v>
      </c>
      <c r="AI1189" s="203">
        <v>0</v>
      </c>
      <c r="AJ1189" s="203">
        <v>0</v>
      </c>
      <c r="AK1189" s="203">
        <v>0</v>
      </c>
      <c r="AL1189" s="203">
        <v>0</v>
      </c>
      <c r="AM1189" s="203">
        <v>0</v>
      </c>
      <c r="AN1189" s="203">
        <v>0</v>
      </c>
      <c r="AO1189" s="203">
        <v>0</v>
      </c>
      <c r="AP1189" s="203">
        <v>0</v>
      </c>
      <c r="AQ1189" s="203">
        <v>0</v>
      </c>
      <c r="AR1189" s="203">
        <v>0</v>
      </c>
      <c r="AS1189" s="203">
        <v>0</v>
      </c>
      <c r="AT1189" s="203">
        <v>0</v>
      </c>
      <c r="AU1189" s="203">
        <v>0</v>
      </c>
      <c r="AV1189" s="203">
        <v>0</v>
      </c>
      <c r="AW1189" s="203">
        <v>0</v>
      </c>
      <c r="AX1189" s="203">
        <v>0</v>
      </c>
      <c r="AY1189" s="203">
        <v>0</v>
      </c>
    </row>
    <row r="1190" spans="16:51" x14ac:dyDescent="0.25">
      <c r="P1190" s="200" t="s">
        <v>4056</v>
      </c>
      <c r="Q1190" s="203" t="s">
        <v>3764</v>
      </c>
      <c r="R1190" s="203">
        <v>0.49</v>
      </c>
      <c r="S1190" s="203">
        <v>0.01</v>
      </c>
      <c r="T1190" s="203">
        <v>0.5</v>
      </c>
      <c r="U1190" s="203">
        <v>0</v>
      </c>
      <c r="V1190" s="203">
        <v>0</v>
      </c>
      <c r="W1190" s="203">
        <v>0</v>
      </c>
      <c r="X1190" s="203">
        <v>0</v>
      </c>
      <c r="Y1190" s="203">
        <v>0</v>
      </c>
      <c r="Z1190" s="203">
        <v>0</v>
      </c>
      <c r="AA1190" s="203">
        <v>0</v>
      </c>
      <c r="AB1190" s="203">
        <v>0</v>
      </c>
      <c r="AC1190" s="203">
        <v>0</v>
      </c>
      <c r="AD1190" s="203">
        <v>0</v>
      </c>
      <c r="AE1190" s="203">
        <v>0</v>
      </c>
      <c r="AF1190" s="203">
        <v>0</v>
      </c>
      <c r="AG1190" s="203">
        <v>0</v>
      </c>
      <c r="AH1190" s="203">
        <v>0</v>
      </c>
      <c r="AI1190" s="203">
        <v>0</v>
      </c>
      <c r="AJ1190" s="203">
        <v>0</v>
      </c>
      <c r="AK1190" s="203">
        <v>0</v>
      </c>
      <c r="AL1190" s="203">
        <v>0</v>
      </c>
      <c r="AM1190" s="203">
        <v>0</v>
      </c>
      <c r="AN1190" s="203">
        <v>0</v>
      </c>
      <c r="AO1190" s="203">
        <v>0</v>
      </c>
      <c r="AP1190" s="203">
        <v>0</v>
      </c>
      <c r="AQ1190" s="203">
        <v>0</v>
      </c>
      <c r="AR1190" s="203">
        <v>0</v>
      </c>
      <c r="AS1190" s="203">
        <v>0</v>
      </c>
      <c r="AT1190" s="203">
        <v>0</v>
      </c>
      <c r="AU1190" s="203">
        <v>0</v>
      </c>
      <c r="AV1190" s="203">
        <v>0</v>
      </c>
      <c r="AW1190" s="203">
        <v>0</v>
      </c>
      <c r="AX1190" s="203">
        <v>0</v>
      </c>
      <c r="AY1190" s="203">
        <v>0</v>
      </c>
    </row>
    <row r="1191" spans="16:51" x14ac:dyDescent="0.25">
      <c r="P1191" s="200" t="s">
        <v>4056</v>
      </c>
      <c r="Q1191" s="203" t="s">
        <v>3914</v>
      </c>
      <c r="R1191" s="203">
        <v>0.4</v>
      </c>
      <c r="S1191" s="203">
        <v>0.09</v>
      </c>
      <c r="T1191" s="203">
        <v>0.01</v>
      </c>
      <c r="U1191" s="203">
        <v>0.5</v>
      </c>
      <c r="V1191" s="203">
        <v>0</v>
      </c>
      <c r="W1191" s="203">
        <v>0</v>
      </c>
      <c r="X1191" s="203">
        <v>0</v>
      </c>
      <c r="Y1191" s="203">
        <v>0</v>
      </c>
      <c r="Z1191" s="203">
        <v>0</v>
      </c>
      <c r="AA1191" s="203">
        <v>0</v>
      </c>
      <c r="AB1191" s="203">
        <v>0</v>
      </c>
      <c r="AC1191" s="203">
        <v>0</v>
      </c>
      <c r="AD1191" s="203">
        <v>0</v>
      </c>
      <c r="AE1191" s="203">
        <v>0</v>
      </c>
      <c r="AF1191" s="203">
        <v>0</v>
      </c>
      <c r="AG1191" s="203">
        <v>0</v>
      </c>
      <c r="AH1191" s="203">
        <v>0</v>
      </c>
      <c r="AI1191" s="203">
        <v>0</v>
      </c>
      <c r="AJ1191" s="203">
        <v>0</v>
      </c>
      <c r="AK1191" s="203">
        <v>0</v>
      </c>
      <c r="AL1191" s="203">
        <v>0</v>
      </c>
      <c r="AM1191" s="203">
        <v>0</v>
      </c>
      <c r="AN1191" s="203">
        <v>0</v>
      </c>
      <c r="AO1191" s="203">
        <v>0</v>
      </c>
      <c r="AP1191" s="203">
        <v>0</v>
      </c>
      <c r="AQ1191" s="203">
        <v>0</v>
      </c>
      <c r="AR1191" s="203">
        <v>0</v>
      </c>
      <c r="AS1191" s="203">
        <v>0</v>
      </c>
      <c r="AT1191" s="203">
        <v>0</v>
      </c>
      <c r="AU1191" s="203">
        <v>0</v>
      </c>
      <c r="AV1191" s="203">
        <v>0</v>
      </c>
      <c r="AW1191" s="203">
        <v>0</v>
      </c>
      <c r="AX1191" s="203">
        <v>0</v>
      </c>
      <c r="AY1191" s="203">
        <v>0</v>
      </c>
    </row>
    <row r="1192" spans="16:51" x14ac:dyDescent="0.25">
      <c r="P1192" s="200" t="s">
        <v>4056</v>
      </c>
      <c r="Q1192" s="203" t="s">
        <v>4010</v>
      </c>
      <c r="R1192" s="203">
        <v>0.4</v>
      </c>
      <c r="S1192" s="203">
        <v>0.1</v>
      </c>
      <c r="T1192" s="203">
        <v>0.5</v>
      </c>
      <c r="U1192" s="203">
        <v>0</v>
      </c>
      <c r="V1192" s="203">
        <v>0</v>
      </c>
      <c r="W1192" s="203">
        <v>0</v>
      </c>
      <c r="X1192" s="203">
        <v>0</v>
      </c>
      <c r="Y1192" s="203">
        <v>0</v>
      </c>
      <c r="Z1192" s="203">
        <v>0</v>
      </c>
      <c r="AA1192" s="203">
        <v>0</v>
      </c>
      <c r="AB1192" s="203">
        <v>0</v>
      </c>
      <c r="AC1192" s="203">
        <v>0</v>
      </c>
      <c r="AD1192" s="203">
        <v>0</v>
      </c>
      <c r="AE1192" s="203">
        <v>0</v>
      </c>
      <c r="AF1192" s="203">
        <v>0</v>
      </c>
      <c r="AG1192" s="203">
        <v>0</v>
      </c>
      <c r="AH1192" s="203">
        <v>0</v>
      </c>
      <c r="AI1192" s="203">
        <v>0</v>
      </c>
      <c r="AJ1192" s="203">
        <v>0</v>
      </c>
      <c r="AK1192" s="203">
        <v>0</v>
      </c>
      <c r="AL1192" s="203">
        <v>0</v>
      </c>
      <c r="AM1192" s="203">
        <v>0</v>
      </c>
      <c r="AN1192" s="203">
        <v>0</v>
      </c>
      <c r="AO1192" s="203">
        <v>0</v>
      </c>
      <c r="AP1192" s="203">
        <v>0</v>
      </c>
      <c r="AQ1192" s="203">
        <v>0</v>
      </c>
      <c r="AR1192" s="203">
        <v>0</v>
      </c>
      <c r="AS1192" s="203">
        <v>0</v>
      </c>
      <c r="AT1192" s="203">
        <v>0</v>
      </c>
      <c r="AU1192" s="203">
        <v>0</v>
      </c>
      <c r="AV1192" s="203">
        <v>0</v>
      </c>
      <c r="AW1192" s="203">
        <v>0</v>
      </c>
      <c r="AX1192" s="203">
        <v>0</v>
      </c>
      <c r="AY1192" s="203">
        <v>0</v>
      </c>
    </row>
    <row r="1193" spans="16:51" x14ac:dyDescent="0.25">
      <c r="P1193" s="200" t="s">
        <v>4056</v>
      </c>
      <c r="Q1193" s="203" t="s">
        <v>3950</v>
      </c>
      <c r="R1193" s="203">
        <v>0.4</v>
      </c>
      <c r="S1193" s="203">
        <v>0.09</v>
      </c>
      <c r="T1193" s="203">
        <v>0.01</v>
      </c>
      <c r="U1193" s="203">
        <v>0.5</v>
      </c>
      <c r="V1193" s="203">
        <v>0</v>
      </c>
      <c r="W1193" s="203">
        <v>0</v>
      </c>
      <c r="X1193" s="203">
        <v>0</v>
      </c>
      <c r="Y1193" s="203">
        <v>0</v>
      </c>
      <c r="Z1193" s="203">
        <v>0</v>
      </c>
      <c r="AA1193" s="203">
        <v>0</v>
      </c>
      <c r="AB1193" s="203">
        <v>0</v>
      </c>
      <c r="AC1193" s="203">
        <v>0</v>
      </c>
      <c r="AD1193" s="203">
        <v>0</v>
      </c>
      <c r="AE1193" s="203">
        <v>0</v>
      </c>
      <c r="AF1193" s="203">
        <v>0</v>
      </c>
      <c r="AG1193" s="203">
        <v>0</v>
      </c>
      <c r="AH1193" s="203">
        <v>0</v>
      </c>
      <c r="AI1193" s="203">
        <v>0</v>
      </c>
      <c r="AJ1193" s="203">
        <v>0</v>
      </c>
      <c r="AK1193" s="203">
        <v>0</v>
      </c>
      <c r="AL1193" s="203">
        <v>0</v>
      </c>
      <c r="AM1193" s="203">
        <v>0</v>
      </c>
      <c r="AN1193" s="203">
        <v>0</v>
      </c>
      <c r="AO1193" s="203">
        <v>0</v>
      </c>
      <c r="AP1193" s="203">
        <v>0</v>
      </c>
      <c r="AQ1193" s="203">
        <v>0</v>
      </c>
      <c r="AR1193" s="203">
        <v>0</v>
      </c>
      <c r="AS1193" s="203">
        <v>0</v>
      </c>
      <c r="AT1193" s="203">
        <v>0</v>
      </c>
      <c r="AU1193" s="203">
        <v>0</v>
      </c>
      <c r="AV1193" s="203">
        <v>0</v>
      </c>
      <c r="AW1193" s="203">
        <v>0</v>
      </c>
      <c r="AX1193" s="203">
        <v>0</v>
      </c>
      <c r="AY1193" s="203">
        <v>0</v>
      </c>
    </row>
    <row r="1194" spans="16:51" x14ac:dyDescent="0.25">
      <c r="P1194" s="200" t="s">
        <v>4056</v>
      </c>
      <c r="Q1194" s="203" t="s">
        <v>3882</v>
      </c>
      <c r="R1194" s="203">
        <v>0.3</v>
      </c>
      <c r="S1194" s="203">
        <v>0.2</v>
      </c>
      <c r="T1194" s="203">
        <v>0.5</v>
      </c>
      <c r="U1194" s="203">
        <v>0</v>
      </c>
      <c r="V1194" s="203">
        <v>0</v>
      </c>
      <c r="W1194" s="203">
        <v>0</v>
      </c>
      <c r="X1194" s="203">
        <v>0</v>
      </c>
      <c r="Y1194" s="203">
        <v>0</v>
      </c>
      <c r="Z1194" s="203">
        <v>0</v>
      </c>
      <c r="AA1194" s="203">
        <v>0</v>
      </c>
      <c r="AB1194" s="203">
        <v>0</v>
      </c>
      <c r="AC1194" s="203">
        <v>0</v>
      </c>
      <c r="AD1194" s="203">
        <v>0</v>
      </c>
      <c r="AE1194" s="203">
        <v>0</v>
      </c>
      <c r="AF1194" s="203">
        <v>0</v>
      </c>
      <c r="AG1194" s="203">
        <v>0</v>
      </c>
      <c r="AH1194" s="203">
        <v>0</v>
      </c>
      <c r="AI1194" s="203">
        <v>0</v>
      </c>
      <c r="AJ1194" s="203">
        <v>0</v>
      </c>
      <c r="AK1194" s="203">
        <v>0</v>
      </c>
      <c r="AL1194" s="203">
        <v>0</v>
      </c>
      <c r="AM1194" s="203">
        <v>0</v>
      </c>
      <c r="AN1194" s="203">
        <v>0</v>
      </c>
      <c r="AO1194" s="203">
        <v>0</v>
      </c>
      <c r="AP1194" s="203">
        <v>0</v>
      </c>
      <c r="AQ1194" s="203">
        <v>0</v>
      </c>
      <c r="AR1194" s="203">
        <v>0</v>
      </c>
      <c r="AS1194" s="203">
        <v>0</v>
      </c>
      <c r="AT1194" s="203">
        <v>0</v>
      </c>
      <c r="AU1194" s="203">
        <v>0</v>
      </c>
      <c r="AV1194" s="203">
        <v>0</v>
      </c>
      <c r="AW1194" s="203">
        <v>0</v>
      </c>
      <c r="AX1194" s="203">
        <v>0</v>
      </c>
      <c r="AY1194" s="203">
        <v>0</v>
      </c>
    </row>
    <row r="1195" spans="16:51" x14ac:dyDescent="0.25">
      <c r="P1195" s="200" t="s">
        <v>4056</v>
      </c>
      <c r="Q1195" s="203" t="s">
        <v>3991</v>
      </c>
      <c r="R1195" s="203">
        <v>0.4</v>
      </c>
      <c r="S1195" s="203">
        <v>0.09</v>
      </c>
      <c r="T1195" s="203">
        <v>0.01</v>
      </c>
      <c r="U1195" s="203">
        <v>0.5</v>
      </c>
      <c r="V1195" s="203">
        <v>0</v>
      </c>
      <c r="W1195" s="203">
        <v>0</v>
      </c>
      <c r="X1195" s="203">
        <v>0</v>
      </c>
      <c r="Y1195" s="203">
        <v>0</v>
      </c>
      <c r="Z1195" s="203">
        <v>0</v>
      </c>
      <c r="AA1195" s="203">
        <v>0</v>
      </c>
      <c r="AB1195" s="203">
        <v>0</v>
      </c>
      <c r="AC1195" s="203">
        <v>0</v>
      </c>
      <c r="AD1195" s="203">
        <v>0</v>
      </c>
      <c r="AE1195" s="203">
        <v>0</v>
      </c>
      <c r="AF1195" s="203">
        <v>0</v>
      </c>
      <c r="AG1195" s="203">
        <v>0</v>
      </c>
      <c r="AH1195" s="203">
        <v>0</v>
      </c>
      <c r="AI1195" s="203">
        <v>0</v>
      </c>
      <c r="AJ1195" s="203">
        <v>0</v>
      </c>
      <c r="AK1195" s="203">
        <v>0</v>
      </c>
      <c r="AL1195" s="203">
        <v>0</v>
      </c>
      <c r="AM1195" s="203">
        <v>0</v>
      </c>
      <c r="AN1195" s="203">
        <v>0</v>
      </c>
      <c r="AO1195" s="203">
        <v>0</v>
      </c>
      <c r="AP1195" s="203">
        <v>0</v>
      </c>
      <c r="AQ1195" s="203">
        <v>0</v>
      </c>
      <c r="AR1195" s="203">
        <v>0</v>
      </c>
      <c r="AS1195" s="203">
        <v>0</v>
      </c>
      <c r="AT1195" s="203">
        <v>0</v>
      </c>
      <c r="AU1195" s="203">
        <v>0</v>
      </c>
      <c r="AV1195" s="203">
        <v>0</v>
      </c>
      <c r="AW1195" s="203">
        <v>0</v>
      </c>
      <c r="AX1195" s="203">
        <v>0</v>
      </c>
      <c r="AY1195" s="203">
        <v>0</v>
      </c>
    </row>
    <row r="1196" spans="16:51" x14ac:dyDescent="0.25">
      <c r="P1196" s="200" t="s">
        <v>4056</v>
      </c>
      <c r="Q1196" s="203" t="s">
        <v>3892</v>
      </c>
      <c r="R1196" s="203">
        <v>0.49</v>
      </c>
      <c r="S1196" s="203">
        <v>0.01</v>
      </c>
      <c r="T1196" s="203">
        <v>0.5</v>
      </c>
      <c r="U1196" s="203">
        <v>0</v>
      </c>
      <c r="V1196" s="203">
        <v>0</v>
      </c>
      <c r="W1196" s="203">
        <v>0</v>
      </c>
      <c r="X1196" s="203">
        <v>0</v>
      </c>
      <c r="Y1196" s="203">
        <v>0</v>
      </c>
      <c r="Z1196" s="203">
        <v>0</v>
      </c>
      <c r="AA1196" s="203">
        <v>0</v>
      </c>
      <c r="AB1196" s="203">
        <v>0</v>
      </c>
      <c r="AC1196" s="203">
        <v>0</v>
      </c>
      <c r="AD1196" s="203">
        <v>0</v>
      </c>
      <c r="AE1196" s="203">
        <v>0</v>
      </c>
      <c r="AF1196" s="203">
        <v>0</v>
      </c>
      <c r="AG1196" s="203">
        <v>0</v>
      </c>
      <c r="AH1196" s="203">
        <v>0</v>
      </c>
      <c r="AI1196" s="203">
        <v>0</v>
      </c>
      <c r="AJ1196" s="203">
        <v>0</v>
      </c>
      <c r="AK1196" s="203">
        <v>0</v>
      </c>
      <c r="AL1196" s="203">
        <v>0</v>
      </c>
      <c r="AM1196" s="203">
        <v>0</v>
      </c>
      <c r="AN1196" s="203">
        <v>0</v>
      </c>
      <c r="AO1196" s="203">
        <v>0</v>
      </c>
      <c r="AP1196" s="203">
        <v>0</v>
      </c>
      <c r="AQ1196" s="203">
        <v>0</v>
      </c>
      <c r="AR1196" s="203">
        <v>0</v>
      </c>
      <c r="AS1196" s="203">
        <v>0</v>
      </c>
      <c r="AT1196" s="203">
        <v>0</v>
      </c>
      <c r="AU1196" s="203">
        <v>0</v>
      </c>
      <c r="AV1196" s="203">
        <v>0</v>
      </c>
      <c r="AW1196" s="203">
        <v>0</v>
      </c>
      <c r="AX1196" s="203">
        <v>0</v>
      </c>
      <c r="AY1196" s="203">
        <v>0</v>
      </c>
    </row>
    <row r="1197" spans="16:51" x14ac:dyDescent="0.25">
      <c r="P1197" s="200" t="s">
        <v>4056</v>
      </c>
      <c r="Q1197" s="203" t="s">
        <v>3846</v>
      </c>
      <c r="R1197" s="203">
        <v>0.4</v>
      </c>
      <c r="S1197" s="203">
        <v>0.09</v>
      </c>
      <c r="T1197" s="203">
        <v>0.01</v>
      </c>
      <c r="U1197" s="203">
        <v>0.5</v>
      </c>
      <c r="V1197" s="203">
        <v>0</v>
      </c>
      <c r="W1197" s="203">
        <v>0</v>
      </c>
      <c r="X1197" s="203">
        <v>0</v>
      </c>
      <c r="Y1197" s="203">
        <v>0</v>
      </c>
      <c r="Z1197" s="203">
        <v>0</v>
      </c>
      <c r="AA1197" s="203">
        <v>0</v>
      </c>
      <c r="AB1197" s="203">
        <v>0</v>
      </c>
      <c r="AC1197" s="203">
        <v>0</v>
      </c>
      <c r="AD1197" s="203">
        <v>0</v>
      </c>
      <c r="AE1197" s="203">
        <v>0</v>
      </c>
      <c r="AF1197" s="203">
        <v>0</v>
      </c>
      <c r="AG1197" s="203">
        <v>0</v>
      </c>
      <c r="AH1197" s="203">
        <v>0</v>
      </c>
      <c r="AI1197" s="203">
        <v>0</v>
      </c>
      <c r="AJ1197" s="203">
        <v>0</v>
      </c>
      <c r="AK1197" s="203">
        <v>0</v>
      </c>
      <c r="AL1197" s="203">
        <v>0</v>
      </c>
      <c r="AM1197" s="203">
        <v>0</v>
      </c>
      <c r="AN1197" s="203">
        <v>0</v>
      </c>
      <c r="AO1197" s="203">
        <v>0</v>
      </c>
      <c r="AP1197" s="203">
        <v>0</v>
      </c>
      <c r="AQ1197" s="203">
        <v>0</v>
      </c>
      <c r="AR1197" s="203">
        <v>0</v>
      </c>
      <c r="AS1197" s="203">
        <v>0</v>
      </c>
      <c r="AT1197" s="203">
        <v>0</v>
      </c>
      <c r="AU1197" s="203">
        <v>0</v>
      </c>
      <c r="AV1197" s="203">
        <v>0</v>
      </c>
      <c r="AW1197" s="203">
        <v>0</v>
      </c>
      <c r="AX1197" s="203">
        <v>0</v>
      </c>
      <c r="AY1197" s="203">
        <v>0</v>
      </c>
    </row>
    <row r="1198" spans="16:51" x14ac:dyDescent="0.25">
      <c r="P1198" s="200" t="s">
        <v>4056</v>
      </c>
      <c r="Q1198" s="203" t="s">
        <v>3951</v>
      </c>
      <c r="R1198" s="203">
        <v>0.4</v>
      </c>
      <c r="S1198" s="203">
        <v>0.09</v>
      </c>
      <c r="T1198" s="203">
        <v>0.01</v>
      </c>
      <c r="U1198" s="203">
        <v>0.5</v>
      </c>
      <c r="V1198" s="203">
        <v>0</v>
      </c>
      <c r="W1198" s="203">
        <v>0</v>
      </c>
      <c r="X1198" s="203">
        <v>0</v>
      </c>
      <c r="Y1198" s="203">
        <v>0</v>
      </c>
      <c r="Z1198" s="203">
        <v>0</v>
      </c>
      <c r="AA1198" s="203">
        <v>0</v>
      </c>
      <c r="AB1198" s="203">
        <v>0</v>
      </c>
      <c r="AC1198" s="203">
        <v>0</v>
      </c>
      <c r="AD1198" s="203">
        <v>0</v>
      </c>
      <c r="AE1198" s="203">
        <v>0</v>
      </c>
      <c r="AF1198" s="203">
        <v>0</v>
      </c>
      <c r="AG1198" s="203">
        <v>0</v>
      </c>
      <c r="AH1198" s="203">
        <v>0</v>
      </c>
      <c r="AI1198" s="203">
        <v>0</v>
      </c>
      <c r="AJ1198" s="203">
        <v>0</v>
      </c>
      <c r="AK1198" s="203">
        <v>0</v>
      </c>
      <c r="AL1198" s="203">
        <v>0</v>
      </c>
      <c r="AM1198" s="203">
        <v>0</v>
      </c>
      <c r="AN1198" s="203">
        <v>0</v>
      </c>
      <c r="AO1198" s="203">
        <v>0</v>
      </c>
      <c r="AP1198" s="203">
        <v>0</v>
      </c>
      <c r="AQ1198" s="203">
        <v>0</v>
      </c>
      <c r="AR1198" s="203">
        <v>0</v>
      </c>
      <c r="AS1198" s="203">
        <v>0</v>
      </c>
      <c r="AT1198" s="203">
        <v>0</v>
      </c>
      <c r="AU1198" s="203">
        <v>0</v>
      </c>
      <c r="AV1198" s="203">
        <v>0</v>
      </c>
      <c r="AW1198" s="203">
        <v>0</v>
      </c>
      <c r="AX1198" s="203">
        <v>0</v>
      </c>
      <c r="AY1198" s="203">
        <v>0</v>
      </c>
    </row>
    <row r="1199" spans="16:51" x14ac:dyDescent="0.25">
      <c r="P1199" s="200" t="s">
        <v>4056</v>
      </c>
      <c r="Q1199" s="203" t="s">
        <v>3834</v>
      </c>
      <c r="R1199" s="203">
        <v>0.4</v>
      </c>
      <c r="S1199" s="203">
        <v>0.09</v>
      </c>
      <c r="T1199" s="203">
        <v>0.01</v>
      </c>
      <c r="U1199" s="203">
        <v>0.5</v>
      </c>
      <c r="V1199" s="203">
        <v>0</v>
      </c>
      <c r="W1199" s="203">
        <v>0</v>
      </c>
      <c r="X1199" s="203">
        <v>0</v>
      </c>
      <c r="Y1199" s="203">
        <v>0</v>
      </c>
      <c r="Z1199" s="203">
        <v>0</v>
      </c>
      <c r="AA1199" s="203">
        <v>0</v>
      </c>
      <c r="AB1199" s="203">
        <v>0</v>
      </c>
      <c r="AC1199" s="203">
        <v>0</v>
      </c>
      <c r="AD1199" s="203">
        <v>0</v>
      </c>
      <c r="AE1199" s="203">
        <v>0</v>
      </c>
      <c r="AF1199" s="203">
        <v>0</v>
      </c>
      <c r="AG1199" s="203">
        <v>0</v>
      </c>
      <c r="AH1199" s="203">
        <v>0</v>
      </c>
      <c r="AI1199" s="203">
        <v>0</v>
      </c>
      <c r="AJ1199" s="203">
        <v>0</v>
      </c>
      <c r="AK1199" s="203">
        <v>0</v>
      </c>
      <c r="AL1199" s="203">
        <v>0</v>
      </c>
      <c r="AM1199" s="203">
        <v>0</v>
      </c>
      <c r="AN1199" s="203">
        <v>0</v>
      </c>
      <c r="AO1199" s="203">
        <v>0</v>
      </c>
      <c r="AP1199" s="203">
        <v>0</v>
      </c>
      <c r="AQ1199" s="203">
        <v>0</v>
      </c>
      <c r="AR1199" s="203">
        <v>0</v>
      </c>
      <c r="AS1199" s="203">
        <v>0</v>
      </c>
      <c r="AT1199" s="203">
        <v>0</v>
      </c>
      <c r="AU1199" s="203">
        <v>0</v>
      </c>
      <c r="AV1199" s="203">
        <v>0</v>
      </c>
      <c r="AW1199" s="203">
        <v>0</v>
      </c>
      <c r="AX1199" s="203">
        <v>0</v>
      </c>
      <c r="AY1199" s="203">
        <v>0</v>
      </c>
    </row>
    <row r="1200" spans="16:51" x14ac:dyDescent="0.25">
      <c r="P1200" s="200" t="s">
        <v>4056</v>
      </c>
      <c r="Q1200" s="203" t="s">
        <v>4011</v>
      </c>
      <c r="R1200" s="203">
        <v>0.49</v>
      </c>
      <c r="S1200" s="203">
        <v>0.01</v>
      </c>
      <c r="T1200" s="203">
        <v>0.5</v>
      </c>
      <c r="U1200" s="203">
        <v>0</v>
      </c>
      <c r="V1200" s="203">
        <v>0</v>
      </c>
      <c r="W1200" s="203">
        <v>0</v>
      </c>
      <c r="X1200" s="203">
        <v>0</v>
      </c>
      <c r="Y1200" s="203">
        <v>0</v>
      </c>
      <c r="Z1200" s="203">
        <v>0</v>
      </c>
      <c r="AA1200" s="203">
        <v>0</v>
      </c>
      <c r="AB1200" s="203">
        <v>0</v>
      </c>
      <c r="AC1200" s="203">
        <v>0</v>
      </c>
      <c r="AD1200" s="203">
        <v>0</v>
      </c>
      <c r="AE1200" s="203">
        <v>0</v>
      </c>
      <c r="AF1200" s="203">
        <v>0</v>
      </c>
      <c r="AG1200" s="203">
        <v>0</v>
      </c>
      <c r="AH1200" s="203">
        <v>0</v>
      </c>
      <c r="AI1200" s="203">
        <v>0</v>
      </c>
      <c r="AJ1200" s="203">
        <v>0</v>
      </c>
      <c r="AK1200" s="203">
        <v>0</v>
      </c>
      <c r="AL1200" s="203">
        <v>0</v>
      </c>
      <c r="AM1200" s="203">
        <v>0</v>
      </c>
      <c r="AN1200" s="203">
        <v>0</v>
      </c>
      <c r="AO1200" s="203">
        <v>0</v>
      </c>
      <c r="AP1200" s="203">
        <v>0</v>
      </c>
      <c r="AQ1200" s="203">
        <v>0</v>
      </c>
      <c r="AR1200" s="203">
        <v>0</v>
      </c>
      <c r="AS1200" s="203">
        <v>0</v>
      </c>
      <c r="AT1200" s="203">
        <v>0</v>
      </c>
      <c r="AU1200" s="203">
        <v>0</v>
      </c>
      <c r="AV1200" s="203">
        <v>0</v>
      </c>
      <c r="AW1200" s="203">
        <v>0</v>
      </c>
      <c r="AX1200" s="203">
        <v>0</v>
      </c>
      <c r="AY1200" s="203">
        <v>0</v>
      </c>
    </row>
    <row r="1201" spans="16:51" x14ac:dyDescent="0.25">
      <c r="P1201" s="200" t="s">
        <v>4056</v>
      </c>
      <c r="Q1201" s="203" t="s">
        <v>4012</v>
      </c>
      <c r="R1201" s="203">
        <v>0.4</v>
      </c>
      <c r="S1201" s="203">
        <v>0.1</v>
      </c>
      <c r="T1201" s="203">
        <v>0.5</v>
      </c>
      <c r="U1201" s="203">
        <v>0</v>
      </c>
      <c r="V1201" s="203">
        <v>0</v>
      </c>
      <c r="W1201" s="203">
        <v>0</v>
      </c>
      <c r="X1201" s="203">
        <v>0</v>
      </c>
      <c r="Y1201" s="203">
        <v>0</v>
      </c>
      <c r="Z1201" s="203">
        <v>0</v>
      </c>
      <c r="AA1201" s="203">
        <v>0</v>
      </c>
      <c r="AB1201" s="203">
        <v>0</v>
      </c>
      <c r="AC1201" s="203">
        <v>0</v>
      </c>
      <c r="AD1201" s="203">
        <v>0</v>
      </c>
      <c r="AE1201" s="203">
        <v>0</v>
      </c>
      <c r="AF1201" s="203">
        <v>0</v>
      </c>
      <c r="AG1201" s="203">
        <v>0</v>
      </c>
      <c r="AH1201" s="203">
        <v>0</v>
      </c>
      <c r="AI1201" s="203">
        <v>0</v>
      </c>
      <c r="AJ1201" s="203">
        <v>0</v>
      </c>
      <c r="AK1201" s="203">
        <v>0</v>
      </c>
      <c r="AL1201" s="203">
        <v>0</v>
      </c>
      <c r="AM1201" s="203">
        <v>0</v>
      </c>
      <c r="AN1201" s="203">
        <v>0</v>
      </c>
      <c r="AO1201" s="203">
        <v>0</v>
      </c>
      <c r="AP1201" s="203">
        <v>0</v>
      </c>
      <c r="AQ1201" s="203">
        <v>0</v>
      </c>
      <c r="AR1201" s="203">
        <v>0</v>
      </c>
      <c r="AS1201" s="203">
        <v>0</v>
      </c>
      <c r="AT1201" s="203">
        <v>0</v>
      </c>
      <c r="AU1201" s="203">
        <v>0</v>
      </c>
      <c r="AV1201" s="203">
        <v>0</v>
      </c>
      <c r="AW1201" s="203">
        <v>0</v>
      </c>
      <c r="AX1201" s="203">
        <v>0</v>
      </c>
      <c r="AY1201" s="203">
        <v>0</v>
      </c>
    </row>
    <row r="1202" spans="16:51" x14ac:dyDescent="0.25">
      <c r="P1202" s="200" t="s">
        <v>4056</v>
      </c>
      <c r="Q1202" s="203" t="s">
        <v>4013</v>
      </c>
      <c r="R1202" s="203">
        <v>0.4</v>
      </c>
      <c r="S1202" s="203">
        <v>0.1</v>
      </c>
      <c r="T1202" s="203">
        <v>0.5</v>
      </c>
      <c r="U1202" s="203">
        <v>0</v>
      </c>
      <c r="V1202" s="203">
        <v>0</v>
      </c>
      <c r="W1202" s="203">
        <v>0</v>
      </c>
      <c r="X1202" s="203">
        <v>0</v>
      </c>
      <c r="Y1202" s="203">
        <v>0</v>
      </c>
      <c r="Z1202" s="203">
        <v>0</v>
      </c>
      <c r="AA1202" s="203">
        <v>0</v>
      </c>
      <c r="AB1202" s="203">
        <v>0</v>
      </c>
      <c r="AC1202" s="203">
        <v>0</v>
      </c>
      <c r="AD1202" s="203">
        <v>0</v>
      </c>
      <c r="AE1202" s="203">
        <v>0</v>
      </c>
      <c r="AF1202" s="203">
        <v>0</v>
      </c>
      <c r="AG1202" s="203">
        <v>0</v>
      </c>
      <c r="AH1202" s="203">
        <v>0</v>
      </c>
      <c r="AI1202" s="203">
        <v>0</v>
      </c>
      <c r="AJ1202" s="203">
        <v>0</v>
      </c>
      <c r="AK1202" s="203">
        <v>0</v>
      </c>
      <c r="AL1202" s="203">
        <v>0</v>
      </c>
      <c r="AM1202" s="203">
        <v>0</v>
      </c>
      <c r="AN1202" s="203">
        <v>0</v>
      </c>
      <c r="AO1202" s="203">
        <v>0</v>
      </c>
      <c r="AP1202" s="203">
        <v>0</v>
      </c>
      <c r="AQ1202" s="203">
        <v>0</v>
      </c>
      <c r="AR1202" s="203">
        <v>0</v>
      </c>
      <c r="AS1202" s="203">
        <v>0</v>
      </c>
      <c r="AT1202" s="203">
        <v>0</v>
      </c>
      <c r="AU1202" s="203">
        <v>0</v>
      </c>
      <c r="AV1202" s="203">
        <v>0</v>
      </c>
      <c r="AW1202" s="203">
        <v>0</v>
      </c>
      <c r="AX1202" s="203">
        <v>0</v>
      </c>
      <c r="AY1202" s="203">
        <v>0</v>
      </c>
    </row>
    <row r="1203" spans="16:51" x14ac:dyDescent="0.25">
      <c r="P1203" s="200" t="s">
        <v>4056</v>
      </c>
      <c r="Q1203" s="203" t="s">
        <v>4003</v>
      </c>
      <c r="R1203" s="203">
        <v>0.4</v>
      </c>
      <c r="S1203" s="203">
        <v>0.09</v>
      </c>
      <c r="T1203" s="203">
        <v>0.01</v>
      </c>
      <c r="U1203" s="203">
        <v>0.5</v>
      </c>
      <c r="V1203" s="203">
        <v>0</v>
      </c>
      <c r="W1203" s="203">
        <v>0</v>
      </c>
      <c r="X1203" s="203">
        <v>0</v>
      </c>
      <c r="Y1203" s="203">
        <v>0</v>
      </c>
      <c r="Z1203" s="203">
        <v>0</v>
      </c>
      <c r="AA1203" s="203">
        <v>0</v>
      </c>
      <c r="AB1203" s="203">
        <v>0</v>
      </c>
      <c r="AC1203" s="203">
        <v>0</v>
      </c>
      <c r="AD1203" s="203">
        <v>0</v>
      </c>
      <c r="AE1203" s="203">
        <v>0</v>
      </c>
      <c r="AF1203" s="203">
        <v>0</v>
      </c>
      <c r="AG1203" s="203">
        <v>0</v>
      </c>
      <c r="AH1203" s="203">
        <v>0</v>
      </c>
      <c r="AI1203" s="203">
        <v>0</v>
      </c>
      <c r="AJ1203" s="203">
        <v>0</v>
      </c>
      <c r="AK1203" s="203">
        <v>0</v>
      </c>
      <c r="AL1203" s="203">
        <v>0</v>
      </c>
      <c r="AM1203" s="203">
        <v>0</v>
      </c>
      <c r="AN1203" s="203">
        <v>0</v>
      </c>
      <c r="AO1203" s="203">
        <v>0</v>
      </c>
      <c r="AP1203" s="203">
        <v>0</v>
      </c>
      <c r="AQ1203" s="203">
        <v>0</v>
      </c>
      <c r="AR1203" s="203">
        <v>0</v>
      </c>
      <c r="AS1203" s="203">
        <v>0</v>
      </c>
      <c r="AT1203" s="203">
        <v>0</v>
      </c>
      <c r="AU1203" s="203">
        <v>0</v>
      </c>
      <c r="AV1203" s="203">
        <v>0</v>
      </c>
      <c r="AW1203" s="203">
        <v>0</v>
      </c>
      <c r="AX1203" s="203">
        <v>0</v>
      </c>
      <c r="AY1203" s="203">
        <v>0</v>
      </c>
    </row>
    <row r="1204" spans="16:51" x14ac:dyDescent="0.25">
      <c r="P1204" s="200" t="s">
        <v>4056</v>
      </c>
      <c r="Q1204" s="203" t="s">
        <v>3905</v>
      </c>
      <c r="R1204" s="203">
        <v>0.4</v>
      </c>
      <c r="S1204" s="203">
        <v>0.09</v>
      </c>
      <c r="T1204" s="203">
        <v>0.01</v>
      </c>
      <c r="U1204" s="203">
        <v>0.5</v>
      </c>
      <c r="V1204" s="203">
        <v>0</v>
      </c>
      <c r="W1204" s="203">
        <v>0</v>
      </c>
      <c r="X1204" s="203">
        <v>0</v>
      </c>
      <c r="Y1204" s="203">
        <v>0</v>
      </c>
      <c r="Z1204" s="203">
        <v>0</v>
      </c>
      <c r="AA1204" s="203">
        <v>0</v>
      </c>
      <c r="AB1204" s="203">
        <v>0</v>
      </c>
      <c r="AC1204" s="203">
        <v>0</v>
      </c>
      <c r="AD1204" s="203">
        <v>0</v>
      </c>
      <c r="AE1204" s="203">
        <v>0</v>
      </c>
      <c r="AF1204" s="203">
        <v>0</v>
      </c>
      <c r="AG1204" s="203">
        <v>0</v>
      </c>
      <c r="AH1204" s="203">
        <v>0</v>
      </c>
      <c r="AI1204" s="203">
        <v>0</v>
      </c>
      <c r="AJ1204" s="203">
        <v>0</v>
      </c>
      <c r="AK1204" s="203">
        <v>0</v>
      </c>
      <c r="AL1204" s="203">
        <v>0</v>
      </c>
      <c r="AM1204" s="203">
        <v>0</v>
      </c>
      <c r="AN1204" s="203">
        <v>0</v>
      </c>
      <c r="AO1204" s="203">
        <v>0</v>
      </c>
      <c r="AP1204" s="203">
        <v>0</v>
      </c>
      <c r="AQ1204" s="203">
        <v>0</v>
      </c>
      <c r="AR1204" s="203">
        <v>0</v>
      </c>
      <c r="AS1204" s="203">
        <v>0</v>
      </c>
      <c r="AT1204" s="203">
        <v>0</v>
      </c>
      <c r="AU1204" s="203">
        <v>0</v>
      </c>
      <c r="AV1204" s="203">
        <v>0</v>
      </c>
      <c r="AW1204" s="203">
        <v>0</v>
      </c>
      <c r="AX1204" s="203">
        <v>0</v>
      </c>
      <c r="AY1204" s="203">
        <v>0</v>
      </c>
    </row>
    <row r="1205" spans="16:51" x14ac:dyDescent="0.25">
      <c r="P1205" s="200" t="s">
        <v>4056</v>
      </c>
      <c r="Q1205" s="203" t="s">
        <v>3961</v>
      </c>
      <c r="R1205" s="203">
        <v>0.49</v>
      </c>
      <c r="S1205" s="203">
        <v>0.01</v>
      </c>
      <c r="T1205" s="203">
        <v>0.5</v>
      </c>
      <c r="U1205" s="203">
        <v>0</v>
      </c>
      <c r="V1205" s="203">
        <v>0</v>
      </c>
      <c r="W1205" s="203">
        <v>0</v>
      </c>
      <c r="X1205" s="203">
        <v>0</v>
      </c>
      <c r="Y1205" s="203">
        <v>0</v>
      </c>
      <c r="Z1205" s="203">
        <v>0</v>
      </c>
      <c r="AA1205" s="203">
        <v>0</v>
      </c>
      <c r="AB1205" s="203">
        <v>0</v>
      </c>
      <c r="AC1205" s="203">
        <v>0</v>
      </c>
      <c r="AD1205" s="203">
        <v>0</v>
      </c>
      <c r="AE1205" s="203">
        <v>0</v>
      </c>
      <c r="AF1205" s="203">
        <v>0</v>
      </c>
      <c r="AG1205" s="203">
        <v>0</v>
      </c>
      <c r="AH1205" s="203">
        <v>0</v>
      </c>
      <c r="AI1205" s="203">
        <v>0</v>
      </c>
      <c r="AJ1205" s="203">
        <v>0</v>
      </c>
      <c r="AK1205" s="203">
        <v>0</v>
      </c>
      <c r="AL1205" s="203">
        <v>0</v>
      </c>
      <c r="AM1205" s="203">
        <v>0</v>
      </c>
      <c r="AN1205" s="203">
        <v>0</v>
      </c>
      <c r="AO1205" s="203">
        <v>0</v>
      </c>
      <c r="AP1205" s="203">
        <v>0</v>
      </c>
      <c r="AQ1205" s="203">
        <v>0</v>
      </c>
      <c r="AR1205" s="203">
        <v>0</v>
      </c>
      <c r="AS1205" s="203">
        <v>0</v>
      </c>
      <c r="AT1205" s="203">
        <v>0</v>
      </c>
      <c r="AU1205" s="203">
        <v>0</v>
      </c>
      <c r="AV1205" s="203">
        <v>0</v>
      </c>
      <c r="AW1205" s="203">
        <v>0</v>
      </c>
      <c r="AX1205" s="203">
        <v>0</v>
      </c>
      <c r="AY1205" s="203">
        <v>0</v>
      </c>
    </row>
    <row r="1206" spans="16:51" x14ac:dyDescent="0.25">
      <c r="P1206" s="200" t="s">
        <v>4056</v>
      </c>
      <c r="Q1206" s="203" t="s">
        <v>3992</v>
      </c>
      <c r="R1206" s="203">
        <v>0.4</v>
      </c>
      <c r="S1206" s="203">
        <v>0.09</v>
      </c>
      <c r="T1206" s="203">
        <v>0.01</v>
      </c>
      <c r="U1206" s="203">
        <v>0.5</v>
      </c>
      <c r="V1206" s="203">
        <v>0</v>
      </c>
      <c r="W1206" s="203">
        <v>0</v>
      </c>
      <c r="X1206" s="203">
        <v>0</v>
      </c>
      <c r="Y1206" s="203">
        <v>0</v>
      </c>
      <c r="Z1206" s="203">
        <v>0</v>
      </c>
      <c r="AA1206" s="203">
        <v>0</v>
      </c>
      <c r="AB1206" s="203">
        <v>0</v>
      </c>
      <c r="AC1206" s="203">
        <v>0</v>
      </c>
      <c r="AD1206" s="203">
        <v>0</v>
      </c>
      <c r="AE1206" s="203">
        <v>0</v>
      </c>
      <c r="AF1206" s="203">
        <v>0</v>
      </c>
      <c r="AG1206" s="203">
        <v>0</v>
      </c>
      <c r="AH1206" s="203">
        <v>0</v>
      </c>
      <c r="AI1206" s="203">
        <v>0</v>
      </c>
      <c r="AJ1206" s="203">
        <v>0</v>
      </c>
      <c r="AK1206" s="203">
        <v>0</v>
      </c>
      <c r="AL1206" s="203">
        <v>0</v>
      </c>
      <c r="AM1206" s="203">
        <v>0</v>
      </c>
      <c r="AN1206" s="203">
        <v>0</v>
      </c>
      <c r="AO1206" s="203">
        <v>0</v>
      </c>
      <c r="AP1206" s="203">
        <v>0</v>
      </c>
      <c r="AQ1206" s="203">
        <v>0</v>
      </c>
      <c r="AR1206" s="203">
        <v>0</v>
      </c>
      <c r="AS1206" s="203">
        <v>0</v>
      </c>
      <c r="AT1206" s="203">
        <v>0</v>
      </c>
      <c r="AU1206" s="203">
        <v>0</v>
      </c>
      <c r="AV1206" s="203">
        <v>0</v>
      </c>
      <c r="AW1206" s="203">
        <v>0</v>
      </c>
      <c r="AX1206" s="203">
        <v>0</v>
      </c>
      <c r="AY1206" s="203">
        <v>0</v>
      </c>
    </row>
    <row r="1207" spans="16:51" x14ac:dyDescent="0.25">
      <c r="P1207" s="200" t="s">
        <v>4056</v>
      </c>
      <c r="Q1207" s="203" t="s">
        <v>3893</v>
      </c>
      <c r="R1207" s="203">
        <v>0.49</v>
      </c>
      <c r="S1207" s="203">
        <v>0.01</v>
      </c>
      <c r="T1207" s="203">
        <v>0.5</v>
      </c>
      <c r="U1207" s="203">
        <v>0</v>
      </c>
      <c r="V1207" s="203">
        <v>0</v>
      </c>
      <c r="W1207" s="203">
        <v>0</v>
      </c>
      <c r="X1207" s="203">
        <v>0</v>
      </c>
      <c r="Y1207" s="203">
        <v>0</v>
      </c>
      <c r="Z1207" s="203">
        <v>0</v>
      </c>
      <c r="AA1207" s="203">
        <v>0</v>
      </c>
      <c r="AB1207" s="203">
        <v>0</v>
      </c>
      <c r="AC1207" s="203">
        <v>0</v>
      </c>
      <c r="AD1207" s="203">
        <v>0</v>
      </c>
      <c r="AE1207" s="203">
        <v>0</v>
      </c>
      <c r="AF1207" s="203">
        <v>0</v>
      </c>
      <c r="AG1207" s="203">
        <v>0</v>
      </c>
      <c r="AH1207" s="203">
        <v>0</v>
      </c>
      <c r="AI1207" s="203">
        <v>0</v>
      </c>
      <c r="AJ1207" s="203">
        <v>0</v>
      </c>
      <c r="AK1207" s="203">
        <v>0</v>
      </c>
      <c r="AL1207" s="203">
        <v>0</v>
      </c>
      <c r="AM1207" s="203">
        <v>0</v>
      </c>
      <c r="AN1207" s="203">
        <v>0</v>
      </c>
      <c r="AO1207" s="203">
        <v>0</v>
      </c>
      <c r="AP1207" s="203">
        <v>0</v>
      </c>
      <c r="AQ1207" s="203">
        <v>0</v>
      </c>
      <c r="AR1207" s="203">
        <v>0</v>
      </c>
      <c r="AS1207" s="203">
        <v>0</v>
      </c>
      <c r="AT1207" s="203">
        <v>0</v>
      </c>
      <c r="AU1207" s="203">
        <v>0</v>
      </c>
      <c r="AV1207" s="203">
        <v>0</v>
      </c>
      <c r="AW1207" s="203">
        <v>0</v>
      </c>
      <c r="AX1207" s="203">
        <v>0</v>
      </c>
      <c r="AY1207" s="203">
        <v>0</v>
      </c>
    </row>
    <row r="1208" spans="16:51" x14ac:dyDescent="0.25">
      <c r="P1208" s="200" t="s">
        <v>4056</v>
      </c>
      <c r="Q1208" s="203" t="s">
        <v>4014</v>
      </c>
      <c r="R1208" s="203">
        <v>0.49</v>
      </c>
      <c r="S1208" s="203">
        <v>0.01</v>
      </c>
      <c r="T1208" s="203">
        <v>0.5</v>
      </c>
      <c r="U1208" s="203">
        <v>0</v>
      </c>
      <c r="V1208" s="203">
        <v>0</v>
      </c>
      <c r="W1208" s="203">
        <v>0</v>
      </c>
      <c r="X1208" s="203">
        <v>0</v>
      </c>
      <c r="Y1208" s="203">
        <v>0</v>
      </c>
      <c r="Z1208" s="203">
        <v>0</v>
      </c>
      <c r="AA1208" s="203">
        <v>0</v>
      </c>
      <c r="AB1208" s="203">
        <v>0</v>
      </c>
      <c r="AC1208" s="203">
        <v>0</v>
      </c>
      <c r="AD1208" s="203">
        <v>0</v>
      </c>
      <c r="AE1208" s="203">
        <v>0</v>
      </c>
      <c r="AF1208" s="203">
        <v>0</v>
      </c>
      <c r="AG1208" s="203">
        <v>0</v>
      </c>
      <c r="AH1208" s="203">
        <v>0</v>
      </c>
      <c r="AI1208" s="203">
        <v>0</v>
      </c>
      <c r="AJ1208" s="203">
        <v>0</v>
      </c>
      <c r="AK1208" s="203">
        <v>0</v>
      </c>
      <c r="AL1208" s="203">
        <v>0</v>
      </c>
      <c r="AM1208" s="203">
        <v>0</v>
      </c>
      <c r="AN1208" s="203">
        <v>0</v>
      </c>
      <c r="AO1208" s="203">
        <v>0</v>
      </c>
      <c r="AP1208" s="203">
        <v>0</v>
      </c>
      <c r="AQ1208" s="203">
        <v>0</v>
      </c>
      <c r="AR1208" s="203">
        <v>0</v>
      </c>
      <c r="AS1208" s="203">
        <v>0</v>
      </c>
      <c r="AT1208" s="203">
        <v>0</v>
      </c>
      <c r="AU1208" s="203">
        <v>0</v>
      </c>
      <c r="AV1208" s="203">
        <v>0</v>
      </c>
      <c r="AW1208" s="203">
        <v>0</v>
      </c>
      <c r="AX1208" s="203">
        <v>0</v>
      </c>
      <c r="AY1208" s="203">
        <v>0</v>
      </c>
    </row>
    <row r="1209" spans="16:51" x14ac:dyDescent="0.25">
      <c r="P1209" s="200" t="s">
        <v>4056</v>
      </c>
      <c r="Q1209" s="203" t="s">
        <v>3993</v>
      </c>
      <c r="R1209" s="203">
        <v>0.4</v>
      </c>
      <c r="S1209" s="203">
        <v>0.09</v>
      </c>
      <c r="T1209" s="203">
        <v>0.01</v>
      </c>
      <c r="U1209" s="203">
        <v>0.5</v>
      </c>
      <c r="V1209" s="203">
        <v>0</v>
      </c>
      <c r="W1209" s="203">
        <v>0</v>
      </c>
      <c r="X1209" s="203">
        <v>0</v>
      </c>
      <c r="Y1209" s="203">
        <v>0</v>
      </c>
      <c r="Z1209" s="203">
        <v>0</v>
      </c>
      <c r="AA1209" s="203">
        <v>0</v>
      </c>
      <c r="AB1209" s="203">
        <v>0</v>
      </c>
      <c r="AC1209" s="203">
        <v>0</v>
      </c>
      <c r="AD1209" s="203">
        <v>0</v>
      </c>
      <c r="AE1209" s="203">
        <v>0</v>
      </c>
      <c r="AF1209" s="203">
        <v>0</v>
      </c>
      <c r="AG1209" s="203">
        <v>0</v>
      </c>
      <c r="AH1209" s="203">
        <v>0</v>
      </c>
      <c r="AI1209" s="203">
        <v>0</v>
      </c>
      <c r="AJ1209" s="203">
        <v>0</v>
      </c>
      <c r="AK1209" s="203">
        <v>0</v>
      </c>
      <c r="AL1209" s="203">
        <v>0</v>
      </c>
      <c r="AM1209" s="203">
        <v>0</v>
      </c>
      <c r="AN1209" s="203">
        <v>0</v>
      </c>
      <c r="AO1209" s="203">
        <v>0</v>
      </c>
      <c r="AP1209" s="203">
        <v>0</v>
      </c>
      <c r="AQ1209" s="203">
        <v>0</v>
      </c>
      <c r="AR1209" s="203">
        <v>0</v>
      </c>
      <c r="AS1209" s="203">
        <v>0</v>
      </c>
      <c r="AT1209" s="203">
        <v>0</v>
      </c>
      <c r="AU1209" s="203">
        <v>0</v>
      </c>
      <c r="AV1209" s="203">
        <v>0</v>
      </c>
      <c r="AW1209" s="203">
        <v>0</v>
      </c>
      <c r="AX1209" s="203">
        <v>0</v>
      </c>
      <c r="AY1209" s="203">
        <v>0</v>
      </c>
    </row>
    <row r="1210" spans="16:51" x14ac:dyDescent="0.25">
      <c r="P1210" s="200" t="s">
        <v>4056</v>
      </c>
      <c r="Q1210" s="203" t="s">
        <v>3625</v>
      </c>
      <c r="R1210" s="203">
        <v>0.4</v>
      </c>
      <c r="S1210" s="203">
        <v>0.09</v>
      </c>
      <c r="T1210" s="203">
        <v>0.01</v>
      </c>
      <c r="U1210" s="203">
        <v>0.5</v>
      </c>
      <c r="V1210" s="203">
        <v>0</v>
      </c>
      <c r="W1210" s="203">
        <v>0</v>
      </c>
      <c r="X1210" s="203">
        <v>0</v>
      </c>
      <c r="Y1210" s="203">
        <v>0</v>
      </c>
      <c r="Z1210" s="203">
        <v>0</v>
      </c>
      <c r="AA1210" s="203">
        <v>0</v>
      </c>
      <c r="AB1210" s="203">
        <v>0</v>
      </c>
      <c r="AC1210" s="203">
        <v>0</v>
      </c>
      <c r="AD1210" s="203">
        <v>0</v>
      </c>
      <c r="AE1210" s="203">
        <v>0</v>
      </c>
      <c r="AF1210" s="203">
        <v>0</v>
      </c>
      <c r="AG1210" s="203">
        <v>0</v>
      </c>
      <c r="AH1210" s="203">
        <v>0</v>
      </c>
      <c r="AI1210" s="203">
        <v>0</v>
      </c>
      <c r="AJ1210" s="203">
        <v>0</v>
      </c>
      <c r="AK1210" s="203">
        <v>0</v>
      </c>
      <c r="AL1210" s="203">
        <v>0</v>
      </c>
      <c r="AM1210" s="203">
        <v>0</v>
      </c>
      <c r="AN1210" s="203">
        <v>0</v>
      </c>
      <c r="AO1210" s="203">
        <v>0</v>
      </c>
      <c r="AP1210" s="203">
        <v>0</v>
      </c>
      <c r="AQ1210" s="203">
        <v>0</v>
      </c>
      <c r="AR1210" s="203">
        <v>0</v>
      </c>
      <c r="AS1210" s="203">
        <v>0</v>
      </c>
      <c r="AT1210" s="203">
        <v>0</v>
      </c>
      <c r="AU1210" s="203">
        <v>0</v>
      </c>
      <c r="AV1210" s="203">
        <v>0</v>
      </c>
      <c r="AW1210" s="203">
        <v>0</v>
      </c>
      <c r="AX1210" s="203">
        <v>0</v>
      </c>
      <c r="AY1210" s="203">
        <v>0</v>
      </c>
    </row>
    <row r="1211" spans="16:51" x14ac:dyDescent="0.25">
      <c r="P1211" s="200" t="s">
        <v>4056</v>
      </c>
      <c r="Q1211" s="203" t="s">
        <v>3971</v>
      </c>
      <c r="R1211" s="203">
        <v>0.49</v>
      </c>
      <c r="S1211" s="203">
        <v>0.01</v>
      </c>
      <c r="T1211" s="203">
        <v>0.5</v>
      </c>
      <c r="U1211" s="203">
        <v>0</v>
      </c>
      <c r="V1211" s="203">
        <v>0</v>
      </c>
      <c r="W1211" s="203">
        <v>0</v>
      </c>
      <c r="X1211" s="203">
        <v>0</v>
      </c>
      <c r="Y1211" s="203">
        <v>0</v>
      </c>
      <c r="Z1211" s="203">
        <v>0</v>
      </c>
      <c r="AA1211" s="203">
        <v>0</v>
      </c>
      <c r="AB1211" s="203">
        <v>0</v>
      </c>
      <c r="AC1211" s="203">
        <v>0</v>
      </c>
      <c r="AD1211" s="203">
        <v>0</v>
      </c>
      <c r="AE1211" s="203">
        <v>0</v>
      </c>
      <c r="AF1211" s="203">
        <v>0</v>
      </c>
      <c r="AG1211" s="203">
        <v>0</v>
      </c>
      <c r="AH1211" s="203">
        <v>0</v>
      </c>
      <c r="AI1211" s="203">
        <v>0</v>
      </c>
      <c r="AJ1211" s="203">
        <v>0</v>
      </c>
      <c r="AK1211" s="203">
        <v>0</v>
      </c>
      <c r="AL1211" s="203">
        <v>0</v>
      </c>
      <c r="AM1211" s="203">
        <v>0</v>
      </c>
      <c r="AN1211" s="203">
        <v>0</v>
      </c>
      <c r="AO1211" s="203">
        <v>0</v>
      </c>
      <c r="AP1211" s="203">
        <v>0</v>
      </c>
      <c r="AQ1211" s="203">
        <v>0</v>
      </c>
      <c r="AR1211" s="203">
        <v>0</v>
      </c>
      <c r="AS1211" s="203">
        <v>0</v>
      </c>
      <c r="AT1211" s="203">
        <v>0</v>
      </c>
      <c r="AU1211" s="203">
        <v>0</v>
      </c>
      <c r="AV1211" s="203">
        <v>0</v>
      </c>
      <c r="AW1211" s="203">
        <v>0</v>
      </c>
      <c r="AX1211" s="203">
        <v>0</v>
      </c>
      <c r="AY1211" s="203">
        <v>0</v>
      </c>
    </row>
    <row r="1212" spans="16:51" x14ac:dyDescent="0.25">
      <c r="P1212" s="200" t="s">
        <v>4056</v>
      </c>
      <c r="Q1212" s="203" t="s">
        <v>3994</v>
      </c>
      <c r="R1212" s="203">
        <v>0.4</v>
      </c>
      <c r="S1212" s="203">
        <v>0.09</v>
      </c>
      <c r="T1212" s="203">
        <v>0.01</v>
      </c>
      <c r="U1212" s="203">
        <v>0.5</v>
      </c>
      <c r="V1212" s="203">
        <v>0</v>
      </c>
      <c r="W1212" s="203">
        <v>0</v>
      </c>
      <c r="X1212" s="203">
        <v>0</v>
      </c>
      <c r="Y1212" s="203">
        <v>0</v>
      </c>
      <c r="Z1212" s="203">
        <v>0</v>
      </c>
      <c r="AA1212" s="203">
        <v>0</v>
      </c>
      <c r="AB1212" s="203">
        <v>0</v>
      </c>
      <c r="AC1212" s="203">
        <v>0</v>
      </c>
      <c r="AD1212" s="203">
        <v>0</v>
      </c>
      <c r="AE1212" s="203">
        <v>0</v>
      </c>
      <c r="AF1212" s="203">
        <v>0</v>
      </c>
      <c r="AG1212" s="203">
        <v>0</v>
      </c>
      <c r="AH1212" s="203">
        <v>0</v>
      </c>
      <c r="AI1212" s="203">
        <v>0</v>
      </c>
      <c r="AJ1212" s="203">
        <v>0</v>
      </c>
      <c r="AK1212" s="203">
        <v>0</v>
      </c>
      <c r="AL1212" s="203">
        <v>0</v>
      </c>
      <c r="AM1212" s="203">
        <v>0</v>
      </c>
      <c r="AN1212" s="203">
        <v>0</v>
      </c>
      <c r="AO1212" s="203">
        <v>0</v>
      </c>
      <c r="AP1212" s="203">
        <v>0</v>
      </c>
      <c r="AQ1212" s="203">
        <v>0</v>
      </c>
      <c r="AR1212" s="203">
        <v>0</v>
      </c>
      <c r="AS1212" s="203">
        <v>0</v>
      </c>
      <c r="AT1212" s="203">
        <v>0</v>
      </c>
      <c r="AU1212" s="203">
        <v>0</v>
      </c>
      <c r="AV1212" s="203">
        <v>0</v>
      </c>
      <c r="AW1212" s="203">
        <v>0</v>
      </c>
      <c r="AX1212" s="203">
        <v>0</v>
      </c>
      <c r="AY1212" s="203">
        <v>0</v>
      </c>
    </row>
    <row r="1213" spans="16:51" x14ac:dyDescent="0.25">
      <c r="P1213" s="200" t="s">
        <v>4056</v>
      </c>
      <c r="Q1213" s="203" t="s">
        <v>3934</v>
      </c>
      <c r="R1213" s="203">
        <v>0.4</v>
      </c>
      <c r="S1213" s="203">
        <v>0.09</v>
      </c>
      <c r="T1213" s="203">
        <v>0.01</v>
      </c>
      <c r="U1213" s="203">
        <v>0.5</v>
      </c>
      <c r="V1213" s="203">
        <v>0</v>
      </c>
      <c r="W1213" s="203">
        <v>0</v>
      </c>
      <c r="X1213" s="203">
        <v>0</v>
      </c>
      <c r="Y1213" s="203">
        <v>0</v>
      </c>
      <c r="Z1213" s="203">
        <v>0</v>
      </c>
      <c r="AA1213" s="203">
        <v>0</v>
      </c>
      <c r="AB1213" s="203">
        <v>0</v>
      </c>
      <c r="AC1213" s="203">
        <v>0</v>
      </c>
      <c r="AD1213" s="203">
        <v>0</v>
      </c>
      <c r="AE1213" s="203">
        <v>0</v>
      </c>
      <c r="AF1213" s="203">
        <v>0</v>
      </c>
      <c r="AG1213" s="203">
        <v>0</v>
      </c>
      <c r="AH1213" s="203">
        <v>0</v>
      </c>
      <c r="AI1213" s="203">
        <v>0</v>
      </c>
      <c r="AJ1213" s="203">
        <v>0</v>
      </c>
      <c r="AK1213" s="203">
        <v>0</v>
      </c>
      <c r="AL1213" s="203">
        <v>0</v>
      </c>
      <c r="AM1213" s="203">
        <v>0</v>
      </c>
      <c r="AN1213" s="203">
        <v>0</v>
      </c>
      <c r="AO1213" s="203">
        <v>0</v>
      </c>
      <c r="AP1213" s="203">
        <v>0</v>
      </c>
      <c r="AQ1213" s="203">
        <v>0</v>
      </c>
      <c r="AR1213" s="203">
        <v>0</v>
      </c>
      <c r="AS1213" s="203">
        <v>0</v>
      </c>
      <c r="AT1213" s="203">
        <v>0</v>
      </c>
      <c r="AU1213" s="203">
        <v>0</v>
      </c>
      <c r="AV1213" s="203">
        <v>0</v>
      </c>
      <c r="AW1213" s="203">
        <v>0</v>
      </c>
      <c r="AX1213" s="203">
        <v>0</v>
      </c>
      <c r="AY1213" s="203">
        <v>0</v>
      </c>
    </row>
    <row r="1214" spans="16:51" x14ac:dyDescent="0.25">
      <c r="P1214" s="200" t="s">
        <v>4056</v>
      </c>
      <c r="Q1214" s="203" t="s">
        <v>4015</v>
      </c>
      <c r="R1214" s="203">
        <v>0.49</v>
      </c>
      <c r="S1214" s="203">
        <v>0.01</v>
      </c>
      <c r="T1214" s="203">
        <v>0.5</v>
      </c>
      <c r="U1214" s="203">
        <v>0</v>
      </c>
      <c r="V1214" s="203">
        <v>0</v>
      </c>
      <c r="W1214" s="203">
        <v>0</v>
      </c>
      <c r="X1214" s="203">
        <v>0</v>
      </c>
      <c r="Y1214" s="203">
        <v>0</v>
      </c>
      <c r="Z1214" s="203">
        <v>0</v>
      </c>
      <c r="AA1214" s="203">
        <v>0</v>
      </c>
      <c r="AB1214" s="203">
        <v>0</v>
      </c>
      <c r="AC1214" s="203">
        <v>0</v>
      </c>
      <c r="AD1214" s="203">
        <v>0</v>
      </c>
      <c r="AE1214" s="203">
        <v>0</v>
      </c>
      <c r="AF1214" s="203">
        <v>0</v>
      </c>
      <c r="AG1214" s="203">
        <v>0</v>
      </c>
      <c r="AH1214" s="203">
        <v>0</v>
      </c>
      <c r="AI1214" s="203">
        <v>0</v>
      </c>
      <c r="AJ1214" s="203">
        <v>0</v>
      </c>
      <c r="AK1214" s="203">
        <v>0</v>
      </c>
      <c r="AL1214" s="203">
        <v>0</v>
      </c>
      <c r="AM1214" s="203">
        <v>0</v>
      </c>
      <c r="AN1214" s="203">
        <v>0</v>
      </c>
      <c r="AO1214" s="203">
        <v>0</v>
      </c>
      <c r="AP1214" s="203">
        <v>0</v>
      </c>
      <c r="AQ1214" s="203">
        <v>0</v>
      </c>
      <c r="AR1214" s="203">
        <v>0</v>
      </c>
      <c r="AS1214" s="203">
        <v>0</v>
      </c>
      <c r="AT1214" s="203">
        <v>0</v>
      </c>
      <c r="AU1214" s="203">
        <v>0</v>
      </c>
      <c r="AV1214" s="203">
        <v>0</v>
      </c>
      <c r="AW1214" s="203">
        <v>0</v>
      </c>
      <c r="AX1214" s="203">
        <v>0</v>
      </c>
      <c r="AY1214" s="203">
        <v>0</v>
      </c>
    </row>
    <row r="1215" spans="16:51" x14ac:dyDescent="0.25">
      <c r="P1215" s="200" t="s">
        <v>4056</v>
      </c>
      <c r="Q1215" s="203" t="s">
        <v>3935</v>
      </c>
      <c r="R1215" s="203">
        <v>0.4</v>
      </c>
      <c r="S1215" s="203">
        <v>0.09</v>
      </c>
      <c r="T1215" s="203">
        <v>0.01</v>
      </c>
      <c r="U1215" s="203">
        <v>0.5</v>
      </c>
      <c r="V1215" s="203">
        <v>0</v>
      </c>
      <c r="W1215" s="203">
        <v>0</v>
      </c>
      <c r="X1215" s="203">
        <v>0</v>
      </c>
      <c r="Y1215" s="203">
        <v>0</v>
      </c>
      <c r="Z1215" s="203">
        <v>0</v>
      </c>
      <c r="AA1215" s="203">
        <v>0</v>
      </c>
      <c r="AB1215" s="203">
        <v>0</v>
      </c>
      <c r="AC1215" s="203">
        <v>0</v>
      </c>
      <c r="AD1215" s="203">
        <v>0</v>
      </c>
      <c r="AE1215" s="203">
        <v>0</v>
      </c>
      <c r="AF1215" s="203">
        <v>0</v>
      </c>
      <c r="AG1215" s="203">
        <v>0</v>
      </c>
      <c r="AH1215" s="203">
        <v>0</v>
      </c>
      <c r="AI1215" s="203">
        <v>0</v>
      </c>
      <c r="AJ1215" s="203">
        <v>0</v>
      </c>
      <c r="AK1215" s="203">
        <v>0</v>
      </c>
      <c r="AL1215" s="203">
        <v>0</v>
      </c>
      <c r="AM1215" s="203">
        <v>0</v>
      </c>
      <c r="AN1215" s="203">
        <v>0</v>
      </c>
      <c r="AO1215" s="203">
        <v>0</v>
      </c>
      <c r="AP1215" s="203">
        <v>0</v>
      </c>
      <c r="AQ1215" s="203">
        <v>0</v>
      </c>
      <c r="AR1215" s="203">
        <v>0</v>
      </c>
      <c r="AS1215" s="203">
        <v>0</v>
      </c>
      <c r="AT1215" s="203">
        <v>0</v>
      </c>
      <c r="AU1215" s="203">
        <v>0</v>
      </c>
      <c r="AV1215" s="203">
        <v>0</v>
      </c>
      <c r="AW1215" s="203">
        <v>0</v>
      </c>
      <c r="AX1215" s="203">
        <v>0</v>
      </c>
      <c r="AY1215" s="203">
        <v>0</v>
      </c>
    </row>
    <row r="1216" spans="16:51" x14ac:dyDescent="0.25">
      <c r="P1216" s="200"/>
      <c r="Q1216" s="203" t="s">
        <v>4016</v>
      </c>
      <c r="R1216" s="203"/>
      <c r="S1216" s="203"/>
      <c r="T1216" s="203"/>
      <c r="U1216" s="203"/>
      <c r="V1216" s="203"/>
      <c r="W1216" s="203"/>
      <c r="X1216" s="203"/>
      <c r="Y1216" s="203"/>
      <c r="Z1216" s="203"/>
      <c r="AA1216" s="203"/>
      <c r="AB1216" s="203"/>
      <c r="AC1216" s="203"/>
      <c r="AD1216" s="203"/>
      <c r="AE1216" s="203"/>
      <c r="AF1216" s="203"/>
      <c r="AG1216" s="203"/>
      <c r="AH1216" s="203"/>
      <c r="AI1216" s="203"/>
      <c r="AJ1216" s="203"/>
      <c r="AK1216" s="203"/>
      <c r="AL1216" s="203"/>
      <c r="AM1216" s="203"/>
      <c r="AN1216" s="203"/>
      <c r="AO1216" s="203"/>
      <c r="AP1216" s="203"/>
      <c r="AQ1216" s="203"/>
      <c r="AR1216" s="203"/>
      <c r="AS1216" s="203"/>
      <c r="AT1216" s="203"/>
      <c r="AU1216" s="203"/>
      <c r="AV1216" s="203"/>
      <c r="AW1216" s="203"/>
      <c r="AX1216" s="203"/>
      <c r="AY1216" s="203"/>
    </row>
    <row r="1217" spans="16:51" x14ac:dyDescent="0.25">
      <c r="P1217" s="200" t="s">
        <v>4056</v>
      </c>
      <c r="Q1217" s="203" t="s">
        <v>4017</v>
      </c>
      <c r="R1217" s="203">
        <v>0.49</v>
      </c>
      <c r="S1217" s="203">
        <v>0.01</v>
      </c>
      <c r="T1217" s="203">
        <v>0.5</v>
      </c>
      <c r="U1217" s="203">
        <v>0</v>
      </c>
      <c r="V1217" s="203">
        <v>0</v>
      </c>
      <c r="W1217" s="203">
        <v>0</v>
      </c>
      <c r="X1217" s="203">
        <v>0</v>
      </c>
      <c r="Y1217" s="203">
        <v>0</v>
      </c>
      <c r="Z1217" s="203">
        <v>0</v>
      </c>
      <c r="AA1217" s="203">
        <v>0</v>
      </c>
      <c r="AB1217" s="203">
        <v>0</v>
      </c>
      <c r="AC1217" s="203">
        <v>0</v>
      </c>
      <c r="AD1217" s="203">
        <v>0</v>
      </c>
      <c r="AE1217" s="203">
        <v>0</v>
      </c>
      <c r="AF1217" s="203">
        <v>0</v>
      </c>
      <c r="AG1217" s="203">
        <v>0</v>
      </c>
      <c r="AH1217" s="203">
        <v>0</v>
      </c>
      <c r="AI1217" s="203">
        <v>0</v>
      </c>
      <c r="AJ1217" s="203">
        <v>0</v>
      </c>
      <c r="AK1217" s="203">
        <v>0</v>
      </c>
      <c r="AL1217" s="203">
        <v>0</v>
      </c>
      <c r="AM1217" s="203">
        <v>0</v>
      </c>
      <c r="AN1217" s="203">
        <v>0</v>
      </c>
      <c r="AO1217" s="203">
        <v>0</v>
      </c>
      <c r="AP1217" s="203">
        <v>0</v>
      </c>
      <c r="AQ1217" s="203">
        <v>0</v>
      </c>
      <c r="AR1217" s="203">
        <v>0</v>
      </c>
      <c r="AS1217" s="203">
        <v>0</v>
      </c>
      <c r="AT1217" s="203">
        <v>0</v>
      </c>
      <c r="AU1217" s="203">
        <v>0</v>
      </c>
      <c r="AV1217" s="203">
        <v>0</v>
      </c>
      <c r="AW1217" s="203">
        <v>0</v>
      </c>
      <c r="AX1217" s="203">
        <v>0</v>
      </c>
      <c r="AY1217" s="203">
        <v>0</v>
      </c>
    </row>
    <row r="1218" spans="16:51" x14ac:dyDescent="0.25">
      <c r="P1218" s="200" t="s">
        <v>4056</v>
      </c>
      <c r="Q1218" s="203" t="s">
        <v>3661</v>
      </c>
      <c r="R1218" s="203">
        <v>0.49</v>
      </c>
      <c r="S1218" s="203">
        <v>0.01</v>
      </c>
      <c r="T1218" s="203">
        <v>0.5</v>
      </c>
      <c r="U1218" s="203">
        <v>0</v>
      </c>
      <c r="V1218" s="203">
        <v>0</v>
      </c>
      <c r="W1218" s="203">
        <v>0</v>
      </c>
      <c r="X1218" s="203">
        <v>0</v>
      </c>
      <c r="Y1218" s="203">
        <v>0</v>
      </c>
      <c r="Z1218" s="203">
        <v>0</v>
      </c>
      <c r="AA1218" s="203">
        <v>0</v>
      </c>
      <c r="AB1218" s="203">
        <v>0</v>
      </c>
      <c r="AC1218" s="203">
        <v>0</v>
      </c>
      <c r="AD1218" s="203">
        <v>0</v>
      </c>
      <c r="AE1218" s="203">
        <v>0</v>
      </c>
      <c r="AF1218" s="203">
        <v>0</v>
      </c>
      <c r="AG1218" s="203">
        <v>0</v>
      </c>
      <c r="AH1218" s="203">
        <v>0</v>
      </c>
      <c r="AI1218" s="203">
        <v>0</v>
      </c>
      <c r="AJ1218" s="203">
        <v>0</v>
      </c>
      <c r="AK1218" s="203">
        <v>0</v>
      </c>
      <c r="AL1218" s="203">
        <v>0</v>
      </c>
      <c r="AM1218" s="203">
        <v>0</v>
      </c>
      <c r="AN1218" s="203">
        <v>0</v>
      </c>
      <c r="AO1218" s="203">
        <v>0</v>
      </c>
      <c r="AP1218" s="203">
        <v>0</v>
      </c>
      <c r="AQ1218" s="203">
        <v>0</v>
      </c>
      <c r="AR1218" s="203">
        <v>0</v>
      </c>
      <c r="AS1218" s="203">
        <v>0</v>
      </c>
      <c r="AT1218" s="203">
        <v>0</v>
      </c>
      <c r="AU1218" s="203">
        <v>0</v>
      </c>
      <c r="AV1218" s="203">
        <v>0</v>
      </c>
      <c r="AW1218" s="203">
        <v>0</v>
      </c>
      <c r="AX1218" s="203">
        <v>0</v>
      </c>
      <c r="AY1218" s="203">
        <v>0</v>
      </c>
    </row>
    <row r="1219" spans="16:51" x14ac:dyDescent="0.25">
      <c r="P1219" s="200" t="s">
        <v>4056</v>
      </c>
      <c r="Q1219" s="203" t="s">
        <v>4019</v>
      </c>
      <c r="R1219" s="203">
        <v>0.49</v>
      </c>
      <c r="S1219" s="203">
        <v>0.01</v>
      </c>
      <c r="T1219" s="203">
        <v>0.5</v>
      </c>
      <c r="U1219" s="203">
        <v>0</v>
      </c>
      <c r="V1219" s="203">
        <v>0</v>
      </c>
      <c r="W1219" s="203">
        <v>0</v>
      </c>
      <c r="X1219" s="203">
        <v>0</v>
      </c>
      <c r="Y1219" s="203">
        <v>0</v>
      </c>
      <c r="Z1219" s="203">
        <v>0</v>
      </c>
      <c r="AA1219" s="203">
        <v>0</v>
      </c>
      <c r="AB1219" s="203">
        <v>0</v>
      </c>
      <c r="AC1219" s="203">
        <v>0</v>
      </c>
      <c r="AD1219" s="203">
        <v>0</v>
      </c>
      <c r="AE1219" s="203">
        <v>0</v>
      </c>
      <c r="AF1219" s="203">
        <v>0</v>
      </c>
      <c r="AG1219" s="203">
        <v>0</v>
      </c>
      <c r="AH1219" s="203">
        <v>0</v>
      </c>
      <c r="AI1219" s="203">
        <v>0</v>
      </c>
      <c r="AJ1219" s="203">
        <v>0</v>
      </c>
      <c r="AK1219" s="203">
        <v>0</v>
      </c>
      <c r="AL1219" s="203">
        <v>0</v>
      </c>
      <c r="AM1219" s="203">
        <v>0</v>
      </c>
      <c r="AN1219" s="203">
        <v>0</v>
      </c>
      <c r="AO1219" s="203">
        <v>0</v>
      </c>
      <c r="AP1219" s="203">
        <v>0</v>
      </c>
      <c r="AQ1219" s="203">
        <v>0</v>
      </c>
      <c r="AR1219" s="203">
        <v>0</v>
      </c>
      <c r="AS1219" s="203">
        <v>0</v>
      </c>
      <c r="AT1219" s="203">
        <v>0</v>
      </c>
      <c r="AU1219" s="203">
        <v>0</v>
      </c>
      <c r="AV1219" s="203">
        <v>0</v>
      </c>
      <c r="AW1219" s="203">
        <v>0</v>
      </c>
      <c r="AX1219" s="203">
        <v>0</v>
      </c>
      <c r="AY1219" s="203">
        <v>0</v>
      </c>
    </row>
    <row r="1220" spans="16:51" x14ac:dyDescent="0.25">
      <c r="P1220" s="200"/>
      <c r="Q1220" s="203" t="s">
        <v>3970</v>
      </c>
      <c r="R1220" s="203"/>
      <c r="S1220" s="203"/>
      <c r="T1220" s="203"/>
      <c r="U1220" s="203"/>
      <c r="V1220" s="203"/>
      <c r="W1220" s="203"/>
      <c r="X1220" s="203"/>
      <c r="Y1220" s="203"/>
      <c r="Z1220" s="203"/>
      <c r="AA1220" s="203"/>
      <c r="AB1220" s="203"/>
      <c r="AC1220" s="203"/>
      <c r="AD1220" s="203"/>
      <c r="AE1220" s="203"/>
      <c r="AF1220" s="203"/>
      <c r="AG1220" s="203"/>
      <c r="AH1220" s="203"/>
      <c r="AI1220" s="203"/>
      <c r="AJ1220" s="203"/>
      <c r="AK1220" s="203"/>
      <c r="AL1220" s="203"/>
      <c r="AM1220" s="203"/>
      <c r="AN1220" s="203"/>
      <c r="AO1220" s="203"/>
      <c r="AP1220" s="203"/>
      <c r="AQ1220" s="203"/>
      <c r="AR1220" s="203"/>
      <c r="AS1220" s="203"/>
      <c r="AT1220" s="203"/>
      <c r="AU1220" s="203"/>
      <c r="AV1220" s="203"/>
      <c r="AW1220" s="203"/>
      <c r="AX1220" s="203"/>
      <c r="AY1220" s="203"/>
    </row>
    <row r="1221" spans="16:51" x14ac:dyDescent="0.25">
      <c r="P1221" s="200" t="s">
        <v>4056</v>
      </c>
      <c r="Q1221" s="203" t="s">
        <v>3713</v>
      </c>
      <c r="R1221" s="203">
        <v>0.4</v>
      </c>
      <c r="S1221" s="203">
        <v>0.09</v>
      </c>
      <c r="T1221" s="203">
        <v>0.01</v>
      </c>
      <c r="U1221" s="203">
        <v>0.5</v>
      </c>
      <c r="V1221" s="203">
        <v>0</v>
      </c>
      <c r="W1221" s="203">
        <v>0</v>
      </c>
      <c r="X1221" s="203">
        <v>0</v>
      </c>
      <c r="Y1221" s="203">
        <v>0</v>
      </c>
      <c r="Z1221" s="203">
        <v>0</v>
      </c>
      <c r="AA1221" s="203">
        <v>0</v>
      </c>
      <c r="AB1221" s="203">
        <v>0</v>
      </c>
      <c r="AC1221" s="203">
        <v>0</v>
      </c>
      <c r="AD1221" s="203">
        <v>0</v>
      </c>
      <c r="AE1221" s="203">
        <v>0</v>
      </c>
      <c r="AF1221" s="203">
        <v>0</v>
      </c>
      <c r="AG1221" s="203">
        <v>0</v>
      </c>
      <c r="AH1221" s="203">
        <v>0</v>
      </c>
      <c r="AI1221" s="203">
        <v>0</v>
      </c>
      <c r="AJ1221" s="203">
        <v>0</v>
      </c>
      <c r="AK1221" s="203">
        <v>0</v>
      </c>
      <c r="AL1221" s="203">
        <v>0</v>
      </c>
      <c r="AM1221" s="203">
        <v>0</v>
      </c>
      <c r="AN1221" s="203">
        <v>0</v>
      </c>
      <c r="AO1221" s="203">
        <v>0</v>
      </c>
      <c r="AP1221" s="203">
        <v>0</v>
      </c>
      <c r="AQ1221" s="203">
        <v>0</v>
      </c>
      <c r="AR1221" s="203">
        <v>0</v>
      </c>
      <c r="AS1221" s="203">
        <v>0</v>
      </c>
      <c r="AT1221" s="203">
        <v>0</v>
      </c>
      <c r="AU1221" s="203">
        <v>0</v>
      </c>
      <c r="AV1221" s="203">
        <v>0</v>
      </c>
      <c r="AW1221" s="203">
        <v>0</v>
      </c>
      <c r="AX1221" s="203">
        <v>0</v>
      </c>
      <c r="AY1221" s="203">
        <v>0</v>
      </c>
    </row>
    <row r="1222" spans="16:51" x14ac:dyDescent="0.25">
      <c r="P1222" s="200" t="s">
        <v>4056</v>
      </c>
      <c r="Q1222" s="203" t="s">
        <v>3731</v>
      </c>
      <c r="R1222" s="203">
        <v>0.4</v>
      </c>
      <c r="S1222" s="203">
        <v>0.09</v>
      </c>
      <c r="T1222" s="203">
        <v>0.01</v>
      </c>
      <c r="U1222" s="203">
        <v>0.5</v>
      </c>
      <c r="V1222" s="203">
        <v>0</v>
      </c>
      <c r="W1222" s="203">
        <v>0</v>
      </c>
      <c r="X1222" s="203">
        <v>0</v>
      </c>
      <c r="Y1222" s="203">
        <v>0</v>
      </c>
      <c r="Z1222" s="203">
        <v>0</v>
      </c>
      <c r="AA1222" s="203">
        <v>0</v>
      </c>
      <c r="AB1222" s="203">
        <v>0</v>
      </c>
      <c r="AC1222" s="203">
        <v>0</v>
      </c>
      <c r="AD1222" s="203">
        <v>0</v>
      </c>
      <c r="AE1222" s="203">
        <v>0</v>
      </c>
      <c r="AF1222" s="203">
        <v>0</v>
      </c>
      <c r="AG1222" s="203">
        <v>0</v>
      </c>
      <c r="AH1222" s="203">
        <v>0</v>
      </c>
      <c r="AI1222" s="203">
        <v>0</v>
      </c>
      <c r="AJ1222" s="203">
        <v>0</v>
      </c>
      <c r="AK1222" s="203">
        <v>0</v>
      </c>
      <c r="AL1222" s="203">
        <v>0</v>
      </c>
      <c r="AM1222" s="203">
        <v>0</v>
      </c>
      <c r="AN1222" s="203">
        <v>0</v>
      </c>
      <c r="AO1222" s="203">
        <v>0</v>
      </c>
      <c r="AP1222" s="203">
        <v>0</v>
      </c>
      <c r="AQ1222" s="203">
        <v>0</v>
      </c>
      <c r="AR1222" s="203">
        <v>0</v>
      </c>
      <c r="AS1222" s="203">
        <v>0</v>
      </c>
      <c r="AT1222" s="203">
        <v>0</v>
      </c>
      <c r="AU1222" s="203">
        <v>0</v>
      </c>
      <c r="AV1222" s="203">
        <v>0</v>
      </c>
      <c r="AW1222" s="203">
        <v>0</v>
      </c>
      <c r="AX1222" s="203">
        <v>0</v>
      </c>
      <c r="AY1222" s="203">
        <v>0</v>
      </c>
    </row>
    <row r="1223" spans="16:51" x14ac:dyDescent="0.25">
      <c r="P1223" s="200" t="s">
        <v>4056</v>
      </c>
      <c r="Q1223" s="203" t="s">
        <v>3798</v>
      </c>
      <c r="R1223" s="203">
        <v>0.4</v>
      </c>
      <c r="S1223" s="203">
        <v>0.09</v>
      </c>
      <c r="T1223" s="203">
        <v>0.01</v>
      </c>
      <c r="U1223" s="203">
        <v>0.5</v>
      </c>
      <c r="V1223" s="203">
        <v>0</v>
      </c>
      <c r="W1223" s="203">
        <v>0</v>
      </c>
      <c r="X1223" s="203">
        <v>0</v>
      </c>
      <c r="Y1223" s="203">
        <v>0</v>
      </c>
      <c r="Z1223" s="203">
        <v>0</v>
      </c>
      <c r="AA1223" s="203">
        <v>0</v>
      </c>
      <c r="AB1223" s="203">
        <v>0</v>
      </c>
      <c r="AC1223" s="203">
        <v>0</v>
      </c>
      <c r="AD1223" s="203">
        <v>0</v>
      </c>
      <c r="AE1223" s="203">
        <v>0</v>
      </c>
      <c r="AF1223" s="203">
        <v>0</v>
      </c>
      <c r="AG1223" s="203">
        <v>0</v>
      </c>
      <c r="AH1223" s="203">
        <v>0</v>
      </c>
      <c r="AI1223" s="203">
        <v>0</v>
      </c>
      <c r="AJ1223" s="203">
        <v>0</v>
      </c>
      <c r="AK1223" s="203">
        <v>0</v>
      </c>
      <c r="AL1223" s="203">
        <v>0</v>
      </c>
      <c r="AM1223" s="203">
        <v>0</v>
      </c>
      <c r="AN1223" s="203">
        <v>0</v>
      </c>
      <c r="AO1223" s="203">
        <v>0</v>
      </c>
      <c r="AP1223" s="203">
        <v>0</v>
      </c>
      <c r="AQ1223" s="203">
        <v>0</v>
      </c>
      <c r="AR1223" s="203">
        <v>0</v>
      </c>
      <c r="AS1223" s="203">
        <v>0</v>
      </c>
      <c r="AT1223" s="203">
        <v>0</v>
      </c>
      <c r="AU1223" s="203">
        <v>0</v>
      </c>
      <c r="AV1223" s="203">
        <v>0</v>
      </c>
      <c r="AW1223" s="203">
        <v>0</v>
      </c>
      <c r="AX1223" s="203">
        <v>0</v>
      </c>
      <c r="AY1223" s="203">
        <v>0</v>
      </c>
    </row>
    <row r="1224" spans="16:51" x14ac:dyDescent="0.25">
      <c r="P1224" s="200"/>
      <c r="Q1224" s="203" t="s">
        <v>4020</v>
      </c>
      <c r="R1224" s="203"/>
      <c r="S1224" s="203"/>
      <c r="T1224" s="203"/>
      <c r="U1224" s="203"/>
      <c r="V1224" s="203"/>
      <c r="W1224" s="203"/>
      <c r="X1224" s="203"/>
      <c r="Y1224" s="203"/>
      <c r="Z1224" s="203"/>
      <c r="AA1224" s="203"/>
      <c r="AB1224" s="203"/>
      <c r="AC1224" s="203"/>
      <c r="AD1224" s="203"/>
      <c r="AE1224" s="203"/>
      <c r="AF1224" s="203"/>
      <c r="AG1224" s="203"/>
      <c r="AH1224" s="203"/>
      <c r="AI1224" s="203"/>
      <c r="AJ1224" s="203"/>
      <c r="AK1224" s="203"/>
      <c r="AL1224" s="203"/>
      <c r="AM1224" s="203"/>
      <c r="AN1224" s="203"/>
      <c r="AO1224" s="203"/>
      <c r="AP1224" s="203"/>
      <c r="AQ1224" s="203"/>
      <c r="AR1224" s="203"/>
      <c r="AS1224" s="203"/>
      <c r="AT1224" s="203"/>
      <c r="AU1224" s="203"/>
      <c r="AV1224" s="203"/>
      <c r="AW1224" s="203"/>
      <c r="AX1224" s="203"/>
      <c r="AY1224" s="203"/>
    </row>
    <row r="1225" spans="16:51" x14ac:dyDescent="0.25">
      <c r="P1225" s="200" t="s">
        <v>4056</v>
      </c>
      <c r="Q1225" s="203" t="s">
        <v>3623</v>
      </c>
      <c r="R1225" s="203">
        <v>0.49</v>
      </c>
      <c r="S1225" s="203">
        <v>0.01</v>
      </c>
      <c r="T1225" s="203">
        <v>0.5</v>
      </c>
      <c r="U1225" s="203">
        <v>0</v>
      </c>
      <c r="V1225" s="203">
        <v>0</v>
      </c>
      <c r="W1225" s="203">
        <v>0</v>
      </c>
      <c r="X1225" s="203">
        <v>0</v>
      </c>
      <c r="Y1225" s="203">
        <v>0</v>
      </c>
      <c r="Z1225" s="203">
        <v>0</v>
      </c>
      <c r="AA1225" s="203">
        <v>0</v>
      </c>
      <c r="AB1225" s="203">
        <v>0</v>
      </c>
      <c r="AC1225" s="203">
        <v>0</v>
      </c>
      <c r="AD1225" s="203">
        <v>0</v>
      </c>
      <c r="AE1225" s="203">
        <v>0</v>
      </c>
      <c r="AF1225" s="203">
        <v>0</v>
      </c>
      <c r="AG1225" s="203">
        <v>0</v>
      </c>
      <c r="AH1225" s="203">
        <v>0</v>
      </c>
      <c r="AI1225" s="203">
        <v>0</v>
      </c>
      <c r="AJ1225" s="203">
        <v>0</v>
      </c>
      <c r="AK1225" s="203">
        <v>0</v>
      </c>
      <c r="AL1225" s="203">
        <v>0</v>
      </c>
      <c r="AM1225" s="203">
        <v>0</v>
      </c>
      <c r="AN1225" s="203">
        <v>0</v>
      </c>
      <c r="AO1225" s="203">
        <v>0</v>
      </c>
      <c r="AP1225" s="203">
        <v>0</v>
      </c>
      <c r="AQ1225" s="203">
        <v>0</v>
      </c>
      <c r="AR1225" s="203">
        <v>0</v>
      </c>
      <c r="AS1225" s="203">
        <v>0</v>
      </c>
      <c r="AT1225" s="203">
        <v>0</v>
      </c>
      <c r="AU1225" s="203">
        <v>0</v>
      </c>
      <c r="AV1225" s="203">
        <v>0</v>
      </c>
      <c r="AW1225" s="203">
        <v>0</v>
      </c>
      <c r="AX1225" s="203">
        <v>0</v>
      </c>
      <c r="AY1225" s="203">
        <v>0</v>
      </c>
    </row>
    <row r="1226" spans="16:51" x14ac:dyDescent="0.25">
      <c r="P1226" s="200" t="s">
        <v>4056</v>
      </c>
      <c r="Q1226" s="203" t="s">
        <v>3803</v>
      </c>
      <c r="R1226" s="203">
        <v>0.4</v>
      </c>
      <c r="S1226" s="203">
        <v>0.09</v>
      </c>
      <c r="T1226" s="203">
        <v>0.01</v>
      </c>
      <c r="U1226" s="203">
        <v>0.5</v>
      </c>
      <c r="V1226" s="203">
        <v>0</v>
      </c>
      <c r="W1226" s="203">
        <v>0</v>
      </c>
      <c r="X1226" s="203">
        <v>0</v>
      </c>
      <c r="Y1226" s="203">
        <v>0</v>
      </c>
      <c r="Z1226" s="203">
        <v>0</v>
      </c>
      <c r="AA1226" s="203">
        <v>0</v>
      </c>
      <c r="AB1226" s="203">
        <v>0</v>
      </c>
      <c r="AC1226" s="203">
        <v>0</v>
      </c>
      <c r="AD1226" s="203">
        <v>0</v>
      </c>
      <c r="AE1226" s="203">
        <v>0</v>
      </c>
      <c r="AF1226" s="203">
        <v>0</v>
      </c>
      <c r="AG1226" s="203">
        <v>0</v>
      </c>
      <c r="AH1226" s="203">
        <v>0</v>
      </c>
      <c r="AI1226" s="203">
        <v>0</v>
      </c>
      <c r="AJ1226" s="203">
        <v>0</v>
      </c>
      <c r="AK1226" s="203">
        <v>0</v>
      </c>
      <c r="AL1226" s="203">
        <v>0</v>
      </c>
      <c r="AM1226" s="203">
        <v>0</v>
      </c>
      <c r="AN1226" s="203">
        <v>0</v>
      </c>
      <c r="AO1226" s="203">
        <v>0</v>
      </c>
      <c r="AP1226" s="203">
        <v>0</v>
      </c>
      <c r="AQ1226" s="203">
        <v>0</v>
      </c>
      <c r="AR1226" s="203">
        <v>0</v>
      </c>
      <c r="AS1226" s="203">
        <v>0</v>
      </c>
      <c r="AT1226" s="203">
        <v>0</v>
      </c>
      <c r="AU1226" s="203">
        <v>0</v>
      </c>
      <c r="AV1226" s="203">
        <v>0</v>
      </c>
      <c r="AW1226" s="203">
        <v>0</v>
      </c>
      <c r="AX1226" s="203">
        <v>0</v>
      </c>
      <c r="AY1226" s="203">
        <v>0</v>
      </c>
    </row>
    <row r="1227" spans="16:51" x14ac:dyDescent="0.25">
      <c r="P1227" s="200" t="s">
        <v>4056</v>
      </c>
      <c r="Q1227" s="203" t="s">
        <v>3965</v>
      </c>
      <c r="R1227" s="203">
        <v>0.4</v>
      </c>
      <c r="S1227" s="203">
        <v>0.1</v>
      </c>
      <c r="T1227" s="203">
        <v>0.5</v>
      </c>
      <c r="U1227" s="203">
        <v>0</v>
      </c>
      <c r="V1227" s="203">
        <v>0</v>
      </c>
      <c r="W1227" s="203">
        <v>0</v>
      </c>
      <c r="X1227" s="203">
        <v>0</v>
      </c>
      <c r="Y1227" s="203">
        <v>0</v>
      </c>
      <c r="Z1227" s="203">
        <v>0</v>
      </c>
      <c r="AA1227" s="203">
        <v>0</v>
      </c>
      <c r="AB1227" s="203">
        <v>0</v>
      </c>
      <c r="AC1227" s="203">
        <v>0</v>
      </c>
      <c r="AD1227" s="203">
        <v>0</v>
      </c>
      <c r="AE1227" s="203">
        <v>0</v>
      </c>
      <c r="AF1227" s="203">
        <v>0</v>
      </c>
      <c r="AG1227" s="203">
        <v>0</v>
      </c>
      <c r="AH1227" s="203">
        <v>0</v>
      </c>
      <c r="AI1227" s="203">
        <v>0</v>
      </c>
      <c r="AJ1227" s="203">
        <v>0</v>
      </c>
      <c r="AK1227" s="203">
        <v>0</v>
      </c>
      <c r="AL1227" s="203">
        <v>0</v>
      </c>
      <c r="AM1227" s="203">
        <v>0</v>
      </c>
      <c r="AN1227" s="203">
        <v>0</v>
      </c>
      <c r="AO1227" s="203">
        <v>0</v>
      </c>
      <c r="AP1227" s="203">
        <v>0</v>
      </c>
      <c r="AQ1227" s="203">
        <v>0</v>
      </c>
      <c r="AR1227" s="203">
        <v>0</v>
      </c>
      <c r="AS1227" s="203">
        <v>0</v>
      </c>
      <c r="AT1227" s="203">
        <v>0</v>
      </c>
      <c r="AU1227" s="203">
        <v>0</v>
      </c>
      <c r="AV1227" s="203">
        <v>0</v>
      </c>
      <c r="AW1227" s="203">
        <v>0</v>
      </c>
      <c r="AX1227" s="203">
        <v>0</v>
      </c>
      <c r="AY1227" s="203">
        <v>0</v>
      </c>
    </row>
    <row r="1228" spans="16:51" x14ac:dyDescent="0.25">
      <c r="P1228" s="200" t="s">
        <v>4056</v>
      </c>
      <c r="Q1228" s="203" t="s">
        <v>3966</v>
      </c>
      <c r="R1228" s="203">
        <v>0.4</v>
      </c>
      <c r="S1228" s="203">
        <v>0.1</v>
      </c>
      <c r="T1228" s="203">
        <v>0.5</v>
      </c>
      <c r="U1228" s="203">
        <v>0</v>
      </c>
      <c r="V1228" s="203">
        <v>0</v>
      </c>
      <c r="W1228" s="203">
        <v>0</v>
      </c>
      <c r="X1228" s="203">
        <v>0</v>
      </c>
      <c r="Y1228" s="203">
        <v>0</v>
      </c>
      <c r="Z1228" s="203">
        <v>0</v>
      </c>
      <c r="AA1228" s="203">
        <v>0</v>
      </c>
      <c r="AB1228" s="203">
        <v>0</v>
      </c>
      <c r="AC1228" s="203">
        <v>0</v>
      </c>
      <c r="AD1228" s="203">
        <v>0</v>
      </c>
      <c r="AE1228" s="203">
        <v>0</v>
      </c>
      <c r="AF1228" s="203">
        <v>0</v>
      </c>
      <c r="AG1228" s="203">
        <v>0</v>
      </c>
      <c r="AH1228" s="203">
        <v>0</v>
      </c>
      <c r="AI1228" s="203">
        <v>0</v>
      </c>
      <c r="AJ1228" s="203">
        <v>0</v>
      </c>
      <c r="AK1228" s="203">
        <v>0</v>
      </c>
      <c r="AL1228" s="203">
        <v>0</v>
      </c>
      <c r="AM1228" s="203">
        <v>0</v>
      </c>
      <c r="AN1228" s="203">
        <v>0</v>
      </c>
      <c r="AO1228" s="203">
        <v>0</v>
      </c>
      <c r="AP1228" s="203">
        <v>0</v>
      </c>
      <c r="AQ1228" s="203">
        <v>0</v>
      </c>
      <c r="AR1228" s="203">
        <v>0</v>
      </c>
      <c r="AS1228" s="203">
        <v>0</v>
      </c>
      <c r="AT1228" s="203">
        <v>0</v>
      </c>
      <c r="AU1228" s="203">
        <v>0</v>
      </c>
      <c r="AV1228" s="203">
        <v>0</v>
      </c>
      <c r="AW1228" s="203">
        <v>0</v>
      </c>
      <c r="AX1228" s="203">
        <v>0</v>
      </c>
      <c r="AY1228" s="203">
        <v>0</v>
      </c>
    </row>
    <row r="1229" spans="16:51" x14ac:dyDescent="0.25">
      <c r="P1229" s="200" t="s">
        <v>4056</v>
      </c>
      <c r="Q1229" s="203" t="s">
        <v>3786</v>
      </c>
      <c r="R1229" s="203">
        <v>0.4</v>
      </c>
      <c r="S1229" s="203">
        <v>0.1</v>
      </c>
      <c r="T1229" s="203">
        <v>0.5</v>
      </c>
      <c r="U1229" s="203">
        <v>0</v>
      </c>
      <c r="V1229" s="203">
        <v>0</v>
      </c>
      <c r="W1229" s="203">
        <v>0</v>
      </c>
      <c r="X1229" s="203">
        <v>0</v>
      </c>
      <c r="Y1229" s="203">
        <v>0</v>
      </c>
      <c r="Z1229" s="203">
        <v>0</v>
      </c>
      <c r="AA1229" s="203">
        <v>0</v>
      </c>
      <c r="AB1229" s="203">
        <v>0</v>
      </c>
      <c r="AC1229" s="203">
        <v>0</v>
      </c>
      <c r="AD1229" s="203">
        <v>0</v>
      </c>
      <c r="AE1229" s="203">
        <v>0</v>
      </c>
      <c r="AF1229" s="203">
        <v>0</v>
      </c>
      <c r="AG1229" s="203">
        <v>0</v>
      </c>
      <c r="AH1229" s="203">
        <v>0</v>
      </c>
      <c r="AI1229" s="203">
        <v>0</v>
      </c>
      <c r="AJ1229" s="203">
        <v>0</v>
      </c>
      <c r="AK1229" s="203">
        <v>0</v>
      </c>
      <c r="AL1229" s="203">
        <v>0</v>
      </c>
      <c r="AM1229" s="203">
        <v>0</v>
      </c>
      <c r="AN1229" s="203">
        <v>0</v>
      </c>
      <c r="AO1229" s="203">
        <v>0</v>
      </c>
      <c r="AP1229" s="203">
        <v>0</v>
      </c>
      <c r="AQ1229" s="203">
        <v>0</v>
      </c>
      <c r="AR1229" s="203">
        <v>0</v>
      </c>
      <c r="AS1229" s="203">
        <v>0</v>
      </c>
      <c r="AT1229" s="203">
        <v>0</v>
      </c>
      <c r="AU1229" s="203">
        <v>0</v>
      </c>
      <c r="AV1229" s="203">
        <v>0</v>
      </c>
      <c r="AW1229" s="203">
        <v>0</v>
      </c>
      <c r="AX1229" s="203">
        <v>0</v>
      </c>
      <c r="AY1229" s="203">
        <v>0</v>
      </c>
    </row>
    <row r="1230" spans="16:51" x14ac:dyDescent="0.25">
      <c r="P1230" s="200" t="s">
        <v>4056</v>
      </c>
      <c r="Q1230" s="203" t="s">
        <v>3984</v>
      </c>
      <c r="R1230" s="203">
        <v>0.4</v>
      </c>
      <c r="S1230" s="203">
        <v>0.1</v>
      </c>
      <c r="T1230" s="203">
        <v>0.5</v>
      </c>
      <c r="U1230" s="203">
        <v>0</v>
      </c>
      <c r="V1230" s="203">
        <v>0</v>
      </c>
      <c r="W1230" s="203">
        <v>0</v>
      </c>
      <c r="X1230" s="203">
        <v>0</v>
      </c>
      <c r="Y1230" s="203">
        <v>0</v>
      </c>
      <c r="Z1230" s="203">
        <v>0</v>
      </c>
      <c r="AA1230" s="203">
        <v>0</v>
      </c>
      <c r="AB1230" s="203">
        <v>0</v>
      </c>
      <c r="AC1230" s="203">
        <v>0</v>
      </c>
      <c r="AD1230" s="203">
        <v>0</v>
      </c>
      <c r="AE1230" s="203">
        <v>0</v>
      </c>
      <c r="AF1230" s="203">
        <v>0</v>
      </c>
      <c r="AG1230" s="203">
        <v>0</v>
      </c>
      <c r="AH1230" s="203">
        <v>0</v>
      </c>
      <c r="AI1230" s="203">
        <v>0</v>
      </c>
      <c r="AJ1230" s="203">
        <v>0</v>
      </c>
      <c r="AK1230" s="203">
        <v>0</v>
      </c>
      <c r="AL1230" s="203">
        <v>0</v>
      </c>
      <c r="AM1230" s="203">
        <v>0</v>
      </c>
      <c r="AN1230" s="203">
        <v>0</v>
      </c>
      <c r="AO1230" s="203">
        <v>0</v>
      </c>
      <c r="AP1230" s="203">
        <v>0</v>
      </c>
      <c r="AQ1230" s="203">
        <v>0</v>
      </c>
      <c r="AR1230" s="203">
        <v>0</v>
      </c>
      <c r="AS1230" s="203">
        <v>0</v>
      </c>
      <c r="AT1230" s="203">
        <v>0</v>
      </c>
      <c r="AU1230" s="203">
        <v>0</v>
      </c>
      <c r="AV1230" s="203">
        <v>0</v>
      </c>
      <c r="AW1230" s="203">
        <v>0</v>
      </c>
      <c r="AX1230" s="203">
        <v>0</v>
      </c>
      <c r="AY1230" s="203">
        <v>0</v>
      </c>
    </row>
    <row r="1231" spans="16:51" x14ac:dyDescent="0.25">
      <c r="P1231" s="200" t="s">
        <v>4056</v>
      </c>
      <c r="Q1231" s="203" t="s">
        <v>3996</v>
      </c>
      <c r="R1231" s="203">
        <v>0.4</v>
      </c>
      <c r="S1231" s="203">
        <v>0.1</v>
      </c>
      <c r="T1231" s="203">
        <v>0.5</v>
      </c>
      <c r="U1231" s="203">
        <v>0</v>
      </c>
      <c r="V1231" s="203">
        <v>0</v>
      </c>
      <c r="W1231" s="203">
        <v>0</v>
      </c>
      <c r="X1231" s="203">
        <v>0</v>
      </c>
      <c r="Y1231" s="203">
        <v>0</v>
      </c>
      <c r="Z1231" s="203">
        <v>0</v>
      </c>
      <c r="AA1231" s="203">
        <v>0</v>
      </c>
      <c r="AB1231" s="203">
        <v>0</v>
      </c>
      <c r="AC1231" s="203">
        <v>0</v>
      </c>
      <c r="AD1231" s="203">
        <v>0</v>
      </c>
      <c r="AE1231" s="203">
        <v>0</v>
      </c>
      <c r="AF1231" s="203">
        <v>0</v>
      </c>
      <c r="AG1231" s="203">
        <v>0</v>
      </c>
      <c r="AH1231" s="203">
        <v>0</v>
      </c>
      <c r="AI1231" s="203">
        <v>0</v>
      </c>
      <c r="AJ1231" s="203">
        <v>0</v>
      </c>
      <c r="AK1231" s="203">
        <v>0</v>
      </c>
      <c r="AL1231" s="203">
        <v>0</v>
      </c>
      <c r="AM1231" s="203">
        <v>0</v>
      </c>
      <c r="AN1231" s="203">
        <v>0</v>
      </c>
      <c r="AO1231" s="203">
        <v>0</v>
      </c>
      <c r="AP1231" s="203">
        <v>0</v>
      </c>
      <c r="AQ1231" s="203">
        <v>0</v>
      </c>
      <c r="AR1231" s="203">
        <v>0</v>
      </c>
      <c r="AS1231" s="203">
        <v>0</v>
      </c>
      <c r="AT1231" s="203">
        <v>0</v>
      </c>
      <c r="AU1231" s="203">
        <v>0</v>
      </c>
      <c r="AV1231" s="203">
        <v>0</v>
      </c>
      <c r="AW1231" s="203">
        <v>0</v>
      </c>
      <c r="AX1231" s="203">
        <v>0</v>
      </c>
      <c r="AY1231" s="203">
        <v>0</v>
      </c>
    </row>
    <row r="1232" spans="16:51" x14ac:dyDescent="0.25">
      <c r="P1232" s="200" t="s">
        <v>4056</v>
      </c>
      <c r="Q1232" s="203" t="s">
        <v>4006</v>
      </c>
      <c r="R1232" s="203">
        <v>0.4</v>
      </c>
      <c r="S1232" s="203">
        <v>0.1</v>
      </c>
      <c r="T1232" s="203">
        <v>0.5</v>
      </c>
      <c r="U1232" s="203">
        <v>0</v>
      </c>
      <c r="V1232" s="203">
        <v>0</v>
      </c>
      <c r="W1232" s="203">
        <v>0</v>
      </c>
      <c r="X1232" s="203">
        <v>0</v>
      </c>
      <c r="Y1232" s="203">
        <v>0</v>
      </c>
      <c r="Z1232" s="203">
        <v>0</v>
      </c>
      <c r="AA1232" s="203">
        <v>0</v>
      </c>
      <c r="AB1232" s="203">
        <v>0</v>
      </c>
      <c r="AC1232" s="203">
        <v>0</v>
      </c>
      <c r="AD1232" s="203">
        <v>0</v>
      </c>
      <c r="AE1232" s="203">
        <v>0</v>
      </c>
      <c r="AF1232" s="203">
        <v>0</v>
      </c>
      <c r="AG1232" s="203">
        <v>0</v>
      </c>
      <c r="AH1232" s="203">
        <v>0</v>
      </c>
      <c r="AI1232" s="203">
        <v>0</v>
      </c>
      <c r="AJ1232" s="203">
        <v>0</v>
      </c>
      <c r="AK1232" s="203">
        <v>0</v>
      </c>
      <c r="AL1232" s="203">
        <v>0</v>
      </c>
      <c r="AM1232" s="203">
        <v>0</v>
      </c>
      <c r="AN1232" s="203">
        <v>0</v>
      </c>
      <c r="AO1232" s="203">
        <v>0</v>
      </c>
      <c r="AP1232" s="203">
        <v>0</v>
      </c>
      <c r="AQ1232" s="203">
        <v>0</v>
      </c>
      <c r="AR1232" s="203">
        <v>0</v>
      </c>
      <c r="AS1232" s="203">
        <v>0</v>
      </c>
      <c r="AT1232" s="203">
        <v>0</v>
      </c>
      <c r="AU1232" s="203">
        <v>0</v>
      </c>
      <c r="AV1232" s="203">
        <v>0</v>
      </c>
      <c r="AW1232" s="203">
        <v>0</v>
      </c>
      <c r="AX1232" s="203">
        <v>0</v>
      </c>
      <c r="AY1232" s="203">
        <v>0</v>
      </c>
    </row>
    <row r="1233" spans="16:51" x14ac:dyDescent="0.25">
      <c r="P1233" s="200" t="s">
        <v>4056</v>
      </c>
      <c r="Q1233" s="203" t="s">
        <v>3952</v>
      </c>
      <c r="R1233" s="203">
        <v>0.4</v>
      </c>
      <c r="S1233" s="203">
        <v>0.09</v>
      </c>
      <c r="T1233" s="203">
        <v>0.01</v>
      </c>
      <c r="U1233" s="203">
        <v>0.5</v>
      </c>
      <c r="V1233" s="203">
        <v>0</v>
      </c>
      <c r="W1233" s="203">
        <v>0</v>
      </c>
      <c r="X1233" s="203">
        <v>0</v>
      </c>
      <c r="Y1233" s="203">
        <v>0</v>
      </c>
      <c r="Z1233" s="203">
        <v>0</v>
      </c>
      <c r="AA1233" s="203">
        <v>0</v>
      </c>
      <c r="AB1233" s="203">
        <v>0</v>
      </c>
      <c r="AC1233" s="203">
        <v>0</v>
      </c>
      <c r="AD1233" s="203">
        <v>0</v>
      </c>
      <c r="AE1233" s="203">
        <v>0</v>
      </c>
      <c r="AF1233" s="203">
        <v>0</v>
      </c>
      <c r="AG1233" s="203">
        <v>0</v>
      </c>
      <c r="AH1233" s="203">
        <v>0</v>
      </c>
      <c r="AI1233" s="203">
        <v>0</v>
      </c>
      <c r="AJ1233" s="203">
        <v>0</v>
      </c>
      <c r="AK1233" s="203">
        <v>0</v>
      </c>
      <c r="AL1233" s="203">
        <v>0</v>
      </c>
      <c r="AM1233" s="203">
        <v>0</v>
      </c>
      <c r="AN1233" s="203">
        <v>0</v>
      </c>
      <c r="AO1233" s="203">
        <v>0</v>
      </c>
      <c r="AP1233" s="203">
        <v>0</v>
      </c>
      <c r="AQ1233" s="203">
        <v>0</v>
      </c>
      <c r="AR1233" s="203">
        <v>0</v>
      </c>
      <c r="AS1233" s="203">
        <v>0</v>
      </c>
      <c r="AT1233" s="203">
        <v>0</v>
      </c>
      <c r="AU1233" s="203">
        <v>0</v>
      </c>
      <c r="AV1233" s="203">
        <v>0</v>
      </c>
      <c r="AW1233" s="203">
        <v>0</v>
      </c>
      <c r="AX1233" s="203">
        <v>0</v>
      </c>
      <c r="AY1233" s="203">
        <v>0</v>
      </c>
    </row>
    <row r="1234" spans="16:51" x14ac:dyDescent="0.25">
      <c r="P1234" s="200" t="s">
        <v>4056</v>
      </c>
      <c r="Q1234" s="203" t="s">
        <v>3626</v>
      </c>
      <c r="R1234" s="203">
        <v>0.4</v>
      </c>
      <c r="S1234" s="203">
        <v>0.09</v>
      </c>
      <c r="T1234" s="203">
        <v>0.01</v>
      </c>
      <c r="U1234" s="203">
        <v>0.5</v>
      </c>
      <c r="V1234" s="203">
        <v>0</v>
      </c>
      <c r="W1234" s="203">
        <v>0</v>
      </c>
      <c r="X1234" s="203">
        <v>0</v>
      </c>
      <c r="Y1234" s="203">
        <v>0</v>
      </c>
      <c r="Z1234" s="203">
        <v>0</v>
      </c>
      <c r="AA1234" s="203">
        <v>0</v>
      </c>
      <c r="AB1234" s="203">
        <v>0</v>
      </c>
      <c r="AC1234" s="203">
        <v>0</v>
      </c>
      <c r="AD1234" s="203">
        <v>0</v>
      </c>
      <c r="AE1234" s="203">
        <v>0</v>
      </c>
      <c r="AF1234" s="203">
        <v>0</v>
      </c>
      <c r="AG1234" s="203">
        <v>0</v>
      </c>
      <c r="AH1234" s="203">
        <v>0</v>
      </c>
      <c r="AI1234" s="203">
        <v>0</v>
      </c>
      <c r="AJ1234" s="203">
        <v>0</v>
      </c>
      <c r="AK1234" s="203">
        <v>0</v>
      </c>
      <c r="AL1234" s="203">
        <v>0</v>
      </c>
      <c r="AM1234" s="203">
        <v>0</v>
      </c>
      <c r="AN1234" s="203">
        <v>0</v>
      </c>
      <c r="AO1234" s="203">
        <v>0</v>
      </c>
      <c r="AP1234" s="203">
        <v>0</v>
      </c>
      <c r="AQ1234" s="203">
        <v>0</v>
      </c>
      <c r="AR1234" s="203">
        <v>0</v>
      </c>
      <c r="AS1234" s="203">
        <v>0</v>
      </c>
      <c r="AT1234" s="203">
        <v>0</v>
      </c>
      <c r="AU1234" s="203">
        <v>0</v>
      </c>
      <c r="AV1234" s="203">
        <v>0</v>
      </c>
      <c r="AW1234" s="203">
        <v>0</v>
      </c>
      <c r="AX1234" s="203">
        <v>0</v>
      </c>
      <c r="AY1234" s="203">
        <v>0</v>
      </c>
    </row>
    <row r="1235" spans="16:51" x14ac:dyDescent="0.25">
      <c r="P1235" s="200" t="s">
        <v>4056</v>
      </c>
      <c r="Q1235" s="203" t="s">
        <v>4021</v>
      </c>
      <c r="R1235" s="203">
        <v>0.4</v>
      </c>
      <c r="S1235" s="203">
        <v>0.09</v>
      </c>
      <c r="T1235" s="203">
        <v>0.01</v>
      </c>
      <c r="U1235" s="203">
        <v>0.5</v>
      </c>
      <c r="V1235" s="203">
        <v>0</v>
      </c>
      <c r="W1235" s="203">
        <v>0</v>
      </c>
      <c r="X1235" s="203">
        <v>0</v>
      </c>
      <c r="Y1235" s="203">
        <v>0</v>
      </c>
      <c r="Z1235" s="203">
        <v>0</v>
      </c>
      <c r="AA1235" s="203">
        <v>0</v>
      </c>
      <c r="AB1235" s="203">
        <v>0</v>
      </c>
      <c r="AC1235" s="203">
        <v>0</v>
      </c>
      <c r="AD1235" s="203">
        <v>0</v>
      </c>
      <c r="AE1235" s="203">
        <v>0</v>
      </c>
      <c r="AF1235" s="203">
        <v>0</v>
      </c>
      <c r="AG1235" s="203">
        <v>0</v>
      </c>
      <c r="AH1235" s="203">
        <v>0</v>
      </c>
      <c r="AI1235" s="203">
        <v>0</v>
      </c>
      <c r="AJ1235" s="203">
        <v>0</v>
      </c>
      <c r="AK1235" s="203">
        <v>0</v>
      </c>
      <c r="AL1235" s="203">
        <v>0</v>
      </c>
      <c r="AM1235" s="203">
        <v>0</v>
      </c>
      <c r="AN1235" s="203">
        <v>0</v>
      </c>
      <c r="AO1235" s="203">
        <v>0</v>
      </c>
      <c r="AP1235" s="203">
        <v>0</v>
      </c>
      <c r="AQ1235" s="203">
        <v>0</v>
      </c>
      <c r="AR1235" s="203">
        <v>0</v>
      </c>
      <c r="AS1235" s="203">
        <v>0</v>
      </c>
      <c r="AT1235" s="203">
        <v>0</v>
      </c>
      <c r="AU1235" s="203">
        <v>0</v>
      </c>
      <c r="AV1235" s="203">
        <v>0</v>
      </c>
      <c r="AW1235" s="203">
        <v>0</v>
      </c>
      <c r="AX1235" s="203">
        <v>0</v>
      </c>
      <c r="AY1235" s="203">
        <v>0</v>
      </c>
    </row>
    <row r="1236" spans="16:51" x14ac:dyDescent="0.25">
      <c r="P1236" s="200" t="s">
        <v>4056</v>
      </c>
      <c r="Q1236" s="203" t="s">
        <v>4000</v>
      </c>
      <c r="R1236" s="203">
        <v>0.49</v>
      </c>
      <c r="S1236" s="203">
        <v>0.01</v>
      </c>
      <c r="T1236" s="203">
        <v>0.5</v>
      </c>
      <c r="U1236" s="203">
        <v>0</v>
      </c>
      <c r="V1236" s="203">
        <v>0</v>
      </c>
      <c r="W1236" s="203">
        <v>0</v>
      </c>
      <c r="X1236" s="203">
        <v>0</v>
      </c>
      <c r="Y1236" s="203">
        <v>0</v>
      </c>
      <c r="Z1236" s="203">
        <v>0</v>
      </c>
      <c r="AA1236" s="203">
        <v>0</v>
      </c>
      <c r="AB1236" s="203">
        <v>0</v>
      </c>
      <c r="AC1236" s="203">
        <v>0</v>
      </c>
      <c r="AD1236" s="203">
        <v>0</v>
      </c>
      <c r="AE1236" s="203">
        <v>0</v>
      </c>
      <c r="AF1236" s="203">
        <v>0</v>
      </c>
      <c r="AG1236" s="203">
        <v>0</v>
      </c>
      <c r="AH1236" s="203">
        <v>0</v>
      </c>
      <c r="AI1236" s="203">
        <v>0</v>
      </c>
      <c r="AJ1236" s="203">
        <v>0</v>
      </c>
      <c r="AK1236" s="203">
        <v>0</v>
      </c>
      <c r="AL1236" s="203">
        <v>0</v>
      </c>
      <c r="AM1236" s="203">
        <v>0</v>
      </c>
      <c r="AN1236" s="203">
        <v>0</v>
      </c>
      <c r="AO1236" s="203">
        <v>0</v>
      </c>
      <c r="AP1236" s="203">
        <v>0</v>
      </c>
      <c r="AQ1236" s="203">
        <v>0</v>
      </c>
      <c r="AR1236" s="203">
        <v>0</v>
      </c>
      <c r="AS1236" s="203">
        <v>0</v>
      </c>
      <c r="AT1236" s="203">
        <v>0</v>
      </c>
      <c r="AU1236" s="203">
        <v>0</v>
      </c>
      <c r="AV1236" s="203">
        <v>0</v>
      </c>
      <c r="AW1236" s="203">
        <v>0</v>
      </c>
      <c r="AX1236" s="203">
        <v>0</v>
      </c>
      <c r="AY1236" s="203">
        <v>0</v>
      </c>
    </row>
    <row r="1237" spans="16:51" x14ac:dyDescent="0.25">
      <c r="P1237" s="200"/>
      <c r="Q1237" s="203" t="s">
        <v>3642</v>
      </c>
      <c r="R1237" s="203"/>
      <c r="S1237" s="203"/>
      <c r="T1237" s="203"/>
      <c r="U1237" s="203"/>
      <c r="V1237" s="203"/>
      <c r="W1237" s="203"/>
      <c r="X1237" s="203"/>
      <c r="Y1237" s="203"/>
      <c r="Z1237" s="203"/>
      <c r="AA1237" s="203"/>
      <c r="AB1237" s="203"/>
      <c r="AC1237" s="203"/>
      <c r="AD1237" s="203"/>
      <c r="AE1237" s="203"/>
      <c r="AF1237" s="203"/>
      <c r="AG1237" s="203"/>
      <c r="AH1237" s="203"/>
      <c r="AI1237" s="203"/>
      <c r="AJ1237" s="203"/>
      <c r="AK1237" s="203"/>
      <c r="AL1237" s="203"/>
      <c r="AM1237" s="203"/>
      <c r="AN1237" s="203"/>
      <c r="AO1237" s="203"/>
      <c r="AP1237" s="203"/>
      <c r="AQ1237" s="203"/>
      <c r="AR1237" s="203"/>
      <c r="AS1237" s="203"/>
      <c r="AT1237" s="203"/>
      <c r="AU1237" s="203"/>
      <c r="AV1237" s="203"/>
      <c r="AW1237" s="203"/>
      <c r="AX1237" s="203"/>
      <c r="AY1237" s="203"/>
    </row>
    <row r="1238" spans="16:51" x14ac:dyDescent="0.25">
      <c r="P1238" s="200"/>
      <c r="Q1238" s="203" t="s">
        <v>3641</v>
      </c>
      <c r="R1238" s="203"/>
      <c r="S1238" s="203"/>
      <c r="T1238" s="203"/>
      <c r="U1238" s="203"/>
      <c r="V1238" s="203"/>
      <c r="W1238" s="203"/>
      <c r="X1238" s="203"/>
      <c r="Y1238" s="203"/>
      <c r="Z1238" s="203"/>
      <c r="AA1238" s="203"/>
      <c r="AB1238" s="203"/>
      <c r="AC1238" s="203"/>
      <c r="AD1238" s="203"/>
      <c r="AE1238" s="203"/>
      <c r="AF1238" s="203"/>
      <c r="AG1238" s="203"/>
      <c r="AH1238" s="203"/>
      <c r="AI1238" s="203"/>
      <c r="AJ1238" s="203"/>
      <c r="AK1238" s="203"/>
      <c r="AL1238" s="203"/>
      <c r="AM1238" s="203"/>
      <c r="AN1238" s="203"/>
      <c r="AO1238" s="203"/>
      <c r="AP1238" s="203"/>
      <c r="AQ1238" s="203"/>
      <c r="AR1238" s="203"/>
      <c r="AS1238" s="203"/>
      <c r="AT1238" s="203"/>
      <c r="AU1238" s="203"/>
      <c r="AV1238" s="203"/>
      <c r="AW1238" s="203"/>
      <c r="AX1238" s="203"/>
      <c r="AY1238" s="203"/>
    </row>
    <row r="1239" spans="16:51" x14ac:dyDescent="0.25">
      <c r="P1239" s="200" t="s">
        <v>4056</v>
      </c>
      <c r="Q1239" s="203" t="s">
        <v>3906</v>
      </c>
      <c r="R1239" s="203">
        <v>0.49</v>
      </c>
      <c r="S1239" s="203">
        <v>0.01</v>
      </c>
      <c r="T1239" s="203">
        <v>0.5</v>
      </c>
      <c r="U1239" s="203">
        <v>0</v>
      </c>
      <c r="V1239" s="203">
        <v>0</v>
      </c>
      <c r="W1239" s="203">
        <v>0</v>
      </c>
      <c r="X1239" s="203">
        <v>0</v>
      </c>
      <c r="Y1239" s="203">
        <v>0</v>
      </c>
      <c r="Z1239" s="203">
        <v>0</v>
      </c>
      <c r="AA1239" s="203">
        <v>0</v>
      </c>
      <c r="AB1239" s="203">
        <v>0</v>
      </c>
      <c r="AC1239" s="203">
        <v>0</v>
      </c>
      <c r="AD1239" s="203">
        <v>0</v>
      </c>
      <c r="AE1239" s="203">
        <v>0</v>
      </c>
      <c r="AF1239" s="203">
        <v>0</v>
      </c>
      <c r="AG1239" s="203">
        <v>0</v>
      </c>
      <c r="AH1239" s="203">
        <v>0</v>
      </c>
      <c r="AI1239" s="203">
        <v>0</v>
      </c>
      <c r="AJ1239" s="203">
        <v>0</v>
      </c>
      <c r="AK1239" s="203">
        <v>0</v>
      </c>
      <c r="AL1239" s="203">
        <v>0</v>
      </c>
      <c r="AM1239" s="203">
        <v>0</v>
      </c>
      <c r="AN1239" s="203">
        <v>0</v>
      </c>
      <c r="AO1239" s="203">
        <v>0</v>
      </c>
      <c r="AP1239" s="203">
        <v>0</v>
      </c>
      <c r="AQ1239" s="203">
        <v>0</v>
      </c>
      <c r="AR1239" s="203">
        <v>0</v>
      </c>
      <c r="AS1239" s="203">
        <v>0</v>
      </c>
      <c r="AT1239" s="203">
        <v>0</v>
      </c>
      <c r="AU1239" s="203">
        <v>0</v>
      </c>
      <c r="AV1239" s="203">
        <v>0</v>
      </c>
      <c r="AW1239" s="203">
        <v>0</v>
      </c>
      <c r="AX1239" s="203">
        <v>0</v>
      </c>
      <c r="AY1239" s="203">
        <v>0</v>
      </c>
    </row>
    <row r="1240" spans="16:51" x14ac:dyDescent="0.25">
      <c r="P1240" s="200" t="s">
        <v>4056</v>
      </c>
      <c r="Q1240" s="203" t="s">
        <v>3847</v>
      </c>
      <c r="R1240" s="203">
        <v>0.49</v>
      </c>
      <c r="S1240" s="203">
        <v>0.01</v>
      </c>
      <c r="T1240" s="203">
        <v>0.5</v>
      </c>
      <c r="U1240" s="203">
        <v>0</v>
      </c>
      <c r="V1240" s="203">
        <v>0</v>
      </c>
      <c r="W1240" s="203">
        <v>0</v>
      </c>
      <c r="X1240" s="203">
        <v>0</v>
      </c>
      <c r="Y1240" s="203">
        <v>0</v>
      </c>
      <c r="Z1240" s="203">
        <v>0</v>
      </c>
      <c r="AA1240" s="203">
        <v>0</v>
      </c>
      <c r="AB1240" s="203">
        <v>0</v>
      </c>
      <c r="AC1240" s="203">
        <v>0</v>
      </c>
      <c r="AD1240" s="203">
        <v>0</v>
      </c>
      <c r="AE1240" s="203">
        <v>0</v>
      </c>
      <c r="AF1240" s="203">
        <v>0</v>
      </c>
      <c r="AG1240" s="203">
        <v>0</v>
      </c>
      <c r="AH1240" s="203">
        <v>0</v>
      </c>
      <c r="AI1240" s="203">
        <v>0</v>
      </c>
      <c r="AJ1240" s="203">
        <v>0</v>
      </c>
      <c r="AK1240" s="203">
        <v>0</v>
      </c>
      <c r="AL1240" s="203">
        <v>0</v>
      </c>
      <c r="AM1240" s="203">
        <v>0</v>
      </c>
      <c r="AN1240" s="203">
        <v>0</v>
      </c>
      <c r="AO1240" s="203">
        <v>0</v>
      </c>
      <c r="AP1240" s="203">
        <v>0</v>
      </c>
      <c r="AQ1240" s="203">
        <v>0</v>
      </c>
      <c r="AR1240" s="203">
        <v>0</v>
      </c>
      <c r="AS1240" s="203">
        <v>0</v>
      </c>
      <c r="AT1240" s="203">
        <v>0</v>
      </c>
      <c r="AU1240" s="203">
        <v>0</v>
      </c>
      <c r="AV1240" s="203">
        <v>0</v>
      </c>
      <c r="AW1240" s="203">
        <v>0</v>
      </c>
      <c r="AX1240" s="203">
        <v>0</v>
      </c>
      <c r="AY1240" s="203">
        <v>0</v>
      </c>
    </row>
    <row r="1241" spans="16:51" x14ac:dyDescent="0.25">
      <c r="P1241" s="200" t="s">
        <v>4056</v>
      </c>
      <c r="Q1241" s="203" t="s">
        <v>3883</v>
      </c>
      <c r="R1241" s="203">
        <v>0.3</v>
      </c>
      <c r="S1241" s="203">
        <v>0.2</v>
      </c>
      <c r="T1241" s="203">
        <v>0.5</v>
      </c>
      <c r="U1241" s="203">
        <v>0</v>
      </c>
      <c r="V1241" s="203">
        <v>0</v>
      </c>
      <c r="W1241" s="203">
        <v>0</v>
      </c>
      <c r="X1241" s="203">
        <v>0</v>
      </c>
      <c r="Y1241" s="203">
        <v>0</v>
      </c>
      <c r="Z1241" s="203">
        <v>0</v>
      </c>
      <c r="AA1241" s="203">
        <v>0</v>
      </c>
      <c r="AB1241" s="203">
        <v>0</v>
      </c>
      <c r="AC1241" s="203">
        <v>0</v>
      </c>
      <c r="AD1241" s="203">
        <v>0</v>
      </c>
      <c r="AE1241" s="203">
        <v>0</v>
      </c>
      <c r="AF1241" s="203">
        <v>0</v>
      </c>
      <c r="AG1241" s="203">
        <v>0</v>
      </c>
      <c r="AH1241" s="203">
        <v>0</v>
      </c>
      <c r="AI1241" s="203">
        <v>0</v>
      </c>
      <c r="AJ1241" s="203">
        <v>0</v>
      </c>
      <c r="AK1241" s="203">
        <v>0</v>
      </c>
      <c r="AL1241" s="203">
        <v>0</v>
      </c>
      <c r="AM1241" s="203">
        <v>0</v>
      </c>
      <c r="AN1241" s="203">
        <v>0</v>
      </c>
      <c r="AO1241" s="203">
        <v>0</v>
      </c>
      <c r="AP1241" s="203">
        <v>0</v>
      </c>
      <c r="AQ1241" s="203">
        <v>0</v>
      </c>
      <c r="AR1241" s="203">
        <v>0</v>
      </c>
      <c r="AS1241" s="203">
        <v>0</v>
      </c>
      <c r="AT1241" s="203">
        <v>0</v>
      </c>
      <c r="AU1241" s="203">
        <v>0</v>
      </c>
      <c r="AV1241" s="203">
        <v>0</v>
      </c>
      <c r="AW1241" s="203">
        <v>0</v>
      </c>
      <c r="AX1241" s="203">
        <v>0</v>
      </c>
      <c r="AY1241" s="203">
        <v>0</v>
      </c>
    </row>
    <row r="1242" spans="16:51" x14ac:dyDescent="0.25">
      <c r="P1242" s="200" t="s">
        <v>4056</v>
      </c>
      <c r="Q1242" s="203" t="s">
        <v>4022</v>
      </c>
      <c r="R1242" s="203">
        <v>0.4</v>
      </c>
      <c r="S1242" s="203">
        <v>0.1</v>
      </c>
      <c r="T1242" s="203">
        <v>0.5</v>
      </c>
      <c r="U1242" s="203">
        <v>0</v>
      </c>
      <c r="V1242" s="203">
        <v>0</v>
      </c>
      <c r="W1242" s="203">
        <v>0</v>
      </c>
      <c r="X1242" s="203">
        <v>0</v>
      </c>
      <c r="Y1242" s="203">
        <v>0</v>
      </c>
      <c r="Z1242" s="203">
        <v>0</v>
      </c>
      <c r="AA1242" s="203">
        <v>0</v>
      </c>
      <c r="AB1242" s="203">
        <v>0</v>
      </c>
      <c r="AC1242" s="203">
        <v>0</v>
      </c>
      <c r="AD1242" s="203">
        <v>0</v>
      </c>
      <c r="AE1242" s="203">
        <v>0</v>
      </c>
      <c r="AF1242" s="203">
        <v>0</v>
      </c>
      <c r="AG1242" s="203">
        <v>0</v>
      </c>
      <c r="AH1242" s="203">
        <v>0</v>
      </c>
      <c r="AI1242" s="203">
        <v>0</v>
      </c>
      <c r="AJ1242" s="203">
        <v>0</v>
      </c>
      <c r="AK1242" s="203">
        <v>0</v>
      </c>
      <c r="AL1242" s="203">
        <v>0</v>
      </c>
      <c r="AM1242" s="203">
        <v>0</v>
      </c>
      <c r="AN1242" s="203">
        <v>0</v>
      </c>
      <c r="AO1242" s="203">
        <v>0</v>
      </c>
      <c r="AP1242" s="203">
        <v>0</v>
      </c>
      <c r="AQ1242" s="203">
        <v>0</v>
      </c>
      <c r="AR1242" s="203">
        <v>0</v>
      </c>
      <c r="AS1242" s="203">
        <v>0</v>
      </c>
      <c r="AT1242" s="203">
        <v>0</v>
      </c>
      <c r="AU1242" s="203">
        <v>0</v>
      </c>
      <c r="AV1242" s="203">
        <v>0</v>
      </c>
      <c r="AW1242" s="203">
        <v>0</v>
      </c>
      <c r="AX1242" s="203">
        <v>0</v>
      </c>
      <c r="AY1242" s="203">
        <v>0</v>
      </c>
    </row>
    <row r="1243" spans="16:51" x14ac:dyDescent="0.25">
      <c r="P1243" s="200" t="s">
        <v>4056</v>
      </c>
      <c r="Q1243" s="203" t="s">
        <v>3920</v>
      </c>
      <c r="R1243" s="203">
        <v>0.4</v>
      </c>
      <c r="S1243" s="203">
        <v>0.1</v>
      </c>
      <c r="T1243" s="203">
        <v>0.5</v>
      </c>
      <c r="U1243" s="203">
        <v>0</v>
      </c>
      <c r="V1243" s="203">
        <v>0</v>
      </c>
      <c r="W1243" s="203">
        <v>0</v>
      </c>
      <c r="X1243" s="203">
        <v>0</v>
      </c>
      <c r="Y1243" s="203">
        <v>0</v>
      </c>
      <c r="Z1243" s="203">
        <v>0</v>
      </c>
      <c r="AA1243" s="203">
        <v>0</v>
      </c>
      <c r="AB1243" s="203">
        <v>0</v>
      </c>
      <c r="AC1243" s="203">
        <v>0</v>
      </c>
      <c r="AD1243" s="203">
        <v>0</v>
      </c>
      <c r="AE1243" s="203">
        <v>0</v>
      </c>
      <c r="AF1243" s="203">
        <v>0</v>
      </c>
      <c r="AG1243" s="203">
        <v>0</v>
      </c>
      <c r="AH1243" s="203">
        <v>0</v>
      </c>
      <c r="AI1243" s="203">
        <v>0</v>
      </c>
      <c r="AJ1243" s="203">
        <v>0</v>
      </c>
      <c r="AK1243" s="203">
        <v>0</v>
      </c>
      <c r="AL1243" s="203">
        <v>0</v>
      </c>
      <c r="AM1243" s="203">
        <v>0</v>
      </c>
      <c r="AN1243" s="203">
        <v>0</v>
      </c>
      <c r="AO1243" s="203">
        <v>0</v>
      </c>
      <c r="AP1243" s="203">
        <v>0</v>
      </c>
      <c r="AQ1243" s="203">
        <v>0</v>
      </c>
      <c r="AR1243" s="203">
        <v>0</v>
      </c>
      <c r="AS1243" s="203">
        <v>0</v>
      </c>
      <c r="AT1243" s="203">
        <v>0</v>
      </c>
      <c r="AU1243" s="203">
        <v>0</v>
      </c>
      <c r="AV1243" s="203">
        <v>0</v>
      </c>
      <c r="AW1243" s="203">
        <v>0</v>
      </c>
      <c r="AX1243" s="203">
        <v>0</v>
      </c>
      <c r="AY1243" s="203">
        <v>0</v>
      </c>
    </row>
    <row r="1244" spans="16:51" x14ac:dyDescent="0.25">
      <c r="P1244" s="200" t="s">
        <v>4056</v>
      </c>
      <c r="Q1244" s="203" t="s">
        <v>4023</v>
      </c>
      <c r="R1244" s="203">
        <v>0.4</v>
      </c>
      <c r="S1244" s="203">
        <v>0.1</v>
      </c>
      <c r="T1244" s="203">
        <v>0.5</v>
      </c>
      <c r="U1244" s="203">
        <v>0</v>
      </c>
      <c r="V1244" s="203">
        <v>0</v>
      </c>
      <c r="W1244" s="203">
        <v>0</v>
      </c>
      <c r="X1244" s="203">
        <v>0</v>
      </c>
      <c r="Y1244" s="203">
        <v>0</v>
      </c>
      <c r="Z1244" s="203">
        <v>0</v>
      </c>
      <c r="AA1244" s="203">
        <v>0</v>
      </c>
      <c r="AB1244" s="203">
        <v>0</v>
      </c>
      <c r="AC1244" s="203">
        <v>0</v>
      </c>
      <c r="AD1244" s="203">
        <v>0</v>
      </c>
      <c r="AE1244" s="203">
        <v>0</v>
      </c>
      <c r="AF1244" s="203">
        <v>0</v>
      </c>
      <c r="AG1244" s="203">
        <v>0</v>
      </c>
      <c r="AH1244" s="203">
        <v>0</v>
      </c>
      <c r="AI1244" s="203">
        <v>0</v>
      </c>
      <c r="AJ1244" s="203">
        <v>0</v>
      </c>
      <c r="AK1244" s="203">
        <v>0</v>
      </c>
      <c r="AL1244" s="203">
        <v>0</v>
      </c>
      <c r="AM1244" s="203">
        <v>0</v>
      </c>
      <c r="AN1244" s="203">
        <v>0</v>
      </c>
      <c r="AO1244" s="203">
        <v>0</v>
      </c>
      <c r="AP1244" s="203">
        <v>0</v>
      </c>
      <c r="AQ1244" s="203">
        <v>0</v>
      </c>
      <c r="AR1244" s="203">
        <v>0</v>
      </c>
      <c r="AS1244" s="203">
        <v>0</v>
      </c>
      <c r="AT1244" s="203">
        <v>0</v>
      </c>
      <c r="AU1244" s="203">
        <v>0</v>
      </c>
      <c r="AV1244" s="203">
        <v>0</v>
      </c>
      <c r="AW1244" s="203">
        <v>0</v>
      </c>
      <c r="AX1244" s="203">
        <v>0</v>
      </c>
      <c r="AY1244" s="203">
        <v>0</v>
      </c>
    </row>
    <row r="1245" spans="16:51" x14ac:dyDescent="0.25">
      <c r="P1245" s="200" t="s">
        <v>4056</v>
      </c>
      <c r="Q1245" s="203" t="s">
        <v>3972</v>
      </c>
      <c r="R1245" s="203">
        <v>0.49</v>
      </c>
      <c r="S1245" s="203">
        <v>0.01</v>
      </c>
      <c r="T1245" s="203">
        <v>0.5</v>
      </c>
      <c r="U1245" s="203">
        <v>0</v>
      </c>
      <c r="V1245" s="203">
        <v>0</v>
      </c>
      <c r="W1245" s="203">
        <v>0</v>
      </c>
      <c r="X1245" s="203">
        <v>0</v>
      </c>
      <c r="Y1245" s="203">
        <v>0</v>
      </c>
      <c r="Z1245" s="203">
        <v>0</v>
      </c>
      <c r="AA1245" s="203">
        <v>0</v>
      </c>
      <c r="AB1245" s="203">
        <v>0</v>
      </c>
      <c r="AC1245" s="203">
        <v>0</v>
      </c>
      <c r="AD1245" s="203">
        <v>0</v>
      </c>
      <c r="AE1245" s="203">
        <v>0</v>
      </c>
      <c r="AF1245" s="203">
        <v>0</v>
      </c>
      <c r="AG1245" s="203">
        <v>0</v>
      </c>
      <c r="AH1245" s="203">
        <v>0</v>
      </c>
      <c r="AI1245" s="203">
        <v>0</v>
      </c>
      <c r="AJ1245" s="203">
        <v>0</v>
      </c>
      <c r="AK1245" s="203">
        <v>0</v>
      </c>
      <c r="AL1245" s="203">
        <v>0</v>
      </c>
      <c r="AM1245" s="203">
        <v>0</v>
      </c>
      <c r="AN1245" s="203">
        <v>0</v>
      </c>
      <c r="AO1245" s="203">
        <v>0</v>
      </c>
      <c r="AP1245" s="203">
        <v>0</v>
      </c>
      <c r="AQ1245" s="203">
        <v>0</v>
      </c>
      <c r="AR1245" s="203">
        <v>0</v>
      </c>
      <c r="AS1245" s="203">
        <v>0</v>
      </c>
      <c r="AT1245" s="203">
        <v>0</v>
      </c>
      <c r="AU1245" s="203">
        <v>0</v>
      </c>
      <c r="AV1245" s="203">
        <v>0</v>
      </c>
      <c r="AW1245" s="203">
        <v>0</v>
      </c>
      <c r="AX1245" s="203">
        <v>0</v>
      </c>
      <c r="AY1245" s="203">
        <v>0</v>
      </c>
    </row>
    <row r="1246" spans="16:51" x14ac:dyDescent="0.25">
      <c r="P1246" s="200" t="s">
        <v>4056</v>
      </c>
      <c r="Q1246" s="203" t="s">
        <v>4024</v>
      </c>
      <c r="R1246" s="203">
        <v>0.4</v>
      </c>
      <c r="S1246" s="203">
        <v>0.09</v>
      </c>
      <c r="T1246" s="203">
        <v>0.01</v>
      </c>
      <c r="U1246" s="203">
        <v>0.5</v>
      </c>
      <c r="V1246" s="203">
        <v>0</v>
      </c>
      <c r="W1246" s="203">
        <v>0</v>
      </c>
      <c r="X1246" s="203">
        <v>0</v>
      </c>
      <c r="Y1246" s="203">
        <v>0</v>
      </c>
      <c r="Z1246" s="203">
        <v>0</v>
      </c>
      <c r="AA1246" s="203">
        <v>0</v>
      </c>
      <c r="AB1246" s="203">
        <v>0</v>
      </c>
      <c r="AC1246" s="203">
        <v>0</v>
      </c>
      <c r="AD1246" s="203">
        <v>0</v>
      </c>
      <c r="AE1246" s="203">
        <v>0</v>
      </c>
      <c r="AF1246" s="203">
        <v>0</v>
      </c>
      <c r="AG1246" s="203">
        <v>0</v>
      </c>
      <c r="AH1246" s="203">
        <v>0</v>
      </c>
      <c r="AI1246" s="203">
        <v>0</v>
      </c>
      <c r="AJ1246" s="203">
        <v>0</v>
      </c>
      <c r="AK1246" s="203">
        <v>0</v>
      </c>
      <c r="AL1246" s="203">
        <v>0</v>
      </c>
      <c r="AM1246" s="203">
        <v>0</v>
      </c>
      <c r="AN1246" s="203">
        <v>0</v>
      </c>
      <c r="AO1246" s="203">
        <v>0</v>
      </c>
      <c r="AP1246" s="203">
        <v>0</v>
      </c>
      <c r="AQ1246" s="203">
        <v>0</v>
      </c>
      <c r="AR1246" s="203">
        <v>0</v>
      </c>
      <c r="AS1246" s="203">
        <v>0</v>
      </c>
      <c r="AT1246" s="203">
        <v>0</v>
      </c>
      <c r="AU1246" s="203">
        <v>0</v>
      </c>
      <c r="AV1246" s="203">
        <v>0</v>
      </c>
      <c r="AW1246" s="203">
        <v>0</v>
      </c>
      <c r="AX1246" s="203">
        <v>0</v>
      </c>
      <c r="AY1246" s="203">
        <v>0</v>
      </c>
    </row>
    <row r="1247" spans="16:51" x14ac:dyDescent="0.25">
      <c r="P1247" s="200"/>
      <c r="Q1247" s="203" t="s">
        <v>3736</v>
      </c>
      <c r="R1247" s="203"/>
      <c r="S1247" s="203"/>
      <c r="T1247" s="203"/>
      <c r="U1247" s="203"/>
      <c r="V1247" s="203"/>
      <c r="W1247" s="203"/>
      <c r="X1247" s="203"/>
      <c r="Y1247" s="203"/>
      <c r="Z1247" s="203"/>
      <c r="AA1247" s="203"/>
      <c r="AB1247" s="203"/>
      <c r="AC1247" s="203"/>
      <c r="AD1247" s="203"/>
      <c r="AE1247" s="203"/>
      <c r="AF1247" s="203"/>
      <c r="AG1247" s="203"/>
      <c r="AH1247" s="203"/>
      <c r="AI1247" s="203"/>
      <c r="AJ1247" s="203"/>
      <c r="AK1247" s="203"/>
      <c r="AL1247" s="203"/>
      <c r="AM1247" s="203"/>
      <c r="AN1247" s="203"/>
      <c r="AO1247" s="203"/>
      <c r="AP1247" s="203"/>
      <c r="AQ1247" s="203"/>
      <c r="AR1247" s="203"/>
      <c r="AS1247" s="203"/>
      <c r="AT1247" s="203"/>
      <c r="AU1247" s="203"/>
      <c r="AV1247" s="203"/>
      <c r="AW1247" s="203"/>
      <c r="AX1247" s="203"/>
      <c r="AY1247" s="203"/>
    </row>
    <row r="1248" spans="16:51" x14ac:dyDescent="0.25">
      <c r="P1248" s="200"/>
      <c r="Q1248" s="203" t="s">
        <v>3734</v>
      </c>
      <c r="R1248" s="203"/>
      <c r="S1248" s="203"/>
      <c r="T1248" s="203"/>
      <c r="U1248" s="203"/>
      <c r="V1248" s="203"/>
      <c r="W1248" s="203"/>
      <c r="X1248" s="203"/>
      <c r="Y1248" s="203"/>
      <c r="Z1248" s="203"/>
      <c r="AA1248" s="203"/>
      <c r="AB1248" s="203"/>
      <c r="AC1248" s="203"/>
      <c r="AD1248" s="203"/>
      <c r="AE1248" s="203"/>
      <c r="AF1248" s="203"/>
      <c r="AG1248" s="203"/>
      <c r="AH1248" s="203"/>
      <c r="AI1248" s="203"/>
      <c r="AJ1248" s="203"/>
      <c r="AK1248" s="203"/>
      <c r="AL1248" s="203"/>
      <c r="AM1248" s="203"/>
      <c r="AN1248" s="203"/>
      <c r="AO1248" s="203"/>
      <c r="AP1248" s="203"/>
      <c r="AQ1248" s="203"/>
      <c r="AR1248" s="203"/>
      <c r="AS1248" s="203"/>
      <c r="AT1248" s="203"/>
      <c r="AU1248" s="203"/>
      <c r="AV1248" s="203"/>
      <c r="AW1248" s="203"/>
      <c r="AX1248" s="203"/>
      <c r="AY1248" s="203"/>
    </row>
    <row r="1249" spans="16:51" x14ac:dyDescent="0.25">
      <c r="P1249" s="200" t="s">
        <v>4056</v>
      </c>
      <c r="Q1249" s="203" t="s">
        <v>4025</v>
      </c>
      <c r="R1249" s="203">
        <v>0.4</v>
      </c>
      <c r="S1249" s="203">
        <v>0.09</v>
      </c>
      <c r="T1249" s="203">
        <v>0.01</v>
      </c>
      <c r="U1249" s="203">
        <v>0.5</v>
      </c>
      <c r="V1249" s="203">
        <v>0</v>
      </c>
      <c r="W1249" s="203">
        <v>0</v>
      </c>
      <c r="X1249" s="203">
        <v>0</v>
      </c>
      <c r="Y1249" s="203">
        <v>0</v>
      </c>
      <c r="Z1249" s="203">
        <v>0</v>
      </c>
      <c r="AA1249" s="203">
        <v>0</v>
      </c>
      <c r="AB1249" s="203">
        <v>0</v>
      </c>
      <c r="AC1249" s="203">
        <v>0</v>
      </c>
      <c r="AD1249" s="203">
        <v>0</v>
      </c>
      <c r="AE1249" s="203">
        <v>0</v>
      </c>
      <c r="AF1249" s="203">
        <v>0</v>
      </c>
      <c r="AG1249" s="203">
        <v>0</v>
      </c>
      <c r="AH1249" s="203">
        <v>0</v>
      </c>
      <c r="AI1249" s="203">
        <v>0</v>
      </c>
      <c r="AJ1249" s="203">
        <v>0</v>
      </c>
      <c r="AK1249" s="203">
        <v>0</v>
      </c>
      <c r="AL1249" s="203">
        <v>0</v>
      </c>
      <c r="AM1249" s="203">
        <v>0</v>
      </c>
      <c r="AN1249" s="203">
        <v>0</v>
      </c>
      <c r="AO1249" s="203">
        <v>0</v>
      </c>
      <c r="AP1249" s="203">
        <v>0</v>
      </c>
      <c r="AQ1249" s="203">
        <v>0</v>
      </c>
      <c r="AR1249" s="203">
        <v>0</v>
      </c>
      <c r="AS1249" s="203">
        <v>0</v>
      </c>
      <c r="AT1249" s="203">
        <v>0</v>
      </c>
      <c r="AU1249" s="203">
        <v>0</v>
      </c>
      <c r="AV1249" s="203">
        <v>0</v>
      </c>
      <c r="AW1249" s="203">
        <v>0</v>
      </c>
      <c r="AX1249" s="203">
        <v>0</v>
      </c>
      <c r="AY1249" s="203">
        <v>0</v>
      </c>
    </row>
    <row r="1250" spans="16:51" x14ac:dyDescent="0.25">
      <c r="P1250" s="200"/>
      <c r="Q1250" s="203" t="s">
        <v>3735</v>
      </c>
      <c r="R1250" s="203"/>
      <c r="S1250" s="203"/>
      <c r="T1250" s="203"/>
      <c r="U1250" s="203"/>
      <c r="V1250" s="203"/>
      <c r="W1250" s="203"/>
      <c r="X1250" s="203"/>
      <c r="Y1250" s="203"/>
      <c r="Z1250" s="203"/>
      <c r="AA1250" s="203"/>
      <c r="AB1250" s="203"/>
      <c r="AC1250" s="203"/>
      <c r="AD1250" s="203"/>
      <c r="AE1250" s="203"/>
      <c r="AF1250" s="203"/>
      <c r="AG1250" s="203"/>
      <c r="AH1250" s="203"/>
      <c r="AI1250" s="203"/>
      <c r="AJ1250" s="203"/>
      <c r="AK1250" s="203"/>
      <c r="AL1250" s="203"/>
      <c r="AM1250" s="203"/>
      <c r="AN1250" s="203"/>
      <c r="AO1250" s="203"/>
      <c r="AP1250" s="203"/>
      <c r="AQ1250" s="203"/>
      <c r="AR1250" s="203"/>
      <c r="AS1250" s="203"/>
      <c r="AT1250" s="203"/>
      <c r="AU1250" s="203"/>
      <c r="AV1250" s="203"/>
      <c r="AW1250" s="203"/>
      <c r="AX1250" s="203"/>
      <c r="AY1250" s="203"/>
    </row>
    <row r="1251" spans="16:51" x14ac:dyDescent="0.25">
      <c r="P1251" s="200" t="s">
        <v>4056</v>
      </c>
      <c r="Q1251" s="203" t="s">
        <v>3921</v>
      </c>
      <c r="R1251" s="203">
        <v>0.4</v>
      </c>
      <c r="S1251" s="203">
        <v>0.1</v>
      </c>
      <c r="T1251" s="203">
        <v>0.5</v>
      </c>
      <c r="U1251" s="203">
        <v>0</v>
      </c>
      <c r="V1251" s="203">
        <v>0</v>
      </c>
      <c r="W1251" s="203">
        <v>0</v>
      </c>
      <c r="X1251" s="203">
        <v>0</v>
      </c>
      <c r="Y1251" s="203">
        <v>0</v>
      </c>
      <c r="Z1251" s="203">
        <v>0</v>
      </c>
      <c r="AA1251" s="203">
        <v>0</v>
      </c>
      <c r="AB1251" s="203">
        <v>0</v>
      </c>
      <c r="AC1251" s="203">
        <v>0</v>
      </c>
      <c r="AD1251" s="203">
        <v>0</v>
      </c>
      <c r="AE1251" s="203">
        <v>0</v>
      </c>
      <c r="AF1251" s="203">
        <v>0</v>
      </c>
      <c r="AG1251" s="203">
        <v>0</v>
      </c>
      <c r="AH1251" s="203">
        <v>0</v>
      </c>
      <c r="AI1251" s="203">
        <v>0</v>
      </c>
      <c r="AJ1251" s="203">
        <v>0</v>
      </c>
      <c r="AK1251" s="203">
        <v>0</v>
      </c>
      <c r="AL1251" s="203">
        <v>0</v>
      </c>
      <c r="AM1251" s="203">
        <v>0</v>
      </c>
      <c r="AN1251" s="203">
        <v>0</v>
      </c>
      <c r="AO1251" s="203">
        <v>0</v>
      </c>
      <c r="AP1251" s="203">
        <v>0</v>
      </c>
      <c r="AQ1251" s="203">
        <v>0</v>
      </c>
      <c r="AR1251" s="203">
        <v>0</v>
      </c>
      <c r="AS1251" s="203">
        <v>0</v>
      </c>
      <c r="AT1251" s="203">
        <v>0</v>
      </c>
      <c r="AU1251" s="203">
        <v>0</v>
      </c>
      <c r="AV1251" s="203">
        <v>0</v>
      </c>
      <c r="AW1251" s="203">
        <v>0</v>
      </c>
      <c r="AX1251" s="203">
        <v>0</v>
      </c>
      <c r="AY1251" s="203">
        <v>0</v>
      </c>
    </row>
    <row r="1252" spans="16:51" x14ac:dyDescent="0.25">
      <c r="P1252" s="200" t="s">
        <v>4056</v>
      </c>
      <c r="Q1252" s="203" t="s">
        <v>3894</v>
      </c>
      <c r="R1252" s="203">
        <v>0.49</v>
      </c>
      <c r="S1252" s="203">
        <v>0.01</v>
      </c>
      <c r="T1252" s="203">
        <v>0.5</v>
      </c>
      <c r="U1252" s="203">
        <v>0</v>
      </c>
      <c r="V1252" s="203">
        <v>0</v>
      </c>
      <c r="W1252" s="203">
        <v>0</v>
      </c>
      <c r="X1252" s="203">
        <v>0</v>
      </c>
      <c r="Y1252" s="203">
        <v>0</v>
      </c>
      <c r="Z1252" s="203">
        <v>0</v>
      </c>
      <c r="AA1252" s="203">
        <v>0</v>
      </c>
      <c r="AB1252" s="203">
        <v>0</v>
      </c>
      <c r="AC1252" s="203">
        <v>0</v>
      </c>
      <c r="AD1252" s="203">
        <v>0</v>
      </c>
      <c r="AE1252" s="203">
        <v>0</v>
      </c>
      <c r="AF1252" s="203">
        <v>0</v>
      </c>
      <c r="AG1252" s="203">
        <v>0</v>
      </c>
      <c r="AH1252" s="203">
        <v>0</v>
      </c>
      <c r="AI1252" s="203">
        <v>0</v>
      </c>
      <c r="AJ1252" s="203">
        <v>0</v>
      </c>
      <c r="AK1252" s="203">
        <v>0</v>
      </c>
      <c r="AL1252" s="203">
        <v>0</v>
      </c>
      <c r="AM1252" s="203">
        <v>0</v>
      </c>
      <c r="AN1252" s="203">
        <v>0</v>
      </c>
      <c r="AO1252" s="203">
        <v>0</v>
      </c>
      <c r="AP1252" s="203">
        <v>0</v>
      </c>
      <c r="AQ1252" s="203">
        <v>0</v>
      </c>
      <c r="AR1252" s="203">
        <v>0</v>
      </c>
      <c r="AS1252" s="203">
        <v>0</v>
      </c>
      <c r="AT1252" s="203">
        <v>0</v>
      </c>
      <c r="AU1252" s="203">
        <v>0</v>
      </c>
      <c r="AV1252" s="203">
        <v>0</v>
      </c>
      <c r="AW1252" s="203">
        <v>0</v>
      </c>
      <c r="AX1252" s="203">
        <v>0</v>
      </c>
      <c r="AY1252" s="203">
        <v>0</v>
      </c>
    </row>
    <row r="1253" spans="16:51" x14ac:dyDescent="0.25">
      <c r="P1253" s="200" t="s">
        <v>4056</v>
      </c>
      <c r="Q1253" s="203" t="s">
        <v>3765</v>
      </c>
      <c r="R1253" s="203">
        <v>0.49</v>
      </c>
      <c r="S1253" s="203">
        <v>0.01</v>
      </c>
      <c r="T1253" s="203">
        <v>0.5</v>
      </c>
      <c r="U1253" s="203">
        <v>0</v>
      </c>
      <c r="V1253" s="203">
        <v>0</v>
      </c>
      <c r="W1253" s="203">
        <v>0</v>
      </c>
      <c r="X1253" s="203">
        <v>0</v>
      </c>
      <c r="Y1253" s="203">
        <v>0</v>
      </c>
      <c r="Z1253" s="203">
        <v>0</v>
      </c>
      <c r="AA1253" s="203">
        <v>0</v>
      </c>
      <c r="AB1253" s="203">
        <v>0</v>
      </c>
      <c r="AC1253" s="203">
        <v>0</v>
      </c>
      <c r="AD1253" s="203">
        <v>0</v>
      </c>
      <c r="AE1253" s="203">
        <v>0</v>
      </c>
      <c r="AF1253" s="203">
        <v>0</v>
      </c>
      <c r="AG1253" s="203">
        <v>0</v>
      </c>
      <c r="AH1253" s="203">
        <v>0</v>
      </c>
      <c r="AI1253" s="203">
        <v>0</v>
      </c>
      <c r="AJ1253" s="203">
        <v>0</v>
      </c>
      <c r="AK1253" s="203">
        <v>0</v>
      </c>
      <c r="AL1253" s="203">
        <v>0</v>
      </c>
      <c r="AM1253" s="203">
        <v>0</v>
      </c>
      <c r="AN1253" s="203">
        <v>0</v>
      </c>
      <c r="AO1253" s="203">
        <v>0</v>
      </c>
      <c r="AP1253" s="203">
        <v>0</v>
      </c>
      <c r="AQ1253" s="203">
        <v>0</v>
      </c>
      <c r="AR1253" s="203">
        <v>0</v>
      </c>
      <c r="AS1253" s="203">
        <v>0</v>
      </c>
      <c r="AT1253" s="203">
        <v>0</v>
      </c>
      <c r="AU1253" s="203">
        <v>0</v>
      </c>
      <c r="AV1253" s="203">
        <v>0</v>
      </c>
      <c r="AW1253" s="203">
        <v>0</v>
      </c>
      <c r="AX1253" s="203">
        <v>0</v>
      </c>
      <c r="AY1253" s="203">
        <v>0</v>
      </c>
    </row>
    <row r="1254" spans="16:51" x14ac:dyDescent="0.25">
      <c r="P1254" s="200" t="s">
        <v>4056</v>
      </c>
      <c r="Q1254" s="203" t="s">
        <v>4026</v>
      </c>
      <c r="R1254" s="203">
        <v>0.49</v>
      </c>
      <c r="S1254" s="203">
        <v>0.01</v>
      </c>
      <c r="T1254" s="203">
        <v>0.5</v>
      </c>
      <c r="U1254" s="203">
        <v>0</v>
      </c>
      <c r="V1254" s="203">
        <v>0</v>
      </c>
      <c r="W1254" s="203">
        <v>0</v>
      </c>
      <c r="X1254" s="203">
        <v>0</v>
      </c>
      <c r="Y1254" s="203">
        <v>0</v>
      </c>
      <c r="Z1254" s="203">
        <v>0</v>
      </c>
      <c r="AA1254" s="203">
        <v>0</v>
      </c>
      <c r="AB1254" s="203">
        <v>0</v>
      </c>
      <c r="AC1254" s="203">
        <v>0</v>
      </c>
      <c r="AD1254" s="203">
        <v>0</v>
      </c>
      <c r="AE1254" s="203">
        <v>0</v>
      </c>
      <c r="AF1254" s="203">
        <v>0</v>
      </c>
      <c r="AG1254" s="203">
        <v>0</v>
      </c>
      <c r="AH1254" s="203">
        <v>0</v>
      </c>
      <c r="AI1254" s="203">
        <v>0</v>
      </c>
      <c r="AJ1254" s="203">
        <v>0</v>
      </c>
      <c r="AK1254" s="203">
        <v>0</v>
      </c>
      <c r="AL1254" s="203">
        <v>0</v>
      </c>
      <c r="AM1254" s="203">
        <v>0</v>
      </c>
      <c r="AN1254" s="203">
        <v>0</v>
      </c>
      <c r="AO1254" s="203">
        <v>0</v>
      </c>
      <c r="AP1254" s="203">
        <v>0</v>
      </c>
      <c r="AQ1254" s="203">
        <v>0</v>
      </c>
      <c r="AR1254" s="203">
        <v>0</v>
      </c>
      <c r="AS1254" s="203">
        <v>0</v>
      </c>
      <c r="AT1254" s="203">
        <v>0</v>
      </c>
      <c r="AU1254" s="203">
        <v>0</v>
      </c>
      <c r="AV1254" s="203">
        <v>0</v>
      </c>
      <c r="AW1254" s="203">
        <v>0</v>
      </c>
      <c r="AX1254" s="203">
        <v>0</v>
      </c>
      <c r="AY1254" s="203">
        <v>0</v>
      </c>
    </row>
    <row r="1255" spans="16:51" x14ac:dyDescent="0.25">
      <c r="P1255" s="200" t="s">
        <v>4056</v>
      </c>
      <c r="Q1255" s="203" t="s">
        <v>4028</v>
      </c>
      <c r="R1255" s="203">
        <v>0.4</v>
      </c>
      <c r="S1255" s="203">
        <v>0.1</v>
      </c>
      <c r="T1255" s="203">
        <v>0.5</v>
      </c>
      <c r="U1255" s="203">
        <v>0</v>
      </c>
      <c r="V1255" s="203">
        <v>0</v>
      </c>
      <c r="W1255" s="203">
        <v>0</v>
      </c>
      <c r="X1255" s="203">
        <v>0</v>
      </c>
      <c r="Y1255" s="203">
        <v>0</v>
      </c>
      <c r="Z1255" s="203">
        <v>0</v>
      </c>
      <c r="AA1255" s="203">
        <v>0</v>
      </c>
      <c r="AB1255" s="203">
        <v>0</v>
      </c>
      <c r="AC1255" s="203">
        <v>0</v>
      </c>
      <c r="AD1255" s="203">
        <v>0</v>
      </c>
      <c r="AE1255" s="203">
        <v>0</v>
      </c>
      <c r="AF1255" s="203">
        <v>0</v>
      </c>
      <c r="AG1255" s="203">
        <v>0</v>
      </c>
      <c r="AH1255" s="203">
        <v>0</v>
      </c>
      <c r="AI1255" s="203">
        <v>0</v>
      </c>
      <c r="AJ1255" s="203">
        <v>0</v>
      </c>
      <c r="AK1255" s="203">
        <v>0</v>
      </c>
      <c r="AL1255" s="203">
        <v>0</v>
      </c>
      <c r="AM1255" s="203">
        <v>0</v>
      </c>
      <c r="AN1255" s="203">
        <v>0</v>
      </c>
      <c r="AO1255" s="203">
        <v>0</v>
      </c>
      <c r="AP1255" s="203">
        <v>0</v>
      </c>
      <c r="AQ1255" s="203">
        <v>0</v>
      </c>
      <c r="AR1255" s="203">
        <v>0</v>
      </c>
      <c r="AS1255" s="203">
        <v>0</v>
      </c>
      <c r="AT1255" s="203">
        <v>0</v>
      </c>
      <c r="AU1255" s="203">
        <v>0</v>
      </c>
      <c r="AV1255" s="203">
        <v>0</v>
      </c>
      <c r="AW1255" s="203">
        <v>0</v>
      </c>
      <c r="AX1255" s="203">
        <v>0</v>
      </c>
      <c r="AY1255" s="203">
        <v>0</v>
      </c>
    </row>
    <row r="1256" spans="16:51" x14ac:dyDescent="0.25">
      <c r="P1256" s="200" t="s">
        <v>4056</v>
      </c>
      <c r="Q1256" s="203" t="s">
        <v>3861</v>
      </c>
      <c r="R1256" s="203">
        <v>0.4</v>
      </c>
      <c r="S1256" s="203">
        <v>0.1</v>
      </c>
      <c r="T1256" s="203">
        <v>0.5</v>
      </c>
      <c r="U1256" s="203">
        <v>0</v>
      </c>
      <c r="V1256" s="203">
        <v>0</v>
      </c>
      <c r="W1256" s="203">
        <v>0</v>
      </c>
      <c r="X1256" s="203">
        <v>0</v>
      </c>
      <c r="Y1256" s="203">
        <v>0</v>
      </c>
      <c r="Z1256" s="203">
        <v>0</v>
      </c>
      <c r="AA1256" s="203">
        <v>0</v>
      </c>
      <c r="AB1256" s="203">
        <v>0</v>
      </c>
      <c r="AC1256" s="203">
        <v>0</v>
      </c>
      <c r="AD1256" s="203">
        <v>0</v>
      </c>
      <c r="AE1256" s="203">
        <v>0</v>
      </c>
      <c r="AF1256" s="203">
        <v>0</v>
      </c>
      <c r="AG1256" s="203">
        <v>0</v>
      </c>
      <c r="AH1256" s="203">
        <v>0</v>
      </c>
      <c r="AI1256" s="203">
        <v>0</v>
      </c>
      <c r="AJ1256" s="203">
        <v>0</v>
      </c>
      <c r="AK1256" s="203">
        <v>0</v>
      </c>
      <c r="AL1256" s="203">
        <v>0</v>
      </c>
      <c r="AM1256" s="203">
        <v>0</v>
      </c>
      <c r="AN1256" s="203">
        <v>0</v>
      </c>
      <c r="AO1256" s="203">
        <v>0</v>
      </c>
      <c r="AP1256" s="203">
        <v>0</v>
      </c>
      <c r="AQ1256" s="203">
        <v>0</v>
      </c>
      <c r="AR1256" s="203">
        <v>0</v>
      </c>
      <c r="AS1256" s="203">
        <v>0</v>
      </c>
      <c r="AT1256" s="203">
        <v>0</v>
      </c>
      <c r="AU1256" s="203">
        <v>0</v>
      </c>
      <c r="AV1256" s="203">
        <v>0</v>
      </c>
      <c r="AW1256" s="203">
        <v>0</v>
      </c>
      <c r="AX1256" s="203">
        <v>0</v>
      </c>
      <c r="AY1256" s="203">
        <v>0</v>
      </c>
    </row>
    <row r="1257" spans="16:51" x14ac:dyDescent="0.25">
      <c r="P1257" s="200" t="s">
        <v>4056</v>
      </c>
      <c r="Q1257" s="203" t="s">
        <v>4029</v>
      </c>
      <c r="R1257" s="203">
        <v>0.4</v>
      </c>
      <c r="S1257" s="203">
        <v>0.1</v>
      </c>
      <c r="T1257" s="203">
        <v>0.5</v>
      </c>
      <c r="U1257" s="203">
        <v>0</v>
      </c>
      <c r="V1257" s="203">
        <v>0</v>
      </c>
      <c r="W1257" s="203">
        <v>0</v>
      </c>
      <c r="X1257" s="203">
        <v>0</v>
      </c>
      <c r="Y1257" s="203">
        <v>0</v>
      </c>
      <c r="Z1257" s="203">
        <v>0</v>
      </c>
      <c r="AA1257" s="203">
        <v>0</v>
      </c>
      <c r="AB1257" s="203">
        <v>0</v>
      </c>
      <c r="AC1257" s="203">
        <v>0</v>
      </c>
      <c r="AD1257" s="203">
        <v>0</v>
      </c>
      <c r="AE1257" s="203">
        <v>0</v>
      </c>
      <c r="AF1257" s="203">
        <v>0</v>
      </c>
      <c r="AG1257" s="203">
        <v>0</v>
      </c>
      <c r="AH1257" s="203">
        <v>0</v>
      </c>
      <c r="AI1257" s="203">
        <v>0</v>
      </c>
      <c r="AJ1257" s="203">
        <v>0</v>
      </c>
      <c r="AK1257" s="203">
        <v>0</v>
      </c>
      <c r="AL1257" s="203">
        <v>0</v>
      </c>
      <c r="AM1257" s="203">
        <v>0</v>
      </c>
      <c r="AN1257" s="203">
        <v>0</v>
      </c>
      <c r="AO1257" s="203">
        <v>0</v>
      </c>
      <c r="AP1257" s="203">
        <v>0</v>
      </c>
      <c r="AQ1257" s="203">
        <v>0</v>
      </c>
      <c r="AR1257" s="203">
        <v>0</v>
      </c>
      <c r="AS1257" s="203">
        <v>0</v>
      </c>
      <c r="AT1257" s="203">
        <v>0</v>
      </c>
      <c r="AU1257" s="203">
        <v>0</v>
      </c>
      <c r="AV1257" s="203">
        <v>0</v>
      </c>
      <c r="AW1257" s="203">
        <v>0</v>
      </c>
      <c r="AX1257" s="203">
        <v>0</v>
      </c>
      <c r="AY1257" s="203">
        <v>0</v>
      </c>
    </row>
    <row r="1258" spans="16:51" x14ac:dyDescent="0.25">
      <c r="P1258" s="200"/>
      <c r="Q1258" s="203" t="s">
        <v>3635</v>
      </c>
      <c r="R1258" s="203"/>
      <c r="S1258" s="203"/>
      <c r="T1258" s="203"/>
      <c r="U1258" s="203"/>
      <c r="V1258" s="203"/>
      <c r="W1258" s="203"/>
      <c r="X1258" s="203"/>
      <c r="Y1258" s="203"/>
      <c r="Z1258" s="203"/>
      <c r="AA1258" s="203"/>
      <c r="AB1258" s="203"/>
      <c r="AC1258" s="203"/>
      <c r="AD1258" s="203"/>
      <c r="AE1258" s="203"/>
      <c r="AF1258" s="203"/>
      <c r="AG1258" s="203"/>
      <c r="AH1258" s="203"/>
      <c r="AI1258" s="203"/>
      <c r="AJ1258" s="203"/>
      <c r="AK1258" s="203"/>
      <c r="AL1258" s="203"/>
      <c r="AM1258" s="203"/>
      <c r="AN1258" s="203"/>
      <c r="AO1258" s="203"/>
      <c r="AP1258" s="203"/>
      <c r="AQ1258" s="203"/>
      <c r="AR1258" s="203"/>
      <c r="AS1258" s="203"/>
      <c r="AT1258" s="203"/>
      <c r="AU1258" s="203"/>
      <c r="AV1258" s="203"/>
      <c r="AW1258" s="203"/>
      <c r="AX1258" s="203"/>
      <c r="AY1258" s="203"/>
    </row>
    <row r="1259" spans="16:51" x14ac:dyDescent="0.25">
      <c r="P1259" s="200"/>
      <c r="Q1259" s="203" t="s">
        <v>3636</v>
      </c>
      <c r="R1259" s="203"/>
      <c r="S1259" s="203"/>
      <c r="T1259" s="203"/>
      <c r="U1259" s="203"/>
      <c r="V1259" s="203"/>
      <c r="W1259" s="203"/>
      <c r="X1259" s="203"/>
      <c r="Y1259" s="203"/>
      <c r="Z1259" s="203"/>
      <c r="AA1259" s="203"/>
      <c r="AB1259" s="203"/>
      <c r="AC1259" s="203"/>
      <c r="AD1259" s="203"/>
      <c r="AE1259" s="203"/>
      <c r="AF1259" s="203"/>
      <c r="AG1259" s="203"/>
      <c r="AH1259" s="203"/>
      <c r="AI1259" s="203"/>
      <c r="AJ1259" s="203"/>
      <c r="AK1259" s="203"/>
      <c r="AL1259" s="203"/>
      <c r="AM1259" s="203"/>
      <c r="AN1259" s="203"/>
      <c r="AO1259" s="203"/>
      <c r="AP1259" s="203"/>
      <c r="AQ1259" s="203"/>
      <c r="AR1259" s="203"/>
      <c r="AS1259" s="203"/>
      <c r="AT1259" s="203"/>
      <c r="AU1259" s="203"/>
      <c r="AV1259" s="203"/>
      <c r="AW1259" s="203"/>
      <c r="AX1259" s="203"/>
      <c r="AY1259" s="203"/>
    </row>
    <row r="1260" spans="16:51" x14ac:dyDescent="0.25">
      <c r="P1260" s="200" t="s">
        <v>4056</v>
      </c>
      <c r="Q1260" s="203" t="s">
        <v>4001</v>
      </c>
      <c r="R1260" s="203">
        <v>0.49</v>
      </c>
      <c r="S1260" s="203">
        <v>0.01</v>
      </c>
      <c r="T1260" s="203">
        <v>0.5</v>
      </c>
      <c r="U1260" s="203">
        <v>0</v>
      </c>
      <c r="V1260" s="203">
        <v>0</v>
      </c>
      <c r="W1260" s="203">
        <v>0</v>
      </c>
      <c r="X1260" s="203">
        <v>0</v>
      </c>
      <c r="Y1260" s="203">
        <v>0</v>
      </c>
      <c r="Z1260" s="203">
        <v>0</v>
      </c>
      <c r="AA1260" s="203">
        <v>0</v>
      </c>
      <c r="AB1260" s="203">
        <v>0</v>
      </c>
      <c r="AC1260" s="203">
        <v>0</v>
      </c>
      <c r="AD1260" s="203">
        <v>0</v>
      </c>
      <c r="AE1260" s="203">
        <v>0</v>
      </c>
      <c r="AF1260" s="203">
        <v>0</v>
      </c>
      <c r="AG1260" s="203">
        <v>0</v>
      </c>
      <c r="AH1260" s="203">
        <v>0</v>
      </c>
      <c r="AI1260" s="203">
        <v>0</v>
      </c>
      <c r="AJ1260" s="203">
        <v>0</v>
      </c>
      <c r="AK1260" s="203">
        <v>0</v>
      </c>
      <c r="AL1260" s="203">
        <v>0</v>
      </c>
      <c r="AM1260" s="203">
        <v>0</v>
      </c>
      <c r="AN1260" s="203">
        <v>0</v>
      </c>
      <c r="AO1260" s="203">
        <v>0</v>
      </c>
      <c r="AP1260" s="203">
        <v>0</v>
      </c>
      <c r="AQ1260" s="203">
        <v>0</v>
      </c>
      <c r="AR1260" s="203">
        <v>0</v>
      </c>
      <c r="AS1260" s="203">
        <v>0</v>
      </c>
      <c r="AT1260" s="203">
        <v>0</v>
      </c>
      <c r="AU1260" s="203">
        <v>0</v>
      </c>
      <c r="AV1260" s="203">
        <v>0</v>
      </c>
      <c r="AW1260" s="203">
        <v>0</v>
      </c>
      <c r="AX1260" s="203">
        <v>0</v>
      </c>
      <c r="AY1260" s="203">
        <v>0</v>
      </c>
    </row>
    <row r="1261" spans="16:51" x14ac:dyDescent="0.25">
      <c r="P1261" s="200"/>
      <c r="Q1261" s="203" t="s">
        <v>3839</v>
      </c>
      <c r="R1261" s="203"/>
      <c r="S1261" s="203"/>
      <c r="T1261" s="203"/>
      <c r="U1261" s="203"/>
      <c r="V1261" s="203"/>
      <c r="W1261" s="203"/>
      <c r="X1261" s="203"/>
      <c r="Y1261" s="203"/>
      <c r="Z1261" s="203"/>
      <c r="AA1261" s="203"/>
      <c r="AB1261" s="203"/>
      <c r="AC1261" s="203"/>
      <c r="AD1261" s="203"/>
      <c r="AE1261" s="203"/>
      <c r="AF1261" s="203"/>
      <c r="AG1261" s="203"/>
      <c r="AH1261" s="203"/>
      <c r="AI1261" s="203"/>
      <c r="AJ1261" s="203"/>
      <c r="AK1261" s="203"/>
      <c r="AL1261" s="203"/>
      <c r="AM1261" s="203"/>
      <c r="AN1261" s="203"/>
      <c r="AO1261" s="203"/>
      <c r="AP1261" s="203"/>
      <c r="AQ1261" s="203"/>
      <c r="AR1261" s="203"/>
      <c r="AS1261" s="203"/>
      <c r="AT1261" s="203"/>
      <c r="AU1261" s="203"/>
      <c r="AV1261" s="203"/>
      <c r="AW1261" s="203"/>
      <c r="AX1261" s="203"/>
      <c r="AY1261" s="203"/>
    </row>
    <row r="1262" spans="16:51" x14ac:dyDescent="0.25">
      <c r="P1262" s="200" t="s">
        <v>4056</v>
      </c>
      <c r="Q1262" s="203" t="s">
        <v>4031</v>
      </c>
      <c r="R1262" s="203">
        <v>0.4</v>
      </c>
      <c r="S1262" s="203">
        <v>0.1</v>
      </c>
      <c r="T1262" s="203">
        <v>0.5</v>
      </c>
      <c r="U1262" s="203">
        <v>0</v>
      </c>
      <c r="V1262" s="203">
        <v>0</v>
      </c>
      <c r="W1262" s="203">
        <v>0</v>
      </c>
      <c r="X1262" s="203">
        <v>0</v>
      </c>
      <c r="Y1262" s="203">
        <v>0</v>
      </c>
      <c r="Z1262" s="203">
        <v>0</v>
      </c>
      <c r="AA1262" s="203">
        <v>0</v>
      </c>
      <c r="AB1262" s="203">
        <v>0</v>
      </c>
      <c r="AC1262" s="203">
        <v>0</v>
      </c>
      <c r="AD1262" s="203">
        <v>0</v>
      </c>
      <c r="AE1262" s="203">
        <v>0</v>
      </c>
      <c r="AF1262" s="203">
        <v>0</v>
      </c>
      <c r="AG1262" s="203">
        <v>0</v>
      </c>
      <c r="AH1262" s="203">
        <v>0</v>
      </c>
      <c r="AI1262" s="203">
        <v>0</v>
      </c>
      <c r="AJ1262" s="203">
        <v>0</v>
      </c>
      <c r="AK1262" s="203">
        <v>0</v>
      </c>
      <c r="AL1262" s="203">
        <v>0</v>
      </c>
      <c r="AM1262" s="203">
        <v>0</v>
      </c>
      <c r="AN1262" s="203">
        <v>0</v>
      </c>
      <c r="AO1262" s="203">
        <v>0</v>
      </c>
      <c r="AP1262" s="203">
        <v>0</v>
      </c>
      <c r="AQ1262" s="203">
        <v>0</v>
      </c>
      <c r="AR1262" s="203">
        <v>0</v>
      </c>
      <c r="AS1262" s="203">
        <v>0</v>
      </c>
      <c r="AT1262" s="203">
        <v>0</v>
      </c>
      <c r="AU1262" s="203">
        <v>0</v>
      </c>
      <c r="AV1262" s="203">
        <v>0</v>
      </c>
      <c r="AW1262" s="203">
        <v>0</v>
      </c>
      <c r="AX1262" s="203">
        <v>0</v>
      </c>
      <c r="AY1262" s="203">
        <v>0</v>
      </c>
    </row>
    <row r="1263" spans="16:51" x14ac:dyDescent="0.25">
      <c r="P1263" s="200"/>
      <c r="Q1263" s="203" t="s">
        <v>3840</v>
      </c>
      <c r="R1263" s="203"/>
      <c r="S1263" s="203"/>
      <c r="T1263" s="203"/>
      <c r="U1263" s="203"/>
      <c r="V1263" s="203"/>
      <c r="W1263" s="203"/>
      <c r="X1263" s="203"/>
      <c r="Y1263" s="203"/>
      <c r="Z1263" s="203"/>
      <c r="AA1263" s="203"/>
      <c r="AB1263" s="203"/>
      <c r="AC1263" s="203"/>
      <c r="AD1263" s="203"/>
      <c r="AE1263" s="203"/>
      <c r="AF1263" s="203"/>
      <c r="AG1263" s="203"/>
      <c r="AH1263" s="203"/>
      <c r="AI1263" s="203"/>
      <c r="AJ1263" s="203"/>
      <c r="AK1263" s="203"/>
      <c r="AL1263" s="203"/>
      <c r="AM1263" s="203"/>
      <c r="AN1263" s="203"/>
      <c r="AO1263" s="203"/>
      <c r="AP1263" s="203"/>
      <c r="AQ1263" s="203"/>
      <c r="AR1263" s="203"/>
      <c r="AS1263" s="203"/>
      <c r="AT1263" s="203"/>
      <c r="AU1263" s="203"/>
      <c r="AV1263" s="203"/>
      <c r="AW1263" s="203"/>
      <c r="AX1263" s="203"/>
      <c r="AY1263" s="203"/>
    </row>
    <row r="1264" spans="16:51" x14ac:dyDescent="0.25">
      <c r="P1264" s="200"/>
      <c r="Q1264" s="203" t="s">
        <v>3592</v>
      </c>
      <c r="R1264" s="203"/>
      <c r="S1264" s="203"/>
      <c r="T1264" s="203"/>
      <c r="U1264" s="203"/>
      <c r="V1264" s="203"/>
      <c r="W1264" s="203"/>
      <c r="X1264" s="203"/>
      <c r="Y1264" s="203"/>
      <c r="Z1264" s="203"/>
      <c r="AA1264" s="203"/>
      <c r="AB1264" s="203"/>
      <c r="AC1264" s="203"/>
      <c r="AD1264" s="203"/>
      <c r="AE1264" s="203"/>
      <c r="AF1264" s="203"/>
      <c r="AG1264" s="203"/>
      <c r="AH1264" s="203"/>
      <c r="AI1264" s="203"/>
      <c r="AJ1264" s="203"/>
      <c r="AK1264" s="203"/>
      <c r="AL1264" s="203"/>
      <c r="AM1264" s="203"/>
      <c r="AN1264" s="203"/>
      <c r="AO1264" s="203"/>
      <c r="AP1264" s="203"/>
      <c r="AQ1264" s="203"/>
      <c r="AR1264" s="203"/>
      <c r="AS1264" s="203"/>
      <c r="AT1264" s="203"/>
      <c r="AU1264" s="203"/>
      <c r="AV1264" s="203"/>
      <c r="AW1264" s="203"/>
      <c r="AX1264" s="203"/>
      <c r="AY1264" s="203"/>
    </row>
    <row r="1265" spans="16:51" x14ac:dyDescent="0.25">
      <c r="P1265" s="200" t="s">
        <v>4056</v>
      </c>
      <c r="Q1265" s="203" t="s">
        <v>3884</v>
      </c>
      <c r="R1265" s="203">
        <v>0.3</v>
      </c>
      <c r="S1265" s="203">
        <v>0.2</v>
      </c>
      <c r="T1265" s="203">
        <v>0.5</v>
      </c>
      <c r="U1265" s="203">
        <v>0</v>
      </c>
      <c r="V1265" s="203">
        <v>0</v>
      </c>
      <c r="W1265" s="203">
        <v>0</v>
      </c>
      <c r="X1265" s="203">
        <v>0</v>
      </c>
      <c r="Y1265" s="203">
        <v>0</v>
      </c>
      <c r="Z1265" s="203">
        <v>0</v>
      </c>
      <c r="AA1265" s="203">
        <v>0</v>
      </c>
      <c r="AB1265" s="203">
        <v>0</v>
      </c>
      <c r="AC1265" s="203">
        <v>0</v>
      </c>
      <c r="AD1265" s="203">
        <v>0</v>
      </c>
      <c r="AE1265" s="203">
        <v>0</v>
      </c>
      <c r="AF1265" s="203">
        <v>0</v>
      </c>
      <c r="AG1265" s="203">
        <v>0</v>
      </c>
      <c r="AH1265" s="203">
        <v>0</v>
      </c>
      <c r="AI1265" s="203">
        <v>0</v>
      </c>
      <c r="AJ1265" s="203">
        <v>0</v>
      </c>
      <c r="AK1265" s="203">
        <v>0</v>
      </c>
      <c r="AL1265" s="203">
        <v>0</v>
      </c>
      <c r="AM1265" s="203">
        <v>0</v>
      </c>
      <c r="AN1265" s="203">
        <v>0</v>
      </c>
      <c r="AO1265" s="203">
        <v>0</v>
      </c>
      <c r="AP1265" s="203">
        <v>0</v>
      </c>
      <c r="AQ1265" s="203">
        <v>0</v>
      </c>
      <c r="AR1265" s="203">
        <v>0</v>
      </c>
      <c r="AS1265" s="203">
        <v>0</v>
      </c>
      <c r="AT1265" s="203">
        <v>0</v>
      </c>
      <c r="AU1265" s="203">
        <v>0</v>
      </c>
      <c r="AV1265" s="203">
        <v>0</v>
      </c>
      <c r="AW1265" s="203">
        <v>0</v>
      </c>
      <c r="AX1265" s="203">
        <v>0</v>
      </c>
      <c r="AY1265" s="203">
        <v>0</v>
      </c>
    </row>
    <row r="1266" spans="16:51" x14ac:dyDescent="0.25">
      <c r="P1266" s="200" t="s">
        <v>4056</v>
      </c>
      <c r="Q1266" s="203" t="s">
        <v>3936</v>
      </c>
      <c r="R1266" s="203">
        <v>0.4</v>
      </c>
      <c r="S1266" s="203">
        <v>0.09</v>
      </c>
      <c r="T1266" s="203">
        <v>0.01</v>
      </c>
      <c r="U1266" s="203">
        <v>0.5</v>
      </c>
      <c r="V1266" s="203">
        <v>0</v>
      </c>
      <c r="W1266" s="203">
        <v>0</v>
      </c>
      <c r="X1266" s="203">
        <v>0</v>
      </c>
      <c r="Y1266" s="203">
        <v>0</v>
      </c>
      <c r="Z1266" s="203">
        <v>0</v>
      </c>
      <c r="AA1266" s="203">
        <v>0</v>
      </c>
      <c r="AB1266" s="203">
        <v>0</v>
      </c>
      <c r="AC1266" s="203">
        <v>0</v>
      </c>
      <c r="AD1266" s="203">
        <v>0</v>
      </c>
      <c r="AE1266" s="203">
        <v>0</v>
      </c>
      <c r="AF1266" s="203">
        <v>0</v>
      </c>
      <c r="AG1266" s="203">
        <v>0</v>
      </c>
      <c r="AH1266" s="203">
        <v>0</v>
      </c>
      <c r="AI1266" s="203">
        <v>0</v>
      </c>
      <c r="AJ1266" s="203">
        <v>0</v>
      </c>
      <c r="AK1266" s="203">
        <v>0</v>
      </c>
      <c r="AL1266" s="203">
        <v>0</v>
      </c>
      <c r="AM1266" s="203">
        <v>0</v>
      </c>
      <c r="AN1266" s="203">
        <v>0</v>
      </c>
      <c r="AO1266" s="203">
        <v>0</v>
      </c>
      <c r="AP1266" s="203">
        <v>0</v>
      </c>
      <c r="AQ1266" s="203">
        <v>0</v>
      </c>
      <c r="AR1266" s="203">
        <v>0</v>
      </c>
      <c r="AS1266" s="203">
        <v>0</v>
      </c>
      <c r="AT1266" s="203">
        <v>0</v>
      </c>
      <c r="AU1266" s="203">
        <v>0</v>
      </c>
      <c r="AV1266" s="203">
        <v>0</v>
      </c>
      <c r="AW1266" s="203">
        <v>0</v>
      </c>
      <c r="AX1266" s="203">
        <v>0</v>
      </c>
      <c r="AY1266" s="203">
        <v>0</v>
      </c>
    </row>
    <row r="1267" spans="16:51" x14ac:dyDescent="0.25">
      <c r="P1267" s="200" t="s">
        <v>4056</v>
      </c>
      <c r="Q1267" s="203" t="s">
        <v>4036</v>
      </c>
      <c r="R1267" s="203">
        <v>0.49</v>
      </c>
      <c r="S1267" s="203">
        <v>0.01</v>
      </c>
      <c r="T1267" s="203">
        <v>0.5</v>
      </c>
      <c r="U1267" s="203">
        <v>0</v>
      </c>
      <c r="V1267" s="203">
        <v>0</v>
      </c>
      <c r="W1267" s="203">
        <v>0</v>
      </c>
      <c r="X1267" s="203">
        <v>0</v>
      </c>
      <c r="Y1267" s="203">
        <v>0</v>
      </c>
      <c r="Z1267" s="203">
        <v>0</v>
      </c>
      <c r="AA1267" s="203">
        <v>0</v>
      </c>
      <c r="AB1267" s="203">
        <v>0</v>
      </c>
      <c r="AC1267" s="203">
        <v>0</v>
      </c>
      <c r="AD1267" s="203">
        <v>0</v>
      </c>
      <c r="AE1267" s="203">
        <v>0</v>
      </c>
      <c r="AF1267" s="203">
        <v>0</v>
      </c>
      <c r="AG1267" s="203">
        <v>0</v>
      </c>
      <c r="AH1267" s="203">
        <v>0</v>
      </c>
      <c r="AI1267" s="203">
        <v>0</v>
      </c>
      <c r="AJ1267" s="203">
        <v>0</v>
      </c>
      <c r="AK1267" s="203">
        <v>0</v>
      </c>
      <c r="AL1267" s="203">
        <v>0</v>
      </c>
      <c r="AM1267" s="203">
        <v>0</v>
      </c>
      <c r="AN1267" s="203">
        <v>0</v>
      </c>
      <c r="AO1267" s="203">
        <v>0</v>
      </c>
      <c r="AP1267" s="203">
        <v>0</v>
      </c>
      <c r="AQ1267" s="203">
        <v>0</v>
      </c>
      <c r="AR1267" s="203">
        <v>0</v>
      </c>
      <c r="AS1267" s="203">
        <v>0</v>
      </c>
      <c r="AT1267" s="203">
        <v>0</v>
      </c>
      <c r="AU1267" s="203">
        <v>0</v>
      </c>
      <c r="AV1267" s="203">
        <v>0</v>
      </c>
      <c r="AW1267" s="203">
        <v>0</v>
      </c>
      <c r="AX1267" s="203">
        <v>0</v>
      </c>
      <c r="AY1267" s="203">
        <v>0</v>
      </c>
    </row>
    <row r="1268" spans="16:51" x14ac:dyDescent="0.25">
      <c r="P1268" s="200" t="s">
        <v>4056</v>
      </c>
      <c r="Q1268" s="203" t="s">
        <v>3895</v>
      </c>
      <c r="R1268" s="203">
        <v>0.49</v>
      </c>
      <c r="S1268" s="203">
        <v>0.01</v>
      </c>
      <c r="T1268" s="203">
        <v>0.5</v>
      </c>
      <c r="U1268" s="203">
        <v>0</v>
      </c>
      <c r="V1268" s="203">
        <v>0</v>
      </c>
      <c r="W1268" s="203">
        <v>0</v>
      </c>
      <c r="X1268" s="203">
        <v>0</v>
      </c>
      <c r="Y1268" s="203">
        <v>0</v>
      </c>
      <c r="Z1268" s="203">
        <v>0</v>
      </c>
      <c r="AA1268" s="203">
        <v>0</v>
      </c>
      <c r="AB1268" s="203">
        <v>0</v>
      </c>
      <c r="AC1268" s="203">
        <v>0</v>
      </c>
      <c r="AD1268" s="203">
        <v>0</v>
      </c>
      <c r="AE1268" s="203">
        <v>0</v>
      </c>
      <c r="AF1268" s="203">
        <v>0</v>
      </c>
      <c r="AG1268" s="203">
        <v>0</v>
      </c>
      <c r="AH1268" s="203">
        <v>0</v>
      </c>
      <c r="AI1268" s="203">
        <v>0</v>
      </c>
      <c r="AJ1268" s="203">
        <v>0</v>
      </c>
      <c r="AK1268" s="203">
        <v>0</v>
      </c>
      <c r="AL1268" s="203">
        <v>0</v>
      </c>
      <c r="AM1268" s="203">
        <v>0</v>
      </c>
      <c r="AN1268" s="203">
        <v>0</v>
      </c>
      <c r="AO1268" s="203">
        <v>0</v>
      </c>
      <c r="AP1268" s="203">
        <v>0</v>
      </c>
      <c r="AQ1268" s="203">
        <v>0</v>
      </c>
      <c r="AR1268" s="203">
        <v>0</v>
      </c>
      <c r="AS1268" s="203">
        <v>0</v>
      </c>
      <c r="AT1268" s="203">
        <v>0</v>
      </c>
      <c r="AU1268" s="203">
        <v>0</v>
      </c>
      <c r="AV1268" s="203">
        <v>0</v>
      </c>
      <c r="AW1268" s="203">
        <v>0</v>
      </c>
      <c r="AX1268" s="203">
        <v>0</v>
      </c>
      <c r="AY1268" s="203">
        <v>0</v>
      </c>
    </row>
    <row r="1269" spans="16:51" x14ac:dyDescent="0.25">
      <c r="P1269" s="200" t="s">
        <v>4056</v>
      </c>
      <c r="Q1269" s="203" t="s">
        <v>4027</v>
      </c>
      <c r="R1269" s="203">
        <v>0.4</v>
      </c>
      <c r="S1269" s="203">
        <v>0.09</v>
      </c>
      <c r="T1269" s="203">
        <v>0.01</v>
      </c>
      <c r="U1269" s="203">
        <v>0.5</v>
      </c>
      <c r="V1269" s="203">
        <v>0</v>
      </c>
      <c r="W1269" s="203">
        <v>0</v>
      </c>
      <c r="X1269" s="203">
        <v>0</v>
      </c>
      <c r="Y1269" s="203">
        <v>0</v>
      </c>
      <c r="Z1269" s="203">
        <v>0</v>
      </c>
      <c r="AA1269" s="203">
        <v>0</v>
      </c>
      <c r="AB1269" s="203">
        <v>0</v>
      </c>
      <c r="AC1269" s="203">
        <v>0</v>
      </c>
      <c r="AD1269" s="203">
        <v>0</v>
      </c>
      <c r="AE1269" s="203">
        <v>0</v>
      </c>
      <c r="AF1269" s="203">
        <v>0</v>
      </c>
      <c r="AG1269" s="203">
        <v>0</v>
      </c>
      <c r="AH1269" s="203">
        <v>0</v>
      </c>
      <c r="AI1269" s="203">
        <v>0</v>
      </c>
      <c r="AJ1269" s="203">
        <v>0</v>
      </c>
      <c r="AK1269" s="203">
        <v>0</v>
      </c>
      <c r="AL1269" s="203">
        <v>0</v>
      </c>
      <c r="AM1269" s="203">
        <v>0</v>
      </c>
      <c r="AN1269" s="203">
        <v>0</v>
      </c>
      <c r="AO1269" s="203">
        <v>0</v>
      </c>
      <c r="AP1269" s="203">
        <v>0</v>
      </c>
      <c r="AQ1269" s="203">
        <v>0</v>
      </c>
      <c r="AR1269" s="203">
        <v>0</v>
      </c>
      <c r="AS1269" s="203">
        <v>0</v>
      </c>
      <c r="AT1269" s="203">
        <v>0</v>
      </c>
      <c r="AU1269" s="203">
        <v>0</v>
      </c>
      <c r="AV1269" s="203">
        <v>0</v>
      </c>
      <c r="AW1269" s="203">
        <v>0</v>
      </c>
      <c r="AX1269" s="203">
        <v>0</v>
      </c>
      <c r="AY1269" s="203">
        <v>0</v>
      </c>
    </row>
    <row r="1270" spans="16:51" x14ac:dyDescent="0.25">
      <c r="P1270" s="200" t="s">
        <v>4056</v>
      </c>
      <c r="Q1270" s="203" t="s">
        <v>4032</v>
      </c>
      <c r="R1270" s="203">
        <v>0.4</v>
      </c>
      <c r="S1270" s="203">
        <v>0.1</v>
      </c>
      <c r="T1270" s="203">
        <v>0.5</v>
      </c>
      <c r="U1270" s="203">
        <v>0</v>
      </c>
      <c r="V1270" s="203">
        <v>0</v>
      </c>
      <c r="W1270" s="203">
        <v>0</v>
      </c>
      <c r="X1270" s="203">
        <v>0</v>
      </c>
      <c r="Y1270" s="203">
        <v>0</v>
      </c>
      <c r="Z1270" s="203">
        <v>0</v>
      </c>
      <c r="AA1270" s="203">
        <v>0</v>
      </c>
      <c r="AB1270" s="203">
        <v>0</v>
      </c>
      <c r="AC1270" s="203">
        <v>0</v>
      </c>
      <c r="AD1270" s="203">
        <v>0</v>
      </c>
      <c r="AE1270" s="203">
        <v>0</v>
      </c>
      <c r="AF1270" s="203">
        <v>0</v>
      </c>
      <c r="AG1270" s="203">
        <v>0</v>
      </c>
      <c r="AH1270" s="203">
        <v>0</v>
      </c>
      <c r="AI1270" s="203">
        <v>0</v>
      </c>
      <c r="AJ1270" s="203">
        <v>0</v>
      </c>
      <c r="AK1270" s="203">
        <v>0</v>
      </c>
      <c r="AL1270" s="203">
        <v>0</v>
      </c>
      <c r="AM1270" s="203">
        <v>0</v>
      </c>
      <c r="AN1270" s="203">
        <v>0</v>
      </c>
      <c r="AO1270" s="203">
        <v>0</v>
      </c>
      <c r="AP1270" s="203">
        <v>0</v>
      </c>
      <c r="AQ1270" s="203">
        <v>0</v>
      </c>
      <c r="AR1270" s="203">
        <v>0</v>
      </c>
      <c r="AS1270" s="203">
        <v>0</v>
      </c>
      <c r="AT1270" s="203">
        <v>0</v>
      </c>
      <c r="AU1270" s="203">
        <v>0</v>
      </c>
      <c r="AV1270" s="203">
        <v>0</v>
      </c>
      <c r="AW1270" s="203">
        <v>0</v>
      </c>
      <c r="AX1270" s="203">
        <v>0</v>
      </c>
      <c r="AY1270" s="203">
        <v>0</v>
      </c>
    </row>
    <row r="1271" spans="16:51" x14ac:dyDescent="0.25">
      <c r="P1271" s="200" t="s">
        <v>4056</v>
      </c>
      <c r="Q1271" s="203" t="s">
        <v>3627</v>
      </c>
      <c r="R1271" s="203">
        <v>0.4</v>
      </c>
      <c r="S1271" s="203">
        <v>0.09</v>
      </c>
      <c r="T1271" s="203">
        <v>0.01</v>
      </c>
      <c r="U1271" s="203">
        <v>0.5</v>
      </c>
      <c r="V1271" s="203">
        <v>0</v>
      </c>
      <c r="W1271" s="203">
        <v>0</v>
      </c>
      <c r="X1271" s="203">
        <v>0</v>
      </c>
      <c r="Y1271" s="203">
        <v>0</v>
      </c>
      <c r="Z1271" s="203">
        <v>0</v>
      </c>
      <c r="AA1271" s="203">
        <v>0</v>
      </c>
      <c r="AB1271" s="203">
        <v>0</v>
      </c>
      <c r="AC1271" s="203">
        <v>0</v>
      </c>
      <c r="AD1271" s="203">
        <v>0</v>
      </c>
      <c r="AE1271" s="203">
        <v>0</v>
      </c>
      <c r="AF1271" s="203">
        <v>0</v>
      </c>
      <c r="AG1271" s="203">
        <v>0</v>
      </c>
      <c r="AH1271" s="203">
        <v>0</v>
      </c>
      <c r="AI1271" s="203">
        <v>0</v>
      </c>
      <c r="AJ1271" s="203">
        <v>0</v>
      </c>
      <c r="AK1271" s="203">
        <v>0</v>
      </c>
      <c r="AL1271" s="203">
        <v>0</v>
      </c>
      <c r="AM1271" s="203">
        <v>0</v>
      </c>
      <c r="AN1271" s="203">
        <v>0</v>
      </c>
      <c r="AO1271" s="203">
        <v>0</v>
      </c>
      <c r="AP1271" s="203">
        <v>0</v>
      </c>
      <c r="AQ1271" s="203">
        <v>0</v>
      </c>
      <c r="AR1271" s="203">
        <v>0</v>
      </c>
      <c r="AS1271" s="203">
        <v>0</v>
      </c>
      <c r="AT1271" s="203">
        <v>0</v>
      </c>
      <c r="AU1271" s="203">
        <v>0</v>
      </c>
      <c r="AV1271" s="203">
        <v>0</v>
      </c>
      <c r="AW1271" s="203">
        <v>0</v>
      </c>
      <c r="AX1271" s="203">
        <v>0</v>
      </c>
      <c r="AY1271" s="203">
        <v>0</v>
      </c>
    </row>
    <row r="1272" spans="16:51" x14ac:dyDescent="0.25">
      <c r="P1272" s="200" t="s">
        <v>4056</v>
      </c>
      <c r="Q1272" s="203" t="s">
        <v>3804</v>
      </c>
      <c r="R1272" s="203">
        <v>0.4</v>
      </c>
      <c r="S1272" s="203">
        <v>0.09</v>
      </c>
      <c r="T1272" s="203">
        <v>0.01</v>
      </c>
      <c r="U1272" s="203">
        <v>0.5</v>
      </c>
      <c r="V1272" s="203">
        <v>0</v>
      </c>
      <c r="W1272" s="203">
        <v>0</v>
      </c>
      <c r="X1272" s="203">
        <v>0</v>
      </c>
      <c r="Y1272" s="203">
        <v>0</v>
      </c>
      <c r="Z1272" s="203">
        <v>0</v>
      </c>
      <c r="AA1272" s="203">
        <v>0</v>
      </c>
      <c r="AB1272" s="203">
        <v>0</v>
      </c>
      <c r="AC1272" s="203">
        <v>0</v>
      </c>
      <c r="AD1272" s="203">
        <v>0</v>
      </c>
      <c r="AE1272" s="203">
        <v>0</v>
      </c>
      <c r="AF1272" s="203">
        <v>0</v>
      </c>
      <c r="AG1272" s="203">
        <v>0</v>
      </c>
      <c r="AH1272" s="203">
        <v>0</v>
      </c>
      <c r="AI1272" s="203">
        <v>0</v>
      </c>
      <c r="AJ1272" s="203">
        <v>0</v>
      </c>
      <c r="AK1272" s="203">
        <v>0</v>
      </c>
      <c r="AL1272" s="203">
        <v>0</v>
      </c>
      <c r="AM1272" s="203">
        <v>0</v>
      </c>
      <c r="AN1272" s="203">
        <v>0</v>
      </c>
      <c r="AO1272" s="203">
        <v>0</v>
      </c>
      <c r="AP1272" s="203">
        <v>0</v>
      </c>
      <c r="AQ1272" s="203">
        <v>0</v>
      </c>
      <c r="AR1272" s="203">
        <v>0</v>
      </c>
      <c r="AS1272" s="203">
        <v>0</v>
      </c>
      <c r="AT1272" s="203">
        <v>0</v>
      </c>
      <c r="AU1272" s="203">
        <v>0</v>
      </c>
      <c r="AV1272" s="203">
        <v>0</v>
      </c>
      <c r="AW1272" s="203">
        <v>0</v>
      </c>
      <c r="AX1272" s="203">
        <v>0</v>
      </c>
      <c r="AY1272" s="203">
        <v>0</v>
      </c>
    </row>
    <row r="1273" spans="16:51" x14ac:dyDescent="0.25">
      <c r="P1273" s="200" t="s">
        <v>4056</v>
      </c>
      <c r="Q1273" s="203" t="s">
        <v>4018</v>
      </c>
      <c r="R1273" s="203">
        <v>0.49</v>
      </c>
      <c r="S1273" s="203">
        <v>0.01</v>
      </c>
      <c r="T1273" s="203">
        <v>0.5</v>
      </c>
      <c r="U1273" s="203">
        <v>0</v>
      </c>
      <c r="V1273" s="203">
        <v>0</v>
      </c>
      <c r="W1273" s="203">
        <v>0</v>
      </c>
      <c r="X1273" s="203">
        <v>0</v>
      </c>
      <c r="Y1273" s="203">
        <v>0</v>
      </c>
      <c r="Z1273" s="203">
        <v>0</v>
      </c>
      <c r="AA1273" s="203">
        <v>0</v>
      </c>
      <c r="AB1273" s="203">
        <v>0</v>
      </c>
      <c r="AC1273" s="203">
        <v>0</v>
      </c>
      <c r="AD1273" s="203">
        <v>0</v>
      </c>
      <c r="AE1273" s="203">
        <v>0</v>
      </c>
      <c r="AF1273" s="203">
        <v>0</v>
      </c>
      <c r="AG1273" s="203">
        <v>0</v>
      </c>
      <c r="AH1273" s="203">
        <v>0</v>
      </c>
      <c r="AI1273" s="203">
        <v>0</v>
      </c>
      <c r="AJ1273" s="203">
        <v>0</v>
      </c>
      <c r="AK1273" s="203">
        <v>0</v>
      </c>
      <c r="AL1273" s="203">
        <v>0</v>
      </c>
      <c r="AM1273" s="203">
        <v>0</v>
      </c>
      <c r="AN1273" s="203">
        <v>0</v>
      </c>
      <c r="AO1273" s="203">
        <v>0</v>
      </c>
      <c r="AP1273" s="203">
        <v>0</v>
      </c>
      <c r="AQ1273" s="203">
        <v>0</v>
      </c>
      <c r="AR1273" s="203">
        <v>0</v>
      </c>
      <c r="AS1273" s="203">
        <v>0</v>
      </c>
      <c r="AT1273" s="203">
        <v>0</v>
      </c>
      <c r="AU1273" s="203">
        <v>0</v>
      </c>
      <c r="AV1273" s="203">
        <v>0</v>
      </c>
      <c r="AW1273" s="203">
        <v>0</v>
      </c>
      <c r="AX1273" s="203">
        <v>0</v>
      </c>
      <c r="AY1273" s="203">
        <v>0</v>
      </c>
    </row>
    <row r="1274" spans="16:51" x14ac:dyDescent="0.25">
      <c r="P1274" s="200" t="s">
        <v>4056</v>
      </c>
      <c r="Q1274" s="203" t="s">
        <v>3848</v>
      </c>
      <c r="R1274" s="203">
        <v>0.4</v>
      </c>
      <c r="S1274" s="203">
        <v>0.09</v>
      </c>
      <c r="T1274" s="203">
        <v>0.01</v>
      </c>
      <c r="U1274" s="203">
        <v>0.5</v>
      </c>
      <c r="V1274" s="203">
        <v>0</v>
      </c>
      <c r="W1274" s="203">
        <v>0</v>
      </c>
      <c r="X1274" s="203">
        <v>0</v>
      </c>
      <c r="Y1274" s="203">
        <v>0</v>
      </c>
      <c r="Z1274" s="203">
        <v>0</v>
      </c>
      <c r="AA1274" s="203">
        <v>0</v>
      </c>
      <c r="AB1274" s="203">
        <v>0</v>
      </c>
      <c r="AC1274" s="203">
        <v>0</v>
      </c>
      <c r="AD1274" s="203">
        <v>0</v>
      </c>
      <c r="AE1274" s="203">
        <v>0</v>
      </c>
      <c r="AF1274" s="203">
        <v>0</v>
      </c>
      <c r="AG1274" s="203">
        <v>0</v>
      </c>
      <c r="AH1274" s="203">
        <v>0</v>
      </c>
      <c r="AI1274" s="203">
        <v>0</v>
      </c>
      <c r="AJ1274" s="203">
        <v>0</v>
      </c>
      <c r="AK1274" s="203">
        <v>0</v>
      </c>
      <c r="AL1274" s="203">
        <v>0</v>
      </c>
      <c r="AM1274" s="203">
        <v>0</v>
      </c>
      <c r="AN1274" s="203">
        <v>0</v>
      </c>
      <c r="AO1274" s="203">
        <v>0</v>
      </c>
      <c r="AP1274" s="203">
        <v>0</v>
      </c>
      <c r="AQ1274" s="203">
        <v>0</v>
      </c>
      <c r="AR1274" s="203">
        <v>0</v>
      </c>
      <c r="AS1274" s="203">
        <v>0</v>
      </c>
      <c r="AT1274" s="203">
        <v>0</v>
      </c>
      <c r="AU1274" s="203">
        <v>0</v>
      </c>
      <c r="AV1274" s="203">
        <v>0</v>
      </c>
      <c r="AW1274" s="203">
        <v>0</v>
      </c>
      <c r="AX1274" s="203">
        <v>0</v>
      </c>
      <c r="AY1274" s="203">
        <v>0</v>
      </c>
    </row>
    <row r="1275" spans="16:51" x14ac:dyDescent="0.25">
      <c r="P1275" s="200" t="s">
        <v>4056</v>
      </c>
      <c r="Q1275" s="203" t="s">
        <v>3907</v>
      </c>
      <c r="R1275" s="203">
        <v>0.4</v>
      </c>
      <c r="S1275" s="203">
        <v>0.09</v>
      </c>
      <c r="T1275" s="203">
        <v>0.01</v>
      </c>
      <c r="U1275" s="203">
        <v>0.5</v>
      </c>
      <c r="V1275" s="203">
        <v>0</v>
      </c>
      <c r="W1275" s="203">
        <v>0</v>
      </c>
      <c r="X1275" s="203">
        <v>0</v>
      </c>
      <c r="Y1275" s="203">
        <v>0</v>
      </c>
      <c r="Z1275" s="203">
        <v>0</v>
      </c>
      <c r="AA1275" s="203">
        <v>0</v>
      </c>
      <c r="AB1275" s="203">
        <v>0</v>
      </c>
      <c r="AC1275" s="203">
        <v>0</v>
      </c>
      <c r="AD1275" s="203">
        <v>0</v>
      </c>
      <c r="AE1275" s="203">
        <v>0</v>
      </c>
      <c r="AF1275" s="203">
        <v>0</v>
      </c>
      <c r="AG1275" s="203">
        <v>0</v>
      </c>
      <c r="AH1275" s="203">
        <v>0</v>
      </c>
      <c r="AI1275" s="203">
        <v>0</v>
      </c>
      <c r="AJ1275" s="203">
        <v>0</v>
      </c>
      <c r="AK1275" s="203">
        <v>0</v>
      </c>
      <c r="AL1275" s="203">
        <v>0</v>
      </c>
      <c r="AM1275" s="203">
        <v>0</v>
      </c>
      <c r="AN1275" s="203">
        <v>0</v>
      </c>
      <c r="AO1275" s="203">
        <v>0</v>
      </c>
      <c r="AP1275" s="203">
        <v>0</v>
      </c>
      <c r="AQ1275" s="203">
        <v>0</v>
      </c>
      <c r="AR1275" s="203">
        <v>0</v>
      </c>
      <c r="AS1275" s="203">
        <v>0</v>
      </c>
      <c r="AT1275" s="203">
        <v>0</v>
      </c>
      <c r="AU1275" s="203">
        <v>0</v>
      </c>
      <c r="AV1275" s="203">
        <v>0</v>
      </c>
      <c r="AW1275" s="203">
        <v>0</v>
      </c>
      <c r="AX1275" s="203">
        <v>0</v>
      </c>
      <c r="AY1275" s="203">
        <v>0</v>
      </c>
    </row>
    <row r="1276" spans="16:51" x14ac:dyDescent="0.25">
      <c r="P1276" s="200" t="s">
        <v>4056</v>
      </c>
      <c r="Q1276" s="203" t="s">
        <v>3862</v>
      </c>
      <c r="R1276" s="203">
        <v>0.4</v>
      </c>
      <c r="S1276" s="203">
        <v>0.1</v>
      </c>
      <c r="T1276" s="203">
        <v>0.5</v>
      </c>
      <c r="U1276" s="203">
        <v>0</v>
      </c>
      <c r="V1276" s="203">
        <v>0</v>
      </c>
      <c r="W1276" s="203">
        <v>0</v>
      </c>
      <c r="X1276" s="203">
        <v>0</v>
      </c>
      <c r="Y1276" s="203">
        <v>0</v>
      </c>
      <c r="Z1276" s="203">
        <v>0</v>
      </c>
      <c r="AA1276" s="203">
        <v>0</v>
      </c>
      <c r="AB1276" s="203">
        <v>0</v>
      </c>
      <c r="AC1276" s="203">
        <v>0</v>
      </c>
      <c r="AD1276" s="203">
        <v>0</v>
      </c>
      <c r="AE1276" s="203">
        <v>0</v>
      </c>
      <c r="AF1276" s="203">
        <v>0</v>
      </c>
      <c r="AG1276" s="203">
        <v>0</v>
      </c>
      <c r="AH1276" s="203">
        <v>0</v>
      </c>
      <c r="AI1276" s="203">
        <v>0</v>
      </c>
      <c r="AJ1276" s="203">
        <v>0</v>
      </c>
      <c r="AK1276" s="203">
        <v>0</v>
      </c>
      <c r="AL1276" s="203">
        <v>0</v>
      </c>
      <c r="AM1276" s="203">
        <v>0</v>
      </c>
      <c r="AN1276" s="203">
        <v>0</v>
      </c>
      <c r="AO1276" s="203">
        <v>0</v>
      </c>
      <c r="AP1276" s="203">
        <v>0</v>
      </c>
      <c r="AQ1276" s="203">
        <v>0</v>
      </c>
      <c r="AR1276" s="203">
        <v>0</v>
      </c>
      <c r="AS1276" s="203">
        <v>0</v>
      </c>
      <c r="AT1276" s="203">
        <v>0</v>
      </c>
      <c r="AU1276" s="203">
        <v>0</v>
      </c>
      <c r="AV1276" s="203">
        <v>0</v>
      </c>
      <c r="AW1276" s="203">
        <v>0</v>
      </c>
      <c r="AX1276" s="203">
        <v>0</v>
      </c>
      <c r="AY1276" s="203">
        <v>0</v>
      </c>
    </row>
    <row r="1277" spans="16:51" x14ac:dyDescent="0.25">
      <c r="P1277" s="200"/>
      <c r="Q1277" s="203" t="s">
        <v>3632</v>
      </c>
      <c r="R1277" s="203"/>
      <c r="S1277" s="203"/>
      <c r="T1277" s="203"/>
      <c r="U1277" s="203"/>
      <c r="V1277" s="203"/>
      <c r="W1277" s="203"/>
      <c r="X1277" s="203"/>
      <c r="Y1277" s="203"/>
      <c r="Z1277" s="203"/>
      <c r="AA1277" s="203"/>
      <c r="AB1277" s="203"/>
      <c r="AC1277" s="203"/>
      <c r="AD1277" s="203"/>
      <c r="AE1277" s="203"/>
      <c r="AF1277" s="203"/>
      <c r="AG1277" s="203"/>
      <c r="AH1277" s="203"/>
      <c r="AI1277" s="203"/>
      <c r="AJ1277" s="203"/>
      <c r="AK1277" s="203"/>
      <c r="AL1277" s="203"/>
      <c r="AM1277" s="203"/>
      <c r="AN1277" s="203"/>
      <c r="AO1277" s="203"/>
      <c r="AP1277" s="203"/>
      <c r="AQ1277" s="203"/>
      <c r="AR1277" s="203"/>
      <c r="AS1277" s="203"/>
      <c r="AT1277" s="203"/>
      <c r="AU1277" s="203"/>
      <c r="AV1277" s="203"/>
      <c r="AW1277" s="203"/>
      <c r="AX1277" s="203"/>
      <c r="AY1277" s="203"/>
    </row>
    <row r="1278" spans="16:51" x14ac:dyDescent="0.25">
      <c r="P1278" s="200" t="s">
        <v>4056</v>
      </c>
      <c r="Q1278" s="203" t="s">
        <v>3937</v>
      </c>
      <c r="R1278" s="203">
        <v>0.4</v>
      </c>
      <c r="S1278" s="203">
        <v>0.09</v>
      </c>
      <c r="T1278" s="203">
        <v>0.01</v>
      </c>
      <c r="U1278" s="203">
        <v>0.5</v>
      </c>
      <c r="V1278" s="203">
        <v>0</v>
      </c>
      <c r="W1278" s="203">
        <v>0</v>
      </c>
      <c r="X1278" s="203">
        <v>0</v>
      </c>
      <c r="Y1278" s="203">
        <v>0</v>
      </c>
      <c r="Z1278" s="203">
        <v>0</v>
      </c>
      <c r="AA1278" s="203">
        <v>0</v>
      </c>
      <c r="AB1278" s="203">
        <v>0</v>
      </c>
      <c r="AC1278" s="203">
        <v>0</v>
      </c>
      <c r="AD1278" s="203">
        <v>0</v>
      </c>
      <c r="AE1278" s="203">
        <v>0</v>
      </c>
      <c r="AF1278" s="203">
        <v>0</v>
      </c>
      <c r="AG1278" s="203">
        <v>0</v>
      </c>
      <c r="AH1278" s="203">
        <v>0</v>
      </c>
      <c r="AI1278" s="203">
        <v>0</v>
      </c>
      <c r="AJ1278" s="203">
        <v>0</v>
      </c>
      <c r="AK1278" s="203">
        <v>0</v>
      </c>
      <c r="AL1278" s="203">
        <v>0</v>
      </c>
      <c r="AM1278" s="203">
        <v>0</v>
      </c>
      <c r="AN1278" s="203">
        <v>0</v>
      </c>
      <c r="AO1278" s="203">
        <v>0</v>
      </c>
      <c r="AP1278" s="203">
        <v>0</v>
      </c>
      <c r="AQ1278" s="203">
        <v>0</v>
      </c>
      <c r="AR1278" s="203">
        <v>0</v>
      </c>
      <c r="AS1278" s="203">
        <v>0</v>
      </c>
      <c r="AT1278" s="203">
        <v>0</v>
      </c>
      <c r="AU1278" s="203">
        <v>0</v>
      </c>
      <c r="AV1278" s="203">
        <v>0</v>
      </c>
      <c r="AW1278" s="203">
        <v>0</v>
      </c>
      <c r="AX1278" s="203">
        <v>0</v>
      </c>
      <c r="AY1278" s="203">
        <v>0</v>
      </c>
    </row>
    <row r="1279" spans="16:51" x14ac:dyDescent="0.25">
      <c r="P1279" s="200"/>
      <c r="Q1279" s="203" t="s">
        <v>4039</v>
      </c>
      <c r="R1279" s="203"/>
      <c r="S1279" s="203"/>
      <c r="T1279" s="203"/>
      <c r="U1279" s="203"/>
      <c r="V1279" s="203"/>
      <c r="W1279" s="203"/>
      <c r="X1279" s="203"/>
      <c r="Y1279" s="203"/>
      <c r="Z1279" s="203"/>
      <c r="AA1279" s="203"/>
      <c r="AB1279" s="203"/>
      <c r="AC1279" s="203"/>
      <c r="AD1279" s="203"/>
      <c r="AE1279" s="203"/>
      <c r="AF1279" s="203"/>
      <c r="AG1279" s="203"/>
      <c r="AH1279" s="203"/>
      <c r="AI1279" s="203"/>
      <c r="AJ1279" s="203"/>
      <c r="AK1279" s="203"/>
      <c r="AL1279" s="203"/>
      <c r="AM1279" s="203"/>
      <c r="AN1279" s="203"/>
      <c r="AO1279" s="203"/>
      <c r="AP1279" s="203"/>
      <c r="AQ1279" s="203"/>
      <c r="AR1279" s="203"/>
      <c r="AS1279" s="203"/>
      <c r="AT1279" s="203"/>
      <c r="AU1279" s="203"/>
      <c r="AV1279" s="203"/>
      <c r="AW1279" s="203"/>
      <c r="AX1279" s="203"/>
      <c r="AY1279" s="203"/>
    </row>
    <row r="1280" spans="16:51" x14ac:dyDescent="0.25">
      <c r="P1280" s="200"/>
      <c r="Q1280" s="203" t="s">
        <v>4040</v>
      </c>
      <c r="R1280" s="203"/>
      <c r="S1280" s="203"/>
      <c r="T1280" s="203"/>
      <c r="U1280" s="203"/>
      <c r="V1280" s="203"/>
      <c r="W1280" s="203"/>
      <c r="X1280" s="203"/>
      <c r="Y1280" s="203"/>
      <c r="Z1280" s="203"/>
      <c r="AA1280" s="203"/>
      <c r="AB1280" s="203"/>
      <c r="AC1280" s="203"/>
      <c r="AD1280" s="203"/>
      <c r="AE1280" s="203"/>
      <c r="AF1280" s="203"/>
      <c r="AG1280" s="203"/>
      <c r="AH1280" s="203"/>
      <c r="AI1280" s="203"/>
      <c r="AJ1280" s="203"/>
      <c r="AK1280" s="203"/>
      <c r="AL1280" s="203"/>
      <c r="AM1280" s="203"/>
      <c r="AN1280" s="203"/>
      <c r="AO1280" s="203"/>
      <c r="AP1280" s="203"/>
      <c r="AQ1280" s="203"/>
      <c r="AR1280" s="203"/>
      <c r="AS1280" s="203"/>
      <c r="AT1280" s="203"/>
      <c r="AU1280" s="203"/>
      <c r="AV1280" s="203"/>
      <c r="AW1280" s="203"/>
      <c r="AX1280" s="203"/>
      <c r="AY1280" s="203"/>
    </row>
    <row r="1281" spans="16:51" x14ac:dyDescent="0.25">
      <c r="P1281" s="200"/>
      <c r="Q1281" s="203" t="s">
        <v>4041</v>
      </c>
      <c r="R1281" s="203"/>
      <c r="S1281" s="203"/>
      <c r="T1281" s="203"/>
      <c r="U1281" s="203"/>
      <c r="V1281" s="203"/>
      <c r="W1281" s="203"/>
      <c r="X1281" s="203"/>
      <c r="Y1281" s="203"/>
      <c r="Z1281" s="203"/>
      <c r="AA1281" s="203"/>
      <c r="AB1281" s="203"/>
      <c r="AC1281" s="203"/>
      <c r="AD1281" s="203"/>
      <c r="AE1281" s="203"/>
      <c r="AF1281" s="203"/>
      <c r="AG1281" s="203"/>
      <c r="AH1281" s="203"/>
      <c r="AI1281" s="203"/>
      <c r="AJ1281" s="203"/>
      <c r="AK1281" s="203"/>
      <c r="AL1281" s="203"/>
      <c r="AM1281" s="203"/>
      <c r="AN1281" s="203"/>
      <c r="AO1281" s="203"/>
      <c r="AP1281" s="203"/>
      <c r="AQ1281" s="203"/>
      <c r="AR1281" s="203"/>
      <c r="AS1281" s="203"/>
      <c r="AT1281" s="203"/>
      <c r="AU1281" s="203"/>
      <c r="AV1281" s="203"/>
      <c r="AW1281" s="203"/>
      <c r="AX1281" s="203"/>
      <c r="AY1281" s="203"/>
    </row>
    <row r="1282" spans="16:51" x14ac:dyDescent="0.25">
      <c r="P1282" s="200" t="s">
        <v>4056</v>
      </c>
      <c r="Q1282" s="203" t="s">
        <v>3922</v>
      </c>
      <c r="R1282" s="203">
        <v>0.4</v>
      </c>
      <c r="S1282" s="203">
        <v>0.1</v>
      </c>
      <c r="T1282" s="203">
        <v>0.5</v>
      </c>
      <c r="U1282" s="203">
        <v>0</v>
      </c>
      <c r="V1282" s="203">
        <v>0</v>
      </c>
      <c r="W1282" s="203">
        <v>0</v>
      </c>
      <c r="X1282" s="203">
        <v>0</v>
      </c>
      <c r="Y1282" s="203">
        <v>0</v>
      </c>
      <c r="Z1282" s="203">
        <v>0</v>
      </c>
      <c r="AA1282" s="203">
        <v>0</v>
      </c>
      <c r="AB1282" s="203">
        <v>0</v>
      </c>
      <c r="AC1282" s="203">
        <v>0</v>
      </c>
      <c r="AD1282" s="203">
        <v>0</v>
      </c>
      <c r="AE1282" s="203">
        <v>0</v>
      </c>
      <c r="AF1282" s="203">
        <v>0</v>
      </c>
      <c r="AG1282" s="203">
        <v>0</v>
      </c>
      <c r="AH1282" s="203">
        <v>0</v>
      </c>
      <c r="AI1282" s="203">
        <v>0</v>
      </c>
      <c r="AJ1282" s="203">
        <v>0</v>
      </c>
      <c r="AK1282" s="203">
        <v>0</v>
      </c>
      <c r="AL1282" s="203">
        <v>0</v>
      </c>
      <c r="AM1282" s="203">
        <v>0</v>
      </c>
      <c r="AN1282" s="203">
        <v>0</v>
      </c>
      <c r="AO1282" s="203">
        <v>0</v>
      </c>
      <c r="AP1282" s="203">
        <v>0</v>
      </c>
      <c r="AQ1282" s="203">
        <v>0</v>
      </c>
      <c r="AR1282" s="203">
        <v>0</v>
      </c>
      <c r="AS1282" s="203">
        <v>0</v>
      </c>
      <c r="AT1282" s="203">
        <v>0</v>
      </c>
      <c r="AU1282" s="203">
        <v>0</v>
      </c>
      <c r="AV1282" s="203">
        <v>0</v>
      </c>
      <c r="AW1282" s="203">
        <v>0</v>
      </c>
      <c r="AX1282" s="203">
        <v>0</v>
      </c>
      <c r="AY1282" s="203">
        <v>0</v>
      </c>
    </row>
    <row r="1283" spans="16:51" x14ac:dyDescent="0.25">
      <c r="P1283" s="200" t="s">
        <v>4056</v>
      </c>
      <c r="Q1283" s="203" t="s">
        <v>3849</v>
      </c>
      <c r="R1283" s="203">
        <v>0.49</v>
      </c>
      <c r="S1283" s="203">
        <v>0.01</v>
      </c>
      <c r="T1283" s="203">
        <v>0.5</v>
      </c>
      <c r="U1283" s="203">
        <v>0</v>
      </c>
      <c r="V1283" s="203">
        <v>0</v>
      </c>
      <c r="W1283" s="203">
        <v>0</v>
      </c>
      <c r="X1283" s="203">
        <v>0</v>
      </c>
      <c r="Y1283" s="203">
        <v>0</v>
      </c>
      <c r="Z1283" s="203">
        <v>0</v>
      </c>
      <c r="AA1283" s="203">
        <v>0</v>
      </c>
      <c r="AB1283" s="203">
        <v>0</v>
      </c>
      <c r="AC1283" s="203">
        <v>0</v>
      </c>
      <c r="AD1283" s="203">
        <v>0</v>
      </c>
      <c r="AE1283" s="203">
        <v>0</v>
      </c>
      <c r="AF1283" s="203">
        <v>0</v>
      </c>
      <c r="AG1283" s="203">
        <v>0</v>
      </c>
      <c r="AH1283" s="203">
        <v>0</v>
      </c>
      <c r="AI1283" s="203">
        <v>0</v>
      </c>
      <c r="AJ1283" s="203">
        <v>0</v>
      </c>
      <c r="AK1283" s="203">
        <v>0</v>
      </c>
      <c r="AL1283" s="203">
        <v>0</v>
      </c>
      <c r="AM1283" s="203">
        <v>0</v>
      </c>
      <c r="AN1283" s="203">
        <v>0</v>
      </c>
      <c r="AO1283" s="203">
        <v>0</v>
      </c>
      <c r="AP1283" s="203">
        <v>0</v>
      </c>
      <c r="AQ1283" s="203">
        <v>0</v>
      </c>
      <c r="AR1283" s="203">
        <v>0</v>
      </c>
      <c r="AS1283" s="203">
        <v>0</v>
      </c>
      <c r="AT1283" s="203">
        <v>0</v>
      </c>
      <c r="AU1283" s="203">
        <v>0</v>
      </c>
      <c r="AV1283" s="203">
        <v>0</v>
      </c>
      <c r="AW1283" s="203">
        <v>0</v>
      </c>
      <c r="AX1283" s="203">
        <v>0</v>
      </c>
      <c r="AY1283" s="203">
        <v>0</v>
      </c>
    </row>
    <row r="1284" spans="16:51" x14ac:dyDescent="0.25">
      <c r="P1284" s="200" t="s">
        <v>4056</v>
      </c>
      <c r="Q1284" s="203" t="s">
        <v>3938</v>
      </c>
      <c r="R1284" s="203">
        <v>0.4</v>
      </c>
      <c r="S1284" s="203">
        <v>0.09</v>
      </c>
      <c r="T1284" s="203">
        <v>0.01</v>
      </c>
      <c r="U1284" s="203">
        <v>0.5</v>
      </c>
      <c r="V1284" s="203">
        <v>0</v>
      </c>
      <c r="W1284" s="203">
        <v>0</v>
      </c>
      <c r="X1284" s="203">
        <v>0</v>
      </c>
      <c r="Y1284" s="203">
        <v>0</v>
      </c>
      <c r="Z1284" s="203">
        <v>0</v>
      </c>
      <c r="AA1284" s="203">
        <v>0</v>
      </c>
      <c r="AB1284" s="203">
        <v>0</v>
      </c>
      <c r="AC1284" s="203">
        <v>0</v>
      </c>
      <c r="AD1284" s="203">
        <v>0</v>
      </c>
      <c r="AE1284" s="203">
        <v>0</v>
      </c>
      <c r="AF1284" s="203">
        <v>0</v>
      </c>
      <c r="AG1284" s="203">
        <v>0</v>
      </c>
      <c r="AH1284" s="203">
        <v>0</v>
      </c>
      <c r="AI1284" s="203">
        <v>0</v>
      </c>
      <c r="AJ1284" s="203">
        <v>0</v>
      </c>
      <c r="AK1284" s="203">
        <v>0</v>
      </c>
      <c r="AL1284" s="203">
        <v>0</v>
      </c>
      <c r="AM1284" s="203">
        <v>0</v>
      </c>
      <c r="AN1284" s="203">
        <v>0</v>
      </c>
      <c r="AO1284" s="203">
        <v>0</v>
      </c>
      <c r="AP1284" s="203">
        <v>0</v>
      </c>
      <c r="AQ1284" s="203">
        <v>0</v>
      </c>
      <c r="AR1284" s="203">
        <v>0</v>
      </c>
      <c r="AS1284" s="203">
        <v>0</v>
      </c>
      <c r="AT1284" s="203">
        <v>0</v>
      </c>
      <c r="AU1284" s="203">
        <v>0</v>
      </c>
      <c r="AV1284" s="203">
        <v>0</v>
      </c>
      <c r="AW1284" s="203">
        <v>0</v>
      </c>
      <c r="AX1284" s="203">
        <v>0</v>
      </c>
      <c r="AY1284" s="203">
        <v>0</v>
      </c>
    </row>
    <row r="1285" spans="16:51" x14ac:dyDescent="0.25">
      <c r="P1285" s="200" t="s">
        <v>4056</v>
      </c>
      <c r="Q1285" s="203" t="s">
        <v>3809</v>
      </c>
      <c r="R1285" s="203">
        <v>0.49</v>
      </c>
      <c r="S1285" s="203">
        <v>0.01</v>
      </c>
      <c r="T1285" s="203">
        <v>0.5</v>
      </c>
      <c r="U1285" s="203">
        <v>0</v>
      </c>
      <c r="V1285" s="203">
        <v>0</v>
      </c>
      <c r="W1285" s="203">
        <v>0</v>
      </c>
      <c r="X1285" s="203">
        <v>0</v>
      </c>
      <c r="Y1285" s="203">
        <v>0</v>
      </c>
      <c r="Z1285" s="203">
        <v>0</v>
      </c>
      <c r="AA1285" s="203">
        <v>0</v>
      </c>
      <c r="AB1285" s="203">
        <v>0</v>
      </c>
      <c r="AC1285" s="203">
        <v>0</v>
      </c>
      <c r="AD1285" s="203">
        <v>0</v>
      </c>
      <c r="AE1285" s="203">
        <v>0</v>
      </c>
      <c r="AF1285" s="203">
        <v>0</v>
      </c>
      <c r="AG1285" s="203">
        <v>0</v>
      </c>
      <c r="AH1285" s="203">
        <v>0</v>
      </c>
      <c r="AI1285" s="203">
        <v>0</v>
      </c>
      <c r="AJ1285" s="203">
        <v>0</v>
      </c>
      <c r="AK1285" s="203">
        <v>0</v>
      </c>
      <c r="AL1285" s="203">
        <v>0</v>
      </c>
      <c r="AM1285" s="203">
        <v>0</v>
      </c>
      <c r="AN1285" s="203">
        <v>0</v>
      </c>
      <c r="AO1285" s="203">
        <v>0</v>
      </c>
      <c r="AP1285" s="203">
        <v>0</v>
      </c>
      <c r="AQ1285" s="203">
        <v>0</v>
      </c>
      <c r="AR1285" s="203">
        <v>0</v>
      </c>
      <c r="AS1285" s="203">
        <v>0</v>
      </c>
      <c r="AT1285" s="203">
        <v>0</v>
      </c>
      <c r="AU1285" s="203">
        <v>0</v>
      </c>
      <c r="AV1285" s="203">
        <v>0</v>
      </c>
      <c r="AW1285" s="203">
        <v>0</v>
      </c>
      <c r="AX1285" s="203">
        <v>0</v>
      </c>
      <c r="AY1285" s="203">
        <v>0</v>
      </c>
    </row>
    <row r="1286" spans="16:51" x14ac:dyDescent="0.25">
      <c r="P1286" s="200" t="s">
        <v>4056</v>
      </c>
      <c r="Q1286" s="203" t="s">
        <v>3805</v>
      </c>
      <c r="R1286" s="203">
        <v>0.4</v>
      </c>
      <c r="S1286" s="203">
        <v>0.09</v>
      </c>
      <c r="T1286" s="203">
        <v>0.01</v>
      </c>
      <c r="U1286" s="203">
        <v>0.5</v>
      </c>
      <c r="V1286" s="203">
        <v>0</v>
      </c>
      <c r="W1286" s="203">
        <v>0</v>
      </c>
      <c r="X1286" s="203">
        <v>0</v>
      </c>
      <c r="Y1286" s="203">
        <v>0</v>
      </c>
      <c r="Z1286" s="203">
        <v>0</v>
      </c>
      <c r="AA1286" s="203">
        <v>0</v>
      </c>
      <c r="AB1286" s="203">
        <v>0</v>
      </c>
      <c r="AC1286" s="203">
        <v>0</v>
      </c>
      <c r="AD1286" s="203">
        <v>0</v>
      </c>
      <c r="AE1286" s="203">
        <v>0</v>
      </c>
      <c r="AF1286" s="203">
        <v>0</v>
      </c>
      <c r="AG1286" s="203">
        <v>0</v>
      </c>
      <c r="AH1286" s="203">
        <v>0</v>
      </c>
      <c r="AI1286" s="203">
        <v>0</v>
      </c>
      <c r="AJ1286" s="203">
        <v>0</v>
      </c>
      <c r="AK1286" s="203">
        <v>0</v>
      </c>
      <c r="AL1286" s="203">
        <v>0</v>
      </c>
      <c r="AM1286" s="203">
        <v>0</v>
      </c>
      <c r="AN1286" s="203">
        <v>0</v>
      </c>
      <c r="AO1286" s="203">
        <v>0</v>
      </c>
      <c r="AP1286" s="203">
        <v>0</v>
      </c>
      <c r="AQ1286" s="203">
        <v>0</v>
      </c>
      <c r="AR1286" s="203">
        <v>0</v>
      </c>
      <c r="AS1286" s="203">
        <v>0</v>
      </c>
      <c r="AT1286" s="203">
        <v>0</v>
      </c>
      <c r="AU1286" s="203">
        <v>0</v>
      </c>
      <c r="AV1286" s="203">
        <v>0</v>
      </c>
      <c r="AW1286" s="203">
        <v>0</v>
      </c>
      <c r="AX1286" s="203">
        <v>0</v>
      </c>
      <c r="AY1286" s="203">
        <v>0</v>
      </c>
    </row>
    <row r="1287" spans="16:51" x14ac:dyDescent="0.25">
      <c r="P1287" s="200" t="s">
        <v>4056</v>
      </c>
      <c r="Q1287" s="203" t="s">
        <v>3885</v>
      </c>
      <c r="R1287" s="203">
        <v>0.3</v>
      </c>
      <c r="S1287" s="203">
        <v>0.2</v>
      </c>
      <c r="T1287" s="203">
        <v>0.5</v>
      </c>
      <c r="U1287" s="203">
        <v>0</v>
      </c>
      <c r="V1287" s="203">
        <v>0</v>
      </c>
      <c r="W1287" s="203">
        <v>0</v>
      </c>
      <c r="X1287" s="203">
        <v>0</v>
      </c>
      <c r="Y1287" s="203">
        <v>0</v>
      </c>
      <c r="Z1287" s="203">
        <v>0</v>
      </c>
      <c r="AA1287" s="203">
        <v>0</v>
      </c>
      <c r="AB1287" s="203">
        <v>0</v>
      </c>
      <c r="AC1287" s="203">
        <v>0</v>
      </c>
      <c r="AD1287" s="203">
        <v>0</v>
      </c>
      <c r="AE1287" s="203">
        <v>0</v>
      </c>
      <c r="AF1287" s="203">
        <v>0</v>
      </c>
      <c r="AG1287" s="203">
        <v>0</v>
      </c>
      <c r="AH1287" s="203">
        <v>0</v>
      </c>
      <c r="AI1287" s="203">
        <v>0</v>
      </c>
      <c r="AJ1287" s="203">
        <v>0</v>
      </c>
      <c r="AK1287" s="203">
        <v>0</v>
      </c>
      <c r="AL1287" s="203">
        <v>0</v>
      </c>
      <c r="AM1287" s="203">
        <v>0</v>
      </c>
      <c r="AN1287" s="203">
        <v>0</v>
      </c>
      <c r="AO1287" s="203">
        <v>0</v>
      </c>
      <c r="AP1287" s="203">
        <v>0</v>
      </c>
      <c r="AQ1287" s="203">
        <v>0</v>
      </c>
      <c r="AR1287" s="203">
        <v>0</v>
      </c>
      <c r="AS1287" s="203">
        <v>0</v>
      </c>
      <c r="AT1287" s="203">
        <v>0</v>
      </c>
      <c r="AU1287" s="203">
        <v>0</v>
      </c>
      <c r="AV1287" s="203">
        <v>0</v>
      </c>
      <c r="AW1287" s="203">
        <v>0</v>
      </c>
      <c r="AX1287" s="203">
        <v>0</v>
      </c>
      <c r="AY1287" s="203">
        <v>0</v>
      </c>
    </row>
    <row r="1288" spans="16:51" x14ac:dyDescent="0.25">
      <c r="P1288" s="200" t="s">
        <v>4056</v>
      </c>
      <c r="Q1288" s="203" t="s">
        <v>3896</v>
      </c>
      <c r="R1288" s="203">
        <v>0.49</v>
      </c>
      <c r="S1288" s="203">
        <v>0.01</v>
      </c>
      <c r="T1288" s="203">
        <v>0.5</v>
      </c>
      <c r="U1288" s="203">
        <v>0</v>
      </c>
      <c r="V1288" s="203">
        <v>0</v>
      </c>
      <c r="W1288" s="203">
        <v>0</v>
      </c>
      <c r="X1288" s="203">
        <v>0</v>
      </c>
      <c r="Y1288" s="203">
        <v>0</v>
      </c>
      <c r="Z1288" s="203">
        <v>0</v>
      </c>
      <c r="AA1288" s="203">
        <v>0</v>
      </c>
      <c r="AB1288" s="203">
        <v>0</v>
      </c>
      <c r="AC1288" s="203">
        <v>0</v>
      </c>
      <c r="AD1288" s="203">
        <v>0</v>
      </c>
      <c r="AE1288" s="203">
        <v>0</v>
      </c>
      <c r="AF1288" s="203">
        <v>0</v>
      </c>
      <c r="AG1288" s="203">
        <v>0</v>
      </c>
      <c r="AH1288" s="203">
        <v>0</v>
      </c>
      <c r="AI1288" s="203">
        <v>0</v>
      </c>
      <c r="AJ1288" s="203">
        <v>0</v>
      </c>
      <c r="AK1288" s="203">
        <v>0</v>
      </c>
      <c r="AL1288" s="203">
        <v>0</v>
      </c>
      <c r="AM1288" s="203">
        <v>0</v>
      </c>
      <c r="AN1288" s="203">
        <v>0</v>
      </c>
      <c r="AO1288" s="203">
        <v>0</v>
      </c>
      <c r="AP1288" s="203">
        <v>0</v>
      </c>
      <c r="AQ1288" s="203">
        <v>0</v>
      </c>
      <c r="AR1288" s="203">
        <v>0</v>
      </c>
      <c r="AS1288" s="203">
        <v>0</v>
      </c>
      <c r="AT1288" s="203">
        <v>0</v>
      </c>
      <c r="AU1288" s="203">
        <v>0</v>
      </c>
      <c r="AV1288" s="203">
        <v>0</v>
      </c>
      <c r="AW1288" s="203">
        <v>0</v>
      </c>
      <c r="AX1288" s="203">
        <v>0</v>
      </c>
      <c r="AY1288" s="203">
        <v>0</v>
      </c>
    </row>
    <row r="1289" spans="16:51" x14ac:dyDescent="0.25">
      <c r="P1289" s="200" t="s">
        <v>4056</v>
      </c>
      <c r="Q1289" s="203" t="s">
        <v>3939</v>
      </c>
      <c r="R1289" s="203">
        <v>0.4</v>
      </c>
      <c r="S1289" s="203">
        <v>0.09</v>
      </c>
      <c r="T1289" s="203">
        <v>0.01</v>
      </c>
      <c r="U1289" s="203">
        <v>0.5</v>
      </c>
      <c r="V1289" s="203">
        <v>0</v>
      </c>
      <c r="W1289" s="203">
        <v>0</v>
      </c>
      <c r="X1289" s="203">
        <v>0</v>
      </c>
      <c r="Y1289" s="203">
        <v>0</v>
      </c>
      <c r="Z1289" s="203">
        <v>0</v>
      </c>
      <c r="AA1289" s="203">
        <v>0</v>
      </c>
      <c r="AB1289" s="203">
        <v>0</v>
      </c>
      <c r="AC1289" s="203">
        <v>0</v>
      </c>
      <c r="AD1289" s="203">
        <v>0</v>
      </c>
      <c r="AE1289" s="203">
        <v>0</v>
      </c>
      <c r="AF1289" s="203">
        <v>0</v>
      </c>
      <c r="AG1289" s="203">
        <v>0</v>
      </c>
      <c r="AH1289" s="203">
        <v>0</v>
      </c>
      <c r="AI1289" s="203">
        <v>0</v>
      </c>
      <c r="AJ1289" s="203">
        <v>0</v>
      </c>
      <c r="AK1289" s="203">
        <v>0</v>
      </c>
      <c r="AL1289" s="203">
        <v>0</v>
      </c>
      <c r="AM1289" s="203">
        <v>0</v>
      </c>
      <c r="AN1289" s="203">
        <v>0</v>
      </c>
      <c r="AO1289" s="203">
        <v>0</v>
      </c>
      <c r="AP1289" s="203">
        <v>0</v>
      </c>
      <c r="AQ1289" s="203">
        <v>0</v>
      </c>
      <c r="AR1289" s="203">
        <v>0</v>
      </c>
      <c r="AS1289" s="203">
        <v>0</v>
      </c>
      <c r="AT1289" s="203">
        <v>0</v>
      </c>
      <c r="AU1289" s="203">
        <v>0</v>
      </c>
      <c r="AV1289" s="203">
        <v>0</v>
      </c>
      <c r="AW1289" s="203">
        <v>0</v>
      </c>
      <c r="AX1289" s="203">
        <v>0</v>
      </c>
      <c r="AY1289" s="203">
        <v>0</v>
      </c>
    </row>
    <row r="1290" spans="16:51" x14ac:dyDescent="0.25">
      <c r="P1290" s="200"/>
      <c r="Q1290" s="203" t="s">
        <v>4042</v>
      </c>
      <c r="R1290" s="203"/>
      <c r="S1290" s="203"/>
      <c r="T1290" s="203"/>
      <c r="U1290" s="203"/>
      <c r="V1290" s="203"/>
      <c r="W1290" s="203"/>
      <c r="X1290" s="203"/>
      <c r="Y1290" s="203"/>
      <c r="Z1290" s="203"/>
      <c r="AA1290" s="203"/>
      <c r="AB1290" s="203"/>
      <c r="AC1290" s="203"/>
      <c r="AD1290" s="203"/>
      <c r="AE1290" s="203"/>
      <c r="AF1290" s="203"/>
      <c r="AG1290" s="203"/>
      <c r="AH1290" s="203"/>
      <c r="AI1290" s="203"/>
      <c r="AJ1290" s="203"/>
      <c r="AK1290" s="203"/>
      <c r="AL1290" s="203"/>
      <c r="AM1290" s="203"/>
      <c r="AN1290" s="203"/>
      <c r="AO1290" s="203"/>
      <c r="AP1290" s="203"/>
      <c r="AQ1290" s="203"/>
      <c r="AR1290" s="203"/>
      <c r="AS1290" s="203"/>
      <c r="AT1290" s="203"/>
      <c r="AU1290" s="203"/>
      <c r="AV1290" s="203"/>
      <c r="AW1290" s="203"/>
      <c r="AX1290" s="203"/>
      <c r="AY1290" s="203"/>
    </row>
    <row r="1291" spans="16:51" x14ac:dyDescent="0.25">
      <c r="P1291" s="200"/>
      <c r="Q1291" s="203" t="s">
        <v>3858</v>
      </c>
      <c r="R1291" s="203"/>
      <c r="S1291" s="203"/>
      <c r="T1291" s="203"/>
      <c r="U1291" s="203"/>
      <c r="V1291" s="203"/>
      <c r="W1291" s="203"/>
      <c r="X1291" s="203"/>
      <c r="Y1291" s="203"/>
      <c r="Z1291" s="203"/>
      <c r="AA1291" s="203"/>
      <c r="AB1291" s="203"/>
      <c r="AC1291" s="203"/>
      <c r="AD1291" s="203"/>
      <c r="AE1291" s="203"/>
      <c r="AF1291" s="203"/>
      <c r="AG1291" s="203"/>
      <c r="AH1291" s="203"/>
      <c r="AI1291" s="203"/>
      <c r="AJ1291" s="203"/>
      <c r="AK1291" s="203"/>
      <c r="AL1291" s="203"/>
      <c r="AM1291" s="203"/>
      <c r="AN1291" s="203"/>
      <c r="AO1291" s="203"/>
      <c r="AP1291" s="203"/>
      <c r="AQ1291" s="203"/>
      <c r="AR1291" s="203"/>
      <c r="AS1291" s="203"/>
      <c r="AT1291" s="203"/>
      <c r="AU1291" s="203"/>
      <c r="AV1291" s="203"/>
      <c r="AW1291" s="203"/>
      <c r="AX1291" s="203"/>
      <c r="AY1291" s="203"/>
    </row>
    <row r="1292" spans="16:51" x14ac:dyDescent="0.25">
      <c r="P1292" s="200" t="s">
        <v>4056</v>
      </c>
      <c r="Q1292" s="203" t="s">
        <v>3850</v>
      </c>
      <c r="R1292" s="203">
        <v>0.4</v>
      </c>
      <c r="S1292" s="203">
        <v>0.09</v>
      </c>
      <c r="T1292" s="203">
        <v>0.01</v>
      </c>
      <c r="U1292" s="203">
        <v>0.5</v>
      </c>
      <c r="V1292" s="203">
        <v>0</v>
      </c>
      <c r="W1292" s="203">
        <v>0</v>
      </c>
      <c r="X1292" s="203">
        <v>0</v>
      </c>
      <c r="Y1292" s="203">
        <v>0</v>
      </c>
      <c r="Z1292" s="203">
        <v>0</v>
      </c>
      <c r="AA1292" s="203">
        <v>0</v>
      </c>
      <c r="AB1292" s="203">
        <v>0</v>
      </c>
      <c r="AC1292" s="203">
        <v>0</v>
      </c>
      <c r="AD1292" s="203">
        <v>0</v>
      </c>
      <c r="AE1292" s="203">
        <v>0</v>
      </c>
      <c r="AF1292" s="203">
        <v>0</v>
      </c>
      <c r="AG1292" s="203">
        <v>0</v>
      </c>
      <c r="AH1292" s="203">
        <v>0</v>
      </c>
      <c r="AI1292" s="203">
        <v>0</v>
      </c>
      <c r="AJ1292" s="203">
        <v>0</v>
      </c>
      <c r="AK1292" s="203">
        <v>0</v>
      </c>
      <c r="AL1292" s="203">
        <v>0</v>
      </c>
      <c r="AM1292" s="203">
        <v>0</v>
      </c>
      <c r="AN1292" s="203">
        <v>0</v>
      </c>
      <c r="AO1292" s="203">
        <v>0</v>
      </c>
      <c r="AP1292" s="203">
        <v>0</v>
      </c>
      <c r="AQ1292" s="203">
        <v>0</v>
      </c>
      <c r="AR1292" s="203">
        <v>0</v>
      </c>
      <c r="AS1292" s="203">
        <v>0</v>
      </c>
      <c r="AT1292" s="203">
        <v>0</v>
      </c>
      <c r="AU1292" s="203">
        <v>0</v>
      </c>
      <c r="AV1292" s="203">
        <v>0</v>
      </c>
      <c r="AW1292" s="203">
        <v>0</v>
      </c>
      <c r="AX1292" s="203">
        <v>0</v>
      </c>
      <c r="AY1292" s="203">
        <v>0</v>
      </c>
    </row>
    <row r="1293" spans="16:51" x14ac:dyDescent="0.25">
      <c r="P1293" s="200" t="s">
        <v>4056</v>
      </c>
      <c r="Q1293" s="203" t="s">
        <v>4007</v>
      </c>
      <c r="R1293" s="203">
        <v>0.4</v>
      </c>
      <c r="S1293" s="203">
        <v>0.1</v>
      </c>
      <c r="T1293" s="203">
        <v>0.5</v>
      </c>
      <c r="U1293" s="203">
        <v>0</v>
      </c>
      <c r="V1293" s="203">
        <v>0</v>
      </c>
      <c r="W1293" s="203">
        <v>0</v>
      </c>
      <c r="X1293" s="203">
        <v>0</v>
      </c>
      <c r="Y1293" s="203">
        <v>0</v>
      </c>
      <c r="Z1293" s="203">
        <v>0</v>
      </c>
      <c r="AA1293" s="203">
        <v>0</v>
      </c>
      <c r="AB1293" s="203">
        <v>0</v>
      </c>
      <c r="AC1293" s="203">
        <v>0</v>
      </c>
      <c r="AD1293" s="203">
        <v>0</v>
      </c>
      <c r="AE1293" s="203">
        <v>0</v>
      </c>
      <c r="AF1293" s="203">
        <v>0</v>
      </c>
      <c r="AG1293" s="203">
        <v>0</v>
      </c>
      <c r="AH1293" s="203">
        <v>0</v>
      </c>
      <c r="AI1293" s="203">
        <v>0</v>
      </c>
      <c r="AJ1293" s="203">
        <v>0</v>
      </c>
      <c r="AK1293" s="203">
        <v>0</v>
      </c>
      <c r="AL1293" s="203">
        <v>0</v>
      </c>
      <c r="AM1293" s="203">
        <v>0</v>
      </c>
      <c r="AN1293" s="203">
        <v>0</v>
      </c>
      <c r="AO1293" s="203">
        <v>0</v>
      </c>
      <c r="AP1293" s="203">
        <v>0</v>
      </c>
      <c r="AQ1293" s="203">
        <v>0</v>
      </c>
      <c r="AR1293" s="203">
        <v>0</v>
      </c>
      <c r="AS1293" s="203">
        <v>0</v>
      </c>
      <c r="AT1293" s="203">
        <v>0</v>
      </c>
      <c r="AU1293" s="203">
        <v>0</v>
      </c>
      <c r="AV1293" s="203">
        <v>0</v>
      </c>
      <c r="AW1293" s="203">
        <v>0</v>
      </c>
      <c r="AX1293" s="203">
        <v>0</v>
      </c>
      <c r="AY1293" s="203">
        <v>0</v>
      </c>
    </row>
    <row r="1294" spans="16:51" x14ac:dyDescent="0.25">
      <c r="P1294" s="200" t="s">
        <v>4056</v>
      </c>
      <c r="Q1294" s="203" t="s">
        <v>4043</v>
      </c>
      <c r="R1294" s="203">
        <v>0.49</v>
      </c>
      <c r="S1294" s="203">
        <v>0.01</v>
      </c>
      <c r="T1294" s="203">
        <v>0.5</v>
      </c>
      <c r="U1294" s="203">
        <v>0</v>
      </c>
      <c r="V1294" s="203">
        <v>0</v>
      </c>
      <c r="W1294" s="203">
        <v>0</v>
      </c>
      <c r="X1294" s="203">
        <v>0</v>
      </c>
      <c r="Y1294" s="203">
        <v>0</v>
      </c>
      <c r="Z1294" s="203">
        <v>0</v>
      </c>
      <c r="AA1294" s="203">
        <v>0</v>
      </c>
      <c r="AB1294" s="203">
        <v>0</v>
      </c>
      <c r="AC1294" s="203">
        <v>0</v>
      </c>
      <c r="AD1294" s="203">
        <v>0</v>
      </c>
      <c r="AE1294" s="203">
        <v>0</v>
      </c>
      <c r="AF1294" s="203">
        <v>0</v>
      </c>
      <c r="AG1294" s="203">
        <v>0</v>
      </c>
      <c r="AH1294" s="203">
        <v>0</v>
      </c>
      <c r="AI1294" s="203">
        <v>0</v>
      </c>
      <c r="AJ1294" s="203">
        <v>0</v>
      </c>
      <c r="AK1294" s="203">
        <v>0</v>
      </c>
      <c r="AL1294" s="203">
        <v>0</v>
      </c>
      <c r="AM1294" s="203">
        <v>0</v>
      </c>
      <c r="AN1294" s="203">
        <v>0</v>
      </c>
      <c r="AO1294" s="203">
        <v>0</v>
      </c>
      <c r="AP1294" s="203">
        <v>0</v>
      </c>
      <c r="AQ1294" s="203">
        <v>0</v>
      </c>
      <c r="AR1294" s="203">
        <v>0</v>
      </c>
      <c r="AS1294" s="203">
        <v>0</v>
      </c>
      <c r="AT1294" s="203">
        <v>0</v>
      </c>
      <c r="AU1294" s="203">
        <v>0</v>
      </c>
      <c r="AV1294" s="203">
        <v>0</v>
      </c>
      <c r="AW1294" s="203">
        <v>0</v>
      </c>
      <c r="AX1294" s="203">
        <v>0</v>
      </c>
      <c r="AY1294" s="203">
        <v>0</v>
      </c>
    </row>
    <row r="1295" spans="16:51" x14ac:dyDescent="0.25">
      <c r="P1295" s="200" t="s">
        <v>4056</v>
      </c>
      <c r="Q1295" s="203" t="s">
        <v>4044</v>
      </c>
      <c r="R1295" s="203">
        <v>0.49</v>
      </c>
      <c r="S1295" s="203">
        <v>0.01</v>
      </c>
      <c r="T1295" s="203">
        <v>0.5</v>
      </c>
      <c r="U1295" s="203">
        <v>0</v>
      </c>
      <c r="V1295" s="203">
        <v>0</v>
      </c>
      <c r="W1295" s="203">
        <v>0</v>
      </c>
      <c r="X1295" s="203">
        <v>0</v>
      </c>
      <c r="Y1295" s="203">
        <v>0</v>
      </c>
      <c r="Z1295" s="203">
        <v>0</v>
      </c>
      <c r="AA1295" s="203">
        <v>0</v>
      </c>
      <c r="AB1295" s="203">
        <v>0</v>
      </c>
      <c r="AC1295" s="203">
        <v>0</v>
      </c>
      <c r="AD1295" s="203">
        <v>0</v>
      </c>
      <c r="AE1295" s="203">
        <v>0</v>
      </c>
      <c r="AF1295" s="203">
        <v>0</v>
      </c>
      <c r="AG1295" s="203">
        <v>0</v>
      </c>
      <c r="AH1295" s="203">
        <v>0</v>
      </c>
      <c r="AI1295" s="203">
        <v>0</v>
      </c>
      <c r="AJ1295" s="203">
        <v>0</v>
      </c>
      <c r="AK1295" s="203">
        <v>0</v>
      </c>
      <c r="AL1295" s="203">
        <v>0</v>
      </c>
      <c r="AM1295" s="203">
        <v>0</v>
      </c>
      <c r="AN1295" s="203">
        <v>0</v>
      </c>
      <c r="AO1295" s="203">
        <v>0</v>
      </c>
      <c r="AP1295" s="203">
        <v>0</v>
      </c>
      <c r="AQ1295" s="203">
        <v>0</v>
      </c>
      <c r="AR1295" s="203">
        <v>0</v>
      </c>
      <c r="AS1295" s="203">
        <v>0</v>
      </c>
      <c r="AT1295" s="203">
        <v>0</v>
      </c>
      <c r="AU1295" s="203">
        <v>0</v>
      </c>
      <c r="AV1295" s="203">
        <v>0</v>
      </c>
      <c r="AW1295" s="203">
        <v>0</v>
      </c>
      <c r="AX1295" s="203">
        <v>0</v>
      </c>
      <c r="AY1295" s="203">
        <v>0</v>
      </c>
    </row>
    <row r="1296" spans="16:51" x14ac:dyDescent="0.25">
      <c r="P1296" s="200" t="s">
        <v>4056</v>
      </c>
      <c r="Q1296" s="203" t="s">
        <v>3886</v>
      </c>
      <c r="R1296" s="203">
        <v>0.3</v>
      </c>
      <c r="S1296" s="203">
        <v>0.2</v>
      </c>
      <c r="T1296" s="203">
        <v>0.5</v>
      </c>
      <c r="U1296" s="203">
        <v>0</v>
      </c>
      <c r="V1296" s="203">
        <v>0</v>
      </c>
      <c r="W1296" s="203">
        <v>0</v>
      </c>
      <c r="X1296" s="203">
        <v>0</v>
      </c>
      <c r="Y1296" s="203">
        <v>0</v>
      </c>
      <c r="Z1296" s="203">
        <v>0</v>
      </c>
      <c r="AA1296" s="203">
        <v>0</v>
      </c>
      <c r="AB1296" s="203">
        <v>0</v>
      </c>
      <c r="AC1296" s="203">
        <v>0</v>
      </c>
      <c r="AD1296" s="203">
        <v>0</v>
      </c>
      <c r="AE1296" s="203">
        <v>0</v>
      </c>
      <c r="AF1296" s="203">
        <v>0</v>
      </c>
      <c r="AG1296" s="203">
        <v>0</v>
      </c>
      <c r="AH1296" s="203">
        <v>0</v>
      </c>
      <c r="AI1296" s="203">
        <v>0</v>
      </c>
      <c r="AJ1296" s="203">
        <v>0</v>
      </c>
      <c r="AK1296" s="203">
        <v>0</v>
      </c>
      <c r="AL1296" s="203">
        <v>0</v>
      </c>
      <c r="AM1296" s="203">
        <v>0</v>
      </c>
      <c r="AN1296" s="203">
        <v>0</v>
      </c>
      <c r="AO1296" s="203">
        <v>0</v>
      </c>
      <c r="AP1296" s="203">
        <v>0</v>
      </c>
      <c r="AQ1296" s="203">
        <v>0</v>
      </c>
      <c r="AR1296" s="203">
        <v>0</v>
      </c>
      <c r="AS1296" s="203">
        <v>0</v>
      </c>
      <c r="AT1296" s="203">
        <v>0</v>
      </c>
      <c r="AU1296" s="203">
        <v>0</v>
      </c>
      <c r="AV1296" s="203">
        <v>0</v>
      </c>
      <c r="AW1296" s="203">
        <v>0</v>
      </c>
      <c r="AX1296" s="203">
        <v>0</v>
      </c>
      <c r="AY1296" s="203">
        <v>0</v>
      </c>
    </row>
    <row r="1297" spans="16:51" x14ac:dyDescent="0.25">
      <c r="P1297" s="200" t="s">
        <v>4056</v>
      </c>
      <c r="Q1297" s="203" t="s">
        <v>3887</v>
      </c>
      <c r="R1297" s="203">
        <v>0.3</v>
      </c>
      <c r="S1297" s="203">
        <v>0.2</v>
      </c>
      <c r="T1297" s="203">
        <v>0.5</v>
      </c>
      <c r="U1297" s="203">
        <v>0</v>
      </c>
      <c r="V1297" s="203">
        <v>0</v>
      </c>
      <c r="W1297" s="203">
        <v>0</v>
      </c>
      <c r="X1297" s="203">
        <v>0</v>
      </c>
      <c r="Y1297" s="203">
        <v>0</v>
      </c>
      <c r="Z1297" s="203">
        <v>0</v>
      </c>
      <c r="AA1297" s="203">
        <v>0</v>
      </c>
      <c r="AB1297" s="203">
        <v>0</v>
      </c>
      <c r="AC1297" s="203">
        <v>0</v>
      </c>
      <c r="AD1297" s="203">
        <v>0</v>
      </c>
      <c r="AE1297" s="203">
        <v>0</v>
      </c>
      <c r="AF1297" s="203">
        <v>0</v>
      </c>
      <c r="AG1297" s="203">
        <v>0</v>
      </c>
      <c r="AH1297" s="203">
        <v>0</v>
      </c>
      <c r="AI1297" s="203">
        <v>0</v>
      </c>
      <c r="AJ1297" s="203">
        <v>0</v>
      </c>
      <c r="AK1297" s="203">
        <v>0</v>
      </c>
      <c r="AL1297" s="203">
        <v>0</v>
      </c>
      <c r="AM1297" s="203">
        <v>0</v>
      </c>
      <c r="AN1297" s="203">
        <v>0</v>
      </c>
      <c r="AO1297" s="203">
        <v>0</v>
      </c>
      <c r="AP1297" s="203">
        <v>0</v>
      </c>
      <c r="AQ1297" s="203">
        <v>0</v>
      </c>
      <c r="AR1297" s="203">
        <v>0</v>
      </c>
      <c r="AS1297" s="203">
        <v>0</v>
      </c>
      <c r="AT1297" s="203">
        <v>0</v>
      </c>
      <c r="AU1297" s="203">
        <v>0</v>
      </c>
      <c r="AV1297" s="203">
        <v>0</v>
      </c>
      <c r="AW1297" s="203">
        <v>0</v>
      </c>
      <c r="AX1297" s="203">
        <v>0</v>
      </c>
      <c r="AY1297" s="203">
        <v>0</v>
      </c>
    </row>
    <row r="1298" spans="16:51" x14ac:dyDescent="0.25">
      <c r="P1298" s="200" t="s">
        <v>4056</v>
      </c>
      <c r="Q1298" s="203" t="s">
        <v>3751</v>
      </c>
      <c r="R1298" s="203">
        <v>0.49</v>
      </c>
      <c r="S1298" s="203">
        <v>0.01</v>
      </c>
      <c r="T1298" s="203">
        <v>0.5</v>
      </c>
      <c r="U1298" s="203">
        <v>0</v>
      </c>
      <c r="V1298" s="203">
        <v>0</v>
      </c>
      <c r="W1298" s="203">
        <v>0</v>
      </c>
      <c r="X1298" s="203">
        <v>0</v>
      </c>
      <c r="Y1298" s="203">
        <v>0</v>
      </c>
      <c r="Z1298" s="203">
        <v>0</v>
      </c>
      <c r="AA1298" s="203">
        <v>0</v>
      </c>
      <c r="AB1298" s="203">
        <v>0</v>
      </c>
      <c r="AC1298" s="203">
        <v>0</v>
      </c>
      <c r="AD1298" s="203">
        <v>0</v>
      </c>
      <c r="AE1298" s="203">
        <v>0</v>
      </c>
      <c r="AF1298" s="203">
        <v>0</v>
      </c>
      <c r="AG1298" s="203">
        <v>0</v>
      </c>
      <c r="AH1298" s="203">
        <v>0</v>
      </c>
      <c r="AI1298" s="203">
        <v>0</v>
      </c>
      <c r="AJ1298" s="203">
        <v>0</v>
      </c>
      <c r="AK1298" s="203">
        <v>0</v>
      </c>
      <c r="AL1298" s="203">
        <v>0</v>
      </c>
      <c r="AM1298" s="203">
        <v>0</v>
      </c>
      <c r="AN1298" s="203">
        <v>0</v>
      </c>
      <c r="AO1298" s="203">
        <v>0</v>
      </c>
      <c r="AP1298" s="203">
        <v>0</v>
      </c>
      <c r="AQ1298" s="203">
        <v>0</v>
      </c>
      <c r="AR1298" s="203">
        <v>0</v>
      </c>
      <c r="AS1298" s="203">
        <v>0</v>
      </c>
      <c r="AT1298" s="203">
        <v>0</v>
      </c>
      <c r="AU1298" s="203">
        <v>0</v>
      </c>
      <c r="AV1298" s="203">
        <v>0</v>
      </c>
      <c r="AW1298" s="203">
        <v>0</v>
      </c>
      <c r="AX1298" s="203">
        <v>0</v>
      </c>
      <c r="AY1298" s="203">
        <v>0</v>
      </c>
    </row>
    <row r="1299" spans="16:51" x14ac:dyDescent="0.25">
      <c r="P1299" s="200" t="s">
        <v>4056</v>
      </c>
      <c r="Q1299" s="203" t="s">
        <v>4045</v>
      </c>
      <c r="R1299" s="203">
        <v>0.4</v>
      </c>
      <c r="S1299" s="203">
        <v>0.1</v>
      </c>
      <c r="T1299" s="203">
        <v>0.5</v>
      </c>
      <c r="U1299" s="203">
        <v>0</v>
      </c>
      <c r="V1299" s="203">
        <v>0</v>
      </c>
      <c r="W1299" s="203">
        <v>0</v>
      </c>
      <c r="X1299" s="203">
        <v>0</v>
      </c>
      <c r="Y1299" s="203">
        <v>0</v>
      </c>
      <c r="Z1299" s="203">
        <v>0</v>
      </c>
      <c r="AA1299" s="203">
        <v>0</v>
      </c>
      <c r="AB1299" s="203">
        <v>0</v>
      </c>
      <c r="AC1299" s="203">
        <v>0</v>
      </c>
      <c r="AD1299" s="203">
        <v>0</v>
      </c>
      <c r="AE1299" s="203">
        <v>0</v>
      </c>
      <c r="AF1299" s="203">
        <v>0</v>
      </c>
      <c r="AG1299" s="203">
        <v>0</v>
      </c>
      <c r="AH1299" s="203">
        <v>0</v>
      </c>
      <c r="AI1299" s="203">
        <v>0</v>
      </c>
      <c r="AJ1299" s="203">
        <v>0</v>
      </c>
      <c r="AK1299" s="203">
        <v>0</v>
      </c>
      <c r="AL1299" s="203">
        <v>0</v>
      </c>
      <c r="AM1299" s="203">
        <v>0</v>
      </c>
      <c r="AN1299" s="203">
        <v>0</v>
      </c>
      <c r="AO1299" s="203">
        <v>0</v>
      </c>
      <c r="AP1299" s="203">
        <v>0</v>
      </c>
      <c r="AQ1299" s="203">
        <v>0</v>
      </c>
      <c r="AR1299" s="203">
        <v>0</v>
      </c>
      <c r="AS1299" s="203">
        <v>0</v>
      </c>
      <c r="AT1299" s="203">
        <v>0</v>
      </c>
      <c r="AU1299" s="203">
        <v>0</v>
      </c>
      <c r="AV1299" s="203">
        <v>0</v>
      </c>
      <c r="AW1299" s="203">
        <v>0</v>
      </c>
      <c r="AX1299" s="203">
        <v>0</v>
      </c>
      <c r="AY1299" s="203">
        <v>0</v>
      </c>
    </row>
    <row r="1300" spans="16:51" x14ac:dyDescent="0.25">
      <c r="P1300" s="200"/>
      <c r="Q1300" s="203" t="s">
        <v>3988</v>
      </c>
      <c r="R1300" s="203"/>
      <c r="S1300" s="203"/>
      <c r="T1300" s="203"/>
      <c r="U1300" s="203"/>
      <c r="V1300" s="203"/>
      <c r="W1300" s="203"/>
      <c r="X1300" s="203"/>
      <c r="Y1300" s="203"/>
      <c r="Z1300" s="203"/>
      <c r="AA1300" s="203"/>
      <c r="AB1300" s="203"/>
      <c r="AC1300" s="203"/>
      <c r="AD1300" s="203"/>
      <c r="AE1300" s="203"/>
      <c r="AF1300" s="203"/>
      <c r="AG1300" s="203"/>
      <c r="AH1300" s="203"/>
      <c r="AI1300" s="203"/>
      <c r="AJ1300" s="203"/>
      <c r="AK1300" s="203"/>
      <c r="AL1300" s="203"/>
      <c r="AM1300" s="203"/>
      <c r="AN1300" s="203"/>
      <c r="AO1300" s="203"/>
      <c r="AP1300" s="203"/>
      <c r="AQ1300" s="203"/>
      <c r="AR1300" s="203"/>
      <c r="AS1300" s="203"/>
      <c r="AT1300" s="203"/>
      <c r="AU1300" s="203"/>
      <c r="AV1300" s="203"/>
      <c r="AW1300" s="203"/>
      <c r="AX1300" s="203"/>
      <c r="AY1300" s="203"/>
    </row>
    <row r="1301" spans="16:51" x14ac:dyDescent="0.25">
      <c r="P1301" s="200"/>
      <c r="Q1301" s="203" t="s">
        <v>3989</v>
      </c>
      <c r="R1301" s="203"/>
      <c r="S1301" s="203"/>
      <c r="T1301" s="203"/>
      <c r="U1301" s="203"/>
      <c r="V1301" s="203"/>
      <c r="W1301" s="203"/>
      <c r="X1301" s="203"/>
      <c r="Y1301" s="203"/>
      <c r="Z1301" s="203"/>
      <c r="AA1301" s="203"/>
      <c r="AB1301" s="203"/>
      <c r="AC1301" s="203"/>
      <c r="AD1301" s="203"/>
      <c r="AE1301" s="203"/>
      <c r="AF1301" s="203"/>
      <c r="AG1301" s="203"/>
      <c r="AH1301" s="203"/>
      <c r="AI1301" s="203"/>
      <c r="AJ1301" s="203"/>
      <c r="AK1301" s="203"/>
      <c r="AL1301" s="203"/>
      <c r="AM1301" s="203"/>
      <c r="AN1301" s="203"/>
      <c r="AO1301" s="203"/>
      <c r="AP1301" s="203"/>
      <c r="AQ1301" s="203"/>
      <c r="AR1301" s="203"/>
      <c r="AS1301" s="203"/>
      <c r="AT1301" s="203"/>
      <c r="AU1301" s="203"/>
      <c r="AV1301" s="203"/>
      <c r="AW1301" s="203"/>
      <c r="AX1301" s="203"/>
      <c r="AY1301" s="203"/>
    </row>
    <row r="1302" spans="16:51" x14ac:dyDescent="0.25">
      <c r="P1302" s="200" t="s">
        <v>4056</v>
      </c>
      <c r="Q1302" s="203" t="s">
        <v>3923</v>
      </c>
      <c r="R1302" s="203">
        <v>0.4</v>
      </c>
      <c r="S1302" s="203">
        <v>0.1</v>
      </c>
      <c r="T1302" s="203">
        <v>0.5</v>
      </c>
      <c r="U1302" s="203">
        <v>0</v>
      </c>
      <c r="V1302" s="203">
        <v>0</v>
      </c>
      <c r="W1302" s="203">
        <v>0</v>
      </c>
      <c r="X1302" s="203">
        <v>0</v>
      </c>
      <c r="Y1302" s="203">
        <v>0</v>
      </c>
      <c r="Z1302" s="203">
        <v>0</v>
      </c>
      <c r="AA1302" s="203">
        <v>0</v>
      </c>
      <c r="AB1302" s="203">
        <v>0</v>
      </c>
      <c r="AC1302" s="203">
        <v>0</v>
      </c>
      <c r="AD1302" s="203">
        <v>0</v>
      </c>
      <c r="AE1302" s="203">
        <v>0</v>
      </c>
      <c r="AF1302" s="203">
        <v>0</v>
      </c>
      <c r="AG1302" s="203">
        <v>0</v>
      </c>
      <c r="AH1302" s="203">
        <v>0</v>
      </c>
      <c r="AI1302" s="203">
        <v>0</v>
      </c>
      <c r="AJ1302" s="203">
        <v>0</v>
      </c>
      <c r="AK1302" s="203">
        <v>0</v>
      </c>
      <c r="AL1302" s="203">
        <v>0</v>
      </c>
      <c r="AM1302" s="203">
        <v>0</v>
      </c>
      <c r="AN1302" s="203">
        <v>0</v>
      </c>
      <c r="AO1302" s="203">
        <v>0</v>
      </c>
      <c r="AP1302" s="203">
        <v>0</v>
      </c>
      <c r="AQ1302" s="203">
        <v>0</v>
      </c>
      <c r="AR1302" s="203">
        <v>0</v>
      </c>
      <c r="AS1302" s="203">
        <v>0</v>
      </c>
      <c r="AT1302" s="203">
        <v>0</v>
      </c>
      <c r="AU1302" s="203">
        <v>0</v>
      </c>
      <c r="AV1302" s="203">
        <v>0</v>
      </c>
      <c r="AW1302" s="203">
        <v>0</v>
      </c>
      <c r="AX1302" s="203">
        <v>0</v>
      </c>
      <c r="AY1302" s="203">
        <v>0</v>
      </c>
    </row>
    <row r="1303" spans="16:51" x14ac:dyDescent="0.25">
      <c r="P1303" s="200" t="s">
        <v>4056</v>
      </c>
      <c r="Q1303" s="203" t="s">
        <v>4030</v>
      </c>
      <c r="R1303" s="203">
        <v>0.4</v>
      </c>
      <c r="S1303" s="203">
        <v>0.1</v>
      </c>
      <c r="T1303" s="203">
        <v>0.5</v>
      </c>
      <c r="U1303" s="203">
        <v>0</v>
      </c>
      <c r="V1303" s="203">
        <v>0</v>
      </c>
      <c r="W1303" s="203">
        <v>0</v>
      </c>
      <c r="X1303" s="203">
        <v>0</v>
      </c>
      <c r="Y1303" s="203">
        <v>0</v>
      </c>
      <c r="Z1303" s="203">
        <v>0</v>
      </c>
      <c r="AA1303" s="203">
        <v>0</v>
      </c>
      <c r="AB1303" s="203">
        <v>0</v>
      </c>
      <c r="AC1303" s="203">
        <v>0</v>
      </c>
      <c r="AD1303" s="203">
        <v>0</v>
      </c>
      <c r="AE1303" s="203">
        <v>0</v>
      </c>
      <c r="AF1303" s="203">
        <v>0</v>
      </c>
      <c r="AG1303" s="203">
        <v>0</v>
      </c>
      <c r="AH1303" s="203">
        <v>0</v>
      </c>
      <c r="AI1303" s="203">
        <v>0</v>
      </c>
      <c r="AJ1303" s="203">
        <v>0</v>
      </c>
      <c r="AK1303" s="203">
        <v>0</v>
      </c>
      <c r="AL1303" s="203">
        <v>0</v>
      </c>
      <c r="AM1303" s="203">
        <v>0</v>
      </c>
      <c r="AN1303" s="203">
        <v>0</v>
      </c>
      <c r="AO1303" s="203">
        <v>0</v>
      </c>
      <c r="AP1303" s="203">
        <v>0</v>
      </c>
      <c r="AQ1303" s="203">
        <v>0</v>
      </c>
      <c r="AR1303" s="203">
        <v>0</v>
      </c>
      <c r="AS1303" s="203">
        <v>0</v>
      </c>
      <c r="AT1303" s="203">
        <v>0</v>
      </c>
      <c r="AU1303" s="203">
        <v>0</v>
      </c>
      <c r="AV1303" s="203">
        <v>0</v>
      </c>
      <c r="AW1303" s="203">
        <v>0</v>
      </c>
      <c r="AX1303" s="203">
        <v>0</v>
      </c>
      <c r="AY1303" s="203">
        <v>0</v>
      </c>
    </row>
    <row r="1304" spans="16:51" x14ac:dyDescent="0.25">
      <c r="P1304" s="200" t="s">
        <v>4056</v>
      </c>
      <c r="Q1304" s="203" t="s">
        <v>4033</v>
      </c>
      <c r="R1304" s="203">
        <v>0.4</v>
      </c>
      <c r="S1304" s="203">
        <v>0.1</v>
      </c>
      <c r="T1304" s="203">
        <v>0.5</v>
      </c>
      <c r="U1304" s="203">
        <v>0</v>
      </c>
      <c r="V1304" s="203">
        <v>0</v>
      </c>
      <c r="W1304" s="203">
        <v>0</v>
      </c>
      <c r="X1304" s="203">
        <v>0</v>
      </c>
      <c r="Y1304" s="203">
        <v>0</v>
      </c>
      <c r="Z1304" s="203">
        <v>0</v>
      </c>
      <c r="AA1304" s="203">
        <v>0</v>
      </c>
      <c r="AB1304" s="203">
        <v>0</v>
      </c>
      <c r="AC1304" s="203">
        <v>0</v>
      </c>
      <c r="AD1304" s="203">
        <v>0</v>
      </c>
      <c r="AE1304" s="203">
        <v>0</v>
      </c>
      <c r="AF1304" s="203">
        <v>0</v>
      </c>
      <c r="AG1304" s="203">
        <v>0</v>
      </c>
      <c r="AH1304" s="203">
        <v>0</v>
      </c>
      <c r="AI1304" s="203">
        <v>0</v>
      </c>
      <c r="AJ1304" s="203">
        <v>0</v>
      </c>
      <c r="AK1304" s="203">
        <v>0</v>
      </c>
      <c r="AL1304" s="203">
        <v>0</v>
      </c>
      <c r="AM1304" s="203">
        <v>0</v>
      </c>
      <c r="AN1304" s="203">
        <v>0</v>
      </c>
      <c r="AO1304" s="203">
        <v>0</v>
      </c>
      <c r="AP1304" s="203">
        <v>0</v>
      </c>
      <c r="AQ1304" s="203">
        <v>0</v>
      </c>
      <c r="AR1304" s="203">
        <v>0</v>
      </c>
      <c r="AS1304" s="203">
        <v>0</v>
      </c>
      <c r="AT1304" s="203">
        <v>0</v>
      </c>
      <c r="AU1304" s="203">
        <v>0</v>
      </c>
      <c r="AV1304" s="203">
        <v>0</v>
      </c>
      <c r="AW1304" s="203">
        <v>0</v>
      </c>
      <c r="AX1304" s="203">
        <v>0</v>
      </c>
      <c r="AY1304" s="203">
        <v>0</v>
      </c>
    </row>
    <row r="1305" spans="16:51" x14ac:dyDescent="0.25">
      <c r="P1305" s="200" t="s">
        <v>4056</v>
      </c>
      <c r="Q1305" s="203" t="s">
        <v>3835</v>
      </c>
      <c r="R1305" s="203">
        <v>0.4</v>
      </c>
      <c r="S1305" s="203">
        <v>0.09</v>
      </c>
      <c r="T1305" s="203">
        <v>0.01</v>
      </c>
      <c r="U1305" s="203">
        <v>0.5</v>
      </c>
      <c r="V1305" s="203">
        <v>0</v>
      </c>
      <c r="W1305" s="203">
        <v>0</v>
      </c>
      <c r="X1305" s="203">
        <v>0</v>
      </c>
      <c r="Y1305" s="203">
        <v>0</v>
      </c>
      <c r="Z1305" s="203">
        <v>0</v>
      </c>
      <c r="AA1305" s="203">
        <v>0</v>
      </c>
      <c r="AB1305" s="203">
        <v>0</v>
      </c>
      <c r="AC1305" s="203">
        <v>0</v>
      </c>
      <c r="AD1305" s="203">
        <v>0</v>
      </c>
      <c r="AE1305" s="203">
        <v>0</v>
      </c>
      <c r="AF1305" s="203">
        <v>0</v>
      </c>
      <c r="AG1305" s="203">
        <v>0</v>
      </c>
      <c r="AH1305" s="203">
        <v>0</v>
      </c>
      <c r="AI1305" s="203">
        <v>0</v>
      </c>
      <c r="AJ1305" s="203">
        <v>0</v>
      </c>
      <c r="AK1305" s="203">
        <v>0</v>
      </c>
      <c r="AL1305" s="203">
        <v>0</v>
      </c>
      <c r="AM1305" s="203">
        <v>0</v>
      </c>
      <c r="AN1305" s="203">
        <v>0</v>
      </c>
      <c r="AO1305" s="203">
        <v>0</v>
      </c>
      <c r="AP1305" s="203">
        <v>0</v>
      </c>
      <c r="AQ1305" s="203">
        <v>0</v>
      </c>
      <c r="AR1305" s="203">
        <v>0</v>
      </c>
      <c r="AS1305" s="203">
        <v>0</v>
      </c>
      <c r="AT1305" s="203">
        <v>0</v>
      </c>
      <c r="AU1305" s="203">
        <v>0</v>
      </c>
      <c r="AV1305" s="203">
        <v>0</v>
      </c>
      <c r="AW1305" s="203">
        <v>0</v>
      </c>
      <c r="AX1305" s="203">
        <v>0</v>
      </c>
      <c r="AY1305" s="203">
        <v>0</v>
      </c>
    </row>
    <row r="1306" spans="16:51" x14ac:dyDescent="0.25">
      <c r="P1306" s="200" t="s">
        <v>4056</v>
      </c>
      <c r="Q1306" s="203" t="s">
        <v>3997</v>
      </c>
      <c r="R1306" s="203">
        <v>0.4</v>
      </c>
      <c r="S1306" s="203">
        <v>0.1</v>
      </c>
      <c r="T1306" s="203">
        <v>0.5</v>
      </c>
      <c r="U1306" s="203">
        <v>0</v>
      </c>
      <c r="V1306" s="203">
        <v>0</v>
      </c>
      <c r="W1306" s="203">
        <v>0</v>
      </c>
      <c r="X1306" s="203">
        <v>0</v>
      </c>
      <c r="Y1306" s="203">
        <v>0</v>
      </c>
      <c r="Z1306" s="203">
        <v>0</v>
      </c>
      <c r="AA1306" s="203">
        <v>0</v>
      </c>
      <c r="AB1306" s="203">
        <v>0</v>
      </c>
      <c r="AC1306" s="203">
        <v>0</v>
      </c>
      <c r="AD1306" s="203">
        <v>0</v>
      </c>
      <c r="AE1306" s="203">
        <v>0</v>
      </c>
      <c r="AF1306" s="203">
        <v>0</v>
      </c>
      <c r="AG1306" s="203">
        <v>0</v>
      </c>
      <c r="AH1306" s="203">
        <v>0</v>
      </c>
      <c r="AI1306" s="203">
        <v>0</v>
      </c>
      <c r="AJ1306" s="203">
        <v>0</v>
      </c>
      <c r="AK1306" s="203">
        <v>0</v>
      </c>
      <c r="AL1306" s="203">
        <v>0</v>
      </c>
      <c r="AM1306" s="203">
        <v>0</v>
      </c>
      <c r="AN1306" s="203">
        <v>0</v>
      </c>
      <c r="AO1306" s="203">
        <v>0</v>
      </c>
      <c r="AP1306" s="203">
        <v>0</v>
      </c>
      <c r="AQ1306" s="203">
        <v>0</v>
      </c>
      <c r="AR1306" s="203">
        <v>0</v>
      </c>
      <c r="AS1306" s="203">
        <v>0</v>
      </c>
      <c r="AT1306" s="203">
        <v>0</v>
      </c>
      <c r="AU1306" s="203">
        <v>0</v>
      </c>
      <c r="AV1306" s="203">
        <v>0</v>
      </c>
      <c r="AW1306" s="203">
        <v>0</v>
      </c>
      <c r="AX1306" s="203">
        <v>0</v>
      </c>
      <c r="AY1306" s="203">
        <v>0</v>
      </c>
    </row>
    <row r="1307" spans="16:51" x14ac:dyDescent="0.25">
      <c r="P1307" s="200" t="s">
        <v>4056</v>
      </c>
      <c r="Q1307" s="203" t="s">
        <v>3924</v>
      </c>
      <c r="R1307" s="203">
        <v>0.4</v>
      </c>
      <c r="S1307" s="203">
        <v>0.1</v>
      </c>
      <c r="T1307" s="203">
        <v>0.5</v>
      </c>
      <c r="U1307" s="203">
        <v>0</v>
      </c>
      <c r="V1307" s="203">
        <v>0</v>
      </c>
      <c r="W1307" s="203">
        <v>0</v>
      </c>
      <c r="X1307" s="203">
        <v>0</v>
      </c>
      <c r="Y1307" s="203">
        <v>0</v>
      </c>
      <c r="Z1307" s="203">
        <v>0</v>
      </c>
      <c r="AA1307" s="203">
        <v>0</v>
      </c>
      <c r="AB1307" s="203">
        <v>0</v>
      </c>
      <c r="AC1307" s="203">
        <v>0</v>
      </c>
      <c r="AD1307" s="203">
        <v>0</v>
      </c>
      <c r="AE1307" s="203">
        <v>0</v>
      </c>
      <c r="AF1307" s="203">
        <v>0</v>
      </c>
      <c r="AG1307" s="203">
        <v>0</v>
      </c>
      <c r="AH1307" s="203">
        <v>0</v>
      </c>
      <c r="AI1307" s="203">
        <v>0</v>
      </c>
      <c r="AJ1307" s="203">
        <v>0</v>
      </c>
      <c r="AK1307" s="203">
        <v>0</v>
      </c>
      <c r="AL1307" s="203">
        <v>0</v>
      </c>
      <c r="AM1307" s="203">
        <v>0</v>
      </c>
      <c r="AN1307" s="203">
        <v>0</v>
      </c>
      <c r="AO1307" s="203">
        <v>0</v>
      </c>
      <c r="AP1307" s="203">
        <v>0</v>
      </c>
      <c r="AQ1307" s="203">
        <v>0</v>
      </c>
      <c r="AR1307" s="203">
        <v>0</v>
      </c>
      <c r="AS1307" s="203">
        <v>0</v>
      </c>
      <c r="AT1307" s="203">
        <v>0</v>
      </c>
      <c r="AU1307" s="203">
        <v>0</v>
      </c>
      <c r="AV1307" s="203">
        <v>0</v>
      </c>
      <c r="AW1307" s="203">
        <v>0</v>
      </c>
      <c r="AX1307" s="203">
        <v>0</v>
      </c>
      <c r="AY1307" s="203">
        <v>0</v>
      </c>
    </row>
    <row r="1308" spans="16:51" x14ac:dyDescent="0.25">
      <c r="P1308" s="200" t="s">
        <v>4056</v>
      </c>
      <c r="Q1308" s="203" t="s">
        <v>3662</v>
      </c>
      <c r="R1308" s="203">
        <v>0.49</v>
      </c>
      <c r="S1308" s="203">
        <v>0.01</v>
      </c>
      <c r="T1308" s="203">
        <v>0.5</v>
      </c>
      <c r="U1308" s="203">
        <v>0</v>
      </c>
      <c r="V1308" s="203">
        <v>0</v>
      </c>
      <c r="W1308" s="203">
        <v>0</v>
      </c>
      <c r="X1308" s="203">
        <v>0</v>
      </c>
      <c r="Y1308" s="203">
        <v>0</v>
      </c>
      <c r="Z1308" s="203">
        <v>0</v>
      </c>
      <c r="AA1308" s="203">
        <v>0</v>
      </c>
      <c r="AB1308" s="203">
        <v>0</v>
      </c>
      <c r="AC1308" s="203">
        <v>0</v>
      </c>
      <c r="AD1308" s="203">
        <v>0</v>
      </c>
      <c r="AE1308" s="203">
        <v>0</v>
      </c>
      <c r="AF1308" s="203">
        <v>0</v>
      </c>
      <c r="AG1308" s="203">
        <v>0</v>
      </c>
      <c r="AH1308" s="203">
        <v>0</v>
      </c>
      <c r="AI1308" s="203">
        <v>0</v>
      </c>
      <c r="AJ1308" s="203">
        <v>0</v>
      </c>
      <c r="AK1308" s="203">
        <v>0</v>
      </c>
      <c r="AL1308" s="203">
        <v>0</v>
      </c>
      <c r="AM1308" s="203">
        <v>0</v>
      </c>
      <c r="AN1308" s="203">
        <v>0</v>
      </c>
      <c r="AO1308" s="203">
        <v>0</v>
      </c>
      <c r="AP1308" s="203">
        <v>0</v>
      </c>
      <c r="AQ1308" s="203">
        <v>0</v>
      </c>
      <c r="AR1308" s="203">
        <v>0</v>
      </c>
      <c r="AS1308" s="203">
        <v>0</v>
      </c>
      <c r="AT1308" s="203">
        <v>0</v>
      </c>
      <c r="AU1308" s="203">
        <v>0</v>
      </c>
      <c r="AV1308" s="203">
        <v>0</v>
      </c>
      <c r="AW1308" s="203">
        <v>0</v>
      </c>
      <c r="AX1308" s="203">
        <v>0</v>
      </c>
      <c r="AY1308" s="203">
        <v>0</v>
      </c>
    </row>
    <row r="1309" spans="16:51" x14ac:dyDescent="0.25">
      <c r="P1309" s="200" t="s">
        <v>4056</v>
      </c>
      <c r="Q1309" s="203" t="s">
        <v>3806</v>
      </c>
      <c r="R1309" s="203">
        <v>0.4</v>
      </c>
      <c r="S1309" s="203">
        <v>0.09</v>
      </c>
      <c r="T1309" s="203">
        <v>0.01</v>
      </c>
      <c r="U1309" s="203">
        <v>0.5</v>
      </c>
      <c r="V1309" s="203">
        <v>0</v>
      </c>
      <c r="W1309" s="203">
        <v>0</v>
      </c>
      <c r="X1309" s="203">
        <v>0</v>
      </c>
      <c r="Y1309" s="203">
        <v>0</v>
      </c>
      <c r="Z1309" s="203">
        <v>0</v>
      </c>
      <c r="AA1309" s="203">
        <v>0</v>
      </c>
      <c r="AB1309" s="203">
        <v>0</v>
      </c>
      <c r="AC1309" s="203">
        <v>0</v>
      </c>
      <c r="AD1309" s="203">
        <v>0</v>
      </c>
      <c r="AE1309" s="203">
        <v>0</v>
      </c>
      <c r="AF1309" s="203">
        <v>0</v>
      </c>
      <c r="AG1309" s="203">
        <v>0</v>
      </c>
      <c r="AH1309" s="203">
        <v>0</v>
      </c>
      <c r="AI1309" s="203">
        <v>0</v>
      </c>
      <c r="AJ1309" s="203">
        <v>0</v>
      </c>
      <c r="AK1309" s="203">
        <v>0</v>
      </c>
      <c r="AL1309" s="203">
        <v>0</v>
      </c>
      <c r="AM1309" s="203">
        <v>0</v>
      </c>
      <c r="AN1309" s="203">
        <v>0</v>
      </c>
      <c r="AO1309" s="203">
        <v>0</v>
      </c>
      <c r="AP1309" s="203">
        <v>0</v>
      </c>
      <c r="AQ1309" s="203">
        <v>0</v>
      </c>
      <c r="AR1309" s="203">
        <v>0</v>
      </c>
      <c r="AS1309" s="203">
        <v>0</v>
      </c>
      <c r="AT1309" s="203">
        <v>0</v>
      </c>
      <c r="AU1309" s="203">
        <v>0</v>
      </c>
      <c r="AV1309" s="203">
        <v>0</v>
      </c>
      <c r="AW1309" s="203">
        <v>0</v>
      </c>
      <c r="AX1309" s="203">
        <v>0</v>
      </c>
      <c r="AY1309" s="203">
        <v>0</v>
      </c>
    </row>
    <row r="1310" spans="16:51" x14ac:dyDescent="0.25">
      <c r="P1310" s="200" t="s">
        <v>4056</v>
      </c>
      <c r="Q1310" s="203" t="s">
        <v>3817</v>
      </c>
      <c r="R1310" s="203">
        <v>0.4</v>
      </c>
      <c r="S1310" s="203">
        <v>0.09</v>
      </c>
      <c r="T1310" s="203">
        <v>0.01</v>
      </c>
      <c r="U1310" s="203">
        <v>0.5</v>
      </c>
      <c r="V1310" s="203">
        <v>0</v>
      </c>
      <c r="W1310" s="203">
        <v>0</v>
      </c>
      <c r="X1310" s="203">
        <v>0</v>
      </c>
      <c r="Y1310" s="203">
        <v>0</v>
      </c>
      <c r="Z1310" s="203">
        <v>0</v>
      </c>
      <c r="AA1310" s="203">
        <v>0</v>
      </c>
      <c r="AB1310" s="203">
        <v>0</v>
      </c>
      <c r="AC1310" s="203">
        <v>0</v>
      </c>
      <c r="AD1310" s="203">
        <v>0</v>
      </c>
      <c r="AE1310" s="203">
        <v>0</v>
      </c>
      <c r="AF1310" s="203">
        <v>0</v>
      </c>
      <c r="AG1310" s="203">
        <v>0</v>
      </c>
      <c r="AH1310" s="203">
        <v>0</v>
      </c>
      <c r="AI1310" s="203">
        <v>0</v>
      </c>
      <c r="AJ1310" s="203">
        <v>0</v>
      </c>
      <c r="AK1310" s="203">
        <v>0</v>
      </c>
      <c r="AL1310" s="203">
        <v>0</v>
      </c>
      <c r="AM1310" s="203">
        <v>0</v>
      </c>
      <c r="AN1310" s="203">
        <v>0</v>
      </c>
      <c r="AO1310" s="203">
        <v>0</v>
      </c>
      <c r="AP1310" s="203">
        <v>0</v>
      </c>
      <c r="AQ1310" s="203">
        <v>0</v>
      </c>
      <c r="AR1310" s="203">
        <v>0</v>
      </c>
      <c r="AS1310" s="203">
        <v>0</v>
      </c>
      <c r="AT1310" s="203">
        <v>0</v>
      </c>
      <c r="AU1310" s="203">
        <v>0</v>
      </c>
      <c r="AV1310" s="203">
        <v>0</v>
      </c>
      <c r="AW1310" s="203">
        <v>0</v>
      </c>
      <c r="AX1310" s="203">
        <v>0</v>
      </c>
      <c r="AY1310" s="203">
        <v>0</v>
      </c>
    </row>
    <row r="1311" spans="16:51" x14ac:dyDescent="0.25">
      <c r="P1311" s="200" t="s">
        <v>4056</v>
      </c>
      <c r="Q1311" s="203" t="s">
        <v>3953</v>
      </c>
      <c r="R1311" s="203">
        <v>0.4</v>
      </c>
      <c r="S1311" s="203">
        <v>0.09</v>
      </c>
      <c r="T1311" s="203">
        <v>0.01</v>
      </c>
      <c r="U1311" s="203">
        <v>0.5</v>
      </c>
      <c r="V1311" s="203">
        <v>0</v>
      </c>
      <c r="W1311" s="203">
        <v>0</v>
      </c>
      <c r="X1311" s="203">
        <v>0</v>
      </c>
      <c r="Y1311" s="203">
        <v>0</v>
      </c>
      <c r="Z1311" s="203">
        <v>0</v>
      </c>
      <c r="AA1311" s="203">
        <v>0</v>
      </c>
      <c r="AB1311" s="203">
        <v>0</v>
      </c>
      <c r="AC1311" s="203">
        <v>0</v>
      </c>
      <c r="AD1311" s="203">
        <v>0</v>
      </c>
      <c r="AE1311" s="203">
        <v>0</v>
      </c>
      <c r="AF1311" s="203">
        <v>0</v>
      </c>
      <c r="AG1311" s="203">
        <v>0</v>
      </c>
      <c r="AH1311" s="203">
        <v>0</v>
      </c>
      <c r="AI1311" s="203">
        <v>0</v>
      </c>
      <c r="AJ1311" s="203">
        <v>0</v>
      </c>
      <c r="AK1311" s="203">
        <v>0</v>
      </c>
      <c r="AL1311" s="203">
        <v>0</v>
      </c>
      <c r="AM1311" s="203">
        <v>0</v>
      </c>
      <c r="AN1311" s="203">
        <v>0</v>
      </c>
      <c r="AO1311" s="203">
        <v>0</v>
      </c>
      <c r="AP1311" s="203">
        <v>0</v>
      </c>
      <c r="AQ1311" s="203">
        <v>0</v>
      </c>
      <c r="AR1311" s="203">
        <v>0</v>
      </c>
      <c r="AS1311" s="203">
        <v>0</v>
      </c>
      <c r="AT1311" s="203">
        <v>0</v>
      </c>
      <c r="AU1311" s="203">
        <v>0</v>
      </c>
      <c r="AV1311" s="203">
        <v>0</v>
      </c>
      <c r="AW1311" s="203">
        <v>0</v>
      </c>
      <c r="AX1311" s="203">
        <v>0</v>
      </c>
      <c r="AY1311" s="203">
        <v>0</v>
      </c>
    </row>
    <row r="1312" spans="16:51" x14ac:dyDescent="0.25">
      <c r="P1312" s="200" t="s">
        <v>4056</v>
      </c>
      <c r="Q1312" s="203" t="s">
        <v>3967</v>
      </c>
      <c r="R1312" s="203">
        <v>0.4</v>
      </c>
      <c r="S1312" s="203">
        <v>0.1</v>
      </c>
      <c r="T1312" s="203">
        <v>0.5</v>
      </c>
      <c r="U1312" s="203">
        <v>0</v>
      </c>
      <c r="V1312" s="203">
        <v>0</v>
      </c>
      <c r="W1312" s="203">
        <v>0</v>
      </c>
      <c r="X1312" s="203">
        <v>0</v>
      </c>
      <c r="Y1312" s="203">
        <v>0</v>
      </c>
      <c r="Z1312" s="203">
        <v>0</v>
      </c>
      <c r="AA1312" s="203">
        <v>0</v>
      </c>
      <c r="AB1312" s="203">
        <v>0</v>
      </c>
      <c r="AC1312" s="203">
        <v>0</v>
      </c>
      <c r="AD1312" s="203">
        <v>0</v>
      </c>
      <c r="AE1312" s="203">
        <v>0</v>
      </c>
      <c r="AF1312" s="203">
        <v>0</v>
      </c>
      <c r="AG1312" s="203">
        <v>0</v>
      </c>
      <c r="AH1312" s="203">
        <v>0</v>
      </c>
      <c r="AI1312" s="203">
        <v>0</v>
      </c>
      <c r="AJ1312" s="203">
        <v>0</v>
      </c>
      <c r="AK1312" s="203">
        <v>0</v>
      </c>
      <c r="AL1312" s="203">
        <v>0</v>
      </c>
      <c r="AM1312" s="203">
        <v>0</v>
      </c>
      <c r="AN1312" s="203">
        <v>0</v>
      </c>
      <c r="AO1312" s="203">
        <v>0</v>
      </c>
      <c r="AP1312" s="203">
        <v>0</v>
      </c>
      <c r="AQ1312" s="203">
        <v>0</v>
      </c>
      <c r="AR1312" s="203">
        <v>0</v>
      </c>
      <c r="AS1312" s="203">
        <v>0</v>
      </c>
      <c r="AT1312" s="203">
        <v>0</v>
      </c>
      <c r="AU1312" s="203">
        <v>0</v>
      </c>
      <c r="AV1312" s="203">
        <v>0</v>
      </c>
      <c r="AW1312" s="203">
        <v>0</v>
      </c>
      <c r="AX1312" s="203">
        <v>0</v>
      </c>
      <c r="AY1312" s="203">
        <v>0</v>
      </c>
    </row>
    <row r="1313" spans="16:51" x14ac:dyDescent="0.25">
      <c r="P1313" s="200"/>
      <c r="Q1313" s="203" t="s">
        <v>4046</v>
      </c>
      <c r="R1313" s="203"/>
      <c r="S1313" s="203"/>
      <c r="T1313" s="203"/>
      <c r="U1313" s="203"/>
      <c r="V1313" s="203"/>
      <c r="W1313" s="203"/>
      <c r="X1313" s="203"/>
      <c r="Y1313" s="203"/>
      <c r="Z1313" s="203"/>
      <c r="AA1313" s="203"/>
      <c r="AB1313" s="203"/>
      <c r="AC1313" s="203"/>
      <c r="AD1313" s="203"/>
      <c r="AE1313" s="203"/>
      <c r="AF1313" s="203"/>
      <c r="AG1313" s="203"/>
      <c r="AH1313" s="203"/>
      <c r="AI1313" s="203"/>
      <c r="AJ1313" s="203"/>
      <c r="AK1313" s="203"/>
      <c r="AL1313" s="203"/>
      <c r="AM1313" s="203"/>
      <c r="AN1313" s="203"/>
      <c r="AO1313" s="203"/>
      <c r="AP1313" s="203"/>
      <c r="AQ1313" s="203"/>
      <c r="AR1313" s="203"/>
      <c r="AS1313" s="203"/>
      <c r="AT1313" s="203"/>
      <c r="AU1313" s="203"/>
      <c r="AV1313" s="203"/>
      <c r="AW1313" s="203"/>
      <c r="AX1313" s="203"/>
      <c r="AY1313" s="203"/>
    </row>
    <row r="1314" spans="16:51" x14ac:dyDescent="0.25">
      <c r="P1314" s="200"/>
      <c r="Q1314" s="203" t="s">
        <v>3705</v>
      </c>
      <c r="R1314" s="203"/>
      <c r="S1314" s="203"/>
      <c r="T1314" s="203"/>
      <c r="U1314" s="203"/>
      <c r="V1314" s="203"/>
      <c r="W1314" s="203"/>
      <c r="X1314" s="203"/>
      <c r="Y1314" s="203"/>
      <c r="Z1314" s="203"/>
      <c r="AA1314" s="203"/>
      <c r="AB1314" s="203"/>
      <c r="AC1314" s="203"/>
      <c r="AD1314" s="203"/>
      <c r="AE1314" s="203"/>
      <c r="AF1314" s="203"/>
      <c r="AG1314" s="203"/>
      <c r="AH1314" s="203"/>
      <c r="AI1314" s="203"/>
      <c r="AJ1314" s="203"/>
      <c r="AK1314" s="203"/>
      <c r="AL1314" s="203"/>
      <c r="AM1314" s="203"/>
      <c r="AN1314" s="203"/>
      <c r="AO1314" s="203"/>
      <c r="AP1314" s="203"/>
      <c r="AQ1314" s="203"/>
      <c r="AR1314" s="203"/>
      <c r="AS1314" s="203"/>
      <c r="AT1314" s="203"/>
      <c r="AU1314" s="203"/>
      <c r="AV1314" s="203"/>
      <c r="AW1314" s="203"/>
      <c r="AX1314" s="203"/>
      <c r="AY1314" s="203"/>
    </row>
    <row r="1315" spans="16:51" x14ac:dyDescent="0.25">
      <c r="P1315" s="200"/>
      <c r="Q1315" s="203" t="s">
        <v>3668</v>
      </c>
      <c r="R1315" s="203"/>
      <c r="S1315" s="203"/>
      <c r="T1315" s="203"/>
      <c r="U1315" s="203"/>
      <c r="V1315" s="203"/>
      <c r="W1315" s="203"/>
      <c r="X1315" s="203"/>
      <c r="Y1315" s="203"/>
      <c r="Z1315" s="203"/>
      <c r="AA1315" s="203"/>
      <c r="AB1315" s="203"/>
      <c r="AC1315" s="203"/>
      <c r="AD1315" s="203"/>
      <c r="AE1315" s="203"/>
      <c r="AF1315" s="203"/>
      <c r="AG1315" s="203"/>
      <c r="AH1315" s="203"/>
      <c r="AI1315" s="203"/>
      <c r="AJ1315" s="203"/>
      <c r="AK1315" s="203"/>
      <c r="AL1315" s="203"/>
      <c r="AM1315" s="203"/>
      <c r="AN1315" s="203"/>
      <c r="AO1315" s="203"/>
      <c r="AP1315" s="203"/>
      <c r="AQ1315" s="203"/>
      <c r="AR1315" s="203"/>
      <c r="AS1315" s="203"/>
      <c r="AT1315" s="203"/>
      <c r="AU1315" s="203"/>
      <c r="AV1315" s="203"/>
      <c r="AW1315" s="203"/>
      <c r="AX1315" s="203"/>
      <c r="AY1315" s="203"/>
    </row>
    <row r="1316" spans="16:51" x14ac:dyDescent="0.25">
      <c r="P1316" s="200"/>
      <c r="Q1316" s="203" t="s">
        <v>4048</v>
      </c>
      <c r="R1316" s="203"/>
      <c r="S1316" s="203"/>
      <c r="T1316" s="203"/>
      <c r="U1316" s="203"/>
      <c r="V1316" s="203"/>
      <c r="W1316" s="203"/>
      <c r="X1316" s="203"/>
      <c r="Y1316" s="203"/>
      <c r="Z1316" s="203"/>
      <c r="AA1316" s="203"/>
      <c r="AB1316" s="203"/>
      <c r="AC1316" s="203"/>
      <c r="AD1316" s="203"/>
      <c r="AE1316" s="203"/>
      <c r="AF1316" s="203"/>
      <c r="AG1316" s="203"/>
      <c r="AH1316" s="203"/>
      <c r="AI1316" s="203"/>
      <c r="AJ1316" s="203"/>
      <c r="AK1316" s="203"/>
      <c r="AL1316" s="203"/>
      <c r="AM1316" s="203"/>
      <c r="AN1316" s="203"/>
      <c r="AO1316" s="203"/>
      <c r="AP1316" s="203"/>
      <c r="AQ1316" s="203"/>
      <c r="AR1316" s="203"/>
      <c r="AS1316" s="203"/>
      <c r="AT1316" s="203"/>
      <c r="AU1316" s="203"/>
      <c r="AV1316" s="203"/>
      <c r="AW1316" s="203"/>
      <c r="AX1316" s="203"/>
      <c r="AY1316" s="203"/>
    </row>
    <row r="1317" spans="16:51" x14ac:dyDescent="0.25">
      <c r="P1317" s="200"/>
      <c r="Q1317" s="203" t="s">
        <v>3667</v>
      </c>
      <c r="R1317" s="203"/>
      <c r="S1317" s="203"/>
      <c r="T1317" s="203"/>
      <c r="U1317" s="203"/>
      <c r="V1317" s="203"/>
      <c r="W1317" s="203"/>
      <c r="X1317" s="203"/>
      <c r="Y1317" s="203"/>
      <c r="Z1317" s="203"/>
      <c r="AA1317" s="203"/>
      <c r="AB1317" s="203"/>
      <c r="AC1317" s="203"/>
      <c r="AD1317" s="203"/>
      <c r="AE1317" s="203"/>
      <c r="AF1317" s="203"/>
      <c r="AG1317" s="203"/>
      <c r="AH1317" s="203"/>
      <c r="AI1317" s="203"/>
      <c r="AJ1317" s="203"/>
      <c r="AK1317" s="203"/>
      <c r="AL1317" s="203"/>
      <c r="AM1317" s="203"/>
      <c r="AN1317" s="203"/>
      <c r="AO1317" s="203"/>
      <c r="AP1317" s="203"/>
      <c r="AQ1317" s="203"/>
      <c r="AR1317" s="203"/>
      <c r="AS1317" s="203"/>
      <c r="AT1317" s="203"/>
      <c r="AU1317" s="203"/>
      <c r="AV1317" s="203"/>
      <c r="AW1317" s="203"/>
      <c r="AX1317" s="203"/>
      <c r="AY1317" s="203"/>
    </row>
    <row r="1318" spans="16:51" x14ac:dyDescent="0.25">
      <c r="P1318" s="200" t="s">
        <v>4056</v>
      </c>
      <c r="Q1318" s="203" t="s">
        <v>4008</v>
      </c>
      <c r="R1318" s="203">
        <v>0.4</v>
      </c>
      <c r="S1318" s="203">
        <v>0.1</v>
      </c>
      <c r="T1318" s="203">
        <v>0.5</v>
      </c>
      <c r="U1318" s="203">
        <v>0</v>
      </c>
      <c r="V1318" s="203">
        <v>0</v>
      </c>
      <c r="W1318" s="203">
        <v>0</v>
      </c>
      <c r="X1318" s="203">
        <v>0</v>
      </c>
      <c r="Y1318" s="203">
        <v>0</v>
      </c>
      <c r="Z1318" s="203">
        <v>0</v>
      </c>
      <c r="AA1318" s="203">
        <v>0</v>
      </c>
      <c r="AB1318" s="203">
        <v>0</v>
      </c>
      <c r="AC1318" s="203">
        <v>0</v>
      </c>
      <c r="AD1318" s="203">
        <v>0</v>
      </c>
      <c r="AE1318" s="203">
        <v>0</v>
      </c>
      <c r="AF1318" s="203">
        <v>0</v>
      </c>
      <c r="AG1318" s="203">
        <v>0</v>
      </c>
      <c r="AH1318" s="203">
        <v>0</v>
      </c>
      <c r="AI1318" s="203">
        <v>0</v>
      </c>
      <c r="AJ1318" s="203">
        <v>0</v>
      </c>
      <c r="AK1318" s="203">
        <v>0</v>
      </c>
      <c r="AL1318" s="203">
        <v>0</v>
      </c>
      <c r="AM1318" s="203">
        <v>0</v>
      </c>
      <c r="AN1318" s="203">
        <v>0</v>
      </c>
      <c r="AO1318" s="203">
        <v>0</v>
      </c>
      <c r="AP1318" s="203">
        <v>0</v>
      </c>
      <c r="AQ1318" s="203">
        <v>0</v>
      </c>
      <c r="AR1318" s="203">
        <v>0</v>
      </c>
      <c r="AS1318" s="203">
        <v>0</v>
      </c>
      <c r="AT1318" s="203">
        <v>0</v>
      </c>
      <c r="AU1318" s="203">
        <v>0</v>
      </c>
      <c r="AV1318" s="203">
        <v>0</v>
      </c>
      <c r="AW1318" s="203">
        <v>0</v>
      </c>
      <c r="AX1318" s="203">
        <v>0</v>
      </c>
      <c r="AY1318" s="203">
        <v>0</v>
      </c>
    </row>
    <row r="1319" spans="16:51" x14ac:dyDescent="0.25">
      <c r="P1319" s="200" t="s">
        <v>4056</v>
      </c>
      <c r="Q1319" s="203" t="s">
        <v>3628</v>
      </c>
      <c r="R1319" s="203">
        <v>0.4</v>
      </c>
      <c r="S1319" s="203">
        <v>0.09</v>
      </c>
      <c r="T1319" s="203">
        <v>0.01</v>
      </c>
      <c r="U1319" s="203">
        <v>0.5</v>
      </c>
      <c r="V1319" s="203">
        <v>0</v>
      </c>
      <c r="W1319" s="203">
        <v>0</v>
      </c>
      <c r="X1319" s="203">
        <v>0</v>
      </c>
      <c r="Y1319" s="203">
        <v>0</v>
      </c>
      <c r="Z1319" s="203">
        <v>0</v>
      </c>
      <c r="AA1319" s="203">
        <v>0</v>
      </c>
      <c r="AB1319" s="203">
        <v>0</v>
      </c>
      <c r="AC1319" s="203">
        <v>0</v>
      </c>
      <c r="AD1319" s="203">
        <v>0</v>
      </c>
      <c r="AE1319" s="203">
        <v>0</v>
      </c>
      <c r="AF1319" s="203">
        <v>0</v>
      </c>
      <c r="AG1319" s="203">
        <v>0</v>
      </c>
      <c r="AH1319" s="203">
        <v>0</v>
      </c>
      <c r="AI1319" s="203">
        <v>0</v>
      </c>
      <c r="AJ1319" s="203">
        <v>0</v>
      </c>
      <c r="AK1319" s="203">
        <v>0</v>
      </c>
      <c r="AL1319" s="203">
        <v>0</v>
      </c>
      <c r="AM1319" s="203">
        <v>0</v>
      </c>
      <c r="AN1319" s="203">
        <v>0</v>
      </c>
      <c r="AO1319" s="203">
        <v>0</v>
      </c>
      <c r="AP1319" s="203">
        <v>0</v>
      </c>
      <c r="AQ1319" s="203">
        <v>0</v>
      </c>
      <c r="AR1319" s="203">
        <v>0</v>
      </c>
      <c r="AS1319" s="203">
        <v>0</v>
      </c>
      <c r="AT1319" s="203">
        <v>0</v>
      </c>
      <c r="AU1319" s="203">
        <v>0</v>
      </c>
      <c r="AV1319" s="203">
        <v>0</v>
      </c>
      <c r="AW1319" s="203">
        <v>0</v>
      </c>
      <c r="AX1319" s="203">
        <v>0</v>
      </c>
      <c r="AY1319" s="203">
        <v>0</v>
      </c>
    </row>
    <row r="1320" spans="16:51" x14ac:dyDescent="0.25">
      <c r="P1320" s="200"/>
      <c r="Q1320" s="203" t="s">
        <v>3591</v>
      </c>
      <c r="R1320" s="203"/>
      <c r="S1320" s="203"/>
      <c r="T1320" s="203"/>
      <c r="U1320" s="203"/>
      <c r="V1320" s="203"/>
      <c r="W1320" s="203"/>
      <c r="X1320" s="203"/>
      <c r="Y1320" s="203"/>
      <c r="Z1320" s="203"/>
      <c r="AA1320" s="203"/>
      <c r="AB1320" s="203"/>
      <c r="AC1320" s="203"/>
      <c r="AD1320" s="203"/>
      <c r="AE1320" s="203"/>
      <c r="AF1320" s="203"/>
      <c r="AG1320" s="203"/>
      <c r="AH1320" s="203"/>
      <c r="AI1320" s="203"/>
      <c r="AJ1320" s="203"/>
      <c r="AK1320" s="203"/>
      <c r="AL1320" s="203"/>
      <c r="AM1320" s="203"/>
      <c r="AN1320" s="203"/>
      <c r="AO1320" s="203"/>
      <c r="AP1320" s="203"/>
      <c r="AQ1320" s="203"/>
      <c r="AR1320" s="203"/>
      <c r="AS1320" s="203"/>
      <c r="AT1320" s="203"/>
      <c r="AU1320" s="203"/>
      <c r="AV1320" s="203"/>
      <c r="AW1320" s="203"/>
      <c r="AX1320" s="203"/>
      <c r="AY1320" s="203"/>
    </row>
    <row r="1321" spans="16:51" x14ac:dyDescent="0.25">
      <c r="P1321" s="200"/>
      <c r="Q1321" s="203" t="s">
        <v>3689</v>
      </c>
      <c r="R1321" s="203"/>
      <c r="S1321" s="203"/>
      <c r="T1321" s="203"/>
      <c r="U1321" s="203"/>
      <c r="V1321" s="203"/>
      <c r="W1321" s="203"/>
      <c r="X1321" s="203"/>
      <c r="Y1321" s="203"/>
      <c r="Z1321" s="203"/>
      <c r="AA1321" s="203"/>
      <c r="AB1321" s="203"/>
      <c r="AC1321" s="203"/>
      <c r="AD1321" s="203"/>
      <c r="AE1321" s="203"/>
      <c r="AF1321" s="203"/>
      <c r="AG1321" s="203"/>
      <c r="AH1321" s="203"/>
      <c r="AI1321" s="203"/>
      <c r="AJ1321" s="203"/>
      <c r="AK1321" s="203"/>
      <c r="AL1321" s="203"/>
      <c r="AM1321" s="203"/>
      <c r="AN1321" s="203"/>
      <c r="AO1321" s="203"/>
      <c r="AP1321" s="203"/>
      <c r="AQ1321" s="203"/>
      <c r="AR1321" s="203"/>
      <c r="AS1321" s="203"/>
      <c r="AT1321" s="203"/>
      <c r="AU1321" s="203"/>
      <c r="AV1321" s="203"/>
      <c r="AW1321" s="203"/>
      <c r="AX1321" s="203"/>
      <c r="AY1321" s="203"/>
    </row>
    <row r="1322" spans="16:51" x14ac:dyDescent="0.25">
      <c r="P1322" s="200"/>
      <c r="Q1322" s="203" t="s">
        <v>3688</v>
      </c>
      <c r="R1322" s="203"/>
      <c r="S1322" s="203"/>
      <c r="T1322" s="203"/>
      <c r="U1322" s="203"/>
      <c r="V1322" s="203"/>
      <c r="W1322" s="203"/>
      <c r="X1322" s="203"/>
      <c r="Y1322" s="203"/>
      <c r="Z1322" s="203"/>
      <c r="AA1322" s="203"/>
      <c r="AB1322" s="203"/>
      <c r="AC1322" s="203"/>
      <c r="AD1322" s="203"/>
      <c r="AE1322" s="203"/>
      <c r="AF1322" s="203"/>
      <c r="AG1322" s="203"/>
      <c r="AH1322" s="203"/>
      <c r="AI1322" s="203"/>
      <c r="AJ1322" s="203"/>
      <c r="AK1322" s="203"/>
      <c r="AL1322" s="203"/>
      <c r="AM1322" s="203"/>
      <c r="AN1322" s="203"/>
      <c r="AO1322" s="203"/>
      <c r="AP1322" s="203"/>
      <c r="AQ1322" s="203"/>
      <c r="AR1322" s="203"/>
      <c r="AS1322" s="203"/>
      <c r="AT1322" s="203"/>
      <c r="AU1322" s="203"/>
      <c r="AV1322" s="203"/>
      <c r="AW1322" s="203"/>
      <c r="AX1322" s="203"/>
      <c r="AY1322" s="203"/>
    </row>
    <row r="1323" spans="16:51" x14ac:dyDescent="0.25">
      <c r="P1323" s="200"/>
      <c r="Q1323" s="203" t="s">
        <v>4049</v>
      </c>
      <c r="R1323" s="203"/>
      <c r="S1323" s="203"/>
      <c r="T1323" s="203"/>
      <c r="U1323" s="203"/>
      <c r="V1323" s="203"/>
      <c r="W1323" s="203"/>
      <c r="X1323" s="203"/>
      <c r="Y1323" s="203"/>
      <c r="Z1323" s="203"/>
      <c r="AA1323" s="203"/>
      <c r="AB1323" s="203"/>
      <c r="AC1323" s="203"/>
      <c r="AD1323" s="203"/>
      <c r="AE1323" s="203"/>
      <c r="AF1323" s="203"/>
      <c r="AG1323" s="203"/>
      <c r="AH1323" s="203"/>
      <c r="AI1323" s="203"/>
      <c r="AJ1323" s="203"/>
      <c r="AK1323" s="203"/>
      <c r="AL1323" s="203"/>
      <c r="AM1323" s="203"/>
      <c r="AN1323" s="203"/>
      <c r="AO1323" s="203"/>
      <c r="AP1323" s="203"/>
      <c r="AQ1323" s="203"/>
      <c r="AR1323" s="203"/>
      <c r="AS1323" s="203"/>
      <c r="AT1323" s="203"/>
      <c r="AU1323" s="203"/>
      <c r="AV1323" s="203"/>
      <c r="AW1323" s="203"/>
      <c r="AX1323" s="203"/>
      <c r="AY1323" s="203"/>
    </row>
    <row r="1324" spans="16:51" x14ac:dyDescent="0.25">
      <c r="P1324" s="200" t="s">
        <v>4056</v>
      </c>
      <c r="Q1324" s="203" t="s">
        <v>3888</v>
      </c>
      <c r="R1324" s="203">
        <v>0.3</v>
      </c>
      <c r="S1324" s="203">
        <v>0.2</v>
      </c>
      <c r="T1324" s="203">
        <v>0.5</v>
      </c>
      <c r="U1324" s="203">
        <v>0</v>
      </c>
      <c r="V1324" s="203">
        <v>0</v>
      </c>
      <c r="W1324" s="203">
        <v>0</v>
      </c>
      <c r="X1324" s="203">
        <v>0</v>
      </c>
      <c r="Y1324" s="203">
        <v>0</v>
      </c>
      <c r="Z1324" s="203">
        <v>0</v>
      </c>
      <c r="AA1324" s="203">
        <v>0</v>
      </c>
      <c r="AB1324" s="203">
        <v>0</v>
      </c>
      <c r="AC1324" s="203">
        <v>0</v>
      </c>
      <c r="AD1324" s="203">
        <v>0</v>
      </c>
      <c r="AE1324" s="203">
        <v>0</v>
      </c>
      <c r="AF1324" s="203">
        <v>0</v>
      </c>
      <c r="AG1324" s="203">
        <v>0</v>
      </c>
      <c r="AH1324" s="203">
        <v>0</v>
      </c>
      <c r="AI1324" s="203">
        <v>0</v>
      </c>
      <c r="AJ1324" s="203">
        <v>0</v>
      </c>
      <c r="AK1324" s="203">
        <v>0</v>
      </c>
      <c r="AL1324" s="203">
        <v>0</v>
      </c>
      <c r="AM1324" s="203">
        <v>0</v>
      </c>
      <c r="AN1324" s="203">
        <v>0</v>
      </c>
      <c r="AO1324" s="203">
        <v>0</v>
      </c>
      <c r="AP1324" s="203">
        <v>0</v>
      </c>
      <c r="AQ1324" s="203">
        <v>0</v>
      </c>
      <c r="AR1324" s="203">
        <v>0</v>
      </c>
      <c r="AS1324" s="203">
        <v>0</v>
      </c>
      <c r="AT1324" s="203">
        <v>0</v>
      </c>
      <c r="AU1324" s="203">
        <v>0</v>
      </c>
      <c r="AV1324" s="203">
        <v>0</v>
      </c>
      <c r="AW1324" s="203">
        <v>0</v>
      </c>
      <c r="AX1324" s="203">
        <v>0</v>
      </c>
      <c r="AY1324" s="203">
        <v>0</v>
      </c>
    </row>
    <row r="1325" spans="16:51" x14ac:dyDescent="0.25">
      <c r="P1325" s="200" t="s">
        <v>4056</v>
      </c>
      <c r="Q1325" s="203" t="s">
        <v>3818</v>
      </c>
      <c r="R1325" s="203">
        <v>0.4</v>
      </c>
      <c r="S1325" s="203">
        <v>0.09</v>
      </c>
      <c r="T1325" s="203">
        <v>0.01</v>
      </c>
      <c r="U1325" s="203">
        <v>0.5</v>
      </c>
      <c r="V1325" s="203">
        <v>0</v>
      </c>
      <c r="W1325" s="203">
        <v>0</v>
      </c>
      <c r="X1325" s="203">
        <v>0</v>
      </c>
      <c r="Y1325" s="203">
        <v>0</v>
      </c>
      <c r="Z1325" s="203">
        <v>0</v>
      </c>
      <c r="AA1325" s="203">
        <v>0</v>
      </c>
      <c r="AB1325" s="203">
        <v>0</v>
      </c>
      <c r="AC1325" s="203">
        <v>0</v>
      </c>
      <c r="AD1325" s="203">
        <v>0</v>
      </c>
      <c r="AE1325" s="203">
        <v>0</v>
      </c>
      <c r="AF1325" s="203">
        <v>0</v>
      </c>
      <c r="AG1325" s="203">
        <v>0</v>
      </c>
      <c r="AH1325" s="203">
        <v>0</v>
      </c>
      <c r="AI1325" s="203">
        <v>0</v>
      </c>
      <c r="AJ1325" s="203">
        <v>0</v>
      </c>
      <c r="AK1325" s="203">
        <v>0</v>
      </c>
      <c r="AL1325" s="203">
        <v>0</v>
      </c>
      <c r="AM1325" s="203">
        <v>0</v>
      </c>
      <c r="AN1325" s="203">
        <v>0</v>
      </c>
      <c r="AO1325" s="203">
        <v>0</v>
      </c>
      <c r="AP1325" s="203">
        <v>0</v>
      </c>
      <c r="AQ1325" s="203">
        <v>0</v>
      </c>
      <c r="AR1325" s="203">
        <v>0</v>
      </c>
      <c r="AS1325" s="203">
        <v>0</v>
      </c>
      <c r="AT1325" s="203">
        <v>0</v>
      </c>
      <c r="AU1325" s="203">
        <v>0</v>
      </c>
      <c r="AV1325" s="203">
        <v>0</v>
      </c>
      <c r="AW1325" s="203">
        <v>0</v>
      </c>
      <c r="AX1325" s="203">
        <v>0</v>
      </c>
      <c r="AY1325" s="203">
        <v>0</v>
      </c>
    </row>
    <row r="1326" spans="16:51" x14ac:dyDescent="0.25">
      <c r="P1326" s="200" t="s">
        <v>4056</v>
      </c>
      <c r="Q1326" s="203" t="s">
        <v>3897</v>
      </c>
      <c r="R1326" s="203">
        <v>0.49</v>
      </c>
      <c r="S1326" s="203">
        <v>0.01</v>
      </c>
      <c r="T1326" s="203">
        <v>0.5</v>
      </c>
      <c r="U1326" s="203">
        <v>0</v>
      </c>
      <c r="V1326" s="203">
        <v>0</v>
      </c>
      <c r="W1326" s="203">
        <v>0</v>
      </c>
      <c r="X1326" s="203">
        <v>0</v>
      </c>
      <c r="Y1326" s="203">
        <v>0</v>
      </c>
      <c r="Z1326" s="203">
        <v>0</v>
      </c>
      <c r="AA1326" s="203">
        <v>0</v>
      </c>
      <c r="AB1326" s="203">
        <v>0</v>
      </c>
      <c r="AC1326" s="203">
        <v>0</v>
      </c>
      <c r="AD1326" s="203">
        <v>0</v>
      </c>
      <c r="AE1326" s="203">
        <v>0</v>
      </c>
      <c r="AF1326" s="203">
        <v>0</v>
      </c>
      <c r="AG1326" s="203">
        <v>0</v>
      </c>
      <c r="AH1326" s="203">
        <v>0</v>
      </c>
      <c r="AI1326" s="203">
        <v>0</v>
      </c>
      <c r="AJ1326" s="203">
        <v>0</v>
      </c>
      <c r="AK1326" s="203">
        <v>0</v>
      </c>
      <c r="AL1326" s="203">
        <v>0</v>
      </c>
      <c r="AM1326" s="203">
        <v>0</v>
      </c>
      <c r="AN1326" s="203">
        <v>0</v>
      </c>
      <c r="AO1326" s="203">
        <v>0</v>
      </c>
      <c r="AP1326" s="203">
        <v>0</v>
      </c>
      <c r="AQ1326" s="203">
        <v>0</v>
      </c>
      <c r="AR1326" s="203">
        <v>0</v>
      </c>
      <c r="AS1326" s="203">
        <v>0</v>
      </c>
      <c r="AT1326" s="203">
        <v>0</v>
      </c>
      <c r="AU1326" s="203">
        <v>0</v>
      </c>
      <c r="AV1326" s="203">
        <v>0</v>
      </c>
      <c r="AW1326" s="203">
        <v>0</v>
      </c>
      <c r="AX1326" s="203">
        <v>0</v>
      </c>
      <c r="AY1326" s="203">
        <v>0</v>
      </c>
    </row>
    <row r="1327" spans="16:51" x14ac:dyDescent="0.25">
      <c r="P1327" s="200"/>
      <c r="Q1327" s="203" t="s">
        <v>4038</v>
      </c>
      <c r="R1327" s="203"/>
      <c r="S1327" s="203"/>
      <c r="T1327" s="203"/>
      <c r="U1327" s="203"/>
      <c r="V1327" s="203"/>
      <c r="W1327" s="203"/>
      <c r="X1327" s="203"/>
      <c r="Y1327" s="203"/>
      <c r="Z1327" s="203"/>
      <c r="AA1327" s="203"/>
      <c r="AB1327" s="203"/>
      <c r="AC1327" s="203"/>
      <c r="AD1327" s="203"/>
      <c r="AE1327" s="203"/>
      <c r="AF1327" s="203"/>
      <c r="AG1327" s="203"/>
      <c r="AH1327" s="203"/>
      <c r="AI1327" s="203"/>
      <c r="AJ1327" s="203"/>
      <c r="AK1327" s="203"/>
      <c r="AL1327" s="203"/>
      <c r="AM1327" s="203"/>
      <c r="AN1327" s="203"/>
      <c r="AO1327" s="203"/>
      <c r="AP1327" s="203"/>
      <c r="AQ1327" s="203"/>
      <c r="AR1327" s="203"/>
      <c r="AS1327" s="203"/>
      <c r="AT1327" s="203"/>
      <c r="AU1327" s="203"/>
      <c r="AV1327" s="203"/>
      <c r="AW1327" s="203"/>
      <c r="AX1327" s="203"/>
      <c r="AY1327" s="203"/>
    </row>
    <row r="1328" spans="16:51" x14ac:dyDescent="0.25">
      <c r="P1328" s="200"/>
      <c r="Q1328" s="203" t="s">
        <v>4037</v>
      </c>
      <c r="R1328" s="203"/>
      <c r="S1328" s="203"/>
      <c r="T1328" s="203"/>
      <c r="U1328" s="203"/>
      <c r="V1328" s="203"/>
      <c r="W1328" s="203"/>
      <c r="X1328" s="203"/>
      <c r="Y1328" s="203"/>
      <c r="Z1328" s="203"/>
      <c r="AA1328" s="203"/>
      <c r="AB1328" s="203"/>
      <c r="AC1328" s="203"/>
      <c r="AD1328" s="203"/>
      <c r="AE1328" s="203"/>
      <c r="AF1328" s="203"/>
      <c r="AG1328" s="203"/>
      <c r="AH1328" s="203"/>
      <c r="AI1328" s="203"/>
      <c r="AJ1328" s="203"/>
      <c r="AK1328" s="203"/>
      <c r="AL1328" s="203"/>
      <c r="AM1328" s="203"/>
      <c r="AN1328" s="203"/>
      <c r="AO1328" s="203"/>
      <c r="AP1328" s="203"/>
      <c r="AQ1328" s="203"/>
      <c r="AR1328" s="203"/>
      <c r="AS1328" s="203"/>
      <c r="AT1328" s="203"/>
      <c r="AU1328" s="203"/>
      <c r="AV1328" s="203"/>
      <c r="AW1328" s="203"/>
      <c r="AX1328" s="203"/>
      <c r="AY1328" s="203"/>
    </row>
    <row r="1329" spans="16:51" x14ac:dyDescent="0.25">
      <c r="P1329" s="200" t="s">
        <v>4056</v>
      </c>
      <c r="Q1329" s="203" t="s">
        <v>4050</v>
      </c>
      <c r="R1329" s="203">
        <v>0.49</v>
      </c>
      <c r="S1329" s="203">
        <v>0.01</v>
      </c>
      <c r="T1329" s="203">
        <v>0.5</v>
      </c>
      <c r="U1329" s="203">
        <v>0</v>
      </c>
      <c r="V1329" s="203">
        <v>0</v>
      </c>
      <c r="W1329" s="203">
        <v>0</v>
      </c>
      <c r="X1329" s="203">
        <v>0</v>
      </c>
      <c r="Y1329" s="203">
        <v>0</v>
      </c>
      <c r="Z1329" s="203">
        <v>0</v>
      </c>
      <c r="AA1329" s="203">
        <v>0</v>
      </c>
      <c r="AB1329" s="203">
        <v>0</v>
      </c>
      <c r="AC1329" s="203">
        <v>0</v>
      </c>
      <c r="AD1329" s="203">
        <v>0</v>
      </c>
      <c r="AE1329" s="203">
        <v>0</v>
      </c>
      <c r="AF1329" s="203">
        <v>0</v>
      </c>
      <c r="AG1329" s="203">
        <v>0</v>
      </c>
      <c r="AH1329" s="203">
        <v>0</v>
      </c>
      <c r="AI1329" s="203">
        <v>0</v>
      </c>
      <c r="AJ1329" s="203">
        <v>0</v>
      </c>
      <c r="AK1329" s="203">
        <v>0</v>
      </c>
      <c r="AL1329" s="203">
        <v>0</v>
      </c>
      <c r="AM1329" s="203">
        <v>0</v>
      </c>
      <c r="AN1329" s="203">
        <v>0</v>
      </c>
      <c r="AO1329" s="203">
        <v>0</v>
      </c>
      <c r="AP1329" s="203">
        <v>0</v>
      </c>
      <c r="AQ1329" s="203">
        <v>0</v>
      </c>
      <c r="AR1329" s="203">
        <v>0</v>
      </c>
      <c r="AS1329" s="203">
        <v>0</v>
      </c>
      <c r="AT1329" s="203">
        <v>0</v>
      </c>
      <c r="AU1329" s="203">
        <v>0</v>
      </c>
      <c r="AV1329" s="203">
        <v>0</v>
      </c>
      <c r="AW1329" s="203">
        <v>0</v>
      </c>
      <c r="AX1329" s="203">
        <v>0</v>
      </c>
      <c r="AY1329" s="203">
        <v>0</v>
      </c>
    </row>
    <row r="1330" spans="16:51" x14ac:dyDescent="0.25">
      <c r="P1330" s="200" t="s">
        <v>4056</v>
      </c>
      <c r="Q1330" s="203" t="s">
        <v>3908</v>
      </c>
      <c r="R1330" s="203">
        <v>0.4</v>
      </c>
      <c r="S1330" s="203">
        <v>0.09</v>
      </c>
      <c r="T1330" s="203">
        <v>0.01</v>
      </c>
      <c r="U1330" s="203">
        <v>0.5</v>
      </c>
      <c r="V1330" s="203">
        <v>0</v>
      </c>
      <c r="W1330" s="203">
        <v>0</v>
      </c>
      <c r="X1330" s="203">
        <v>0</v>
      </c>
      <c r="Y1330" s="203">
        <v>0</v>
      </c>
      <c r="Z1330" s="203">
        <v>0</v>
      </c>
      <c r="AA1330" s="203">
        <v>0</v>
      </c>
      <c r="AB1330" s="203">
        <v>0</v>
      </c>
      <c r="AC1330" s="203">
        <v>0</v>
      </c>
      <c r="AD1330" s="203">
        <v>0</v>
      </c>
      <c r="AE1330" s="203">
        <v>0</v>
      </c>
      <c r="AF1330" s="203">
        <v>0</v>
      </c>
      <c r="AG1330" s="203">
        <v>0</v>
      </c>
      <c r="AH1330" s="203">
        <v>0</v>
      </c>
      <c r="AI1330" s="203">
        <v>0</v>
      </c>
      <c r="AJ1330" s="203">
        <v>0</v>
      </c>
      <c r="AK1330" s="203">
        <v>0</v>
      </c>
      <c r="AL1330" s="203">
        <v>0</v>
      </c>
      <c r="AM1330" s="203">
        <v>0</v>
      </c>
      <c r="AN1330" s="203">
        <v>0</v>
      </c>
      <c r="AO1330" s="203">
        <v>0</v>
      </c>
      <c r="AP1330" s="203">
        <v>0</v>
      </c>
      <c r="AQ1330" s="203">
        <v>0</v>
      </c>
      <c r="AR1330" s="203">
        <v>0</v>
      </c>
      <c r="AS1330" s="203">
        <v>0</v>
      </c>
      <c r="AT1330" s="203">
        <v>0</v>
      </c>
      <c r="AU1330" s="203">
        <v>0</v>
      </c>
      <c r="AV1330" s="203">
        <v>0</v>
      </c>
      <c r="AW1330" s="203">
        <v>0</v>
      </c>
      <c r="AX1330" s="203">
        <v>0</v>
      </c>
      <c r="AY1330" s="203">
        <v>0</v>
      </c>
    </row>
    <row r="1331" spans="16:51" x14ac:dyDescent="0.25">
      <c r="P1331" s="200" t="s">
        <v>4056</v>
      </c>
      <c r="Q1331" s="203" t="s">
        <v>3663</v>
      </c>
      <c r="R1331" s="203">
        <v>0.49</v>
      </c>
      <c r="S1331" s="203">
        <v>0.01</v>
      </c>
      <c r="T1331" s="203">
        <v>0.5</v>
      </c>
      <c r="U1331" s="203">
        <v>0</v>
      </c>
      <c r="V1331" s="203">
        <v>0</v>
      </c>
      <c r="W1331" s="203">
        <v>0</v>
      </c>
      <c r="X1331" s="203">
        <v>0</v>
      </c>
      <c r="Y1331" s="203">
        <v>0</v>
      </c>
      <c r="Z1331" s="203">
        <v>0</v>
      </c>
      <c r="AA1331" s="203">
        <v>0</v>
      </c>
      <c r="AB1331" s="203">
        <v>0</v>
      </c>
      <c r="AC1331" s="203">
        <v>0</v>
      </c>
      <c r="AD1331" s="203">
        <v>0</v>
      </c>
      <c r="AE1331" s="203">
        <v>0</v>
      </c>
      <c r="AF1331" s="203">
        <v>0</v>
      </c>
      <c r="AG1331" s="203">
        <v>0</v>
      </c>
      <c r="AH1331" s="203">
        <v>0</v>
      </c>
      <c r="AI1331" s="203">
        <v>0</v>
      </c>
      <c r="AJ1331" s="203">
        <v>0</v>
      </c>
      <c r="AK1331" s="203">
        <v>0</v>
      </c>
      <c r="AL1331" s="203">
        <v>0</v>
      </c>
      <c r="AM1331" s="203">
        <v>0</v>
      </c>
      <c r="AN1331" s="203">
        <v>0</v>
      </c>
      <c r="AO1331" s="203">
        <v>0</v>
      </c>
      <c r="AP1331" s="203">
        <v>0</v>
      </c>
      <c r="AQ1331" s="203">
        <v>0</v>
      </c>
      <c r="AR1331" s="203">
        <v>0</v>
      </c>
      <c r="AS1331" s="203">
        <v>0</v>
      </c>
      <c r="AT1331" s="203">
        <v>0</v>
      </c>
      <c r="AU1331" s="203">
        <v>0</v>
      </c>
      <c r="AV1331" s="203">
        <v>0</v>
      </c>
      <c r="AW1331" s="203">
        <v>0</v>
      </c>
      <c r="AX1331" s="203">
        <v>0</v>
      </c>
      <c r="AY1331" s="203">
        <v>0</v>
      </c>
    </row>
    <row r="1332" spans="16:51" x14ac:dyDescent="0.25">
      <c r="P1332" s="200" t="s">
        <v>4056</v>
      </c>
      <c r="Q1332" s="203" t="s">
        <v>3973</v>
      </c>
      <c r="R1332" s="203">
        <v>0.49</v>
      </c>
      <c r="S1332" s="203">
        <v>0.01</v>
      </c>
      <c r="T1332" s="203">
        <v>0.5</v>
      </c>
      <c r="U1332" s="203">
        <v>0</v>
      </c>
      <c r="V1332" s="203">
        <v>0</v>
      </c>
      <c r="W1332" s="203">
        <v>0</v>
      </c>
      <c r="X1332" s="203">
        <v>0</v>
      </c>
      <c r="Y1332" s="203">
        <v>0</v>
      </c>
      <c r="Z1332" s="203">
        <v>0</v>
      </c>
      <c r="AA1332" s="203">
        <v>0</v>
      </c>
      <c r="AB1332" s="203">
        <v>0</v>
      </c>
      <c r="AC1332" s="203">
        <v>0</v>
      </c>
      <c r="AD1332" s="203">
        <v>0</v>
      </c>
      <c r="AE1332" s="203">
        <v>0</v>
      </c>
      <c r="AF1332" s="203">
        <v>0</v>
      </c>
      <c r="AG1332" s="203">
        <v>0</v>
      </c>
      <c r="AH1332" s="203">
        <v>0</v>
      </c>
      <c r="AI1332" s="203">
        <v>0</v>
      </c>
      <c r="AJ1332" s="203">
        <v>0</v>
      </c>
      <c r="AK1332" s="203">
        <v>0</v>
      </c>
      <c r="AL1332" s="203">
        <v>0</v>
      </c>
      <c r="AM1332" s="203">
        <v>0</v>
      </c>
      <c r="AN1332" s="203">
        <v>0</v>
      </c>
      <c r="AO1332" s="203">
        <v>0</v>
      </c>
      <c r="AP1332" s="203">
        <v>0</v>
      </c>
      <c r="AQ1332" s="203">
        <v>0</v>
      </c>
      <c r="AR1332" s="203">
        <v>0</v>
      </c>
      <c r="AS1332" s="203">
        <v>0</v>
      </c>
      <c r="AT1332" s="203">
        <v>0</v>
      </c>
      <c r="AU1332" s="203">
        <v>0</v>
      </c>
      <c r="AV1332" s="203">
        <v>0</v>
      </c>
      <c r="AW1332" s="203">
        <v>0</v>
      </c>
      <c r="AX1332" s="203">
        <v>0</v>
      </c>
      <c r="AY1332" s="203">
        <v>0</v>
      </c>
    </row>
    <row r="1333" spans="16:51" x14ac:dyDescent="0.25">
      <c r="P1333" s="200" t="s">
        <v>4056</v>
      </c>
      <c r="Q1333" s="203" t="s">
        <v>4034</v>
      </c>
      <c r="R1333" s="203">
        <v>0.4</v>
      </c>
      <c r="S1333" s="203">
        <v>0.1</v>
      </c>
      <c r="T1333" s="203">
        <v>0.5</v>
      </c>
      <c r="U1333" s="203">
        <v>0</v>
      </c>
      <c r="V1333" s="203">
        <v>0</v>
      </c>
      <c r="W1333" s="203">
        <v>0</v>
      </c>
      <c r="X1333" s="203">
        <v>0</v>
      </c>
      <c r="Y1333" s="203">
        <v>0</v>
      </c>
      <c r="Z1333" s="203">
        <v>0</v>
      </c>
      <c r="AA1333" s="203">
        <v>0</v>
      </c>
      <c r="AB1333" s="203">
        <v>0</v>
      </c>
      <c r="AC1333" s="203">
        <v>0</v>
      </c>
      <c r="AD1333" s="203">
        <v>0</v>
      </c>
      <c r="AE1333" s="203">
        <v>0</v>
      </c>
      <c r="AF1333" s="203">
        <v>0</v>
      </c>
      <c r="AG1333" s="203">
        <v>0</v>
      </c>
      <c r="AH1333" s="203">
        <v>0</v>
      </c>
      <c r="AI1333" s="203">
        <v>0</v>
      </c>
      <c r="AJ1333" s="203">
        <v>0</v>
      </c>
      <c r="AK1333" s="203">
        <v>0</v>
      </c>
      <c r="AL1333" s="203">
        <v>0</v>
      </c>
      <c r="AM1333" s="203">
        <v>0</v>
      </c>
      <c r="AN1333" s="203">
        <v>0</v>
      </c>
      <c r="AO1333" s="203">
        <v>0</v>
      </c>
      <c r="AP1333" s="203">
        <v>0</v>
      </c>
      <c r="AQ1333" s="203">
        <v>0</v>
      </c>
      <c r="AR1333" s="203">
        <v>0</v>
      </c>
      <c r="AS1333" s="203">
        <v>0</v>
      </c>
      <c r="AT1333" s="203">
        <v>0</v>
      </c>
      <c r="AU1333" s="203">
        <v>0</v>
      </c>
      <c r="AV1333" s="203">
        <v>0</v>
      </c>
      <c r="AW1333" s="203">
        <v>0</v>
      </c>
      <c r="AX1333" s="203">
        <v>0</v>
      </c>
      <c r="AY1333" s="203">
        <v>0</v>
      </c>
    </row>
    <row r="1334" spans="16:51" x14ac:dyDescent="0.25">
      <c r="P1334" s="200" t="s">
        <v>4056</v>
      </c>
      <c r="Q1334" s="203" t="s">
        <v>3664</v>
      </c>
      <c r="R1334" s="203">
        <v>0.49</v>
      </c>
      <c r="S1334" s="203">
        <v>0.01</v>
      </c>
      <c r="T1334" s="203">
        <v>0.5</v>
      </c>
      <c r="U1334" s="203">
        <v>0</v>
      </c>
      <c r="V1334" s="203">
        <v>0</v>
      </c>
      <c r="W1334" s="203">
        <v>0</v>
      </c>
      <c r="X1334" s="203">
        <v>0</v>
      </c>
      <c r="Y1334" s="203">
        <v>0</v>
      </c>
      <c r="Z1334" s="203">
        <v>0</v>
      </c>
      <c r="AA1334" s="203">
        <v>0</v>
      </c>
      <c r="AB1334" s="203">
        <v>0</v>
      </c>
      <c r="AC1334" s="203">
        <v>0</v>
      </c>
      <c r="AD1334" s="203">
        <v>0</v>
      </c>
      <c r="AE1334" s="203">
        <v>0</v>
      </c>
      <c r="AF1334" s="203">
        <v>0</v>
      </c>
      <c r="AG1334" s="203">
        <v>0</v>
      </c>
      <c r="AH1334" s="203">
        <v>0</v>
      </c>
      <c r="AI1334" s="203">
        <v>0</v>
      </c>
      <c r="AJ1334" s="203">
        <v>0</v>
      </c>
      <c r="AK1334" s="203">
        <v>0</v>
      </c>
      <c r="AL1334" s="203">
        <v>0</v>
      </c>
      <c r="AM1334" s="203">
        <v>0</v>
      </c>
      <c r="AN1334" s="203">
        <v>0</v>
      </c>
      <c r="AO1334" s="203">
        <v>0</v>
      </c>
      <c r="AP1334" s="203">
        <v>0</v>
      </c>
      <c r="AQ1334" s="203">
        <v>0</v>
      </c>
      <c r="AR1334" s="203">
        <v>0</v>
      </c>
      <c r="AS1334" s="203">
        <v>0</v>
      </c>
      <c r="AT1334" s="203">
        <v>0</v>
      </c>
      <c r="AU1334" s="203">
        <v>0</v>
      </c>
      <c r="AV1334" s="203">
        <v>0</v>
      </c>
      <c r="AW1334" s="203">
        <v>0</v>
      </c>
      <c r="AX1334" s="203">
        <v>0</v>
      </c>
      <c r="AY1334" s="203">
        <v>0</v>
      </c>
    </row>
    <row r="1335" spans="16:51" x14ac:dyDescent="0.25">
      <c r="P1335" s="200" t="s">
        <v>4056</v>
      </c>
      <c r="Q1335" s="203" t="s">
        <v>4047</v>
      </c>
      <c r="R1335" s="203">
        <v>0.49</v>
      </c>
      <c r="S1335" s="203">
        <v>0.01</v>
      </c>
      <c r="T1335" s="203">
        <v>0.5</v>
      </c>
      <c r="U1335" s="203">
        <v>0</v>
      </c>
      <c r="V1335" s="203">
        <v>0</v>
      </c>
      <c r="W1335" s="203">
        <v>0</v>
      </c>
      <c r="X1335" s="203">
        <v>0</v>
      </c>
      <c r="Y1335" s="203">
        <v>0</v>
      </c>
      <c r="Z1335" s="203">
        <v>0</v>
      </c>
      <c r="AA1335" s="203">
        <v>0</v>
      </c>
      <c r="AB1335" s="203">
        <v>0</v>
      </c>
      <c r="AC1335" s="203">
        <v>0</v>
      </c>
      <c r="AD1335" s="203">
        <v>0</v>
      </c>
      <c r="AE1335" s="203">
        <v>0</v>
      </c>
      <c r="AF1335" s="203">
        <v>0</v>
      </c>
      <c r="AG1335" s="203">
        <v>0</v>
      </c>
      <c r="AH1335" s="203">
        <v>0</v>
      </c>
      <c r="AI1335" s="203">
        <v>0</v>
      </c>
      <c r="AJ1335" s="203">
        <v>0</v>
      </c>
      <c r="AK1335" s="203">
        <v>0</v>
      </c>
      <c r="AL1335" s="203">
        <v>0</v>
      </c>
      <c r="AM1335" s="203">
        <v>0</v>
      </c>
      <c r="AN1335" s="203">
        <v>0</v>
      </c>
      <c r="AO1335" s="203">
        <v>0</v>
      </c>
      <c r="AP1335" s="203">
        <v>0</v>
      </c>
      <c r="AQ1335" s="203">
        <v>0</v>
      </c>
      <c r="AR1335" s="203">
        <v>0</v>
      </c>
      <c r="AS1335" s="203">
        <v>0</v>
      </c>
      <c r="AT1335" s="203">
        <v>0</v>
      </c>
      <c r="AU1335" s="203">
        <v>0</v>
      </c>
      <c r="AV1335" s="203">
        <v>0</v>
      </c>
      <c r="AW1335" s="203">
        <v>0</v>
      </c>
      <c r="AX1335" s="203">
        <v>0</v>
      </c>
      <c r="AY1335" s="203">
        <v>0</v>
      </c>
    </row>
    <row r="1336" spans="16:51" x14ac:dyDescent="0.25">
      <c r="P1336" s="200" t="s">
        <v>4056</v>
      </c>
      <c r="Q1336" s="203" t="s">
        <v>3915</v>
      </c>
      <c r="R1336" s="203">
        <v>0.4</v>
      </c>
      <c r="S1336" s="203">
        <v>0.09</v>
      </c>
      <c r="T1336" s="203">
        <v>0.01</v>
      </c>
      <c r="U1336" s="203">
        <v>0.5</v>
      </c>
      <c r="V1336" s="203">
        <v>0</v>
      </c>
      <c r="W1336" s="203">
        <v>0</v>
      </c>
      <c r="X1336" s="203">
        <v>0</v>
      </c>
      <c r="Y1336" s="203">
        <v>0</v>
      </c>
      <c r="Z1336" s="203">
        <v>0</v>
      </c>
      <c r="AA1336" s="203">
        <v>0</v>
      </c>
      <c r="AB1336" s="203">
        <v>0</v>
      </c>
      <c r="AC1336" s="203">
        <v>0</v>
      </c>
      <c r="AD1336" s="203">
        <v>0</v>
      </c>
      <c r="AE1336" s="203">
        <v>0</v>
      </c>
      <c r="AF1336" s="203">
        <v>0</v>
      </c>
      <c r="AG1336" s="203">
        <v>0</v>
      </c>
      <c r="AH1336" s="203">
        <v>0</v>
      </c>
      <c r="AI1336" s="203">
        <v>0</v>
      </c>
      <c r="AJ1336" s="203">
        <v>0</v>
      </c>
      <c r="AK1336" s="203">
        <v>0</v>
      </c>
      <c r="AL1336" s="203">
        <v>0</v>
      </c>
      <c r="AM1336" s="203">
        <v>0</v>
      </c>
      <c r="AN1336" s="203">
        <v>0</v>
      </c>
      <c r="AO1336" s="203">
        <v>0</v>
      </c>
      <c r="AP1336" s="203">
        <v>0</v>
      </c>
      <c r="AQ1336" s="203">
        <v>0</v>
      </c>
      <c r="AR1336" s="203">
        <v>0</v>
      </c>
      <c r="AS1336" s="203">
        <v>0</v>
      </c>
      <c r="AT1336" s="203">
        <v>0</v>
      </c>
      <c r="AU1336" s="203">
        <v>0</v>
      </c>
      <c r="AV1336" s="203">
        <v>0</v>
      </c>
      <c r="AW1336" s="203">
        <v>0</v>
      </c>
      <c r="AX1336" s="203">
        <v>0</v>
      </c>
      <c r="AY1336" s="203">
        <v>0</v>
      </c>
    </row>
    <row r="1337" spans="16:51" x14ac:dyDescent="0.25">
      <c r="P1337" s="200"/>
      <c r="Q1337" s="203" t="s">
        <v>3704</v>
      </c>
      <c r="R1337" s="203"/>
      <c r="S1337" s="203"/>
      <c r="T1337" s="203"/>
      <c r="U1337" s="203"/>
      <c r="V1337" s="203"/>
      <c r="W1337" s="203"/>
      <c r="X1337" s="203"/>
      <c r="Y1337" s="203"/>
      <c r="Z1337" s="203"/>
      <c r="AA1337" s="203"/>
      <c r="AB1337" s="203"/>
      <c r="AC1337" s="203"/>
      <c r="AD1337" s="203"/>
      <c r="AE1337" s="203"/>
      <c r="AF1337" s="203"/>
      <c r="AG1337" s="203"/>
      <c r="AH1337" s="203"/>
      <c r="AI1337" s="203"/>
      <c r="AJ1337" s="203"/>
      <c r="AK1337" s="203"/>
      <c r="AL1337" s="203"/>
      <c r="AM1337" s="203"/>
      <c r="AN1337" s="203"/>
      <c r="AO1337" s="203"/>
      <c r="AP1337" s="203"/>
      <c r="AQ1337" s="203"/>
      <c r="AR1337" s="203"/>
      <c r="AS1337" s="203"/>
      <c r="AT1337" s="203"/>
      <c r="AU1337" s="203"/>
      <c r="AV1337" s="203"/>
      <c r="AW1337" s="203"/>
      <c r="AX1337" s="203"/>
      <c r="AY1337" s="203"/>
    </row>
    <row r="1338" spans="16:51" x14ac:dyDescent="0.25">
      <c r="P1338" s="200" t="s">
        <v>4056</v>
      </c>
      <c r="Q1338" s="203" t="s">
        <v>4035</v>
      </c>
      <c r="R1338" s="203">
        <v>0.4</v>
      </c>
      <c r="S1338" s="203">
        <v>0.1</v>
      </c>
      <c r="T1338" s="203">
        <v>0.5</v>
      </c>
      <c r="U1338" s="203">
        <v>0</v>
      </c>
      <c r="V1338" s="203">
        <v>0</v>
      </c>
      <c r="W1338" s="203">
        <v>0</v>
      </c>
      <c r="X1338" s="203">
        <v>0</v>
      </c>
      <c r="Y1338" s="203">
        <v>0</v>
      </c>
      <c r="Z1338" s="203">
        <v>0</v>
      </c>
      <c r="AA1338" s="203">
        <v>0</v>
      </c>
      <c r="AB1338" s="203">
        <v>0</v>
      </c>
      <c r="AC1338" s="203">
        <v>0</v>
      </c>
      <c r="AD1338" s="203">
        <v>0</v>
      </c>
      <c r="AE1338" s="203">
        <v>0</v>
      </c>
      <c r="AF1338" s="203">
        <v>0</v>
      </c>
      <c r="AG1338" s="203">
        <v>0</v>
      </c>
      <c r="AH1338" s="203">
        <v>0</v>
      </c>
      <c r="AI1338" s="203">
        <v>0</v>
      </c>
      <c r="AJ1338" s="203">
        <v>0</v>
      </c>
      <c r="AK1338" s="203">
        <v>0</v>
      </c>
      <c r="AL1338" s="203">
        <v>0</v>
      </c>
      <c r="AM1338" s="203">
        <v>0</v>
      </c>
      <c r="AN1338" s="203">
        <v>0</v>
      </c>
      <c r="AO1338" s="203">
        <v>0</v>
      </c>
      <c r="AP1338" s="203">
        <v>0</v>
      </c>
      <c r="AQ1338" s="203">
        <v>0</v>
      </c>
      <c r="AR1338" s="203">
        <v>0</v>
      </c>
      <c r="AS1338" s="203">
        <v>0</v>
      </c>
      <c r="AT1338" s="203">
        <v>0</v>
      </c>
      <c r="AU1338" s="203">
        <v>0</v>
      </c>
      <c r="AV1338" s="203">
        <v>0</v>
      </c>
      <c r="AW1338" s="203">
        <v>0</v>
      </c>
      <c r="AX1338" s="203">
        <v>0</v>
      </c>
      <c r="AY1338" s="203">
        <v>0</v>
      </c>
    </row>
    <row r="1339" spans="16:51" x14ac:dyDescent="0.25">
      <c r="P1339" s="200" t="s">
        <v>4056</v>
      </c>
      <c r="Q1339" s="203" t="s">
        <v>3916</v>
      </c>
      <c r="R1339" s="203">
        <v>0.4</v>
      </c>
      <c r="S1339" s="203">
        <v>0.09</v>
      </c>
      <c r="T1339" s="203">
        <v>0.01</v>
      </c>
      <c r="U1339" s="203">
        <v>0.5</v>
      </c>
      <c r="V1339" s="203">
        <v>0</v>
      </c>
      <c r="W1339" s="203">
        <v>0</v>
      </c>
      <c r="X1339" s="203">
        <v>0</v>
      </c>
      <c r="Y1339" s="203">
        <v>0</v>
      </c>
      <c r="Z1339" s="203">
        <v>0</v>
      </c>
      <c r="AA1339" s="203">
        <v>0</v>
      </c>
      <c r="AB1339" s="203">
        <v>0</v>
      </c>
      <c r="AC1339" s="203">
        <v>0</v>
      </c>
      <c r="AD1339" s="203">
        <v>0</v>
      </c>
      <c r="AE1339" s="203">
        <v>0</v>
      </c>
      <c r="AF1339" s="203">
        <v>0</v>
      </c>
      <c r="AG1339" s="203">
        <v>0</v>
      </c>
      <c r="AH1339" s="203">
        <v>0</v>
      </c>
      <c r="AI1339" s="203">
        <v>0</v>
      </c>
      <c r="AJ1339" s="203">
        <v>0</v>
      </c>
      <c r="AK1339" s="203">
        <v>0</v>
      </c>
      <c r="AL1339" s="203">
        <v>0</v>
      </c>
      <c r="AM1339" s="203">
        <v>0</v>
      </c>
      <c r="AN1339" s="203">
        <v>0</v>
      </c>
      <c r="AO1339" s="203">
        <v>0</v>
      </c>
      <c r="AP1339" s="203">
        <v>0</v>
      </c>
      <c r="AQ1339" s="203">
        <v>0</v>
      </c>
      <c r="AR1339" s="203">
        <v>0</v>
      </c>
      <c r="AS1339" s="203">
        <v>0</v>
      </c>
      <c r="AT1339" s="203">
        <v>0</v>
      </c>
      <c r="AU1339" s="203">
        <v>0</v>
      </c>
      <c r="AV1339" s="203">
        <v>0</v>
      </c>
      <c r="AW1339" s="203">
        <v>0</v>
      </c>
      <c r="AX1339" s="203">
        <v>0</v>
      </c>
      <c r="AY1339" s="203">
        <v>0</v>
      </c>
    </row>
    <row r="1340" spans="16:51" x14ac:dyDescent="0.25">
      <c r="P1340" s="200" t="s">
        <v>4056</v>
      </c>
      <c r="Q1340" s="203" t="s">
        <v>3714</v>
      </c>
      <c r="R1340" s="203">
        <v>0.4</v>
      </c>
      <c r="S1340" s="203">
        <v>0.09</v>
      </c>
      <c r="T1340" s="203">
        <v>0.01</v>
      </c>
      <c r="U1340" s="203">
        <v>0.5</v>
      </c>
      <c r="V1340" s="203">
        <v>0</v>
      </c>
      <c r="W1340" s="203">
        <v>0</v>
      </c>
      <c r="X1340" s="203">
        <v>0</v>
      </c>
      <c r="Y1340" s="203">
        <v>0</v>
      </c>
      <c r="Z1340" s="203">
        <v>0</v>
      </c>
      <c r="AA1340" s="203">
        <v>0</v>
      </c>
      <c r="AB1340" s="203">
        <v>0</v>
      </c>
      <c r="AC1340" s="203">
        <v>0</v>
      </c>
      <c r="AD1340" s="203">
        <v>0</v>
      </c>
      <c r="AE1340" s="203">
        <v>0</v>
      </c>
      <c r="AF1340" s="203">
        <v>0</v>
      </c>
      <c r="AG1340" s="203">
        <v>0</v>
      </c>
      <c r="AH1340" s="203">
        <v>0</v>
      </c>
      <c r="AI1340" s="203">
        <v>0</v>
      </c>
      <c r="AJ1340" s="203">
        <v>0</v>
      </c>
      <c r="AK1340" s="203">
        <v>0</v>
      </c>
      <c r="AL1340" s="203">
        <v>0</v>
      </c>
      <c r="AM1340" s="203">
        <v>0</v>
      </c>
      <c r="AN1340" s="203">
        <v>0</v>
      </c>
      <c r="AO1340" s="203">
        <v>0</v>
      </c>
      <c r="AP1340" s="203">
        <v>0</v>
      </c>
      <c r="AQ1340" s="203">
        <v>0</v>
      </c>
      <c r="AR1340" s="203">
        <v>0</v>
      </c>
      <c r="AS1340" s="203">
        <v>0</v>
      </c>
      <c r="AT1340" s="203">
        <v>0</v>
      </c>
      <c r="AU1340" s="203">
        <v>0</v>
      </c>
      <c r="AV1340" s="203">
        <v>0</v>
      </c>
      <c r="AW1340" s="203">
        <v>0</v>
      </c>
      <c r="AX1340" s="203">
        <v>0</v>
      </c>
      <c r="AY1340" s="203">
        <v>0</v>
      </c>
    </row>
    <row r="1341" spans="16:51" x14ac:dyDescent="0.25">
      <c r="P1341" s="200" t="s">
        <v>4056</v>
      </c>
      <c r="Q1341" s="203" t="s">
        <v>3954</v>
      </c>
      <c r="R1341" s="203">
        <v>0.4</v>
      </c>
      <c r="S1341" s="203">
        <v>0.09</v>
      </c>
      <c r="T1341" s="203">
        <v>0.01</v>
      </c>
      <c r="U1341" s="203">
        <v>0.5</v>
      </c>
      <c r="V1341" s="203">
        <v>0</v>
      </c>
      <c r="W1341" s="203">
        <v>0</v>
      </c>
      <c r="X1341" s="203">
        <v>0</v>
      </c>
      <c r="Y1341" s="203">
        <v>0</v>
      </c>
      <c r="Z1341" s="203">
        <v>0</v>
      </c>
      <c r="AA1341" s="203">
        <v>0</v>
      </c>
      <c r="AB1341" s="203">
        <v>0</v>
      </c>
      <c r="AC1341" s="203">
        <v>0</v>
      </c>
      <c r="AD1341" s="203">
        <v>0</v>
      </c>
      <c r="AE1341" s="203">
        <v>0</v>
      </c>
      <c r="AF1341" s="203">
        <v>0</v>
      </c>
      <c r="AG1341" s="203">
        <v>0</v>
      </c>
      <c r="AH1341" s="203">
        <v>0</v>
      </c>
      <c r="AI1341" s="203">
        <v>0</v>
      </c>
      <c r="AJ1341" s="203">
        <v>0</v>
      </c>
      <c r="AK1341" s="203">
        <v>0</v>
      </c>
      <c r="AL1341" s="203">
        <v>0</v>
      </c>
      <c r="AM1341" s="203">
        <v>0</v>
      </c>
      <c r="AN1341" s="203">
        <v>0</v>
      </c>
      <c r="AO1341" s="203">
        <v>0</v>
      </c>
      <c r="AP1341" s="203">
        <v>0</v>
      </c>
      <c r="AQ1341" s="203">
        <v>0</v>
      </c>
      <c r="AR1341" s="203">
        <v>0</v>
      </c>
      <c r="AS1341" s="203">
        <v>0</v>
      </c>
      <c r="AT1341" s="203">
        <v>0</v>
      </c>
      <c r="AU1341" s="203">
        <v>0</v>
      </c>
      <c r="AV1341" s="203">
        <v>0</v>
      </c>
      <c r="AW1341" s="203">
        <v>0</v>
      </c>
      <c r="AX1341" s="203">
        <v>0</v>
      </c>
      <c r="AY1341" s="203">
        <v>0</v>
      </c>
    </row>
    <row r="1342" spans="16:51" x14ac:dyDescent="0.25">
      <c r="P1342" s="200" t="s">
        <v>4056</v>
      </c>
      <c r="Q1342" s="203" t="s">
        <v>3917</v>
      </c>
      <c r="R1342" s="203">
        <v>0.4</v>
      </c>
      <c r="S1342" s="203">
        <v>0.09</v>
      </c>
      <c r="T1342" s="203">
        <v>0.01</v>
      </c>
      <c r="U1342" s="203">
        <v>0.5</v>
      </c>
      <c r="V1342" s="203">
        <v>0</v>
      </c>
      <c r="W1342" s="203">
        <v>0</v>
      </c>
      <c r="X1342" s="203">
        <v>0</v>
      </c>
      <c r="Y1342" s="203">
        <v>0</v>
      </c>
      <c r="Z1342" s="203">
        <v>0</v>
      </c>
      <c r="AA1342" s="203">
        <v>0</v>
      </c>
      <c r="AB1342" s="203">
        <v>0</v>
      </c>
      <c r="AC1342" s="203">
        <v>0</v>
      </c>
      <c r="AD1342" s="203">
        <v>0</v>
      </c>
      <c r="AE1342" s="203">
        <v>0</v>
      </c>
      <c r="AF1342" s="203">
        <v>0</v>
      </c>
      <c r="AG1342" s="203">
        <v>0</v>
      </c>
      <c r="AH1342" s="203">
        <v>0</v>
      </c>
      <c r="AI1342" s="203">
        <v>0</v>
      </c>
      <c r="AJ1342" s="203">
        <v>0</v>
      </c>
      <c r="AK1342" s="203">
        <v>0</v>
      </c>
      <c r="AL1342" s="203">
        <v>0</v>
      </c>
      <c r="AM1342" s="203">
        <v>0</v>
      </c>
      <c r="AN1342" s="203">
        <v>0</v>
      </c>
      <c r="AO1342" s="203">
        <v>0</v>
      </c>
      <c r="AP1342" s="203">
        <v>0</v>
      </c>
      <c r="AQ1342" s="203">
        <v>0</v>
      </c>
      <c r="AR1342" s="203">
        <v>0</v>
      </c>
      <c r="AS1342" s="203">
        <v>0</v>
      </c>
      <c r="AT1342" s="203">
        <v>0</v>
      </c>
      <c r="AU1342" s="203">
        <v>0</v>
      </c>
      <c r="AV1342" s="203">
        <v>0</v>
      </c>
      <c r="AW1342" s="203">
        <v>0</v>
      </c>
      <c r="AX1342" s="203">
        <v>0</v>
      </c>
      <c r="AY1342" s="203">
        <v>0</v>
      </c>
    </row>
    <row r="1343" spans="16:51" x14ac:dyDescent="0.25">
      <c r="P1343" s="200"/>
      <c r="Q1343" s="203" t="s">
        <v>4051</v>
      </c>
      <c r="R1343" s="203"/>
      <c r="S1343" s="203"/>
      <c r="T1343" s="203"/>
      <c r="U1343" s="203"/>
      <c r="V1343" s="203"/>
      <c r="W1343" s="203"/>
      <c r="X1343" s="203"/>
      <c r="Y1343" s="203"/>
      <c r="Z1343" s="203"/>
      <c r="AA1343" s="203"/>
      <c r="AB1343" s="203"/>
      <c r="AC1343" s="203"/>
      <c r="AD1343" s="203"/>
      <c r="AE1343" s="203"/>
      <c r="AF1343" s="203"/>
      <c r="AG1343" s="203"/>
      <c r="AH1343" s="203"/>
      <c r="AI1343" s="203"/>
      <c r="AJ1343" s="203"/>
      <c r="AK1343" s="203"/>
      <c r="AL1343" s="203"/>
      <c r="AM1343" s="203"/>
      <c r="AN1343" s="203"/>
      <c r="AO1343" s="203"/>
      <c r="AP1343" s="203"/>
      <c r="AQ1343" s="203"/>
      <c r="AR1343" s="203"/>
      <c r="AS1343" s="203"/>
      <c r="AT1343" s="203"/>
      <c r="AU1343" s="203"/>
      <c r="AV1343" s="203"/>
      <c r="AW1343" s="203"/>
      <c r="AX1343" s="203"/>
      <c r="AY1343" s="203"/>
    </row>
    <row r="1345" spans="17:20" x14ac:dyDescent="0.25">
      <c r="S1345" s="199" t="s">
        <v>4057</v>
      </c>
    </row>
    <row r="1346" spans="17:20" x14ac:dyDescent="0.25">
      <c r="Q1346" s="235" t="s">
        <v>3590</v>
      </c>
      <c r="S1346" s="235" t="s">
        <v>3590</v>
      </c>
      <c r="T1346" s="235">
        <v>0.4</v>
      </c>
    </row>
    <row r="1347" spans="17:20" x14ac:dyDescent="0.25">
      <c r="Q1347" s="235" t="s">
        <v>3594</v>
      </c>
      <c r="S1347" s="235" t="s">
        <v>3594</v>
      </c>
      <c r="T1347" s="235">
        <v>0.4</v>
      </c>
    </row>
    <row r="1348" spans="17:20" x14ac:dyDescent="0.25">
      <c r="Q1348" s="235" t="s">
        <v>3597</v>
      </c>
      <c r="S1348" s="235" t="s">
        <v>3597</v>
      </c>
      <c r="T1348" s="235">
        <v>0.4</v>
      </c>
    </row>
    <row r="1349" spans="17:20" x14ac:dyDescent="0.25">
      <c r="Q1349" s="235" t="s">
        <v>3601</v>
      </c>
      <c r="S1349" s="235" t="s">
        <v>3601</v>
      </c>
      <c r="T1349" s="235">
        <v>0.4</v>
      </c>
    </row>
    <row r="1350" spans="17:20" x14ac:dyDescent="0.25">
      <c r="Q1350" s="235" t="s">
        <v>3608</v>
      </c>
      <c r="S1350" s="235" t="s">
        <v>3608</v>
      </c>
      <c r="T1350" s="235">
        <v>0.4</v>
      </c>
    </row>
    <row r="1351" spans="17:20" x14ac:dyDescent="0.25">
      <c r="Q1351" s="235" t="s">
        <v>3614</v>
      </c>
      <c r="S1351" s="235" t="s">
        <v>3614</v>
      </c>
      <c r="T1351" s="235">
        <v>0.4</v>
      </c>
    </row>
    <row r="1352" spans="17:20" x14ac:dyDescent="0.25">
      <c r="Q1352" s="235" t="s">
        <v>3629</v>
      </c>
      <c r="S1352" s="235" t="s">
        <v>3629</v>
      </c>
      <c r="T1352" s="235">
        <v>0.01</v>
      </c>
    </row>
    <row r="1353" spans="17:20" x14ac:dyDescent="0.25">
      <c r="Q1353" s="235" t="s">
        <v>3630</v>
      </c>
      <c r="S1353" s="235" t="s">
        <v>3630</v>
      </c>
      <c r="T1353" s="235">
        <v>0.4</v>
      </c>
    </row>
    <row r="1354" spans="17:20" x14ac:dyDescent="0.25">
      <c r="Q1354" s="235" t="s">
        <v>3634</v>
      </c>
      <c r="S1354" s="235" t="s">
        <v>3634</v>
      </c>
      <c r="T1354" s="235">
        <v>0.4</v>
      </c>
    </row>
    <row r="1355" spans="17:20" x14ac:dyDescent="0.25">
      <c r="Q1355" s="235" t="s">
        <v>3637</v>
      </c>
      <c r="S1355" s="235" t="s">
        <v>3637</v>
      </c>
      <c r="T1355" s="235">
        <v>0.3</v>
      </c>
    </row>
    <row r="1356" spans="17:20" x14ac:dyDescent="0.25">
      <c r="Q1356" s="235" t="s">
        <v>3639</v>
      </c>
      <c r="S1356" s="235" t="s">
        <v>3639</v>
      </c>
      <c r="T1356" s="235">
        <v>0.3</v>
      </c>
    </row>
    <row r="1357" spans="17:20" x14ac:dyDescent="0.25">
      <c r="Q1357" s="235" t="s">
        <v>3640</v>
      </c>
      <c r="S1357" s="235" t="s">
        <v>3640</v>
      </c>
      <c r="T1357" s="235">
        <v>0.49</v>
      </c>
    </row>
    <row r="1358" spans="17:20" x14ac:dyDescent="0.25">
      <c r="Q1358" s="235" t="s">
        <v>3643</v>
      </c>
      <c r="S1358" s="235" t="s">
        <v>3643</v>
      </c>
      <c r="T1358" s="235">
        <v>0.4</v>
      </c>
    </row>
    <row r="1359" spans="17:20" x14ac:dyDescent="0.25">
      <c r="Q1359" s="235" t="s">
        <v>3644</v>
      </c>
      <c r="S1359" s="235" t="s">
        <v>3644</v>
      </c>
      <c r="T1359" s="235">
        <v>0.4</v>
      </c>
    </row>
    <row r="1360" spans="17:20" x14ac:dyDescent="0.25">
      <c r="Q1360" s="235" t="s">
        <v>3648</v>
      </c>
      <c r="S1360" s="235" t="s">
        <v>3648</v>
      </c>
      <c r="T1360" s="235">
        <v>0.4</v>
      </c>
    </row>
    <row r="1361" spans="17:20" x14ac:dyDescent="0.25">
      <c r="Q1361" s="235" t="s">
        <v>3652</v>
      </c>
      <c r="S1361" s="235" t="s">
        <v>3652</v>
      </c>
      <c r="T1361" s="235">
        <v>0.4</v>
      </c>
    </row>
    <row r="1362" spans="17:20" x14ac:dyDescent="0.25">
      <c r="Q1362" s="235" t="s">
        <v>3620</v>
      </c>
      <c r="S1362" s="235" t="s">
        <v>3620</v>
      </c>
      <c r="T1362" s="235">
        <v>0.49</v>
      </c>
    </row>
    <row r="1363" spans="17:20" x14ac:dyDescent="0.25">
      <c r="Q1363" s="235" t="s">
        <v>3653</v>
      </c>
      <c r="S1363" s="235" t="s">
        <v>3653</v>
      </c>
      <c r="T1363" s="235">
        <v>0.49</v>
      </c>
    </row>
    <row r="1364" spans="17:20" x14ac:dyDescent="0.25">
      <c r="Q1364" s="235" t="s">
        <v>3655</v>
      </c>
      <c r="S1364" s="235" t="s">
        <v>3655</v>
      </c>
      <c r="T1364" s="235">
        <v>0.01</v>
      </c>
    </row>
    <row r="1365" spans="17:20" x14ac:dyDescent="0.25">
      <c r="Q1365" s="235" t="s">
        <v>3658</v>
      </c>
      <c r="S1365" s="235" t="s">
        <v>3658</v>
      </c>
      <c r="T1365" s="235">
        <v>0.01</v>
      </c>
    </row>
    <row r="1366" spans="17:20" x14ac:dyDescent="0.25">
      <c r="Q1366" s="235" t="s">
        <v>3665</v>
      </c>
      <c r="S1366" s="235" t="s">
        <v>3665</v>
      </c>
      <c r="T1366" s="235">
        <v>0.3</v>
      </c>
    </row>
    <row r="1367" spans="17:20" x14ac:dyDescent="0.25">
      <c r="Q1367" s="235" t="s">
        <v>3666</v>
      </c>
      <c r="S1367" s="235" t="s">
        <v>3666</v>
      </c>
      <c r="T1367" s="235">
        <v>0.49</v>
      </c>
    </row>
    <row r="1368" spans="17:20" x14ac:dyDescent="0.25">
      <c r="Q1368" s="235" t="s">
        <v>3669</v>
      </c>
      <c r="S1368" s="235" t="s">
        <v>3669</v>
      </c>
      <c r="T1368" s="235">
        <v>0.4</v>
      </c>
    </row>
    <row r="1369" spans="17:20" x14ac:dyDescent="0.25">
      <c r="Q1369" s="235" t="s">
        <v>3673</v>
      </c>
      <c r="S1369" s="235" t="s">
        <v>3673</v>
      </c>
      <c r="T1369" s="235">
        <v>0.49</v>
      </c>
    </row>
    <row r="1370" spans="17:20" x14ac:dyDescent="0.25">
      <c r="Q1370" s="235" t="s">
        <v>3676</v>
      </c>
      <c r="S1370" s="235" t="s">
        <v>3676</v>
      </c>
      <c r="T1370" s="235">
        <v>0.49</v>
      </c>
    </row>
    <row r="1371" spans="17:20" x14ac:dyDescent="0.25">
      <c r="Q1371" s="235" t="s">
        <v>3677</v>
      </c>
      <c r="S1371" s="235" t="s">
        <v>3677</v>
      </c>
      <c r="T1371" s="235">
        <v>0.4</v>
      </c>
    </row>
    <row r="1372" spans="17:20" x14ac:dyDescent="0.25">
      <c r="Q1372" s="235" t="s">
        <v>3678</v>
      </c>
      <c r="S1372" s="235" t="s">
        <v>3678</v>
      </c>
      <c r="T1372" s="235">
        <v>0.49</v>
      </c>
    </row>
    <row r="1373" spans="17:20" x14ac:dyDescent="0.25">
      <c r="Q1373" s="235" t="s">
        <v>3681</v>
      </c>
      <c r="S1373" s="235" t="s">
        <v>3681</v>
      </c>
      <c r="T1373" s="235">
        <v>0.4</v>
      </c>
    </row>
    <row r="1374" spans="17:20" x14ac:dyDescent="0.25">
      <c r="Q1374" s="235" t="s">
        <v>3684</v>
      </c>
      <c r="S1374" s="235" t="s">
        <v>3684</v>
      </c>
      <c r="T1374" s="235">
        <v>0.49</v>
      </c>
    </row>
    <row r="1375" spans="17:20" x14ac:dyDescent="0.25">
      <c r="Q1375" s="235" t="s">
        <v>3659</v>
      </c>
      <c r="S1375" s="235" t="s">
        <v>3659</v>
      </c>
      <c r="T1375" s="235">
        <v>0.49</v>
      </c>
    </row>
    <row r="1376" spans="17:20" x14ac:dyDescent="0.25">
      <c r="Q1376" s="235" t="s">
        <v>3687</v>
      </c>
      <c r="S1376" s="235" t="s">
        <v>3687</v>
      </c>
      <c r="T1376" s="235">
        <v>0.49</v>
      </c>
    </row>
    <row r="1377" spans="17:20" x14ac:dyDescent="0.25">
      <c r="Q1377" s="235" t="s">
        <v>3690</v>
      </c>
      <c r="S1377" s="235" t="s">
        <v>3690</v>
      </c>
      <c r="T1377" s="235">
        <v>0.4</v>
      </c>
    </row>
    <row r="1378" spans="17:20" x14ac:dyDescent="0.25">
      <c r="Q1378" s="235" t="s">
        <v>3691</v>
      </c>
      <c r="S1378" s="235" t="s">
        <v>3691</v>
      </c>
      <c r="T1378" s="235">
        <v>0.4</v>
      </c>
    </row>
    <row r="1379" spans="17:20" x14ac:dyDescent="0.25">
      <c r="Q1379" s="235" t="s">
        <v>3694</v>
      </c>
      <c r="S1379" s="235" t="s">
        <v>3694</v>
      </c>
      <c r="T1379" s="235">
        <v>0.3</v>
      </c>
    </row>
    <row r="1380" spans="17:20" x14ac:dyDescent="0.25">
      <c r="Q1380" s="235" t="s">
        <v>3695</v>
      </c>
      <c r="S1380" s="235" t="s">
        <v>3695</v>
      </c>
      <c r="T1380" s="235">
        <v>0.4</v>
      </c>
    </row>
    <row r="1381" spans="17:20" x14ac:dyDescent="0.25">
      <c r="Q1381" s="235" t="s">
        <v>3696</v>
      </c>
      <c r="S1381" s="235" t="s">
        <v>3696</v>
      </c>
      <c r="T1381" s="235">
        <v>0.49</v>
      </c>
    </row>
    <row r="1382" spans="17:20" x14ac:dyDescent="0.25">
      <c r="Q1382" s="235" t="s">
        <v>3621</v>
      </c>
      <c r="S1382" s="235" t="s">
        <v>3621</v>
      </c>
      <c r="T1382" s="235">
        <v>0.49</v>
      </c>
    </row>
    <row r="1383" spans="17:20" x14ac:dyDescent="0.25">
      <c r="Q1383" s="235" t="s">
        <v>3698</v>
      </c>
      <c r="S1383" s="235" t="s">
        <v>3698</v>
      </c>
      <c r="T1383" s="235">
        <v>0.4</v>
      </c>
    </row>
    <row r="1384" spans="17:20" x14ac:dyDescent="0.25">
      <c r="Q1384" s="235" t="s">
        <v>3702</v>
      </c>
      <c r="S1384" s="235" t="s">
        <v>3702</v>
      </c>
      <c r="T1384" s="235">
        <v>0.3</v>
      </c>
    </row>
    <row r="1385" spans="17:20" x14ac:dyDescent="0.25">
      <c r="Q1385" s="235" t="s">
        <v>3703</v>
      </c>
      <c r="S1385" s="235" t="s">
        <v>3703</v>
      </c>
      <c r="T1385" s="235">
        <v>0.4</v>
      </c>
    </row>
    <row r="1386" spans="17:20" x14ac:dyDescent="0.25">
      <c r="Q1386" s="235" t="s">
        <v>3707</v>
      </c>
      <c r="S1386" s="235" t="s">
        <v>3707</v>
      </c>
      <c r="T1386" s="235">
        <v>0.4</v>
      </c>
    </row>
    <row r="1387" spans="17:20" x14ac:dyDescent="0.25">
      <c r="Q1387" s="235" t="s">
        <v>3710</v>
      </c>
      <c r="S1387" s="235" t="s">
        <v>3710</v>
      </c>
      <c r="T1387" s="235">
        <v>0.4</v>
      </c>
    </row>
    <row r="1388" spans="17:20" x14ac:dyDescent="0.25">
      <c r="Q1388" s="235" t="s">
        <v>3633</v>
      </c>
      <c r="S1388" s="235" t="s">
        <v>3633</v>
      </c>
      <c r="T1388" s="235">
        <v>0.01</v>
      </c>
    </row>
    <row r="1389" spans="17:20" x14ac:dyDescent="0.25">
      <c r="Q1389" s="235" t="s">
        <v>3631</v>
      </c>
      <c r="S1389" s="235" t="s">
        <v>3631</v>
      </c>
      <c r="T1389" s="235">
        <v>0.09</v>
      </c>
    </row>
    <row r="1390" spans="17:20" x14ac:dyDescent="0.25">
      <c r="Q1390" s="235" t="s">
        <v>3715</v>
      </c>
      <c r="S1390" s="235" t="s">
        <v>3715</v>
      </c>
      <c r="T1390" s="235">
        <v>0.4</v>
      </c>
    </row>
    <row r="1391" spans="17:20" x14ac:dyDescent="0.25">
      <c r="Q1391" s="235" t="s">
        <v>3721</v>
      </c>
      <c r="S1391" s="235" t="s">
        <v>3721</v>
      </c>
      <c r="T1391" s="235">
        <v>0.49</v>
      </c>
    </row>
    <row r="1392" spans="17:20" x14ac:dyDescent="0.25">
      <c r="Q1392" s="235" t="s">
        <v>3722</v>
      </c>
      <c r="S1392" s="235" t="s">
        <v>3722</v>
      </c>
      <c r="T1392" s="235">
        <v>0.49</v>
      </c>
    </row>
    <row r="1393" spans="17:20" x14ac:dyDescent="0.25">
      <c r="Q1393" s="235" t="s">
        <v>3723</v>
      </c>
      <c r="S1393" s="235" t="s">
        <v>3723</v>
      </c>
      <c r="T1393" s="235">
        <v>0.4</v>
      </c>
    </row>
    <row r="1394" spans="17:20" x14ac:dyDescent="0.25">
      <c r="Q1394" s="235" t="s">
        <v>3726</v>
      </c>
      <c r="S1394" s="235" t="s">
        <v>3726</v>
      </c>
      <c r="T1394" s="235">
        <v>0.01</v>
      </c>
    </row>
    <row r="1395" spans="17:20" x14ac:dyDescent="0.25">
      <c r="Q1395" s="235" t="s">
        <v>3724</v>
      </c>
      <c r="S1395" s="235" t="s">
        <v>3724</v>
      </c>
      <c r="T1395" s="235">
        <v>0.09</v>
      </c>
    </row>
    <row r="1396" spans="17:20" x14ac:dyDescent="0.25">
      <c r="Q1396" s="235" t="s">
        <v>3732</v>
      </c>
      <c r="S1396" s="235" t="s">
        <v>3732</v>
      </c>
      <c r="T1396" s="235">
        <v>0.3</v>
      </c>
    </row>
    <row r="1397" spans="17:20" x14ac:dyDescent="0.25">
      <c r="Q1397" s="235" t="s">
        <v>3733</v>
      </c>
      <c r="S1397" s="235" t="s">
        <v>3733</v>
      </c>
      <c r="T1397" s="235">
        <v>0.4</v>
      </c>
    </row>
    <row r="1398" spans="17:20" x14ac:dyDescent="0.25">
      <c r="Q1398" s="235" t="s">
        <v>3737</v>
      </c>
      <c r="S1398" s="235" t="s">
        <v>3737</v>
      </c>
      <c r="T1398" s="235">
        <v>0.4</v>
      </c>
    </row>
    <row r="1399" spans="17:20" x14ac:dyDescent="0.25">
      <c r="Q1399" s="235" t="s">
        <v>3738</v>
      </c>
      <c r="S1399" s="235" t="s">
        <v>3738</v>
      </c>
      <c r="T1399" s="235">
        <v>0.4</v>
      </c>
    </row>
    <row r="1400" spans="17:20" x14ac:dyDescent="0.25">
      <c r="Q1400" s="235" t="s">
        <v>3739</v>
      </c>
      <c r="S1400" s="235" t="s">
        <v>3739</v>
      </c>
      <c r="T1400" s="235">
        <v>0.4</v>
      </c>
    </row>
    <row r="1401" spans="17:20" x14ac:dyDescent="0.25">
      <c r="Q1401" s="235" t="s">
        <v>3656</v>
      </c>
      <c r="S1401" s="235" t="s">
        <v>3656</v>
      </c>
      <c r="T1401" s="235">
        <v>0.49</v>
      </c>
    </row>
    <row r="1402" spans="17:20" ht="15.5" x14ac:dyDescent="0.35">
      <c r="Q1402" s="235" t="s">
        <v>4053</v>
      </c>
      <c r="S1402" s="236" t="s">
        <v>4053</v>
      </c>
      <c r="T1402" s="236">
        <v>0.5</v>
      </c>
    </row>
    <row r="1403" spans="17:20" x14ac:dyDescent="0.25">
      <c r="Q1403" s="235" t="s">
        <v>3740</v>
      </c>
      <c r="S1403" s="235" t="s">
        <v>3740</v>
      </c>
      <c r="T1403" s="235">
        <v>0.4</v>
      </c>
    </row>
    <row r="1404" spans="17:20" x14ac:dyDescent="0.25">
      <c r="Q1404" s="235" t="s">
        <v>3741</v>
      </c>
      <c r="S1404" s="235" t="s">
        <v>3741</v>
      </c>
      <c r="T1404" s="235">
        <v>0.4</v>
      </c>
    </row>
    <row r="1405" spans="17:20" x14ac:dyDescent="0.25">
      <c r="Q1405" s="235" t="s">
        <v>3742</v>
      </c>
      <c r="S1405" s="235" t="s">
        <v>3742</v>
      </c>
      <c r="T1405" s="235">
        <v>0.4</v>
      </c>
    </row>
    <row r="1406" spans="17:20" x14ac:dyDescent="0.25">
      <c r="Q1406" s="235" t="s">
        <v>3745</v>
      </c>
      <c r="S1406" s="235" t="s">
        <v>3745</v>
      </c>
      <c r="T1406" s="235">
        <v>0.4</v>
      </c>
    </row>
    <row r="1407" spans="17:20" x14ac:dyDescent="0.25">
      <c r="Q1407" s="235" t="s">
        <v>3747</v>
      </c>
      <c r="S1407" s="235" t="s">
        <v>3747</v>
      </c>
      <c r="T1407" s="235">
        <v>0.01</v>
      </c>
    </row>
    <row r="1408" spans="17:20" x14ac:dyDescent="0.25">
      <c r="Q1408" s="235" t="s">
        <v>3748</v>
      </c>
      <c r="S1408" s="235" t="s">
        <v>3748</v>
      </c>
      <c r="T1408" s="235">
        <v>0.49</v>
      </c>
    </row>
    <row r="1409" spans="17:20" x14ac:dyDescent="0.25">
      <c r="Q1409" s="235" t="s">
        <v>3749</v>
      </c>
      <c r="S1409" s="235" t="s">
        <v>3749</v>
      </c>
      <c r="T1409" s="235">
        <v>0.49</v>
      </c>
    </row>
    <row r="1410" spans="17:20" x14ac:dyDescent="0.25">
      <c r="Q1410" s="235" t="s">
        <v>3753</v>
      </c>
      <c r="S1410" s="235" t="s">
        <v>3753</v>
      </c>
      <c r="T1410" s="235">
        <v>0.4</v>
      </c>
    </row>
    <row r="1411" spans="17:20" x14ac:dyDescent="0.25">
      <c r="Q1411" s="235" t="s">
        <v>3754</v>
      </c>
      <c r="S1411" s="235" t="s">
        <v>3754</v>
      </c>
      <c r="T1411" s="235">
        <v>0.4</v>
      </c>
    </row>
    <row r="1412" spans="17:20" x14ac:dyDescent="0.25">
      <c r="Q1412" s="235" t="s">
        <v>3711</v>
      </c>
      <c r="S1412" s="235" t="s">
        <v>3711</v>
      </c>
      <c r="T1412" s="235">
        <v>0.4</v>
      </c>
    </row>
    <row r="1413" spans="17:20" x14ac:dyDescent="0.25">
      <c r="Q1413" s="235" t="s">
        <v>3755</v>
      </c>
      <c r="S1413" s="235" t="s">
        <v>3755</v>
      </c>
      <c r="T1413" s="235">
        <v>0.4</v>
      </c>
    </row>
    <row r="1414" spans="17:20" x14ac:dyDescent="0.25">
      <c r="Q1414" s="235" t="s">
        <v>3756</v>
      </c>
      <c r="S1414" s="235" t="s">
        <v>3756</v>
      </c>
      <c r="T1414" s="235">
        <v>0.4</v>
      </c>
    </row>
    <row r="1415" spans="17:20" x14ac:dyDescent="0.25">
      <c r="Q1415" s="235" t="s">
        <v>3758</v>
      </c>
      <c r="S1415" s="235" t="s">
        <v>3758</v>
      </c>
      <c r="T1415" s="235">
        <v>0.49</v>
      </c>
    </row>
    <row r="1416" spans="17:20" x14ac:dyDescent="0.25">
      <c r="Q1416" s="235" t="s">
        <v>3761</v>
      </c>
      <c r="S1416" s="235" t="s">
        <v>3761</v>
      </c>
      <c r="T1416" s="235">
        <v>0.01</v>
      </c>
    </row>
    <row r="1417" spans="17:20" x14ac:dyDescent="0.25">
      <c r="Q1417" s="235" t="s">
        <v>3767</v>
      </c>
      <c r="S1417" s="235" t="s">
        <v>3767</v>
      </c>
      <c r="T1417" s="235">
        <v>0.4</v>
      </c>
    </row>
    <row r="1418" spans="17:20" x14ac:dyDescent="0.25">
      <c r="Q1418" s="235" t="s">
        <v>3768</v>
      </c>
      <c r="S1418" s="235" t="s">
        <v>3768</v>
      </c>
      <c r="T1418" s="235">
        <v>0.3</v>
      </c>
    </row>
    <row r="1419" spans="17:20" x14ac:dyDescent="0.25">
      <c r="Q1419" s="235" t="s">
        <v>3769</v>
      </c>
      <c r="S1419" s="235" t="s">
        <v>3769</v>
      </c>
      <c r="T1419" s="235">
        <v>0.4</v>
      </c>
    </row>
    <row r="1420" spans="17:20" x14ac:dyDescent="0.25">
      <c r="Q1420" s="235" t="s">
        <v>3770</v>
      </c>
      <c r="S1420" s="235" t="s">
        <v>3770</v>
      </c>
      <c r="T1420" s="235">
        <v>0.4</v>
      </c>
    </row>
    <row r="1421" spans="17:20" x14ac:dyDescent="0.25">
      <c r="Q1421" s="235" t="s">
        <v>3773</v>
      </c>
      <c r="S1421" s="235" t="s">
        <v>3773</v>
      </c>
      <c r="T1421" s="235">
        <v>0.5</v>
      </c>
    </row>
    <row r="1422" spans="17:20" x14ac:dyDescent="0.25">
      <c r="Q1422" s="235" t="s">
        <v>3775</v>
      </c>
      <c r="S1422" s="235" t="s">
        <v>3775</v>
      </c>
      <c r="T1422" s="235">
        <v>0.4</v>
      </c>
    </row>
    <row r="1423" spans="17:20" x14ac:dyDescent="0.25">
      <c r="Q1423" s="235" t="s">
        <v>3776</v>
      </c>
      <c r="S1423" s="235" t="s">
        <v>3776</v>
      </c>
      <c r="T1423" s="235">
        <v>0.49</v>
      </c>
    </row>
    <row r="1424" spans="17:20" x14ac:dyDescent="0.25">
      <c r="Q1424" s="235" t="s">
        <v>3779</v>
      </c>
      <c r="S1424" s="235" t="s">
        <v>3779</v>
      </c>
      <c r="T1424" s="235">
        <v>0.49</v>
      </c>
    </row>
    <row r="1425" spans="17:20" x14ac:dyDescent="0.25">
      <c r="Q1425" s="235" t="s">
        <v>3780</v>
      </c>
      <c r="S1425" s="235" t="s">
        <v>3780</v>
      </c>
      <c r="T1425" s="235">
        <v>0.4</v>
      </c>
    </row>
    <row r="1426" spans="17:20" x14ac:dyDescent="0.25">
      <c r="Q1426" s="235" t="s">
        <v>3782</v>
      </c>
      <c r="S1426" s="235" t="s">
        <v>3782</v>
      </c>
      <c r="T1426" s="235">
        <v>0.4</v>
      </c>
    </row>
    <row r="1427" spans="17:20" x14ac:dyDescent="0.25">
      <c r="Q1427" s="235" t="s">
        <v>3783</v>
      </c>
      <c r="S1427" s="235" t="s">
        <v>3783</v>
      </c>
      <c r="T1427" s="235">
        <v>0.3</v>
      </c>
    </row>
    <row r="1428" spans="17:20" x14ac:dyDescent="0.25">
      <c r="Q1428" s="235" t="s">
        <v>3595</v>
      </c>
      <c r="S1428" s="235" t="s">
        <v>3595</v>
      </c>
      <c r="T1428" s="235">
        <v>0.1</v>
      </c>
    </row>
    <row r="1429" spans="17:20" x14ac:dyDescent="0.25">
      <c r="Q1429" s="235" t="s">
        <v>3788</v>
      </c>
      <c r="S1429" s="235" t="s">
        <v>3788</v>
      </c>
      <c r="T1429" s="235">
        <v>0.4</v>
      </c>
    </row>
    <row r="1430" spans="17:20" x14ac:dyDescent="0.25">
      <c r="Q1430" s="235" t="s">
        <v>3789</v>
      </c>
      <c r="S1430" s="235" t="s">
        <v>3789</v>
      </c>
      <c r="T1430" s="235">
        <v>0.49</v>
      </c>
    </row>
    <row r="1431" spans="17:20" x14ac:dyDescent="0.25">
      <c r="Q1431" s="235" t="s">
        <v>3790</v>
      </c>
      <c r="S1431" s="235" t="s">
        <v>3790</v>
      </c>
      <c r="T1431" s="235">
        <v>0.4</v>
      </c>
    </row>
    <row r="1432" spans="17:20" x14ac:dyDescent="0.25">
      <c r="Q1432" s="235" t="s">
        <v>3792</v>
      </c>
      <c r="S1432" s="235" t="s">
        <v>3792</v>
      </c>
      <c r="T1432" s="235">
        <v>0.4</v>
      </c>
    </row>
    <row r="1433" spans="17:20" x14ac:dyDescent="0.25">
      <c r="Q1433" s="235" t="s">
        <v>3793</v>
      </c>
      <c r="S1433" s="235" t="s">
        <v>3793</v>
      </c>
      <c r="T1433" s="235">
        <v>0.49</v>
      </c>
    </row>
    <row r="1434" spans="17:20" x14ac:dyDescent="0.25">
      <c r="Q1434" s="235" t="s">
        <v>3600</v>
      </c>
      <c r="S1434" s="235" t="s">
        <v>3600</v>
      </c>
      <c r="T1434" s="235">
        <v>0.01</v>
      </c>
    </row>
    <row r="1435" spans="17:20" x14ac:dyDescent="0.25">
      <c r="Q1435" s="235" t="s">
        <v>3598</v>
      </c>
      <c r="S1435" s="235" t="s">
        <v>3598</v>
      </c>
      <c r="T1435" s="235">
        <v>0.09</v>
      </c>
    </row>
    <row r="1436" spans="17:20" x14ac:dyDescent="0.25">
      <c r="Q1436" s="235" t="s">
        <v>3794</v>
      </c>
      <c r="S1436" s="235" t="s">
        <v>3794</v>
      </c>
      <c r="T1436" s="235">
        <v>0.4</v>
      </c>
    </row>
    <row r="1437" spans="17:20" x14ac:dyDescent="0.25">
      <c r="Q1437" s="235" t="s">
        <v>3810</v>
      </c>
      <c r="S1437" s="235" t="s">
        <v>3810</v>
      </c>
      <c r="T1437" s="235">
        <v>0.01</v>
      </c>
    </row>
    <row r="1438" spans="17:20" x14ac:dyDescent="0.25">
      <c r="Q1438" s="235" t="s">
        <v>3811</v>
      </c>
      <c r="S1438" s="235" t="s">
        <v>3811</v>
      </c>
      <c r="T1438" s="235">
        <v>0.09</v>
      </c>
    </row>
    <row r="1439" spans="17:20" x14ac:dyDescent="0.25">
      <c r="Q1439" s="235" t="s">
        <v>3812</v>
      </c>
      <c r="S1439" s="235" t="s">
        <v>3812</v>
      </c>
      <c r="T1439" s="235">
        <v>0.49</v>
      </c>
    </row>
    <row r="1440" spans="17:20" x14ac:dyDescent="0.25">
      <c r="Q1440" s="235" t="s">
        <v>3686</v>
      </c>
      <c r="S1440" s="235" t="s">
        <v>3686</v>
      </c>
      <c r="T1440" s="235">
        <v>0.01</v>
      </c>
    </row>
    <row r="1441" spans="17:20" x14ac:dyDescent="0.25">
      <c r="Q1441" s="235" t="s">
        <v>3757</v>
      </c>
      <c r="S1441" s="235" t="s">
        <v>3757</v>
      </c>
      <c r="T1441" s="235">
        <v>0.09</v>
      </c>
    </row>
    <row r="1442" spans="17:20" x14ac:dyDescent="0.25">
      <c r="Q1442" s="235" t="s">
        <v>3819</v>
      </c>
      <c r="S1442" s="235" t="s">
        <v>3819</v>
      </c>
      <c r="T1442" s="235">
        <v>0.4</v>
      </c>
    </row>
    <row r="1443" spans="17:20" x14ac:dyDescent="0.25">
      <c r="Q1443" s="235" t="s">
        <v>3820</v>
      </c>
      <c r="S1443" s="235" t="s">
        <v>3820</v>
      </c>
      <c r="T1443" s="235">
        <v>0.49</v>
      </c>
    </row>
    <row r="1444" spans="17:20" x14ac:dyDescent="0.25">
      <c r="Q1444" s="235" t="s">
        <v>3778</v>
      </c>
      <c r="S1444" s="235" t="s">
        <v>3778</v>
      </c>
      <c r="T1444" s="235">
        <v>0.01</v>
      </c>
    </row>
    <row r="1445" spans="17:20" x14ac:dyDescent="0.25">
      <c r="Q1445" s="235" t="s">
        <v>3821</v>
      </c>
      <c r="S1445" s="235" t="s">
        <v>3821</v>
      </c>
      <c r="T1445" s="235">
        <v>0.3</v>
      </c>
    </row>
    <row r="1446" spans="17:20" x14ac:dyDescent="0.25">
      <c r="Q1446" s="235" t="s">
        <v>3727</v>
      </c>
      <c r="S1446" s="235" t="s">
        <v>3727</v>
      </c>
      <c r="T1446" s="235">
        <v>0.4</v>
      </c>
    </row>
    <row r="1447" spans="17:20" x14ac:dyDescent="0.25">
      <c r="Q1447" s="235" t="s">
        <v>3799</v>
      </c>
      <c r="S1447" s="235" t="s">
        <v>3799</v>
      </c>
      <c r="T1447" s="235">
        <v>0.4</v>
      </c>
    </row>
    <row r="1448" spans="17:20" x14ac:dyDescent="0.25">
      <c r="Q1448" s="235" t="s">
        <v>3813</v>
      </c>
      <c r="S1448" s="235" t="s">
        <v>3813</v>
      </c>
      <c r="T1448" s="235">
        <v>0.4</v>
      </c>
    </row>
    <row r="1449" spans="17:20" x14ac:dyDescent="0.25">
      <c r="Q1449" s="235" t="s">
        <v>3822</v>
      </c>
      <c r="S1449" s="235" t="s">
        <v>3822</v>
      </c>
      <c r="T1449" s="235">
        <v>0.4</v>
      </c>
    </row>
    <row r="1450" spans="17:20" x14ac:dyDescent="0.25">
      <c r="Q1450" s="235" t="s">
        <v>3823</v>
      </c>
      <c r="S1450" s="235" t="s">
        <v>3823</v>
      </c>
      <c r="T1450" s="235">
        <v>0.4</v>
      </c>
    </row>
    <row r="1451" spans="17:20" x14ac:dyDescent="0.25">
      <c r="Q1451" s="235" t="s">
        <v>3824</v>
      </c>
      <c r="S1451" s="235" t="s">
        <v>3824</v>
      </c>
      <c r="T1451" s="235">
        <v>0.4</v>
      </c>
    </row>
    <row r="1452" spans="17:20" x14ac:dyDescent="0.25">
      <c r="Q1452" s="235" t="s">
        <v>3826</v>
      </c>
      <c r="S1452" s="235" t="s">
        <v>3826</v>
      </c>
      <c r="T1452" s="235">
        <v>0.4</v>
      </c>
    </row>
    <row r="1453" spans="17:20" x14ac:dyDescent="0.25">
      <c r="Q1453" s="235" t="s">
        <v>3827</v>
      </c>
      <c r="S1453" s="235" t="s">
        <v>3827</v>
      </c>
      <c r="T1453" s="235">
        <v>0.49</v>
      </c>
    </row>
    <row r="1454" spans="17:20" x14ac:dyDescent="0.25">
      <c r="Q1454" s="235" t="s">
        <v>3830</v>
      </c>
      <c r="S1454" s="235" t="s">
        <v>3830</v>
      </c>
      <c r="T1454" s="235">
        <v>0.4</v>
      </c>
    </row>
    <row r="1455" spans="17:20" x14ac:dyDescent="0.25">
      <c r="Q1455" s="235" t="s">
        <v>3697</v>
      </c>
      <c r="S1455" s="235" t="s">
        <v>3697</v>
      </c>
      <c r="T1455" s="235">
        <v>0.01</v>
      </c>
    </row>
    <row r="1456" spans="17:20" x14ac:dyDescent="0.25">
      <c r="Q1456" s="235" t="s">
        <v>3836</v>
      </c>
      <c r="S1456" s="235" t="s">
        <v>3836</v>
      </c>
      <c r="T1456" s="235">
        <v>0.09</v>
      </c>
    </row>
    <row r="1457" spans="17:20" x14ac:dyDescent="0.25">
      <c r="Q1457" s="235" t="s">
        <v>3831</v>
      </c>
      <c r="S1457" s="235" t="s">
        <v>3831</v>
      </c>
      <c r="T1457" s="235">
        <v>0.4</v>
      </c>
    </row>
    <row r="1458" spans="17:20" x14ac:dyDescent="0.25">
      <c r="Q1458" s="235" t="s">
        <v>3837</v>
      </c>
      <c r="S1458" s="235" t="s">
        <v>3837</v>
      </c>
      <c r="T1458" s="235">
        <v>0.4</v>
      </c>
    </row>
    <row r="1459" spans="17:20" x14ac:dyDescent="0.25">
      <c r="Q1459" s="235" t="s">
        <v>3785</v>
      </c>
      <c r="S1459" s="235" t="s">
        <v>3785</v>
      </c>
      <c r="T1459" s="235">
        <v>0.4</v>
      </c>
    </row>
    <row r="1460" spans="17:20" x14ac:dyDescent="0.25">
      <c r="Q1460" s="235" t="s">
        <v>3838</v>
      </c>
      <c r="S1460" s="235" t="s">
        <v>3838</v>
      </c>
      <c r="T1460" s="235">
        <v>0.4</v>
      </c>
    </row>
    <row r="1461" spans="17:20" x14ac:dyDescent="0.25">
      <c r="Q1461" s="235" t="s">
        <v>3841</v>
      </c>
      <c r="S1461" s="235" t="s">
        <v>3841</v>
      </c>
      <c r="T1461" s="235">
        <v>0.3</v>
      </c>
    </row>
    <row r="1462" spans="17:20" x14ac:dyDescent="0.25">
      <c r="Q1462" s="235" t="s">
        <v>3842</v>
      </c>
      <c r="S1462" s="235" t="s">
        <v>3842</v>
      </c>
      <c r="T1462" s="235">
        <v>0.4</v>
      </c>
    </row>
    <row r="1463" spans="17:20" x14ac:dyDescent="0.25">
      <c r="Q1463" s="235" t="s">
        <v>3843</v>
      </c>
      <c r="S1463" s="235" t="s">
        <v>3843</v>
      </c>
      <c r="T1463" s="235">
        <v>0.4</v>
      </c>
    </row>
    <row r="1464" spans="17:20" x14ac:dyDescent="0.25">
      <c r="Q1464" s="235" t="s">
        <v>3795</v>
      </c>
      <c r="S1464" s="235" t="s">
        <v>3795</v>
      </c>
      <c r="T1464" s="235">
        <v>0.4</v>
      </c>
    </row>
    <row r="1465" spans="17:20" x14ac:dyDescent="0.25">
      <c r="Q1465" s="235" t="s">
        <v>3647</v>
      </c>
      <c r="S1465" s="235" t="s">
        <v>3647</v>
      </c>
      <c r="T1465" s="235">
        <v>0.01</v>
      </c>
    </row>
    <row r="1466" spans="17:20" x14ac:dyDescent="0.25">
      <c r="Q1466" s="235" t="s">
        <v>3645</v>
      </c>
      <c r="S1466" s="235" t="s">
        <v>3645</v>
      </c>
      <c r="T1466" s="235">
        <v>0.09</v>
      </c>
    </row>
    <row r="1467" spans="17:20" x14ac:dyDescent="0.25">
      <c r="Q1467" s="235" t="s">
        <v>3800</v>
      </c>
      <c r="S1467" s="235" t="s">
        <v>3800</v>
      </c>
      <c r="T1467" s="235">
        <v>0.4</v>
      </c>
    </row>
    <row r="1468" spans="17:20" x14ac:dyDescent="0.25">
      <c r="Q1468" s="235" t="s">
        <v>3852</v>
      </c>
      <c r="S1468" s="235" t="s">
        <v>3852</v>
      </c>
      <c r="T1468" s="235">
        <v>0.4</v>
      </c>
    </row>
    <row r="1469" spans="17:20" x14ac:dyDescent="0.25">
      <c r="Q1469" s="235" t="s">
        <v>3728</v>
      </c>
      <c r="S1469" s="235" t="s">
        <v>3728</v>
      </c>
      <c r="T1469" s="235">
        <v>0.4</v>
      </c>
    </row>
    <row r="1470" spans="17:20" x14ac:dyDescent="0.25">
      <c r="Q1470" s="235" t="s">
        <v>3853</v>
      </c>
      <c r="S1470" s="235" t="s">
        <v>3853</v>
      </c>
      <c r="T1470" s="235">
        <v>0.4</v>
      </c>
    </row>
    <row r="1471" spans="17:20" x14ac:dyDescent="0.25">
      <c r="Q1471" s="235" t="s">
        <v>3854</v>
      </c>
      <c r="S1471" s="235" t="s">
        <v>3854</v>
      </c>
      <c r="T1471" s="235">
        <v>0.4</v>
      </c>
    </row>
    <row r="1472" spans="17:20" x14ac:dyDescent="0.25">
      <c r="Q1472" s="235" t="s">
        <v>3855</v>
      </c>
      <c r="S1472" s="235" t="s">
        <v>3855</v>
      </c>
      <c r="T1472" s="235">
        <v>0.4</v>
      </c>
    </row>
    <row r="1473" spans="17:20" x14ac:dyDescent="0.25">
      <c r="Q1473" s="235" t="s">
        <v>3856</v>
      </c>
      <c r="S1473" s="235" t="s">
        <v>3856</v>
      </c>
      <c r="T1473" s="235">
        <v>0.49</v>
      </c>
    </row>
    <row r="1474" spans="17:20" x14ac:dyDescent="0.25">
      <c r="Q1474" s="235" t="s">
        <v>3859</v>
      </c>
      <c r="S1474" s="235" t="s">
        <v>3859</v>
      </c>
      <c r="T1474" s="235">
        <v>0.4</v>
      </c>
    </row>
    <row r="1475" spans="17:20" x14ac:dyDescent="0.25">
      <c r="Q1475" s="235" t="s">
        <v>3860</v>
      </c>
      <c r="S1475" s="235" t="s">
        <v>3860</v>
      </c>
      <c r="T1475" s="235">
        <v>0.4</v>
      </c>
    </row>
    <row r="1476" spans="17:20" x14ac:dyDescent="0.25">
      <c r="Q1476" s="235" t="s">
        <v>3743</v>
      </c>
      <c r="S1476" s="235" t="s">
        <v>3743</v>
      </c>
      <c r="T1476" s="235">
        <v>0.1</v>
      </c>
    </row>
    <row r="1477" spans="17:20" x14ac:dyDescent="0.25">
      <c r="Q1477" s="235" t="s">
        <v>3863</v>
      </c>
      <c r="S1477" s="235" t="s">
        <v>3863</v>
      </c>
      <c r="T1477" s="235">
        <v>0.4</v>
      </c>
    </row>
    <row r="1478" spans="17:20" x14ac:dyDescent="0.25">
      <c r="Q1478" s="235" t="s">
        <v>3864</v>
      </c>
      <c r="S1478" s="235" t="s">
        <v>3864</v>
      </c>
      <c r="T1478" s="235">
        <v>0.4</v>
      </c>
    </row>
    <row r="1479" spans="17:20" x14ac:dyDescent="0.25">
      <c r="Q1479" s="235" t="s">
        <v>3865</v>
      </c>
      <c r="S1479" s="235" t="s">
        <v>3865</v>
      </c>
      <c r="T1479" s="235">
        <v>0.4</v>
      </c>
    </row>
    <row r="1480" spans="17:20" x14ac:dyDescent="0.25">
      <c r="Q1480" s="235" t="s">
        <v>3638</v>
      </c>
      <c r="S1480" s="235" t="s">
        <v>3638</v>
      </c>
      <c r="T1480" s="235">
        <v>0.2</v>
      </c>
    </row>
    <row r="1481" spans="17:20" x14ac:dyDescent="0.25">
      <c r="Q1481" s="235" t="s">
        <v>3680</v>
      </c>
      <c r="S1481" s="235" t="s">
        <v>3680</v>
      </c>
      <c r="T1481" s="235">
        <v>0.01</v>
      </c>
    </row>
    <row r="1482" spans="17:20" x14ac:dyDescent="0.25">
      <c r="Q1482" s="235" t="s">
        <v>3866</v>
      </c>
      <c r="S1482" s="235" t="s">
        <v>3866</v>
      </c>
      <c r="T1482" s="235">
        <v>0.3</v>
      </c>
    </row>
    <row r="1483" spans="17:20" x14ac:dyDescent="0.25">
      <c r="Q1483" s="235" t="s">
        <v>3899</v>
      </c>
      <c r="S1483" s="235" t="s">
        <v>3899</v>
      </c>
      <c r="T1483" s="235">
        <v>0.4</v>
      </c>
    </row>
    <row r="1484" spans="17:20" x14ac:dyDescent="0.25">
      <c r="Q1484" s="235" t="s">
        <v>3867</v>
      </c>
      <c r="S1484" s="235" t="s">
        <v>3867</v>
      </c>
      <c r="T1484" s="235">
        <v>0.3</v>
      </c>
    </row>
    <row r="1485" spans="17:20" x14ac:dyDescent="0.25">
      <c r="Q1485" s="235" t="s">
        <v>3750</v>
      </c>
      <c r="S1485" s="235" t="s">
        <v>3750</v>
      </c>
      <c r="T1485" s="235">
        <v>0.49</v>
      </c>
    </row>
    <row r="1486" spans="17:20" x14ac:dyDescent="0.25">
      <c r="Q1486" s="235" t="s">
        <v>3900</v>
      </c>
      <c r="S1486" s="235" t="s">
        <v>3900</v>
      </c>
      <c r="T1486" s="235">
        <v>0.4</v>
      </c>
    </row>
    <row r="1487" spans="17:20" x14ac:dyDescent="0.25">
      <c r="Q1487" s="235" t="s">
        <v>3868</v>
      </c>
      <c r="S1487" s="235" t="s">
        <v>3868</v>
      </c>
      <c r="T1487" s="235">
        <v>0.3</v>
      </c>
    </row>
    <row r="1488" spans="17:20" x14ac:dyDescent="0.25">
      <c r="Q1488" s="235" t="s">
        <v>3651</v>
      </c>
      <c r="S1488" s="235" t="s">
        <v>3651</v>
      </c>
      <c r="T1488" s="235">
        <v>0.01</v>
      </c>
    </row>
    <row r="1489" spans="17:20" x14ac:dyDescent="0.25">
      <c r="Q1489" s="235" t="s">
        <v>3649</v>
      </c>
      <c r="S1489" s="235" t="s">
        <v>3649</v>
      </c>
      <c r="T1489" s="235">
        <v>0.09</v>
      </c>
    </row>
    <row r="1490" spans="17:20" x14ac:dyDescent="0.25">
      <c r="Q1490" s="235" t="s">
        <v>3910</v>
      </c>
      <c r="S1490" s="235" t="s">
        <v>3910</v>
      </c>
      <c r="T1490" s="235">
        <v>0.4</v>
      </c>
    </row>
    <row r="1491" spans="17:20" x14ac:dyDescent="0.25">
      <c r="Q1491" s="235" t="s">
        <v>3869</v>
      </c>
      <c r="S1491" s="235" t="s">
        <v>3869</v>
      </c>
      <c r="T1491" s="235">
        <v>0.3</v>
      </c>
    </row>
    <row r="1492" spans="17:20" x14ac:dyDescent="0.25">
      <c r="Q1492" s="235" t="s">
        <v>3844</v>
      </c>
      <c r="S1492" s="235" t="s">
        <v>3844</v>
      </c>
      <c r="T1492" s="235">
        <v>0.4</v>
      </c>
    </row>
    <row r="1493" spans="17:20" x14ac:dyDescent="0.25">
      <c r="Q1493" s="235" t="s">
        <v>3911</v>
      </c>
      <c r="S1493" s="235" t="s">
        <v>3911</v>
      </c>
      <c r="T1493" s="235">
        <v>0.4</v>
      </c>
    </row>
    <row r="1494" spans="17:20" x14ac:dyDescent="0.25">
      <c r="Q1494" s="235" t="s">
        <v>3870</v>
      </c>
      <c r="S1494" s="235" t="s">
        <v>3870</v>
      </c>
      <c r="T1494" s="235">
        <v>0.3</v>
      </c>
    </row>
    <row r="1495" spans="17:20" x14ac:dyDescent="0.25">
      <c r="Q1495" s="235" t="s">
        <v>3901</v>
      </c>
      <c r="S1495" s="235" t="s">
        <v>3901</v>
      </c>
      <c r="T1495" s="235">
        <v>0.4</v>
      </c>
    </row>
    <row r="1496" spans="17:20" x14ac:dyDescent="0.25">
      <c r="Q1496" s="235" t="s">
        <v>3762</v>
      </c>
      <c r="S1496" s="235" t="s">
        <v>3762</v>
      </c>
      <c r="T1496" s="235">
        <v>0.49</v>
      </c>
    </row>
    <row r="1497" spans="17:20" x14ac:dyDescent="0.25">
      <c r="Q1497" s="235" t="s">
        <v>3832</v>
      </c>
      <c r="S1497" s="235" t="s">
        <v>3832</v>
      </c>
      <c r="T1497" s="235">
        <v>0.4</v>
      </c>
    </row>
    <row r="1498" spans="17:20" x14ac:dyDescent="0.25">
      <c r="Q1498" s="235" t="s">
        <v>3902</v>
      </c>
      <c r="S1498" s="235" t="s">
        <v>3902</v>
      </c>
      <c r="T1498" s="235">
        <v>0.4</v>
      </c>
    </row>
    <row r="1499" spans="17:20" x14ac:dyDescent="0.25">
      <c r="Q1499" s="235" t="s">
        <v>3871</v>
      </c>
      <c r="S1499" s="235" t="s">
        <v>3871</v>
      </c>
      <c r="T1499" s="235">
        <v>0.3</v>
      </c>
    </row>
    <row r="1500" spans="17:20" x14ac:dyDescent="0.25">
      <c r="Q1500" s="235" t="s">
        <v>3706</v>
      </c>
      <c r="S1500" s="235" t="s">
        <v>3706</v>
      </c>
      <c r="T1500" s="235">
        <v>0.01</v>
      </c>
    </row>
    <row r="1501" spans="17:20" x14ac:dyDescent="0.25">
      <c r="Q1501" s="235" t="s">
        <v>3912</v>
      </c>
      <c r="S1501" s="235" t="s">
        <v>3912</v>
      </c>
      <c r="T1501" s="235">
        <v>0.49</v>
      </c>
    </row>
    <row r="1502" spans="17:20" x14ac:dyDescent="0.25">
      <c r="Q1502" s="235" t="s">
        <v>3708</v>
      </c>
      <c r="S1502" s="235" t="s">
        <v>3708</v>
      </c>
      <c r="T1502" s="235">
        <v>0.1</v>
      </c>
    </row>
    <row r="1503" spans="17:20" x14ac:dyDescent="0.25">
      <c r="Q1503" s="235" t="s">
        <v>3918</v>
      </c>
      <c r="S1503" s="235" t="s">
        <v>3918</v>
      </c>
      <c r="T1503" s="235">
        <v>0.4</v>
      </c>
    </row>
    <row r="1504" spans="17:20" x14ac:dyDescent="0.25">
      <c r="Q1504" s="235" t="s">
        <v>3796</v>
      </c>
      <c r="S1504" s="235" t="s">
        <v>3796</v>
      </c>
      <c r="T1504" s="235">
        <v>0.4</v>
      </c>
    </row>
    <row r="1505" spans="17:20" x14ac:dyDescent="0.25">
      <c r="Q1505" s="235" t="s">
        <v>3872</v>
      </c>
      <c r="S1505" s="235" t="s">
        <v>3872</v>
      </c>
      <c r="T1505" s="235">
        <v>0.3</v>
      </c>
    </row>
    <row r="1506" spans="17:20" x14ac:dyDescent="0.25">
      <c r="Q1506" s="235" t="s">
        <v>3925</v>
      </c>
      <c r="S1506" s="235" t="s">
        <v>3925</v>
      </c>
      <c r="T1506" s="235">
        <v>0.4</v>
      </c>
    </row>
    <row r="1507" spans="17:20" x14ac:dyDescent="0.25">
      <c r="Q1507" s="235" t="s">
        <v>3926</v>
      </c>
      <c r="S1507" s="235" t="s">
        <v>3926</v>
      </c>
      <c r="T1507" s="235">
        <v>0.4</v>
      </c>
    </row>
    <row r="1508" spans="17:20" x14ac:dyDescent="0.25">
      <c r="Q1508" s="235" t="s">
        <v>3873</v>
      </c>
      <c r="S1508" s="235" t="s">
        <v>3873</v>
      </c>
      <c r="T1508" s="235">
        <v>0.3</v>
      </c>
    </row>
    <row r="1509" spans="17:20" x14ac:dyDescent="0.25">
      <c r="Q1509" s="235" t="s">
        <v>3829</v>
      </c>
      <c r="S1509" s="235" t="s">
        <v>3829</v>
      </c>
      <c r="T1509" s="235">
        <v>0.01</v>
      </c>
    </row>
    <row r="1510" spans="17:20" x14ac:dyDescent="0.25">
      <c r="Q1510" s="235" t="s">
        <v>3729</v>
      </c>
      <c r="S1510" s="235" t="s">
        <v>3729</v>
      </c>
      <c r="T1510" s="235">
        <v>0.4</v>
      </c>
    </row>
    <row r="1511" spans="17:20" x14ac:dyDescent="0.25">
      <c r="Q1511" s="235" t="s">
        <v>3930</v>
      </c>
      <c r="S1511" s="235" t="s">
        <v>3930</v>
      </c>
      <c r="T1511" s="235">
        <v>0.4</v>
      </c>
    </row>
    <row r="1512" spans="17:20" x14ac:dyDescent="0.25">
      <c r="Q1512" s="235" t="s">
        <v>3931</v>
      </c>
      <c r="S1512" s="235" t="s">
        <v>3931</v>
      </c>
      <c r="T1512" s="235">
        <v>0.4</v>
      </c>
    </row>
    <row r="1513" spans="17:20" x14ac:dyDescent="0.25">
      <c r="Q1513" s="235" t="s">
        <v>3909</v>
      </c>
      <c r="S1513" s="235" t="s">
        <v>3909</v>
      </c>
      <c r="T1513" s="235">
        <v>0.5</v>
      </c>
    </row>
    <row r="1514" spans="17:20" x14ac:dyDescent="0.25">
      <c r="Q1514" s="235" t="s">
        <v>3807</v>
      </c>
      <c r="S1514" s="235" t="s">
        <v>3807</v>
      </c>
      <c r="T1514" s="235">
        <v>0.5</v>
      </c>
    </row>
    <row r="1515" spans="17:20" x14ac:dyDescent="0.25">
      <c r="Q1515" s="235" t="s">
        <v>3874</v>
      </c>
      <c r="S1515" s="235" t="s">
        <v>3874</v>
      </c>
      <c r="T1515" s="235">
        <v>0.3</v>
      </c>
    </row>
    <row r="1516" spans="17:20" x14ac:dyDescent="0.25">
      <c r="Q1516" s="235" t="s">
        <v>3875</v>
      </c>
      <c r="S1516" s="235" t="s">
        <v>3875</v>
      </c>
      <c r="T1516" s="235">
        <v>0.3</v>
      </c>
    </row>
    <row r="1517" spans="17:20" x14ac:dyDescent="0.25">
      <c r="Q1517" s="235" t="s">
        <v>3617</v>
      </c>
      <c r="S1517" s="235" t="s">
        <v>3617</v>
      </c>
      <c r="T1517" s="235">
        <v>0.01</v>
      </c>
    </row>
    <row r="1518" spans="17:20" x14ac:dyDescent="0.25">
      <c r="Q1518" s="235" t="s">
        <v>3615</v>
      </c>
      <c r="S1518" s="235" t="s">
        <v>3615</v>
      </c>
      <c r="T1518" s="235">
        <v>0.09</v>
      </c>
    </row>
    <row r="1519" spans="17:20" x14ac:dyDescent="0.25">
      <c r="Q1519" s="235" t="s">
        <v>3940</v>
      </c>
      <c r="S1519" s="235" t="s">
        <v>3940</v>
      </c>
      <c r="T1519" s="235">
        <v>0.4</v>
      </c>
    </row>
    <row r="1520" spans="17:20" x14ac:dyDescent="0.25">
      <c r="Q1520" s="235" t="s">
        <v>3941</v>
      </c>
      <c r="S1520" s="235" t="s">
        <v>3941</v>
      </c>
      <c r="T1520" s="235">
        <v>0.4</v>
      </c>
    </row>
    <row r="1521" spans="17:20" x14ac:dyDescent="0.25">
      <c r="Q1521" s="235" t="s">
        <v>3927</v>
      </c>
      <c r="S1521" s="235" t="s">
        <v>3927</v>
      </c>
      <c r="T1521" s="235">
        <v>0.49</v>
      </c>
    </row>
    <row r="1522" spans="17:20" x14ac:dyDescent="0.25">
      <c r="Q1522" s="235" t="s">
        <v>3876</v>
      </c>
      <c r="S1522" s="235" t="s">
        <v>3876</v>
      </c>
      <c r="T1522" s="235">
        <v>0.3</v>
      </c>
    </row>
    <row r="1523" spans="17:20" x14ac:dyDescent="0.25">
      <c r="Q1523" s="235" t="s">
        <v>3942</v>
      </c>
      <c r="S1523" s="235" t="s">
        <v>3942</v>
      </c>
      <c r="T1523" s="235">
        <v>0.49</v>
      </c>
    </row>
    <row r="1524" spans="17:20" x14ac:dyDescent="0.25">
      <c r="Q1524" s="235" t="s">
        <v>3943</v>
      </c>
      <c r="S1524" s="235" t="s">
        <v>3943</v>
      </c>
      <c r="T1524" s="235">
        <v>0.49</v>
      </c>
    </row>
    <row r="1525" spans="17:20" x14ac:dyDescent="0.25">
      <c r="Q1525" s="235" t="s">
        <v>3877</v>
      </c>
      <c r="S1525" s="235" t="s">
        <v>3877</v>
      </c>
      <c r="T1525" s="235">
        <v>0.3</v>
      </c>
    </row>
    <row r="1526" spans="17:20" x14ac:dyDescent="0.25">
      <c r="Q1526" s="235" t="s">
        <v>3675</v>
      </c>
      <c r="S1526" s="235" t="s">
        <v>3675</v>
      </c>
      <c r="T1526" s="235">
        <v>0.01</v>
      </c>
    </row>
    <row r="1527" spans="17:20" x14ac:dyDescent="0.25">
      <c r="Q1527" s="235" t="s">
        <v>3716</v>
      </c>
      <c r="S1527" s="235" t="s">
        <v>3716</v>
      </c>
      <c r="T1527" s="235">
        <v>0.09</v>
      </c>
    </row>
    <row r="1528" spans="17:20" x14ac:dyDescent="0.25">
      <c r="Q1528" s="235" t="s">
        <v>3947</v>
      </c>
      <c r="S1528" s="235" t="s">
        <v>3947</v>
      </c>
      <c r="T1528" s="235">
        <v>0.4</v>
      </c>
    </row>
    <row r="1529" spans="17:20" x14ac:dyDescent="0.25">
      <c r="Q1529" s="235" t="s">
        <v>3956</v>
      </c>
      <c r="S1529" s="235" t="s">
        <v>3956</v>
      </c>
      <c r="T1529" s="235">
        <v>0.49</v>
      </c>
    </row>
    <row r="1530" spans="17:20" x14ac:dyDescent="0.25">
      <c r="Q1530" s="235" t="s">
        <v>3957</v>
      </c>
      <c r="S1530" s="235" t="s">
        <v>3957</v>
      </c>
      <c r="T1530" s="235">
        <v>0.49</v>
      </c>
    </row>
    <row r="1531" spans="17:20" x14ac:dyDescent="0.25">
      <c r="Q1531" s="235" t="s">
        <v>3672</v>
      </c>
      <c r="S1531" s="235" t="s">
        <v>3672</v>
      </c>
      <c r="T1531" s="235">
        <v>0.01</v>
      </c>
    </row>
    <row r="1532" spans="17:20" x14ac:dyDescent="0.25">
      <c r="Q1532" s="235" t="s">
        <v>3670</v>
      </c>
      <c r="S1532" s="235" t="s">
        <v>3670</v>
      </c>
      <c r="T1532" s="235">
        <v>0.09</v>
      </c>
    </row>
    <row r="1533" spans="17:20" x14ac:dyDescent="0.25">
      <c r="Q1533" s="235" t="s">
        <v>3833</v>
      </c>
      <c r="S1533" s="235" t="s">
        <v>3833</v>
      </c>
      <c r="T1533" s="235">
        <v>0.4</v>
      </c>
    </row>
    <row r="1534" spans="17:20" x14ac:dyDescent="0.25">
      <c r="Q1534" s="235" t="s">
        <v>3878</v>
      </c>
      <c r="S1534" s="235" t="s">
        <v>3878</v>
      </c>
      <c r="T1534" s="235">
        <v>0.3</v>
      </c>
    </row>
    <row r="1535" spans="17:20" x14ac:dyDescent="0.25">
      <c r="Q1535" s="235" t="s">
        <v>3962</v>
      </c>
      <c r="S1535" s="235" t="s">
        <v>3962</v>
      </c>
      <c r="T1535" s="235">
        <v>0.4</v>
      </c>
    </row>
    <row r="1536" spans="17:20" x14ac:dyDescent="0.25">
      <c r="Q1536" s="235" t="s">
        <v>3963</v>
      </c>
      <c r="S1536" s="235" t="s">
        <v>3963</v>
      </c>
      <c r="T1536" s="235">
        <v>0.4</v>
      </c>
    </row>
    <row r="1537" spans="17:20" x14ac:dyDescent="0.25">
      <c r="Q1537" s="235" t="s">
        <v>3682</v>
      </c>
      <c r="S1537" s="235" t="s">
        <v>3682</v>
      </c>
      <c r="T1537" s="235">
        <v>0.1</v>
      </c>
    </row>
    <row r="1538" spans="17:20" x14ac:dyDescent="0.25">
      <c r="Q1538" s="235" t="s">
        <v>3968</v>
      </c>
      <c r="S1538" s="235" t="s">
        <v>3968</v>
      </c>
      <c r="T1538" s="235">
        <v>0.49</v>
      </c>
    </row>
    <row r="1539" spans="17:20" x14ac:dyDescent="0.25">
      <c r="Q1539" s="235" t="s">
        <v>3657</v>
      </c>
      <c r="S1539" s="235" t="s">
        <v>3657</v>
      </c>
      <c r="T1539" s="235">
        <v>0.49</v>
      </c>
    </row>
    <row r="1540" spans="17:20" x14ac:dyDescent="0.25">
      <c r="Q1540" s="235" t="s">
        <v>3932</v>
      </c>
      <c r="S1540" s="235" t="s">
        <v>3932</v>
      </c>
      <c r="T1540" s="235">
        <v>0.4</v>
      </c>
    </row>
    <row r="1541" spans="17:20" x14ac:dyDescent="0.25">
      <c r="Q1541" s="235" t="s">
        <v>3845</v>
      </c>
      <c r="S1541" s="235" t="s">
        <v>3845</v>
      </c>
      <c r="T1541" s="235">
        <v>0.4</v>
      </c>
    </row>
    <row r="1542" spans="17:20" x14ac:dyDescent="0.25">
      <c r="Q1542" s="235" t="s">
        <v>3913</v>
      </c>
      <c r="S1542" s="235" t="s">
        <v>3913</v>
      </c>
      <c r="T1542" s="235">
        <v>0.4</v>
      </c>
    </row>
    <row r="1543" spans="17:20" x14ac:dyDescent="0.25">
      <c r="Q1543" s="235" t="s">
        <v>3890</v>
      </c>
      <c r="S1543" s="235" t="s">
        <v>3890</v>
      </c>
      <c r="T1543" s="235">
        <v>0.49</v>
      </c>
    </row>
    <row r="1544" spans="17:20" x14ac:dyDescent="0.25">
      <c r="Q1544" s="235" t="s">
        <v>3969</v>
      </c>
      <c r="S1544" s="235" t="s">
        <v>3969</v>
      </c>
      <c r="T1544" s="235">
        <v>0.4</v>
      </c>
    </row>
    <row r="1545" spans="17:20" x14ac:dyDescent="0.25">
      <c r="Q1545" s="235" t="s">
        <v>3933</v>
      </c>
      <c r="S1545" s="235" t="s">
        <v>3933</v>
      </c>
      <c r="T1545" s="235">
        <v>0.49</v>
      </c>
    </row>
    <row r="1546" spans="17:20" x14ac:dyDescent="0.25">
      <c r="Q1546" s="235" t="s">
        <v>3958</v>
      </c>
      <c r="S1546" s="235" t="s">
        <v>3958</v>
      </c>
      <c r="T1546" s="235">
        <v>0.4</v>
      </c>
    </row>
    <row r="1547" spans="17:20" x14ac:dyDescent="0.25">
      <c r="Q1547" s="235" t="s">
        <v>3624</v>
      </c>
      <c r="S1547" s="235" t="s">
        <v>3624</v>
      </c>
      <c r="T1547" s="235">
        <v>0.4</v>
      </c>
    </row>
    <row r="1548" spans="17:20" x14ac:dyDescent="0.25">
      <c r="Q1548" s="235" t="s">
        <v>3945</v>
      </c>
      <c r="S1548" s="235" t="s">
        <v>3945</v>
      </c>
      <c r="T1548" s="235">
        <v>0.01</v>
      </c>
    </row>
    <row r="1549" spans="17:20" x14ac:dyDescent="0.25">
      <c r="Q1549" s="235" t="s">
        <v>3879</v>
      </c>
      <c r="S1549" s="235" t="s">
        <v>3879</v>
      </c>
      <c r="T1549" s="235">
        <v>0.3</v>
      </c>
    </row>
    <row r="1550" spans="17:20" x14ac:dyDescent="0.25">
      <c r="Q1550" s="235" t="s">
        <v>3801</v>
      </c>
      <c r="S1550" s="235" t="s">
        <v>3801</v>
      </c>
      <c r="T1550" s="235">
        <v>0.4</v>
      </c>
    </row>
    <row r="1551" spans="17:20" x14ac:dyDescent="0.25">
      <c r="Q1551" s="235" t="s">
        <v>3975</v>
      </c>
      <c r="S1551" s="235" t="s">
        <v>3975</v>
      </c>
      <c r="T1551" s="235">
        <v>0.4</v>
      </c>
    </row>
    <row r="1552" spans="17:20" x14ac:dyDescent="0.25">
      <c r="Q1552" s="235" t="s">
        <v>3976</v>
      </c>
      <c r="S1552" s="235" t="s">
        <v>3976</v>
      </c>
      <c r="T1552" s="235">
        <v>0.4</v>
      </c>
    </row>
    <row r="1553" spans="17:20" x14ac:dyDescent="0.25">
      <c r="Q1553" s="235" t="s">
        <v>3763</v>
      </c>
      <c r="S1553" s="235" t="s">
        <v>3763</v>
      </c>
      <c r="T1553" s="235">
        <v>0.49</v>
      </c>
    </row>
    <row r="1554" spans="17:20" x14ac:dyDescent="0.25">
      <c r="Q1554" s="235" t="s">
        <v>3712</v>
      </c>
      <c r="S1554" s="235" t="s">
        <v>3712</v>
      </c>
      <c r="T1554" s="235">
        <v>0.49</v>
      </c>
    </row>
    <row r="1555" spans="17:20" x14ac:dyDescent="0.25">
      <c r="Q1555" s="235" t="s">
        <v>3977</v>
      </c>
      <c r="S1555" s="235" t="s">
        <v>3977</v>
      </c>
      <c r="T1555" s="235">
        <v>0.4</v>
      </c>
    </row>
    <row r="1556" spans="17:20" x14ac:dyDescent="0.25">
      <c r="Q1556" s="235" t="s">
        <v>3978</v>
      </c>
      <c r="S1556" s="235" t="s">
        <v>3978</v>
      </c>
      <c r="T1556" s="235">
        <v>0.4</v>
      </c>
    </row>
    <row r="1557" spans="17:20" x14ac:dyDescent="0.25">
      <c r="Q1557" s="235" t="s">
        <v>3979</v>
      </c>
      <c r="S1557" s="235" t="s">
        <v>3979</v>
      </c>
      <c r="T1557" s="235">
        <v>0.4</v>
      </c>
    </row>
    <row r="1558" spans="17:20" x14ac:dyDescent="0.25">
      <c r="Q1558" s="235" t="s">
        <v>3980</v>
      </c>
      <c r="S1558" s="235" t="s">
        <v>3980</v>
      </c>
      <c r="T1558" s="235">
        <v>0.49</v>
      </c>
    </row>
    <row r="1559" spans="17:20" x14ac:dyDescent="0.25">
      <c r="Q1559" s="235" t="s">
        <v>3981</v>
      </c>
      <c r="S1559" s="235" t="s">
        <v>3981</v>
      </c>
      <c r="T1559" s="235">
        <v>0.4</v>
      </c>
    </row>
    <row r="1560" spans="17:20" x14ac:dyDescent="0.25">
      <c r="Q1560" s="235" t="s">
        <v>3880</v>
      </c>
      <c r="S1560" s="235" t="s">
        <v>3880</v>
      </c>
      <c r="T1560" s="235">
        <v>0.3</v>
      </c>
    </row>
    <row r="1561" spans="17:20" x14ac:dyDescent="0.25">
      <c r="Q1561" s="235" t="s">
        <v>3692</v>
      </c>
      <c r="S1561" s="235" t="s">
        <v>3692</v>
      </c>
      <c r="T1561" s="235">
        <v>0.1</v>
      </c>
    </row>
    <row r="1562" spans="17:20" x14ac:dyDescent="0.25">
      <c r="Q1562" s="235" t="s">
        <v>3802</v>
      </c>
      <c r="S1562" s="235" t="s">
        <v>3802</v>
      </c>
      <c r="T1562" s="235">
        <v>0.4</v>
      </c>
    </row>
    <row r="1563" spans="17:20" x14ac:dyDescent="0.25">
      <c r="Q1563" s="235" t="s">
        <v>3814</v>
      </c>
      <c r="S1563" s="235" t="s">
        <v>3814</v>
      </c>
      <c r="T1563" s="235">
        <v>0.4</v>
      </c>
    </row>
    <row r="1564" spans="17:20" x14ac:dyDescent="0.25">
      <c r="Q1564" s="235" t="s">
        <v>3797</v>
      </c>
      <c r="S1564" s="235" t="s">
        <v>3797</v>
      </c>
      <c r="T1564" s="235">
        <v>0.4</v>
      </c>
    </row>
    <row r="1565" spans="17:20" x14ac:dyDescent="0.25">
      <c r="Q1565" s="235" t="s">
        <v>3928</v>
      </c>
      <c r="S1565" s="235" t="s">
        <v>3928</v>
      </c>
      <c r="T1565" s="235">
        <v>0.49</v>
      </c>
    </row>
    <row r="1566" spans="17:20" x14ac:dyDescent="0.25">
      <c r="Q1566" s="235" t="s">
        <v>3919</v>
      </c>
      <c r="S1566" s="235" t="s">
        <v>3919</v>
      </c>
      <c r="T1566" s="235">
        <v>0.4</v>
      </c>
    </row>
    <row r="1567" spans="17:20" x14ac:dyDescent="0.25">
      <c r="Q1567" s="235" t="s">
        <v>3964</v>
      </c>
      <c r="S1567" s="235" t="s">
        <v>3964</v>
      </c>
      <c r="T1567" s="235">
        <v>0.4</v>
      </c>
    </row>
    <row r="1568" spans="17:20" x14ac:dyDescent="0.25">
      <c r="Q1568" s="235" t="s">
        <v>3929</v>
      </c>
      <c r="S1568" s="235" t="s">
        <v>3929</v>
      </c>
      <c r="T1568" s="235">
        <v>0.49</v>
      </c>
    </row>
    <row r="1569" spans="17:20" x14ac:dyDescent="0.25">
      <c r="Q1569" s="235" t="s">
        <v>3982</v>
      </c>
      <c r="S1569" s="235" t="s">
        <v>3982</v>
      </c>
      <c r="T1569" s="235">
        <v>0.4</v>
      </c>
    </row>
    <row r="1570" spans="17:20" x14ac:dyDescent="0.25">
      <c r="Q1570" s="235" t="s">
        <v>3622</v>
      </c>
      <c r="S1570" s="235" t="s">
        <v>3622</v>
      </c>
      <c r="T1570" s="235">
        <v>0.49</v>
      </c>
    </row>
    <row r="1571" spans="17:20" x14ac:dyDescent="0.25">
      <c r="Q1571" s="235" t="s">
        <v>3986</v>
      </c>
      <c r="S1571" s="235" t="s">
        <v>3986</v>
      </c>
      <c r="T1571" s="235">
        <v>0.49</v>
      </c>
    </row>
    <row r="1572" spans="17:20" x14ac:dyDescent="0.25">
      <c r="Q1572" s="235" t="s">
        <v>3987</v>
      </c>
      <c r="S1572" s="235" t="s">
        <v>3987</v>
      </c>
      <c r="T1572" s="235">
        <v>0.4</v>
      </c>
    </row>
    <row r="1573" spans="17:20" x14ac:dyDescent="0.25">
      <c r="Q1573" s="235" t="s">
        <v>3959</v>
      </c>
      <c r="S1573" s="235" t="s">
        <v>3959</v>
      </c>
      <c r="T1573" s="235">
        <v>0.4</v>
      </c>
    </row>
    <row r="1574" spans="17:20" x14ac:dyDescent="0.25">
      <c r="Q1574" s="235" t="s">
        <v>3760</v>
      </c>
      <c r="S1574" s="235" t="s">
        <v>3760</v>
      </c>
      <c r="T1574" s="235">
        <v>0.01</v>
      </c>
    </row>
    <row r="1575" spans="17:20" x14ac:dyDescent="0.25">
      <c r="Q1575" s="235" t="s">
        <v>3781</v>
      </c>
      <c r="S1575" s="235" t="s">
        <v>3781</v>
      </c>
      <c r="T1575" s="235">
        <v>0.09</v>
      </c>
    </row>
    <row r="1576" spans="17:20" x14ac:dyDescent="0.25">
      <c r="Q1576" s="235" t="s">
        <v>3995</v>
      </c>
      <c r="S1576" s="235" t="s">
        <v>3995</v>
      </c>
      <c r="T1576" s="235">
        <v>0.4</v>
      </c>
    </row>
    <row r="1577" spans="17:20" x14ac:dyDescent="0.25">
      <c r="Q1577" s="235" t="s">
        <v>3771</v>
      </c>
      <c r="S1577" s="235" t="s">
        <v>3771</v>
      </c>
      <c r="T1577" s="235">
        <v>0.1</v>
      </c>
    </row>
    <row r="1578" spans="17:20" x14ac:dyDescent="0.25">
      <c r="Q1578" s="235" t="s">
        <v>3999</v>
      </c>
      <c r="S1578" s="235" t="s">
        <v>3999</v>
      </c>
      <c r="T1578" s="235">
        <v>0.5</v>
      </c>
    </row>
    <row r="1579" spans="17:20" x14ac:dyDescent="0.25">
      <c r="Q1579" s="235" t="s">
        <v>3983</v>
      </c>
      <c r="S1579" s="235" t="s">
        <v>3983</v>
      </c>
      <c r="T1579" s="235">
        <v>0.4</v>
      </c>
    </row>
    <row r="1580" spans="17:20" x14ac:dyDescent="0.25">
      <c r="Q1580" s="235" t="s">
        <v>4002</v>
      </c>
      <c r="S1580" s="235" t="s">
        <v>4002</v>
      </c>
      <c r="T1580" s="235">
        <v>0.49</v>
      </c>
    </row>
    <row r="1581" spans="17:20" x14ac:dyDescent="0.25">
      <c r="Q1581" s="235" t="s">
        <v>3611</v>
      </c>
      <c r="S1581" s="235" t="s">
        <v>3611</v>
      </c>
      <c r="T1581" s="235">
        <v>0.01</v>
      </c>
    </row>
    <row r="1582" spans="17:20" x14ac:dyDescent="0.25">
      <c r="Q1582" s="235" t="s">
        <v>3609</v>
      </c>
      <c r="S1582" s="235" t="s">
        <v>3609</v>
      </c>
      <c r="T1582" s="235">
        <v>0.09</v>
      </c>
    </row>
    <row r="1583" spans="17:20" x14ac:dyDescent="0.25">
      <c r="Q1583" s="235" t="s">
        <v>4004</v>
      </c>
      <c r="S1583" s="235" t="s">
        <v>4004</v>
      </c>
      <c r="T1583" s="235">
        <v>0.4</v>
      </c>
    </row>
    <row r="1584" spans="17:20" x14ac:dyDescent="0.25">
      <c r="Q1584" s="235" t="s">
        <v>3960</v>
      </c>
      <c r="S1584" s="235" t="s">
        <v>3960</v>
      </c>
      <c r="T1584" s="235">
        <v>0.4</v>
      </c>
    </row>
    <row r="1585" spans="17:20" x14ac:dyDescent="0.25">
      <c r="Q1585" s="235" t="s">
        <v>3891</v>
      </c>
      <c r="S1585" s="235" t="s">
        <v>3891</v>
      </c>
      <c r="T1585" s="235">
        <v>0.49</v>
      </c>
    </row>
    <row r="1586" spans="17:20" x14ac:dyDescent="0.25">
      <c r="Q1586" s="235" t="s">
        <v>4005</v>
      </c>
      <c r="S1586" s="235" t="s">
        <v>4005</v>
      </c>
      <c r="T1586" s="235">
        <v>0.4</v>
      </c>
    </row>
    <row r="1587" spans="17:20" x14ac:dyDescent="0.25">
      <c r="Q1587" s="235" t="s">
        <v>3746</v>
      </c>
      <c r="S1587" s="235" t="s">
        <v>3746</v>
      </c>
      <c r="T1587" s="235">
        <v>0.1</v>
      </c>
    </row>
    <row r="1588" spans="17:20" x14ac:dyDescent="0.25">
      <c r="Q1588" s="235" t="s">
        <v>3948</v>
      </c>
      <c r="S1588" s="235" t="s">
        <v>3948</v>
      </c>
      <c r="T1588" s="235">
        <v>0.4</v>
      </c>
    </row>
    <row r="1589" spans="17:20" x14ac:dyDescent="0.25">
      <c r="Q1589" s="235" t="s">
        <v>3730</v>
      </c>
      <c r="S1589" s="235" t="s">
        <v>3730</v>
      </c>
      <c r="T1589" s="235">
        <v>0.49</v>
      </c>
    </row>
    <row r="1590" spans="17:20" x14ac:dyDescent="0.25">
      <c r="Q1590" s="235" t="s">
        <v>3808</v>
      </c>
      <c r="S1590" s="235" t="s">
        <v>3808</v>
      </c>
      <c r="T1590" s="235">
        <v>0.49</v>
      </c>
    </row>
    <row r="1591" spans="17:20" x14ac:dyDescent="0.25">
      <c r="Q1591" s="235" t="s">
        <v>3815</v>
      </c>
      <c r="S1591" s="235" t="s">
        <v>3815</v>
      </c>
      <c r="T1591" s="235">
        <v>0.49</v>
      </c>
    </row>
    <row r="1592" spans="17:20" x14ac:dyDescent="0.25">
      <c r="Q1592" s="235" t="s">
        <v>3904</v>
      </c>
      <c r="S1592" s="235" t="s">
        <v>3904</v>
      </c>
      <c r="T1592" s="235">
        <v>0.49</v>
      </c>
    </row>
    <row r="1593" spans="17:20" x14ac:dyDescent="0.25">
      <c r="Q1593" s="235" t="s">
        <v>3949</v>
      </c>
      <c r="S1593" s="235" t="s">
        <v>3949</v>
      </c>
      <c r="T1593" s="235">
        <v>0.4</v>
      </c>
    </row>
    <row r="1594" spans="17:20" x14ac:dyDescent="0.25">
      <c r="Q1594" s="235" t="s">
        <v>3816</v>
      </c>
      <c r="S1594" s="235" t="s">
        <v>3816</v>
      </c>
      <c r="T1594" s="235">
        <v>0.4</v>
      </c>
    </row>
    <row r="1595" spans="17:20" x14ac:dyDescent="0.25">
      <c r="Q1595" s="235" t="s">
        <v>3660</v>
      </c>
      <c r="S1595" s="235" t="s">
        <v>3660</v>
      </c>
      <c r="T1595" s="235">
        <v>0.49</v>
      </c>
    </row>
    <row r="1596" spans="17:20" x14ac:dyDescent="0.25">
      <c r="Q1596" s="235" t="s">
        <v>3881</v>
      </c>
      <c r="S1596" s="235" t="s">
        <v>3881</v>
      </c>
      <c r="T1596" s="235">
        <v>0.3</v>
      </c>
    </row>
    <row r="1597" spans="17:20" x14ac:dyDescent="0.25">
      <c r="Q1597" s="235" t="s">
        <v>3764</v>
      </c>
      <c r="S1597" s="235" t="s">
        <v>3764</v>
      </c>
      <c r="T1597" s="235">
        <v>0.49</v>
      </c>
    </row>
    <row r="1598" spans="17:20" x14ac:dyDescent="0.25">
      <c r="Q1598" s="235" t="s">
        <v>3914</v>
      </c>
      <c r="S1598" s="235" t="s">
        <v>3914</v>
      </c>
      <c r="T1598" s="235">
        <v>0.4</v>
      </c>
    </row>
    <row r="1599" spans="17:20" x14ac:dyDescent="0.25">
      <c r="Q1599" s="235" t="s">
        <v>4010</v>
      </c>
      <c r="S1599" s="235" t="s">
        <v>4010</v>
      </c>
      <c r="T1599" s="235">
        <v>0.4</v>
      </c>
    </row>
    <row r="1600" spans="17:20" x14ac:dyDescent="0.25">
      <c r="Q1600" s="235" t="s">
        <v>3950</v>
      </c>
      <c r="S1600" s="235" t="s">
        <v>3950</v>
      </c>
      <c r="T1600" s="235">
        <v>0.4</v>
      </c>
    </row>
    <row r="1601" spans="17:20" x14ac:dyDescent="0.25">
      <c r="Q1601" s="235" t="s">
        <v>3882</v>
      </c>
      <c r="S1601" s="235" t="s">
        <v>3882</v>
      </c>
      <c r="T1601" s="235">
        <v>0.3</v>
      </c>
    </row>
    <row r="1602" spans="17:20" x14ac:dyDescent="0.25">
      <c r="Q1602" s="235" t="s">
        <v>3991</v>
      </c>
      <c r="S1602" s="235" t="s">
        <v>3991</v>
      </c>
      <c r="T1602" s="235">
        <v>0.4</v>
      </c>
    </row>
    <row r="1603" spans="17:20" x14ac:dyDescent="0.25">
      <c r="Q1603" s="235" t="s">
        <v>3892</v>
      </c>
      <c r="S1603" s="235" t="s">
        <v>3892</v>
      </c>
      <c r="T1603" s="235">
        <v>0.49</v>
      </c>
    </row>
    <row r="1604" spans="17:20" x14ac:dyDescent="0.25">
      <c r="Q1604" s="235" t="s">
        <v>3846</v>
      </c>
      <c r="S1604" s="235" t="s">
        <v>3846</v>
      </c>
      <c r="T1604" s="235">
        <v>0.4</v>
      </c>
    </row>
    <row r="1605" spans="17:20" x14ac:dyDescent="0.25">
      <c r="Q1605" s="235" t="s">
        <v>3951</v>
      </c>
      <c r="S1605" s="235" t="s">
        <v>3951</v>
      </c>
      <c r="T1605" s="235">
        <v>0.4</v>
      </c>
    </row>
    <row r="1606" spans="17:20" x14ac:dyDescent="0.25">
      <c r="Q1606" s="235" t="s">
        <v>3834</v>
      </c>
      <c r="S1606" s="235" t="s">
        <v>3834</v>
      </c>
      <c r="T1606" s="235">
        <v>0.4</v>
      </c>
    </row>
    <row r="1607" spans="17:20" x14ac:dyDescent="0.25">
      <c r="Q1607" s="235" t="s">
        <v>4011</v>
      </c>
      <c r="S1607" s="235" t="s">
        <v>4011</v>
      </c>
      <c r="T1607" s="235">
        <v>0.49</v>
      </c>
    </row>
    <row r="1608" spans="17:20" x14ac:dyDescent="0.25">
      <c r="Q1608" s="235" t="s">
        <v>4012</v>
      </c>
      <c r="S1608" s="235" t="s">
        <v>4012</v>
      </c>
      <c r="T1608" s="235">
        <v>0.4</v>
      </c>
    </row>
    <row r="1609" spans="17:20" x14ac:dyDescent="0.25">
      <c r="Q1609" s="235" t="s">
        <v>4013</v>
      </c>
      <c r="S1609" s="235" t="s">
        <v>4013</v>
      </c>
      <c r="T1609" s="235">
        <v>0.4</v>
      </c>
    </row>
    <row r="1610" spans="17:20" x14ac:dyDescent="0.25">
      <c r="Q1610" s="235" t="s">
        <v>4003</v>
      </c>
      <c r="S1610" s="235" t="s">
        <v>4003</v>
      </c>
      <c r="T1610" s="235">
        <v>0.4</v>
      </c>
    </row>
    <row r="1611" spans="17:20" x14ac:dyDescent="0.25">
      <c r="Q1611" s="235" t="s">
        <v>3905</v>
      </c>
      <c r="S1611" s="235" t="s">
        <v>3905</v>
      </c>
      <c r="T1611" s="235">
        <v>0.4</v>
      </c>
    </row>
    <row r="1612" spans="17:20" x14ac:dyDescent="0.25">
      <c r="Q1612" s="235" t="s">
        <v>3961</v>
      </c>
      <c r="S1612" s="235" t="s">
        <v>3961</v>
      </c>
      <c r="T1612" s="235">
        <v>0.49</v>
      </c>
    </row>
    <row r="1613" spans="17:20" x14ac:dyDescent="0.25">
      <c r="Q1613" s="235" t="s">
        <v>3992</v>
      </c>
      <c r="S1613" s="235" t="s">
        <v>3992</v>
      </c>
      <c r="T1613" s="235">
        <v>0.4</v>
      </c>
    </row>
    <row r="1614" spans="17:20" x14ac:dyDescent="0.25">
      <c r="Q1614" s="235" t="s">
        <v>3893</v>
      </c>
      <c r="S1614" s="235" t="s">
        <v>3893</v>
      </c>
      <c r="T1614" s="235">
        <v>0.49</v>
      </c>
    </row>
    <row r="1615" spans="17:20" x14ac:dyDescent="0.25">
      <c r="Q1615" s="235" t="s">
        <v>4014</v>
      </c>
      <c r="S1615" s="235" t="s">
        <v>4014</v>
      </c>
      <c r="T1615" s="235">
        <v>0.49</v>
      </c>
    </row>
    <row r="1616" spans="17:20" x14ac:dyDescent="0.25">
      <c r="Q1616" s="235" t="s">
        <v>3993</v>
      </c>
      <c r="S1616" s="235" t="s">
        <v>3993</v>
      </c>
      <c r="T1616" s="235">
        <v>0.4</v>
      </c>
    </row>
    <row r="1617" spans="17:20" x14ac:dyDescent="0.25">
      <c r="Q1617" s="235" t="s">
        <v>3625</v>
      </c>
      <c r="S1617" s="235" t="s">
        <v>3625</v>
      </c>
      <c r="T1617" s="235">
        <v>0.4</v>
      </c>
    </row>
    <row r="1618" spans="17:20" x14ac:dyDescent="0.25">
      <c r="Q1618" s="235" t="s">
        <v>3971</v>
      </c>
      <c r="S1618" s="235" t="s">
        <v>3971</v>
      </c>
      <c r="T1618" s="235">
        <v>0.49</v>
      </c>
    </row>
    <row r="1619" spans="17:20" x14ac:dyDescent="0.25">
      <c r="Q1619" s="235" t="s">
        <v>3994</v>
      </c>
      <c r="S1619" s="235" t="s">
        <v>3994</v>
      </c>
      <c r="T1619" s="235">
        <v>0.4</v>
      </c>
    </row>
    <row r="1620" spans="17:20" x14ac:dyDescent="0.25">
      <c r="Q1620" s="235" t="s">
        <v>3934</v>
      </c>
      <c r="S1620" s="235" t="s">
        <v>3934</v>
      </c>
      <c r="T1620" s="235">
        <v>0.4</v>
      </c>
    </row>
    <row r="1621" spans="17:20" x14ac:dyDescent="0.25">
      <c r="Q1621" s="235" t="s">
        <v>4015</v>
      </c>
      <c r="S1621" s="235" t="s">
        <v>4015</v>
      </c>
      <c r="T1621" s="235">
        <v>0.49</v>
      </c>
    </row>
    <row r="1622" spans="17:20" x14ac:dyDescent="0.25">
      <c r="Q1622" s="235" t="s">
        <v>3935</v>
      </c>
      <c r="S1622" s="235" t="s">
        <v>3935</v>
      </c>
      <c r="T1622" s="235">
        <v>0.4</v>
      </c>
    </row>
    <row r="1623" spans="17:20" x14ac:dyDescent="0.25">
      <c r="Q1623" s="235" t="s">
        <v>4016</v>
      </c>
      <c r="S1623" s="235" t="s">
        <v>4016</v>
      </c>
      <c r="T1623" s="235">
        <v>0.01</v>
      </c>
    </row>
    <row r="1624" spans="17:20" x14ac:dyDescent="0.25">
      <c r="Q1624" s="235" t="s">
        <v>4017</v>
      </c>
      <c r="S1624" s="235" t="s">
        <v>4017</v>
      </c>
      <c r="T1624" s="235">
        <v>0.49</v>
      </c>
    </row>
    <row r="1625" spans="17:20" x14ac:dyDescent="0.25">
      <c r="Q1625" s="235" t="s">
        <v>3661</v>
      </c>
      <c r="S1625" s="235" t="s">
        <v>3661</v>
      </c>
      <c r="T1625" s="235">
        <v>0.49</v>
      </c>
    </row>
    <row r="1626" spans="17:20" x14ac:dyDescent="0.25">
      <c r="Q1626" s="235" t="s">
        <v>4019</v>
      </c>
      <c r="S1626" s="235" t="s">
        <v>4019</v>
      </c>
      <c r="T1626" s="235">
        <v>0.49</v>
      </c>
    </row>
    <row r="1627" spans="17:20" x14ac:dyDescent="0.25">
      <c r="Q1627" s="235" t="s">
        <v>3970</v>
      </c>
      <c r="S1627" s="235" t="s">
        <v>3970</v>
      </c>
      <c r="T1627" s="235">
        <v>0.09</v>
      </c>
    </row>
    <row r="1628" spans="17:20" x14ac:dyDescent="0.25">
      <c r="Q1628" s="235" t="s">
        <v>3713</v>
      </c>
      <c r="S1628" s="235" t="s">
        <v>3713</v>
      </c>
      <c r="T1628" s="235">
        <v>0.4</v>
      </c>
    </row>
    <row r="1629" spans="17:20" x14ac:dyDescent="0.25">
      <c r="Q1629" s="235" t="s">
        <v>3731</v>
      </c>
      <c r="S1629" s="235" t="s">
        <v>3731</v>
      </c>
      <c r="T1629" s="235">
        <v>0.4</v>
      </c>
    </row>
    <row r="1630" spans="17:20" x14ac:dyDescent="0.25">
      <c r="Q1630" s="235" t="s">
        <v>3798</v>
      </c>
      <c r="S1630" s="235" t="s">
        <v>3798</v>
      </c>
      <c r="T1630" s="235">
        <v>0.4</v>
      </c>
    </row>
    <row r="1631" spans="17:20" x14ac:dyDescent="0.25">
      <c r="Q1631" s="235" t="s">
        <v>3623</v>
      </c>
      <c r="S1631" s="235" t="s">
        <v>3623</v>
      </c>
      <c r="T1631" s="235">
        <v>0.49</v>
      </c>
    </row>
    <row r="1632" spans="17:20" x14ac:dyDescent="0.25">
      <c r="Q1632" s="235" t="s">
        <v>3803</v>
      </c>
      <c r="S1632" s="235" t="s">
        <v>3803</v>
      </c>
      <c r="T1632" s="235">
        <v>0.4</v>
      </c>
    </row>
    <row r="1633" spans="17:20" x14ac:dyDescent="0.25">
      <c r="Q1633" s="235" t="s">
        <v>3965</v>
      </c>
      <c r="S1633" s="235" t="s">
        <v>3965</v>
      </c>
      <c r="T1633" s="235">
        <v>0.4</v>
      </c>
    </row>
    <row r="1634" spans="17:20" x14ac:dyDescent="0.25">
      <c r="Q1634" s="235" t="s">
        <v>3966</v>
      </c>
      <c r="S1634" s="235" t="s">
        <v>3966</v>
      </c>
      <c r="T1634" s="235">
        <v>0.4</v>
      </c>
    </row>
    <row r="1635" spans="17:20" x14ac:dyDescent="0.25">
      <c r="Q1635" s="235" t="s">
        <v>3786</v>
      </c>
      <c r="S1635" s="235" t="s">
        <v>3786</v>
      </c>
      <c r="T1635" s="235">
        <v>0.4</v>
      </c>
    </row>
    <row r="1636" spans="17:20" x14ac:dyDescent="0.25">
      <c r="Q1636" s="235" t="s">
        <v>3984</v>
      </c>
      <c r="S1636" s="235" t="s">
        <v>3984</v>
      </c>
      <c r="T1636" s="235">
        <v>0.4</v>
      </c>
    </row>
    <row r="1637" spans="17:20" x14ac:dyDescent="0.25">
      <c r="Q1637" s="235" t="s">
        <v>3996</v>
      </c>
      <c r="S1637" s="235" t="s">
        <v>3996</v>
      </c>
      <c r="T1637" s="235">
        <v>0.4</v>
      </c>
    </row>
    <row r="1638" spans="17:20" x14ac:dyDescent="0.25">
      <c r="Q1638" s="235" t="s">
        <v>4006</v>
      </c>
      <c r="S1638" s="235" t="s">
        <v>4006</v>
      </c>
      <c r="T1638" s="235">
        <v>0.4</v>
      </c>
    </row>
    <row r="1639" spans="17:20" x14ac:dyDescent="0.25">
      <c r="Q1639" s="235" t="s">
        <v>3952</v>
      </c>
      <c r="S1639" s="235" t="s">
        <v>3952</v>
      </c>
      <c r="T1639" s="235">
        <v>0.4</v>
      </c>
    </row>
    <row r="1640" spans="17:20" x14ac:dyDescent="0.25">
      <c r="Q1640" s="235" t="s">
        <v>3626</v>
      </c>
      <c r="S1640" s="235" t="s">
        <v>3626</v>
      </c>
      <c r="T1640" s="235">
        <v>0.4</v>
      </c>
    </row>
    <row r="1641" spans="17:20" x14ac:dyDescent="0.25">
      <c r="Q1641" s="235" t="s">
        <v>4021</v>
      </c>
      <c r="S1641" s="235" t="s">
        <v>4021</v>
      </c>
      <c r="T1641" s="235">
        <v>0.4</v>
      </c>
    </row>
    <row r="1642" spans="17:20" x14ac:dyDescent="0.25">
      <c r="Q1642" s="235" t="s">
        <v>4000</v>
      </c>
      <c r="S1642" s="235" t="s">
        <v>4000</v>
      </c>
      <c r="T1642" s="235">
        <v>0.49</v>
      </c>
    </row>
    <row r="1643" spans="17:20" x14ac:dyDescent="0.25">
      <c r="Q1643" s="235" t="s">
        <v>3642</v>
      </c>
      <c r="S1643" s="235" t="s">
        <v>3642</v>
      </c>
      <c r="T1643" s="235">
        <v>0.01</v>
      </c>
    </row>
    <row r="1644" spans="17:20" x14ac:dyDescent="0.25">
      <c r="Q1644" s="235" t="s">
        <v>3906</v>
      </c>
      <c r="S1644" s="235" t="s">
        <v>3906</v>
      </c>
      <c r="T1644" s="235">
        <v>0.49</v>
      </c>
    </row>
    <row r="1645" spans="17:20" x14ac:dyDescent="0.25">
      <c r="Q1645" s="235" t="s">
        <v>3847</v>
      </c>
      <c r="S1645" s="235" t="s">
        <v>3847</v>
      </c>
      <c r="T1645" s="235">
        <v>0.49</v>
      </c>
    </row>
    <row r="1646" spans="17:20" x14ac:dyDescent="0.25">
      <c r="Q1646" s="235" t="s">
        <v>3883</v>
      </c>
      <c r="S1646" s="235" t="s">
        <v>3883</v>
      </c>
      <c r="T1646" s="235">
        <v>0.3</v>
      </c>
    </row>
    <row r="1647" spans="17:20" x14ac:dyDescent="0.25">
      <c r="Q1647" s="235" t="s">
        <v>4022</v>
      </c>
      <c r="S1647" s="235" t="s">
        <v>4022</v>
      </c>
      <c r="T1647" s="235">
        <v>0.4</v>
      </c>
    </row>
    <row r="1648" spans="17:20" x14ac:dyDescent="0.25">
      <c r="Q1648" s="235" t="s">
        <v>3920</v>
      </c>
      <c r="S1648" s="235" t="s">
        <v>3920</v>
      </c>
      <c r="T1648" s="235">
        <v>0.4</v>
      </c>
    </row>
    <row r="1649" spans="17:20" x14ac:dyDescent="0.25">
      <c r="Q1649" s="235" t="s">
        <v>4023</v>
      </c>
      <c r="S1649" s="235" t="s">
        <v>4023</v>
      </c>
      <c r="T1649" s="235">
        <v>0.4</v>
      </c>
    </row>
    <row r="1650" spans="17:20" x14ac:dyDescent="0.25">
      <c r="Q1650" s="235" t="s">
        <v>3972</v>
      </c>
      <c r="S1650" s="235" t="s">
        <v>3972</v>
      </c>
      <c r="T1650" s="235">
        <v>0.49</v>
      </c>
    </row>
    <row r="1651" spans="17:20" x14ac:dyDescent="0.25">
      <c r="Q1651" s="235" t="s">
        <v>4024</v>
      </c>
      <c r="S1651" s="235" t="s">
        <v>4024</v>
      </c>
      <c r="T1651" s="235">
        <v>0.4</v>
      </c>
    </row>
    <row r="1652" spans="17:20" x14ac:dyDescent="0.25">
      <c r="Q1652" s="235" t="s">
        <v>3736</v>
      </c>
      <c r="S1652" s="235" t="s">
        <v>3736</v>
      </c>
      <c r="T1652" s="235">
        <v>0.01</v>
      </c>
    </row>
    <row r="1653" spans="17:20" x14ac:dyDescent="0.25">
      <c r="Q1653" s="235" t="s">
        <v>3734</v>
      </c>
      <c r="S1653" s="235" t="s">
        <v>3734</v>
      </c>
      <c r="T1653" s="235">
        <v>0.09</v>
      </c>
    </row>
    <row r="1654" spans="17:20" x14ac:dyDescent="0.25">
      <c r="Q1654" s="235" t="s">
        <v>4025</v>
      </c>
      <c r="S1654" s="235" t="s">
        <v>4025</v>
      </c>
      <c r="T1654" s="235">
        <v>0.4</v>
      </c>
    </row>
    <row r="1655" spans="17:20" x14ac:dyDescent="0.25">
      <c r="Q1655" s="235" t="s">
        <v>3921</v>
      </c>
      <c r="S1655" s="235" t="s">
        <v>3921</v>
      </c>
      <c r="T1655" s="235">
        <v>0.4</v>
      </c>
    </row>
    <row r="1656" spans="17:20" x14ac:dyDescent="0.25">
      <c r="Q1656" s="235" t="s">
        <v>3894</v>
      </c>
      <c r="S1656" s="235" t="s">
        <v>3894</v>
      </c>
      <c r="T1656" s="235">
        <v>0.49</v>
      </c>
    </row>
    <row r="1657" spans="17:20" x14ac:dyDescent="0.25">
      <c r="Q1657" s="235" t="s">
        <v>3765</v>
      </c>
      <c r="S1657" s="235" t="s">
        <v>3765</v>
      </c>
      <c r="T1657" s="235">
        <v>0.49</v>
      </c>
    </row>
    <row r="1658" spans="17:20" x14ac:dyDescent="0.25">
      <c r="Q1658" s="235" t="s">
        <v>4026</v>
      </c>
      <c r="S1658" s="235" t="s">
        <v>4026</v>
      </c>
      <c r="T1658" s="235">
        <v>0.49</v>
      </c>
    </row>
    <row r="1659" spans="17:20" x14ac:dyDescent="0.25">
      <c r="Q1659" s="235" t="s">
        <v>4028</v>
      </c>
      <c r="S1659" s="235" t="s">
        <v>4028</v>
      </c>
      <c r="T1659" s="235">
        <v>0.4</v>
      </c>
    </row>
    <row r="1660" spans="17:20" x14ac:dyDescent="0.25">
      <c r="Q1660" s="235" t="s">
        <v>3861</v>
      </c>
      <c r="S1660" s="235" t="s">
        <v>3861</v>
      </c>
      <c r="T1660" s="235">
        <v>0.4</v>
      </c>
    </row>
    <row r="1661" spans="17:20" x14ac:dyDescent="0.25">
      <c r="Q1661" s="235" t="s">
        <v>4029</v>
      </c>
      <c r="S1661" s="235" t="s">
        <v>4029</v>
      </c>
      <c r="T1661" s="235">
        <v>0.4</v>
      </c>
    </row>
    <row r="1662" spans="17:20" x14ac:dyDescent="0.25">
      <c r="Q1662" s="235" t="s">
        <v>3635</v>
      </c>
      <c r="S1662" s="235" t="s">
        <v>3635</v>
      </c>
      <c r="T1662" s="235">
        <v>0.1</v>
      </c>
    </row>
    <row r="1663" spans="17:20" x14ac:dyDescent="0.25">
      <c r="Q1663" s="235" t="s">
        <v>4001</v>
      </c>
      <c r="S1663" s="235" t="s">
        <v>4001</v>
      </c>
      <c r="T1663" s="235">
        <v>0.49</v>
      </c>
    </row>
    <row r="1664" spans="17:20" x14ac:dyDescent="0.25">
      <c r="Q1664" s="235" t="s">
        <v>3839</v>
      </c>
      <c r="S1664" s="235" t="s">
        <v>3839</v>
      </c>
      <c r="T1664" s="235">
        <v>0.1</v>
      </c>
    </row>
    <row r="1665" spans="17:21" x14ac:dyDescent="0.25">
      <c r="Q1665" s="235" t="s">
        <v>4031</v>
      </c>
      <c r="S1665" s="235" t="s">
        <v>4031</v>
      </c>
      <c r="T1665" s="235">
        <v>0.4</v>
      </c>
    </row>
    <row r="1666" spans="17:21" x14ac:dyDescent="0.25">
      <c r="Q1666" s="235" t="s">
        <v>3884</v>
      </c>
      <c r="S1666" s="235" t="s">
        <v>3884</v>
      </c>
      <c r="T1666" s="235">
        <v>0.3</v>
      </c>
    </row>
    <row r="1667" spans="17:21" x14ac:dyDescent="0.25">
      <c r="Q1667" s="235" t="s">
        <v>3936</v>
      </c>
      <c r="S1667" s="235" t="s">
        <v>3936</v>
      </c>
      <c r="T1667" s="235">
        <v>0.4</v>
      </c>
    </row>
    <row r="1668" spans="17:21" x14ac:dyDescent="0.25">
      <c r="Q1668" s="235" t="s">
        <v>4036</v>
      </c>
      <c r="S1668" s="235" t="s">
        <v>4036</v>
      </c>
      <c r="T1668" s="235">
        <v>0.49</v>
      </c>
    </row>
    <row r="1669" spans="17:21" x14ac:dyDescent="0.25">
      <c r="Q1669" s="235" t="s">
        <v>3895</v>
      </c>
      <c r="S1669" s="235" t="s">
        <v>3895</v>
      </c>
      <c r="T1669" s="235">
        <v>0.49</v>
      </c>
    </row>
    <row r="1670" spans="17:21" x14ac:dyDescent="0.25">
      <c r="Q1670" s="235" t="s">
        <v>4027</v>
      </c>
      <c r="S1670" s="235" t="s">
        <v>4027</v>
      </c>
      <c r="T1670" s="235">
        <v>0.4</v>
      </c>
    </row>
    <row r="1671" spans="17:21" x14ac:dyDescent="0.25">
      <c r="Q1671" s="235" t="s">
        <v>4032</v>
      </c>
      <c r="S1671" s="235" t="s">
        <v>4032</v>
      </c>
      <c r="T1671" s="235">
        <v>0.4</v>
      </c>
    </row>
    <row r="1672" spans="17:21" x14ac:dyDescent="0.25">
      <c r="Q1672" s="235" t="s">
        <v>3627</v>
      </c>
      <c r="S1672" s="235" t="s">
        <v>3627</v>
      </c>
      <c r="T1672" s="235">
        <v>0.4</v>
      </c>
    </row>
    <row r="1673" spans="17:21" x14ac:dyDescent="0.25">
      <c r="Q1673" s="235" t="s">
        <v>3804</v>
      </c>
      <c r="S1673" s="235" t="s">
        <v>3804</v>
      </c>
      <c r="T1673" s="235">
        <v>0.4</v>
      </c>
      <c r="U1673" s="199" t="e">
        <f t="shared" ref="U1673:U1730" si="11">MATCH(S1673,$Q$1346:$Q$1671,0)</f>
        <v>#N/A</v>
      </c>
    </row>
    <row r="1674" spans="17:21" x14ac:dyDescent="0.25">
      <c r="Q1674" s="235" t="s">
        <v>4018</v>
      </c>
      <c r="S1674" s="235" t="s">
        <v>4018</v>
      </c>
      <c r="T1674" s="235">
        <v>0.49</v>
      </c>
      <c r="U1674" s="199" t="e">
        <f t="shared" si="11"/>
        <v>#N/A</v>
      </c>
    </row>
    <row r="1675" spans="17:21" x14ac:dyDescent="0.25">
      <c r="Q1675" s="235" t="s">
        <v>3848</v>
      </c>
      <c r="S1675" s="235" t="s">
        <v>3848</v>
      </c>
      <c r="T1675" s="235">
        <v>0.4</v>
      </c>
      <c r="U1675" s="199" t="e">
        <f t="shared" si="11"/>
        <v>#N/A</v>
      </c>
    </row>
    <row r="1676" spans="17:21" x14ac:dyDescent="0.25">
      <c r="Q1676" s="235" t="s">
        <v>3907</v>
      </c>
      <c r="S1676" s="235" t="s">
        <v>3907</v>
      </c>
      <c r="T1676" s="235">
        <v>0.4</v>
      </c>
      <c r="U1676" s="199" t="e">
        <f t="shared" si="11"/>
        <v>#N/A</v>
      </c>
    </row>
    <row r="1677" spans="17:21" x14ac:dyDescent="0.25">
      <c r="Q1677" s="235" t="s">
        <v>3862</v>
      </c>
      <c r="S1677" s="235" t="s">
        <v>3862</v>
      </c>
      <c r="T1677" s="235">
        <v>0.4</v>
      </c>
      <c r="U1677" s="199" t="e">
        <f t="shared" si="11"/>
        <v>#N/A</v>
      </c>
    </row>
    <row r="1678" spans="17:21" x14ac:dyDescent="0.25">
      <c r="Q1678" s="235" t="s">
        <v>3937</v>
      </c>
      <c r="S1678" s="235" t="s">
        <v>3937</v>
      </c>
      <c r="T1678" s="235">
        <v>0.4</v>
      </c>
      <c r="U1678" s="199" t="e">
        <f t="shared" si="11"/>
        <v>#N/A</v>
      </c>
    </row>
    <row r="1679" spans="17:21" x14ac:dyDescent="0.25">
      <c r="Q1679" s="235" t="s">
        <v>3922</v>
      </c>
      <c r="S1679" s="235" t="s">
        <v>3922</v>
      </c>
      <c r="T1679" s="235">
        <v>0.4</v>
      </c>
      <c r="U1679" s="199" t="e">
        <f t="shared" si="11"/>
        <v>#N/A</v>
      </c>
    </row>
    <row r="1680" spans="17:21" x14ac:dyDescent="0.25">
      <c r="Q1680" s="235" t="s">
        <v>3849</v>
      </c>
      <c r="S1680" s="235" t="s">
        <v>3849</v>
      </c>
      <c r="T1680" s="235">
        <v>0.49</v>
      </c>
      <c r="U1680" s="199" t="e">
        <f t="shared" si="11"/>
        <v>#N/A</v>
      </c>
    </row>
    <row r="1681" spans="17:21" x14ac:dyDescent="0.25">
      <c r="Q1681" s="235" t="s">
        <v>3938</v>
      </c>
      <c r="S1681" s="235" t="s">
        <v>3938</v>
      </c>
      <c r="T1681" s="235">
        <v>0.4</v>
      </c>
      <c r="U1681" s="199" t="e">
        <f t="shared" si="11"/>
        <v>#N/A</v>
      </c>
    </row>
    <row r="1682" spans="17:21" x14ac:dyDescent="0.25">
      <c r="Q1682" s="235" t="s">
        <v>3809</v>
      </c>
      <c r="S1682" s="235" t="s">
        <v>3809</v>
      </c>
      <c r="T1682" s="235">
        <v>0.49</v>
      </c>
      <c r="U1682" s="199" t="e">
        <f t="shared" si="11"/>
        <v>#N/A</v>
      </c>
    </row>
    <row r="1683" spans="17:21" x14ac:dyDescent="0.25">
      <c r="Q1683" s="235" t="s">
        <v>3805</v>
      </c>
      <c r="S1683" s="235" t="s">
        <v>3805</v>
      </c>
      <c r="T1683" s="235">
        <v>0.4</v>
      </c>
      <c r="U1683" s="199" t="e">
        <f t="shared" si="11"/>
        <v>#N/A</v>
      </c>
    </row>
    <row r="1684" spans="17:21" x14ac:dyDescent="0.25">
      <c r="Q1684" s="235" t="s">
        <v>3885</v>
      </c>
      <c r="S1684" s="235" t="s">
        <v>3885</v>
      </c>
      <c r="T1684" s="235">
        <v>0.3</v>
      </c>
      <c r="U1684" s="199" t="e">
        <f t="shared" si="11"/>
        <v>#N/A</v>
      </c>
    </row>
    <row r="1685" spans="17:21" x14ac:dyDescent="0.25">
      <c r="Q1685" s="235" t="s">
        <v>3896</v>
      </c>
      <c r="S1685" s="235" t="s">
        <v>3896</v>
      </c>
      <c r="T1685" s="235">
        <v>0.49</v>
      </c>
      <c r="U1685" s="199" t="e">
        <f t="shared" si="11"/>
        <v>#N/A</v>
      </c>
    </row>
    <row r="1686" spans="17:21" x14ac:dyDescent="0.25">
      <c r="Q1686" s="235" t="s">
        <v>3939</v>
      </c>
      <c r="S1686" s="235" t="s">
        <v>3939</v>
      </c>
      <c r="T1686" s="235">
        <v>0.4</v>
      </c>
      <c r="U1686" s="199" t="e">
        <f t="shared" si="11"/>
        <v>#N/A</v>
      </c>
    </row>
    <row r="1687" spans="17:21" x14ac:dyDescent="0.25">
      <c r="Q1687" s="235" t="s">
        <v>3858</v>
      </c>
      <c r="S1687" s="235" t="s">
        <v>3858</v>
      </c>
      <c r="T1687" s="235">
        <v>0.01</v>
      </c>
      <c r="U1687" s="199" t="e">
        <f t="shared" si="11"/>
        <v>#N/A</v>
      </c>
    </row>
    <row r="1688" spans="17:21" x14ac:dyDescent="0.25">
      <c r="Q1688" s="235" t="s">
        <v>3850</v>
      </c>
      <c r="S1688" s="235" t="s">
        <v>3850</v>
      </c>
      <c r="T1688" s="235">
        <v>0.4</v>
      </c>
      <c r="U1688" s="199" t="e">
        <f t="shared" si="11"/>
        <v>#N/A</v>
      </c>
    </row>
    <row r="1689" spans="17:21" x14ac:dyDescent="0.25">
      <c r="Q1689" s="235" t="s">
        <v>4007</v>
      </c>
      <c r="S1689" s="235" t="s">
        <v>4007</v>
      </c>
      <c r="T1689" s="235">
        <v>0.4</v>
      </c>
      <c r="U1689" s="199" t="e">
        <f t="shared" si="11"/>
        <v>#N/A</v>
      </c>
    </row>
    <row r="1690" spans="17:21" x14ac:dyDescent="0.25">
      <c r="Q1690" s="235" t="s">
        <v>4043</v>
      </c>
      <c r="S1690" s="235" t="s">
        <v>4043</v>
      </c>
      <c r="T1690" s="235">
        <v>0.49</v>
      </c>
      <c r="U1690" s="199" t="e">
        <f t="shared" si="11"/>
        <v>#N/A</v>
      </c>
    </row>
    <row r="1691" spans="17:21" x14ac:dyDescent="0.25">
      <c r="Q1691" s="235" t="s">
        <v>4044</v>
      </c>
      <c r="S1691" s="235" t="s">
        <v>4044</v>
      </c>
      <c r="T1691" s="235">
        <v>0.49</v>
      </c>
      <c r="U1691" s="199" t="e">
        <f t="shared" si="11"/>
        <v>#N/A</v>
      </c>
    </row>
    <row r="1692" spans="17:21" x14ac:dyDescent="0.25">
      <c r="Q1692" s="235" t="s">
        <v>3886</v>
      </c>
      <c r="S1692" s="235" t="s">
        <v>3886</v>
      </c>
      <c r="T1692" s="235">
        <v>0.3</v>
      </c>
      <c r="U1692" s="199" t="e">
        <f t="shared" si="11"/>
        <v>#N/A</v>
      </c>
    </row>
    <row r="1693" spans="17:21" x14ac:dyDescent="0.25">
      <c r="Q1693" s="235" t="s">
        <v>3887</v>
      </c>
      <c r="S1693" s="235" t="s">
        <v>3887</v>
      </c>
      <c r="T1693" s="235">
        <v>0.3</v>
      </c>
      <c r="U1693" s="199" t="e">
        <f t="shared" si="11"/>
        <v>#N/A</v>
      </c>
    </row>
    <row r="1694" spans="17:21" x14ac:dyDescent="0.25">
      <c r="Q1694" s="235" t="s">
        <v>3751</v>
      </c>
      <c r="S1694" s="235" t="s">
        <v>3751</v>
      </c>
      <c r="T1694" s="235">
        <v>0.49</v>
      </c>
      <c r="U1694" s="199" t="e">
        <f t="shared" si="11"/>
        <v>#N/A</v>
      </c>
    </row>
    <row r="1695" spans="17:21" x14ac:dyDescent="0.25">
      <c r="Q1695" s="235" t="s">
        <v>4045</v>
      </c>
      <c r="S1695" s="235" t="s">
        <v>4045</v>
      </c>
      <c r="T1695" s="235">
        <v>0.4</v>
      </c>
      <c r="U1695" s="199" t="e">
        <f t="shared" si="11"/>
        <v>#N/A</v>
      </c>
    </row>
    <row r="1696" spans="17:21" x14ac:dyDescent="0.25">
      <c r="Q1696" s="235" t="s">
        <v>3988</v>
      </c>
      <c r="S1696" s="235" t="s">
        <v>3988</v>
      </c>
      <c r="T1696" s="235">
        <v>0.1</v>
      </c>
      <c r="U1696" s="199" t="e">
        <f t="shared" si="11"/>
        <v>#N/A</v>
      </c>
    </row>
    <row r="1697" spans="17:21" x14ac:dyDescent="0.25">
      <c r="Q1697" s="235" t="s">
        <v>3923</v>
      </c>
      <c r="S1697" s="235" t="s">
        <v>3923</v>
      </c>
      <c r="T1697" s="235">
        <v>0.4</v>
      </c>
      <c r="U1697" s="199" t="e">
        <f t="shared" si="11"/>
        <v>#N/A</v>
      </c>
    </row>
    <row r="1698" spans="17:21" x14ac:dyDescent="0.25">
      <c r="Q1698" s="235" t="s">
        <v>4030</v>
      </c>
      <c r="S1698" s="235" t="s">
        <v>4030</v>
      </c>
      <c r="T1698" s="235">
        <v>0.4</v>
      </c>
      <c r="U1698" s="199" t="e">
        <f t="shared" si="11"/>
        <v>#N/A</v>
      </c>
    </row>
    <row r="1699" spans="17:21" x14ac:dyDescent="0.25">
      <c r="Q1699" s="235" t="s">
        <v>4033</v>
      </c>
      <c r="S1699" s="235" t="s">
        <v>4033</v>
      </c>
      <c r="T1699" s="235">
        <v>0.4</v>
      </c>
      <c r="U1699" s="199" t="e">
        <f t="shared" si="11"/>
        <v>#N/A</v>
      </c>
    </row>
    <row r="1700" spans="17:21" x14ac:dyDescent="0.25">
      <c r="Q1700" s="235" t="s">
        <v>3835</v>
      </c>
      <c r="S1700" s="235" t="s">
        <v>3835</v>
      </c>
      <c r="T1700" s="235">
        <v>0.4</v>
      </c>
      <c r="U1700" s="199" t="e">
        <f t="shared" si="11"/>
        <v>#N/A</v>
      </c>
    </row>
    <row r="1701" spans="17:21" x14ac:dyDescent="0.25">
      <c r="Q1701" s="235" t="s">
        <v>3997</v>
      </c>
      <c r="S1701" s="235" t="s">
        <v>3997</v>
      </c>
      <c r="T1701" s="235">
        <v>0.4</v>
      </c>
      <c r="U1701" s="199" t="e">
        <f t="shared" si="11"/>
        <v>#N/A</v>
      </c>
    </row>
    <row r="1702" spans="17:21" x14ac:dyDescent="0.25">
      <c r="Q1702" s="235" t="s">
        <v>3924</v>
      </c>
      <c r="S1702" s="235" t="s">
        <v>3924</v>
      </c>
      <c r="T1702" s="235">
        <v>0.4</v>
      </c>
      <c r="U1702" s="199" t="e">
        <f t="shared" si="11"/>
        <v>#N/A</v>
      </c>
    </row>
    <row r="1703" spans="17:21" x14ac:dyDescent="0.25">
      <c r="Q1703" s="235" t="s">
        <v>3662</v>
      </c>
      <c r="S1703" s="235" t="s">
        <v>3662</v>
      </c>
      <c r="T1703" s="235">
        <v>0.49</v>
      </c>
      <c r="U1703" s="199" t="e">
        <f t="shared" si="11"/>
        <v>#N/A</v>
      </c>
    </row>
    <row r="1704" spans="17:21" x14ac:dyDescent="0.25">
      <c r="Q1704" s="235" t="s">
        <v>3806</v>
      </c>
      <c r="S1704" s="235" t="s">
        <v>3806</v>
      </c>
      <c r="T1704" s="235">
        <v>0.4</v>
      </c>
      <c r="U1704" s="199" t="e">
        <f t="shared" si="11"/>
        <v>#N/A</v>
      </c>
    </row>
    <row r="1705" spans="17:21" x14ac:dyDescent="0.25">
      <c r="Q1705" s="235" t="s">
        <v>3817</v>
      </c>
      <c r="S1705" s="235" t="s">
        <v>3817</v>
      </c>
      <c r="T1705" s="235">
        <v>0.4</v>
      </c>
      <c r="U1705" s="199" t="e">
        <f t="shared" si="11"/>
        <v>#N/A</v>
      </c>
    </row>
    <row r="1706" spans="17:21" x14ac:dyDescent="0.25">
      <c r="Q1706" s="235" t="s">
        <v>3953</v>
      </c>
      <c r="S1706" s="235" t="s">
        <v>3953</v>
      </c>
      <c r="T1706" s="235">
        <v>0.4</v>
      </c>
      <c r="U1706" s="199" t="e">
        <f t="shared" si="11"/>
        <v>#N/A</v>
      </c>
    </row>
    <row r="1707" spans="17:21" x14ac:dyDescent="0.25">
      <c r="Q1707" s="235" t="s">
        <v>3967</v>
      </c>
      <c r="S1707" s="235" t="s">
        <v>3967</v>
      </c>
      <c r="T1707" s="235">
        <v>0.4</v>
      </c>
      <c r="U1707" s="199" t="e">
        <f t="shared" si="11"/>
        <v>#N/A</v>
      </c>
    </row>
    <row r="1708" spans="17:21" x14ac:dyDescent="0.25">
      <c r="Q1708" s="235" t="s">
        <v>3668</v>
      </c>
      <c r="S1708" s="235" t="s">
        <v>3668</v>
      </c>
      <c r="T1708" s="235">
        <v>0.01</v>
      </c>
      <c r="U1708" s="199" t="e">
        <f t="shared" si="11"/>
        <v>#N/A</v>
      </c>
    </row>
    <row r="1709" spans="17:21" x14ac:dyDescent="0.25">
      <c r="Q1709" s="235" t="s">
        <v>4008</v>
      </c>
      <c r="S1709" s="235" t="s">
        <v>4008</v>
      </c>
      <c r="T1709" s="235">
        <v>0.4</v>
      </c>
      <c r="U1709" s="199" t="e">
        <f t="shared" si="11"/>
        <v>#N/A</v>
      </c>
    </row>
    <row r="1710" spans="17:21" x14ac:dyDescent="0.25">
      <c r="Q1710" s="235" t="s">
        <v>3628</v>
      </c>
      <c r="S1710" s="235" t="s">
        <v>3628</v>
      </c>
      <c r="T1710" s="235">
        <v>0.4</v>
      </c>
      <c r="U1710" s="199" t="e">
        <f t="shared" si="11"/>
        <v>#N/A</v>
      </c>
    </row>
    <row r="1711" spans="17:21" x14ac:dyDescent="0.25">
      <c r="Q1711" s="235" t="s">
        <v>3591</v>
      </c>
      <c r="S1711" s="235" t="s">
        <v>3591</v>
      </c>
      <c r="T1711" s="235">
        <v>0.1</v>
      </c>
      <c r="U1711" s="199" t="e">
        <f t="shared" si="11"/>
        <v>#N/A</v>
      </c>
    </row>
    <row r="1712" spans="17:21" x14ac:dyDescent="0.25">
      <c r="Q1712" s="235" t="s">
        <v>3689</v>
      </c>
      <c r="S1712" s="235" t="s">
        <v>3689</v>
      </c>
      <c r="T1712" s="235">
        <v>0.01</v>
      </c>
      <c r="U1712" s="199" t="e">
        <f t="shared" si="11"/>
        <v>#N/A</v>
      </c>
    </row>
    <row r="1713" spans="17:21" x14ac:dyDescent="0.25">
      <c r="Q1713" s="235" t="s">
        <v>3888</v>
      </c>
      <c r="S1713" s="235" t="s">
        <v>3888</v>
      </c>
      <c r="T1713" s="235">
        <v>0.3</v>
      </c>
      <c r="U1713" s="199" t="e">
        <f t="shared" si="11"/>
        <v>#N/A</v>
      </c>
    </row>
    <row r="1714" spans="17:21" x14ac:dyDescent="0.25">
      <c r="Q1714" s="235" t="s">
        <v>3818</v>
      </c>
      <c r="S1714" s="235" t="s">
        <v>3818</v>
      </c>
      <c r="T1714" s="235">
        <v>0.4</v>
      </c>
      <c r="U1714" s="199" t="e">
        <f t="shared" si="11"/>
        <v>#N/A</v>
      </c>
    </row>
    <row r="1715" spans="17:21" x14ac:dyDescent="0.25">
      <c r="Q1715" s="235" t="s">
        <v>3897</v>
      </c>
      <c r="S1715" s="235" t="s">
        <v>3897</v>
      </c>
      <c r="T1715" s="235">
        <v>0.49</v>
      </c>
      <c r="U1715" s="199" t="e">
        <f t="shared" si="11"/>
        <v>#N/A</v>
      </c>
    </row>
    <row r="1716" spans="17:21" x14ac:dyDescent="0.25">
      <c r="Q1716" s="235" t="s">
        <v>4038</v>
      </c>
      <c r="S1716" s="235" t="s">
        <v>4038</v>
      </c>
      <c r="T1716" s="235">
        <v>0.01</v>
      </c>
      <c r="U1716" s="199" t="e">
        <f t="shared" si="11"/>
        <v>#N/A</v>
      </c>
    </row>
    <row r="1717" spans="17:21" x14ac:dyDescent="0.25">
      <c r="Q1717" s="235" t="s">
        <v>4050</v>
      </c>
      <c r="S1717" s="235" t="s">
        <v>4050</v>
      </c>
      <c r="T1717" s="235">
        <v>0.49</v>
      </c>
      <c r="U1717" s="199" t="e">
        <f t="shared" si="11"/>
        <v>#N/A</v>
      </c>
    </row>
    <row r="1718" spans="17:21" x14ac:dyDescent="0.25">
      <c r="Q1718" s="235" t="s">
        <v>3908</v>
      </c>
      <c r="S1718" s="235" t="s">
        <v>3908</v>
      </c>
      <c r="T1718" s="235">
        <v>0.4</v>
      </c>
      <c r="U1718" s="199" t="e">
        <f t="shared" si="11"/>
        <v>#N/A</v>
      </c>
    </row>
    <row r="1719" spans="17:21" x14ac:dyDescent="0.25">
      <c r="Q1719" s="235" t="s">
        <v>3663</v>
      </c>
      <c r="S1719" s="235" t="s">
        <v>3663</v>
      </c>
      <c r="T1719" s="235">
        <v>0.49</v>
      </c>
      <c r="U1719" s="199" t="e">
        <f t="shared" si="11"/>
        <v>#N/A</v>
      </c>
    </row>
    <row r="1720" spans="17:21" x14ac:dyDescent="0.25">
      <c r="Q1720" s="235" t="s">
        <v>3973</v>
      </c>
      <c r="S1720" s="235" t="s">
        <v>3973</v>
      </c>
      <c r="T1720" s="235">
        <v>0.49</v>
      </c>
      <c r="U1720" s="199" t="e">
        <f t="shared" si="11"/>
        <v>#N/A</v>
      </c>
    </row>
    <row r="1721" spans="17:21" x14ac:dyDescent="0.25">
      <c r="Q1721" s="235" t="s">
        <v>4034</v>
      </c>
      <c r="S1721" s="235" t="s">
        <v>4034</v>
      </c>
      <c r="T1721" s="235">
        <v>0.4</v>
      </c>
      <c r="U1721" s="199" t="e">
        <f t="shared" si="11"/>
        <v>#N/A</v>
      </c>
    </row>
    <row r="1722" spans="17:21" x14ac:dyDescent="0.25">
      <c r="Q1722" s="235" t="s">
        <v>3664</v>
      </c>
      <c r="S1722" s="235" t="s">
        <v>3664</v>
      </c>
      <c r="T1722" s="235">
        <v>0.49</v>
      </c>
      <c r="U1722" s="199" t="e">
        <f t="shared" si="11"/>
        <v>#N/A</v>
      </c>
    </row>
    <row r="1723" spans="17:21" x14ac:dyDescent="0.25">
      <c r="Q1723" s="235" t="s">
        <v>4047</v>
      </c>
      <c r="S1723" s="235" t="s">
        <v>4047</v>
      </c>
      <c r="T1723" s="235">
        <v>0.49</v>
      </c>
      <c r="U1723" s="199" t="e">
        <f t="shared" si="11"/>
        <v>#N/A</v>
      </c>
    </row>
    <row r="1724" spans="17:21" x14ac:dyDescent="0.25">
      <c r="Q1724" s="235" t="s">
        <v>3915</v>
      </c>
      <c r="S1724" s="235" t="s">
        <v>3915</v>
      </c>
      <c r="T1724" s="235">
        <v>0.4</v>
      </c>
      <c r="U1724" s="199" t="e">
        <f t="shared" si="11"/>
        <v>#N/A</v>
      </c>
    </row>
    <row r="1725" spans="17:21" x14ac:dyDescent="0.25">
      <c r="Q1725" s="235" t="s">
        <v>3704</v>
      </c>
      <c r="S1725" s="235" t="s">
        <v>3704</v>
      </c>
      <c r="T1725" s="235">
        <v>0.09</v>
      </c>
      <c r="U1725" s="199" t="e">
        <f t="shared" si="11"/>
        <v>#N/A</v>
      </c>
    </row>
    <row r="1726" spans="17:21" x14ac:dyDescent="0.25">
      <c r="Q1726" s="235" t="s">
        <v>4035</v>
      </c>
      <c r="S1726" s="235" t="s">
        <v>4035</v>
      </c>
      <c r="T1726" s="235">
        <v>0.4</v>
      </c>
      <c r="U1726" s="199" t="e">
        <f t="shared" si="11"/>
        <v>#N/A</v>
      </c>
    </row>
    <row r="1727" spans="17:21" x14ac:dyDescent="0.25">
      <c r="Q1727" s="235" t="s">
        <v>3916</v>
      </c>
      <c r="S1727" s="235" t="s">
        <v>3916</v>
      </c>
      <c r="T1727" s="235">
        <v>0.4</v>
      </c>
      <c r="U1727" s="199" t="e">
        <f t="shared" si="11"/>
        <v>#N/A</v>
      </c>
    </row>
    <row r="1728" spans="17:21" x14ac:dyDescent="0.25">
      <c r="Q1728" s="235" t="s">
        <v>3714</v>
      </c>
      <c r="S1728" s="235" t="s">
        <v>3714</v>
      </c>
      <c r="T1728" s="235">
        <v>0.4</v>
      </c>
      <c r="U1728" s="199" t="e">
        <f t="shared" si="11"/>
        <v>#N/A</v>
      </c>
    </row>
    <row r="1729" spans="17:21" x14ac:dyDescent="0.25">
      <c r="Q1729" s="235" t="s">
        <v>3954</v>
      </c>
      <c r="S1729" s="235" t="s">
        <v>3954</v>
      </c>
      <c r="T1729" s="235">
        <v>0.4</v>
      </c>
      <c r="U1729" s="199" t="e">
        <f t="shared" si="11"/>
        <v>#N/A</v>
      </c>
    </row>
    <row r="1730" spans="17:21" x14ac:dyDescent="0.25">
      <c r="Q1730" s="235" t="s">
        <v>3917</v>
      </c>
      <c r="S1730" s="235" t="s">
        <v>3917</v>
      </c>
      <c r="T1730" s="235">
        <v>0.4</v>
      </c>
      <c r="U1730" s="199" t="e">
        <f t="shared" si="11"/>
        <v>#N/A</v>
      </c>
    </row>
    <row r="1731" spans="17:21" x14ac:dyDescent="0.25">
      <c r="Q1731" s="199" t="s">
        <v>3593</v>
      </c>
      <c r="S1731" s="199" t="s">
        <v>3593</v>
      </c>
      <c r="T1731" s="235">
        <v>0</v>
      </c>
    </row>
  </sheetData>
  <dataValidations count="4">
    <dataValidation type="whole" allowBlank="1" showInputMessage="1" showErrorMessage="1" sqref="H54:I87 D10:D43 H10:H43">
      <formula1>-1000000</formula1>
      <formula2>1000000</formula2>
    </dataValidation>
    <dataValidation type="whole" allowBlank="1" showInputMessage="1" showErrorMessage="1" sqref="F10:G43 F54:G87">
      <formula1>-1000000</formula1>
      <formula2>0</formula2>
    </dataValidation>
    <dataValidation type="whole" allowBlank="1" showInputMessage="1" showErrorMessage="1" sqref="E10:E43 E54:E87">
      <formula1>0</formula1>
      <formula2>1000000</formula2>
    </dataValidation>
    <dataValidation type="whole" allowBlank="1" showInputMessage="1" showErrorMessage="1" sqref="D88:J88 D54:D87 F44:I47 D44:E45 D47:E47">
      <formula1>-100000</formula1>
      <formula2>100000</formula2>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List Box 1">
              <controlPr defaultSize="0" autoLine="0" autoPict="0">
                <anchor moveWithCells="1">
                  <from>
                    <xdr:col>2</xdr:col>
                    <xdr:colOff>3060700</xdr:colOff>
                    <xdr:row>1</xdr:row>
                    <xdr:rowOff>38100</xdr:rowOff>
                  </from>
                  <to>
                    <xdr:col>4</xdr:col>
                    <xdr:colOff>520700</xdr:colOff>
                    <xdr:row>6</xdr:row>
                    <xdr:rowOff>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4">
    <pageSetUpPr fitToPage="1"/>
  </sheetPr>
  <dimension ref="A1:L126"/>
  <sheetViews>
    <sheetView showGridLines="0" zoomScaleNormal="100" workbookViewId="0"/>
  </sheetViews>
  <sheetFormatPr defaultRowHeight="12.75" customHeight="1" x14ac:dyDescent="0.25"/>
  <cols>
    <col min="1" max="1" width="14.453125" customWidth="1"/>
    <col min="2" max="2" width="10.54296875" customWidth="1"/>
    <col min="3" max="3" width="57.1796875" customWidth="1"/>
    <col min="4" max="4" width="18.81640625" customWidth="1"/>
    <col min="5" max="5" width="22.81640625" customWidth="1"/>
    <col min="6" max="7" width="21.1796875" customWidth="1"/>
    <col min="8" max="8" width="18.1796875" customWidth="1"/>
  </cols>
  <sheetData>
    <row r="1" spans="1:11" s="7" customFormat="1" ht="18" x14ac:dyDescent="0.4">
      <c r="A1" s="2"/>
      <c r="B1" s="2"/>
      <c r="C1" s="2"/>
      <c r="D1" s="2"/>
      <c r="E1" s="2"/>
      <c r="F1" s="2"/>
      <c r="G1" s="2"/>
      <c r="H1" s="2"/>
      <c r="I1" s="6"/>
      <c r="J1" s="6"/>
      <c r="K1" s="6"/>
    </row>
    <row r="2" spans="1:11" s="6" customFormat="1" ht="18" customHeight="1" x14ac:dyDescent="0.4">
      <c r="A2" s="12"/>
      <c r="B2" s="983" t="s">
        <v>7550</v>
      </c>
      <c r="C2" s="984"/>
      <c r="D2" s="2"/>
      <c r="E2" s="2"/>
      <c r="F2" s="2"/>
      <c r="G2" s="2"/>
      <c r="H2" s="2"/>
    </row>
    <row r="3" spans="1:11" s="6" customFormat="1" ht="18" customHeight="1" x14ac:dyDescent="0.4">
      <c r="A3" s="9"/>
      <c r="B3" s="9"/>
      <c r="C3" s="9"/>
      <c r="D3" s="9"/>
      <c r="E3" s="9"/>
      <c r="F3" s="9"/>
      <c r="G3" s="9"/>
      <c r="H3" s="9"/>
    </row>
    <row r="4" spans="1:11" s="6" customFormat="1" ht="13" x14ac:dyDescent="0.3">
      <c r="A4" s="12"/>
      <c r="B4" s="12"/>
      <c r="C4" s="13"/>
      <c r="D4" s="13"/>
      <c r="E4" s="191"/>
      <c r="F4" s="191"/>
      <c r="G4" s="13"/>
      <c r="H4" s="13"/>
    </row>
    <row r="5" spans="1:11" s="6" customFormat="1" ht="18" x14ac:dyDescent="0.4">
      <c r="A5" s="12"/>
      <c r="B5" s="985" t="s">
        <v>7551</v>
      </c>
      <c r="C5" s="986"/>
      <c r="D5" s="13"/>
      <c r="E5" s="987"/>
      <c r="F5" s="987"/>
      <c r="G5" s="987"/>
      <c r="H5" s="13"/>
    </row>
    <row r="6" spans="1:11" s="6" customFormat="1" ht="12.75" customHeight="1" x14ac:dyDescent="0.25">
      <c r="A6" s="12"/>
      <c r="B6" s="12"/>
      <c r="C6" s="12" t="s">
        <v>7552</v>
      </c>
      <c r="D6" s="13"/>
      <c r="E6" s="1507" t="s">
        <v>7553</v>
      </c>
      <c r="F6" s="1508"/>
      <c r="G6" s="1512"/>
      <c r="H6" s="13"/>
    </row>
    <row r="7" spans="1:11" s="6" customFormat="1" ht="12.75" customHeight="1" x14ac:dyDescent="0.3">
      <c r="A7" s="12"/>
      <c r="B7" s="12"/>
      <c r="C7" s="1514" t="s">
        <v>7554</v>
      </c>
      <c r="D7" s="13"/>
      <c r="E7" s="988" t="s">
        <v>7555</v>
      </c>
      <c r="F7" s="988" t="s">
        <v>7556</v>
      </c>
      <c r="G7" s="988" t="s">
        <v>3581</v>
      </c>
      <c r="H7" s="13"/>
    </row>
    <row r="8" spans="1:11" s="6" customFormat="1" ht="13" x14ac:dyDescent="0.3">
      <c r="A8" s="12"/>
      <c r="B8" s="12"/>
      <c r="C8" s="1514"/>
      <c r="D8" s="13"/>
      <c r="E8" s="989" t="s">
        <v>6</v>
      </c>
      <c r="F8" s="989" t="s">
        <v>6</v>
      </c>
      <c r="G8" s="989" t="s">
        <v>6</v>
      </c>
      <c r="H8" s="13"/>
    </row>
    <row r="9" spans="1:11" s="7" customFormat="1" ht="12.5" x14ac:dyDescent="0.25">
      <c r="A9" s="12"/>
      <c r="B9" s="12"/>
      <c r="C9" s="30" t="s">
        <v>7557</v>
      </c>
      <c r="D9" s="13"/>
      <c r="E9" s="990"/>
      <c r="F9" s="991"/>
      <c r="G9" s="991"/>
      <c r="H9" s="13"/>
      <c r="I9" s="6"/>
      <c r="J9" s="6"/>
      <c r="K9" s="6"/>
    </row>
    <row r="10" spans="1:11" s="7" customFormat="1" ht="12.5" x14ac:dyDescent="0.25">
      <c r="A10" s="12"/>
      <c r="B10" s="12"/>
      <c r="C10" s="30" t="s">
        <v>7558</v>
      </c>
      <c r="D10" s="13"/>
      <c r="E10" s="242"/>
      <c r="F10" s="991"/>
      <c r="G10" s="991"/>
      <c r="H10" s="13"/>
      <c r="I10" s="6"/>
      <c r="J10" s="6"/>
      <c r="K10" s="6"/>
    </row>
    <row r="11" spans="1:11" s="7" customFormat="1" ht="12.5" x14ac:dyDescent="0.25">
      <c r="A11" s="12"/>
      <c r="B11" s="12"/>
      <c r="C11" s="30" t="s">
        <v>7559</v>
      </c>
      <c r="D11" s="13"/>
      <c r="E11" s="242"/>
      <c r="F11" s="991"/>
      <c r="G11" s="991"/>
      <c r="H11" s="13"/>
      <c r="I11" s="6"/>
      <c r="J11" s="6"/>
      <c r="K11" s="6"/>
    </row>
    <row r="12" spans="1:11" s="6" customFormat="1" ht="13" x14ac:dyDescent="0.3">
      <c r="A12" s="12"/>
      <c r="B12" s="12"/>
      <c r="C12" s="103" t="s">
        <v>7560</v>
      </c>
      <c r="D12" s="13"/>
      <c r="E12" s="249">
        <f>SUM(E9:E11)</f>
        <v>0</v>
      </c>
      <c r="F12" s="249">
        <f>SUM(F9:F11)</f>
        <v>0</v>
      </c>
      <c r="G12" s="249">
        <f>SUM(G9:G11)</f>
        <v>0</v>
      </c>
      <c r="H12" s="13"/>
    </row>
    <row r="13" spans="1:11" s="6" customFormat="1" ht="13" x14ac:dyDescent="0.25">
      <c r="A13" s="12"/>
      <c r="B13" s="12"/>
      <c r="C13" s="30"/>
      <c r="D13" s="13"/>
      <c r="E13" s="1515" t="s">
        <v>7561</v>
      </c>
      <c r="F13" s="1516"/>
      <c r="G13" s="1517"/>
      <c r="H13" s="13"/>
    </row>
    <row r="14" spans="1:11" s="7" customFormat="1" ht="12.5" x14ac:dyDescent="0.25">
      <c r="A14" s="12"/>
      <c r="B14" s="12"/>
      <c r="C14" s="30" t="s">
        <v>7557</v>
      </c>
      <c r="D14" s="13"/>
      <c r="E14" s="990"/>
      <c r="F14" s="992"/>
      <c r="G14" s="992"/>
      <c r="H14" s="13"/>
      <c r="I14" s="6"/>
      <c r="J14" s="6"/>
      <c r="K14" s="6"/>
    </row>
    <row r="15" spans="1:11" s="7" customFormat="1" ht="12.5" x14ac:dyDescent="0.25">
      <c r="A15" s="12"/>
      <c r="B15" s="12"/>
      <c r="C15" s="30" t="s">
        <v>7558</v>
      </c>
      <c r="D15" s="13"/>
      <c r="E15" s="242"/>
      <c r="F15" s="991"/>
      <c r="G15" s="991"/>
      <c r="H15" s="13"/>
      <c r="I15" s="6"/>
      <c r="J15" s="6"/>
      <c r="K15" s="6"/>
    </row>
    <row r="16" spans="1:11" s="7" customFormat="1" ht="12.5" x14ac:dyDescent="0.25">
      <c r="A16" s="12"/>
      <c r="B16" s="12"/>
      <c r="C16" s="30" t="s">
        <v>7559</v>
      </c>
      <c r="D16" s="13"/>
      <c r="E16" s="242"/>
      <c r="F16" s="991"/>
      <c r="G16" s="991"/>
      <c r="H16" s="13"/>
      <c r="I16" s="6"/>
      <c r="J16" s="6"/>
      <c r="K16" s="6"/>
    </row>
    <row r="17" spans="1:12" s="6" customFormat="1" ht="13" x14ac:dyDescent="0.3">
      <c r="A17" s="12"/>
      <c r="B17" s="12"/>
      <c r="C17" s="103" t="s">
        <v>7562</v>
      </c>
      <c r="D17" s="13"/>
      <c r="E17" s="249">
        <f>SUM(E14:E16)</f>
        <v>0</v>
      </c>
      <c r="F17" s="249">
        <f>SUM(F14:F16)</f>
        <v>0</v>
      </c>
      <c r="G17" s="249">
        <f>SUM(G14:G16)</f>
        <v>0</v>
      </c>
      <c r="H17" s="13"/>
    </row>
    <row r="18" spans="1:12" s="7" customFormat="1" ht="12.5" x14ac:dyDescent="0.25">
      <c r="A18" s="12"/>
      <c r="B18" s="12"/>
      <c r="C18" s="30" t="s">
        <v>7563</v>
      </c>
      <c r="D18" s="13"/>
      <c r="E18" s="242"/>
      <c r="F18" s="991"/>
      <c r="G18" s="991"/>
      <c r="H18" s="13"/>
      <c r="I18" s="6"/>
      <c r="J18" s="6"/>
      <c r="K18" s="6"/>
    </row>
    <row r="19" spans="1:12" s="6" customFormat="1" ht="13" x14ac:dyDescent="0.3">
      <c r="A19" s="12"/>
      <c r="B19" s="12"/>
      <c r="C19" s="103" t="s">
        <v>7564</v>
      </c>
      <c r="D19" s="13"/>
      <c r="E19" s="249">
        <f>E17-E18</f>
        <v>0</v>
      </c>
      <c r="F19" s="249">
        <f>F17-F18</f>
        <v>0</v>
      </c>
      <c r="G19" s="249">
        <f>G17-G18</f>
        <v>0</v>
      </c>
      <c r="H19" s="13"/>
    </row>
    <row r="20" spans="1:12" s="6" customFormat="1" ht="13" x14ac:dyDescent="0.25">
      <c r="A20" s="12"/>
      <c r="B20" s="12"/>
      <c r="C20" s="13"/>
      <c r="D20" s="13"/>
      <c r="E20" s="1513"/>
      <c r="F20" s="1513"/>
      <c r="G20" s="1513"/>
      <c r="H20" s="13"/>
      <c r="K20" s="7"/>
      <c r="L20" s="7"/>
    </row>
    <row r="21" spans="1:12" s="6" customFormat="1" ht="15.5" x14ac:dyDescent="0.35">
      <c r="A21" s="12"/>
      <c r="B21" s="985" t="s">
        <v>7565</v>
      </c>
      <c r="C21" s="986"/>
      <c r="D21" s="13"/>
      <c r="E21" s="987"/>
      <c r="F21" s="987"/>
      <c r="G21" s="987"/>
      <c r="H21" s="13"/>
      <c r="K21" s="7"/>
      <c r="L21" s="7"/>
    </row>
    <row r="22" spans="1:12" s="6" customFormat="1" ht="13" x14ac:dyDescent="0.3">
      <c r="A22" s="12"/>
      <c r="B22" s="12"/>
      <c r="C22" s="13"/>
      <c r="D22" s="13"/>
      <c r="E22" s="993" t="s">
        <v>7566</v>
      </c>
      <c r="F22" s="1507" t="s">
        <v>7567</v>
      </c>
      <c r="G22" s="1512"/>
      <c r="H22" s="87"/>
      <c r="K22" s="7"/>
      <c r="L22" s="7"/>
    </row>
    <row r="23" spans="1:12" s="6" customFormat="1" ht="39" x14ac:dyDescent="0.3">
      <c r="A23" s="12"/>
      <c r="B23" s="12"/>
      <c r="C23" s="783"/>
      <c r="D23" s="13"/>
      <c r="E23" s="994" t="s">
        <v>7568</v>
      </c>
      <c r="F23" s="994" t="s">
        <v>7568</v>
      </c>
      <c r="G23" s="994" t="s">
        <v>7569</v>
      </c>
      <c r="H23" s="87"/>
      <c r="K23" s="7"/>
      <c r="L23" s="7"/>
    </row>
    <row r="24" spans="1:12" s="7" customFormat="1" ht="13" hidden="1" x14ac:dyDescent="0.3">
      <c r="A24" s="12"/>
      <c r="B24" s="12"/>
      <c r="C24" s="12" t="s">
        <v>7570</v>
      </c>
      <c r="D24" s="12"/>
      <c r="E24" s="995"/>
      <c r="F24" s="242"/>
      <c r="G24" s="333"/>
      <c r="H24" s="87"/>
      <c r="I24" s="6"/>
      <c r="J24" s="6"/>
    </row>
    <row r="25" spans="1:12" s="7" customFormat="1" ht="13" hidden="1" x14ac:dyDescent="0.3">
      <c r="A25" s="12"/>
      <c r="B25" s="12"/>
      <c r="C25" s="12" t="s">
        <v>7571</v>
      </c>
      <c r="D25" s="12"/>
      <c r="E25" s="995"/>
      <c r="F25" s="242"/>
      <c r="G25" s="333"/>
      <c r="H25" s="87"/>
      <c r="I25" s="6"/>
      <c r="J25" s="6"/>
    </row>
    <row r="26" spans="1:12" s="7" customFormat="1" ht="13" x14ac:dyDescent="0.3">
      <c r="A26" s="12"/>
      <c r="B26" s="12"/>
      <c r="C26" s="12" t="s">
        <v>7572</v>
      </c>
      <c r="D26" s="12"/>
      <c r="E26" s="995"/>
      <c r="F26" s="242"/>
      <c r="G26" s="333"/>
      <c r="H26" s="87"/>
      <c r="I26" s="6"/>
      <c r="J26" s="6"/>
    </row>
    <row r="27" spans="1:12" s="6" customFormat="1" ht="13" x14ac:dyDescent="0.3">
      <c r="A27" s="12"/>
      <c r="B27" s="12"/>
      <c r="C27" s="12"/>
      <c r="D27" s="12"/>
      <c r="E27" s="987"/>
      <c r="F27" s="987"/>
      <c r="G27" s="987"/>
      <c r="H27" s="87"/>
      <c r="K27" s="7"/>
      <c r="L27" s="7"/>
    </row>
    <row r="28" spans="1:12" s="7" customFormat="1" ht="13" x14ac:dyDescent="0.3">
      <c r="A28" s="12"/>
      <c r="B28" s="12"/>
      <c r="C28" s="12" t="s">
        <v>7573</v>
      </c>
      <c r="D28" s="12"/>
      <c r="E28" s="333"/>
      <c r="F28" s="242"/>
      <c r="G28" s="996"/>
      <c r="H28" s="87"/>
      <c r="I28" s="6"/>
      <c r="J28" s="6"/>
      <c r="K28" s="6"/>
    </row>
    <row r="29" spans="1:12" s="6" customFormat="1" ht="13" x14ac:dyDescent="0.25">
      <c r="A29" s="164"/>
      <c r="B29" s="12"/>
      <c r="C29" s="13"/>
      <c r="D29" s="13"/>
      <c r="E29" s="1513" t="str">
        <f>IF(OR(E28&lt;SUM(E24:E26),F28&lt;SUM(F24:F26)),"Error: includes schemes above so total must be more","")</f>
        <v/>
      </c>
      <c r="F29" s="1513"/>
      <c r="G29" s="1513"/>
      <c r="H29" s="13"/>
    </row>
    <row r="30" spans="1:12" s="6" customFormat="1" ht="15.5" x14ac:dyDescent="0.35">
      <c r="A30" s="164"/>
      <c r="B30" s="985" t="s">
        <v>7574</v>
      </c>
      <c r="C30" s="986"/>
      <c r="D30" s="13"/>
      <c r="E30" s="987"/>
      <c r="F30" s="987"/>
      <c r="G30" s="997"/>
      <c r="H30" s="13"/>
    </row>
    <row r="31" spans="1:12" s="6" customFormat="1" ht="13" x14ac:dyDescent="0.3">
      <c r="A31" s="164"/>
      <c r="B31" s="12"/>
      <c r="C31" s="13" t="s">
        <v>7575</v>
      </c>
      <c r="D31" s="13"/>
      <c r="E31" s="987"/>
      <c r="F31" s="987"/>
      <c r="G31" s="997" t="s">
        <v>6</v>
      </c>
      <c r="H31" s="13"/>
    </row>
    <row r="32" spans="1:12" s="7" customFormat="1" ht="13" x14ac:dyDescent="0.3">
      <c r="A32" s="164"/>
      <c r="B32" s="12"/>
      <c r="C32" s="30" t="s">
        <v>7576</v>
      </c>
      <c r="D32" s="13"/>
      <c r="E32" s="566"/>
      <c r="F32" s="987"/>
      <c r="G32" s="995"/>
      <c r="H32" s="13"/>
      <c r="I32" s="6"/>
      <c r="J32" s="6"/>
      <c r="K32" s="6"/>
    </row>
    <row r="33" spans="1:11" s="6" customFormat="1" ht="13" x14ac:dyDescent="0.3">
      <c r="A33" s="164"/>
      <c r="B33" s="12"/>
      <c r="C33" s="13"/>
      <c r="D33" s="13"/>
      <c r="E33" s="987"/>
      <c r="F33" s="987"/>
      <c r="G33" s="987"/>
      <c r="H33" s="13"/>
    </row>
    <row r="34" spans="1:11" s="6" customFormat="1" ht="15.5" x14ac:dyDescent="0.35">
      <c r="A34" s="164"/>
      <c r="B34" s="985" t="s">
        <v>7577</v>
      </c>
      <c r="C34" s="986"/>
      <c r="D34" s="13"/>
      <c r="E34" s="987"/>
      <c r="F34" s="987"/>
      <c r="G34" s="987"/>
      <c r="H34" s="13"/>
    </row>
    <row r="35" spans="1:11" s="6" customFormat="1" ht="12.75" customHeight="1" x14ac:dyDescent="0.25">
      <c r="A35" s="164"/>
      <c r="B35" s="12"/>
      <c r="C35" s="1505" t="s">
        <v>7578</v>
      </c>
      <c r="D35" s="1507" t="s">
        <v>7579</v>
      </c>
      <c r="E35" s="1508"/>
      <c r="F35" s="1508"/>
      <c r="G35" s="1509" t="s">
        <v>7580</v>
      </c>
      <c r="H35" s="13"/>
    </row>
    <row r="36" spans="1:11" s="6" customFormat="1" ht="39" x14ac:dyDescent="0.3">
      <c r="A36" s="164"/>
      <c r="B36" s="12"/>
      <c r="C36" s="1506"/>
      <c r="D36" s="988" t="s">
        <v>7581</v>
      </c>
      <c r="E36" s="988" t="s">
        <v>7582</v>
      </c>
      <c r="F36" s="998" t="s">
        <v>7583</v>
      </c>
      <c r="G36" s="1510"/>
      <c r="H36" s="13"/>
    </row>
    <row r="37" spans="1:11" s="6" customFormat="1" ht="13" x14ac:dyDescent="0.3">
      <c r="A37" s="164"/>
      <c r="B37" s="12"/>
      <c r="C37" s="13"/>
      <c r="D37" s="989" t="s">
        <v>6</v>
      </c>
      <c r="E37" s="989" t="s">
        <v>6</v>
      </c>
      <c r="F37" s="999" t="s">
        <v>6</v>
      </c>
      <c r="G37" s="989" t="s">
        <v>6</v>
      </c>
      <c r="H37" s="13"/>
    </row>
    <row r="38" spans="1:11" s="7" customFormat="1" ht="12.5" x14ac:dyDescent="0.25">
      <c r="A38" s="164"/>
      <c r="B38" s="12"/>
      <c r="C38" s="21" t="s">
        <v>7557</v>
      </c>
      <c r="D38" s="991"/>
      <c r="E38" s="991"/>
      <c r="F38" s="991"/>
      <c r="G38" s="992"/>
      <c r="H38" s="13"/>
      <c r="I38" s="6"/>
      <c r="J38" s="6"/>
      <c r="K38" s="6"/>
    </row>
    <row r="39" spans="1:11" s="7" customFormat="1" ht="12.5" x14ac:dyDescent="0.25">
      <c r="A39" s="164"/>
      <c r="B39" s="12"/>
      <c r="C39" s="21" t="s">
        <v>7584</v>
      </c>
      <c r="D39" s="991"/>
      <c r="E39" s="991"/>
      <c r="F39" s="991"/>
      <c r="G39" s="991"/>
      <c r="H39" s="13"/>
      <c r="I39" s="6"/>
      <c r="J39" s="6"/>
      <c r="K39" s="6"/>
    </row>
    <row r="40" spans="1:11" s="7" customFormat="1" ht="12.5" x14ac:dyDescent="0.25">
      <c r="A40" s="164"/>
      <c r="B40" s="12"/>
      <c r="C40" s="68" t="s">
        <v>7585</v>
      </c>
      <c r="D40" s="991"/>
      <c r="E40" s="991"/>
      <c r="F40" s="991"/>
      <c r="G40" s="991"/>
      <c r="H40" s="13"/>
      <c r="I40" s="6"/>
      <c r="J40" s="6"/>
      <c r="K40" s="6"/>
    </row>
    <row r="41" spans="1:11" s="6" customFormat="1" ht="13" x14ac:dyDescent="0.3">
      <c r="A41" s="164"/>
      <c r="B41" s="12"/>
      <c r="C41" s="12" t="s">
        <v>7586</v>
      </c>
      <c r="D41" s="249">
        <f>SUM(D38:D40)</f>
        <v>0</v>
      </c>
      <c r="E41" s="249">
        <f>SUM(E38:E40)</f>
        <v>0</v>
      </c>
      <c r="F41" s="249">
        <f>SUM(F38:F40)</f>
        <v>0</v>
      </c>
      <c r="G41" s="249">
        <f>SUM(G38:G40)</f>
        <v>0</v>
      </c>
      <c r="H41" s="13"/>
    </row>
    <row r="42" spans="1:11" s="6" customFormat="1" ht="13" x14ac:dyDescent="0.3">
      <c r="A42" s="164"/>
      <c r="B42" s="12"/>
      <c r="C42" s="13"/>
      <c r="D42" s="13"/>
      <c r="E42" s="87"/>
      <c r="F42" s="87"/>
      <c r="G42" s="87"/>
      <c r="H42" s="13"/>
    </row>
    <row r="43" spans="1:11" s="6" customFormat="1" ht="13" x14ac:dyDescent="0.3">
      <c r="A43" s="164"/>
      <c r="B43" s="12"/>
      <c r="C43" s="13"/>
      <c r="D43" s="13"/>
      <c r="E43" s="87"/>
      <c r="F43" s="87"/>
      <c r="G43" s="87"/>
      <c r="H43" s="13"/>
    </row>
    <row r="44" spans="1:11" s="6" customFormat="1" ht="15.5" x14ac:dyDescent="0.35">
      <c r="A44" s="164"/>
      <c r="B44" s="985" t="s">
        <v>7587</v>
      </c>
      <c r="C44" s="986"/>
      <c r="D44" s="13"/>
      <c r="E44" s="87"/>
      <c r="F44" s="87"/>
      <c r="G44" s="87"/>
      <c r="H44" s="13"/>
    </row>
    <row r="45" spans="1:11" s="6" customFormat="1" ht="13" x14ac:dyDescent="0.3">
      <c r="A45" s="164"/>
      <c r="B45" s="12"/>
      <c r="C45" s="13"/>
      <c r="D45" s="13"/>
      <c r="E45" s="87"/>
      <c r="F45" s="87"/>
      <c r="G45" s="87"/>
      <c r="H45" s="13"/>
    </row>
    <row r="46" spans="1:11" s="6" customFormat="1" ht="13" x14ac:dyDescent="0.3">
      <c r="A46" s="164"/>
      <c r="B46" s="1000" t="s">
        <v>7588</v>
      </c>
      <c r="C46" s="87" t="s">
        <v>7589</v>
      </c>
      <c r="D46" s="13"/>
      <c r="E46" s="87"/>
      <c r="F46" s="87"/>
      <c r="G46" s="997" t="s">
        <v>6</v>
      </c>
      <c r="H46" s="13"/>
    </row>
    <row r="47" spans="1:11" s="7" customFormat="1" ht="13" x14ac:dyDescent="0.3">
      <c r="A47" s="164"/>
      <c r="B47" s="12"/>
      <c r="C47" s="30" t="s">
        <v>7590</v>
      </c>
      <c r="D47" s="13"/>
      <c r="E47" s="87"/>
      <c r="F47" s="87"/>
      <c r="G47" s="995"/>
      <c r="H47" s="13"/>
      <c r="I47" s="6"/>
      <c r="J47" s="6"/>
      <c r="K47" s="6"/>
    </row>
    <row r="48" spans="1:11" s="6" customFormat="1" ht="33.5" customHeight="1" x14ac:dyDescent="0.3">
      <c r="A48" s="164"/>
      <c r="B48" s="12"/>
      <c r="C48" s="13"/>
      <c r="D48" s="13"/>
      <c r="E48" s="87"/>
      <c r="F48" s="87"/>
      <c r="G48" s="87"/>
      <c r="H48" s="13"/>
    </row>
    <row r="49" spans="1:11" s="6" customFormat="1" ht="15.5" x14ac:dyDescent="0.35">
      <c r="A49" s="164"/>
      <c r="B49" s="1000" t="s">
        <v>7591</v>
      </c>
      <c r="C49" s="87" t="s">
        <v>7592</v>
      </c>
      <c r="D49" s="13"/>
      <c r="E49" s="87"/>
      <c r="F49" s="87"/>
      <c r="G49" s="1001" t="s">
        <v>7593</v>
      </c>
      <c r="H49" s="13"/>
    </row>
    <row r="50" spans="1:11" s="6" customFormat="1" ht="44.25" customHeight="1" x14ac:dyDescent="0.3">
      <c r="A50" s="164"/>
      <c r="B50" s="12"/>
      <c r="C50" s="776" t="s">
        <v>7594</v>
      </c>
      <c r="D50" s="13"/>
      <c r="E50" s="87"/>
      <c r="F50" s="1002" t="s">
        <v>7595</v>
      </c>
      <c r="G50" s="402" t="s">
        <v>7596</v>
      </c>
      <c r="H50" s="13"/>
    </row>
    <row r="51" spans="1:11" s="7" customFormat="1" ht="13" x14ac:dyDescent="0.3">
      <c r="A51" s="164"/>
      <c r="B51" s="12"/>
      <c r="C51" s="30" t="s">
        <v>7557</v>
      </c>
      <c r="D51" s="13"/>
      <c r="E51" s="87"/>
      <c r="F51" s="242"/>
      <c r="G51" s="242"/>
      <c r="H51" s="13"/>
      <c r="I51" s="6"/>
      <c r="J51" s="6"/>
      <c r="K51" s="6"/>
    </row>
    <row r="52" spans="1:11" s="7" customFormat="1" ht="13" x14ac:dyDescent="0.3">
      <c r="A52" s="164"/>
      <c r="B52" s="12"/>
      <c r="C52" s="30" t="s">
        <v>7558</v>
      </c>
      <c r="D52" s="13"/>
      <c r="E52" s="87"/>
      <c r="F52" s="242"/>
      <c r="G52" s="242"/>
      <c r="H52" s="13"/>
      <c r="I52" s="6"/>
      <c r="J52" s="6"/>
      <c r="K52" s="6"/>
    </row>
    <row r="53" spans="1:11" s="7" customFormat="1" ht="13" x14ac:dyDescent="0.3">
      <c r="A53" s="164"/>
      <c r="B53" s="12"/>
      <c r="C53" s="30" t="s">
        <v>7559</v>
      </c>
      <c r="D53" s="13"/>
      <c r="E53" s="87"/>
      <c r="F53" s="242"/>
      <c r="G53" s="242"/>
      <c r="H53" s="13"/>
      <c r="I53" s="6"/>
      <c r="J53" s="6"/>
      <c r="K53" s="6"/>
    </row>
    <row r="54" spans="1:11" s="6" customFormat="1" ht="13" x14ac:dyDescent="0.3">
      <c r="A54" s="164"/>
      <c r="B54" s="12"/>
      <c r="C54" s="87" t="s">
        <v>7597</v>
      </c>
      <c r="D54" s="13"/>
      <c r="E54" s="87"/>
      <c r="F54" s="249">
        <f>SUM(F51:F53)</f>
        <v>0</v>
      </c>
      <c r="G54" s="249">
        <f>SUM(G51:G53)</f>
        <v>0</v>
      </c>
      <c r="H54" s="13"/>
    </row>
    <row r="55" spans="1:11" s="6" customFormat="1" ht="13" x14ac:dyDescent="0.3">
      <c r="A55" s="164"/>
      <c r="B55" s="12"/>
      <c r="C55" s="13"/>
      <c r="D55" s="13"/>
      <c r="E55" s="87"/>
      <c r="F55" s="87"/>
      <c r="G55" s="87"/>
      <c r="H55" s="13"/>
    </row>
    <row r="56" spans="1:11" s="6" customFormat="1" ht="15.5" x14ac:dyDescent="0.35">
      <c r="A56" s="164"/>
      <c r="B56" s="985" t="s">
        <v>7598</v>
      </c>
      <c r="C56" s="986"/>
      <c r="D56" s="13"/>
      <c r="E56" s="87"/>
      <c r="F56" s="87"/>
      <c r="G56" s="191"/>
      <c r="H56" s="13"/>
    </row>
    <row r="57" spans="1:11" s="6" customFormat="1" ht="12.5" x14ac:dyDescent="0.25">
      <c r="A57" s="164"/>
      <c r="B57" s="12"/>
      <c r="C57" s="13"/>
      <c r="D57" s="13"/>
      <c r="E57" s="13"/>
      <c r="F57" s="13"/>
      <c r="G57" s="13"/>
      <c r="H57" s="13"/>
    </row>
    <row r="58" spans="1:11" s="6" customFormat="1" ht="13" x14ac:dyDescent="0.3">
      <c r="A58" s="164"/>
      <c r="B58" s="12"/>
      <c r="C58" s="87" t="s">
        <v>7599</v>
      </c>
      <c r="D58" s="13"/>
      <c r="E58" s="13"/>
      <c r="F58" s="13"/>
      <c r="G58" s="13"/>
      <c r="H58" s="13"/>
    </row>
    <row r="59" spans="1:11" s="7" customFormat="1" ht="12.5" x14ac:dyDescent="0.25">
      <c r="A59" s="164"/>
      <c r="B59" s="12"/>
      <c r="C59" s="30" t="s">
        <v>7600</v>
      </c>
      <c r="D59" s="13"/>
      <c r="E59" s="13"/>
      <c r="F59" s="1003" t="str">
        <f>IF(G59="","Please reply to this question.","")</f>
        <v>Please reply to this question.</v>
      </c>
      <c r="G59" s="1004"/>
      <c r="H59" s="13"/>
      <c r="I59" s="6"/>
      <c r="J59" s="6"/>
      <c r="K59" s="6"/>
    </row>
    <row r="60" spans="1:11" s="7" customFormat="1" ht="12.5" x14ac:dyDescent="0.25">
      <c r="A60" s="164"/>
      <c r="B60" s="12"/>
      <c r="C60" s="30" t="s">
        <v>7601</v>
      </c>
      <c r="D60" s="13"/>
      <c r="E60" s="13"/>
      <c r="F60" s="1003" t="str">
        <f>IF(G60="","Please reply to this question.","")</f>
        <v>Please reply to this question.</v>
      </c>
      <c r="G60" s="1004"/>
      <c r="H60" s="13"/>
      <c r="I60" s="6"/>
      <c r="J60" s="6"/>
      <c r="K60" s="6"/>
    </row>
    <row r="61" spans="1:11" s="7" customFormat="1" ht="12.5" x14ac:dyDescent="0.25">
      <c r="A61" s="164"/>
      <c r="B61" s="12"/>
      <c r="C61" s="30" t="s">
        <v>7602</v>
      </c>
      <c r="D61" s="13"/>
      <c r="E61" s="13"/>
      <c r="F61" s="1003" t="str">
        <f>IF(G61="","Please reply to this question.","")</f>
        <v>Please reply to this question.</v>
      </c>
      <c r="G61" s="1004"/>
      <c r="H61" s="13"/>
      <c r="I61" s="6"/>
      <c r="J61" s="6"/>
      <c r="K61" s="6"/>
    </row>
    <row r="62" spans="1:11" s="6" customFormat="1" ht="12.5" x14ac:dyDescent="0.25">
      <c r="A62" s="164"/>
      <c r="B62" s="12"/>
      <c r="C62" s="13"/>
      <c r="D62" s="13"/>
      <c r="E62" s="13"/>
      <c r="F62" s="13"/>
      <c r="G62" s="13"/>
      <c r="H62" s="13"/>
    </row>
    <row r="63" spans="1:11" s="6" customFormat="1" ht="13" x14ac:dyDescent="0.3">
      <c r="A63" s="164"/>
      <c r="B63" s="12"/>
      <c r="C63" s="87" t="s">
        <v>7603</v>
      </c>
      <c r="D63" s="13"/>
      <c r="E63" s="13"/>
      <c r="F63" s="13"/>
      <c r="G63" s="191" t="s">
        <v>6</v>
      </c>
      <c r="H63" s="13"/>
    </row>
    <row r="64" spans="1:11" s="7" customFormat="1" ht="12.5" x14ac:dyDescent="0.25">
      <c r="A64" s="164"/>
      <c r="B64" s="12"/>
      <c r="C64" s="30" t="s">
        <v>7604</v>
      </c>
      <c r="D64" s="13"/>
      <c r="E64" s="13"/>
      <c r="F64" s="13"/>
      <c r="G64" s="452"/>
      <c r="H64" s="13"/>
      <c r="I64" s="6"/>
      <c r="J64" s="6"/>
      <c r="K64" s="6"/>
    </row>
    <row r="65" spans="1:11" s="7" customFormat="1" ht="12.5" x14ac:dyDescent="0.25">
      <c r="A65" s="164"/>
      <c r="B65" s="12"/>
      <c r="C65" s="30" t="s">
        <v>7605</v>
      </c>
      <c r="D65" s="13"/>
      <c r="E65" s="13"/>
      <c r="F65" s="13"/>
      <c r="G65" s="170"/>
      <c r="H65" s="13"/>
      <c r="I65" s="6"/>
      <c r="J65" s="6"/>
      <c r="K65" s="6"/>
    </row>
    <row r="66" spans="1:11" s="7" customFormat="1" ht="12.5" x14ac:dyDescent="0.25">
      <c r="A66" s="164"/>
      <c r="B66" s="12"/>
      <c r="C66" s="30" t="s">
        <v>7606</v>
      </c>
      <c r="D66" s="68"/>
      <c r="E66" s="68"/>
      <c r="F66" s="13"/>
      <c r="G66" s="170"/>
      <c r="H66" s="13"/>
      <c r="I66" s="6"/>
      <c r="J66" s="6"/>
      <c r="K66" s="6"/>
    </row>
    <row r="67" spans="1:11" s="7" customFormat="1" ht="12.5" x14ac:dyDescent="0.25">
      <c r="A67" s="164"/>
      <c r="B67" s="12"/>
      <c r="C67" s="30" t="s">
        <v>7607</v>
      </c>
      <c r="D67" s="13"/>
      <c r="E67" s="13"/>
      <c r="F67" s="13"/>
      <c r="G67" s="170"/>
      <c r="H67" s="13"/>
      <c r="I67" s="6"/>
      <c r="J67" s="6"/>
      <c r="K67" s="6"/>
    </row>
    <row r="68" spans="1:11" s="7" customFormat="1" ht="12.5" x14ac:dyDescent="0.25">
      <c r="A68" s="164"/>
      <c r="B68" s="12"/>
      <c r="C68" s="30" t="s">
        <v>7608</v>
      </c>
      <c r="D68" s="13"/>
      <c r="E68" s="13"/>
      <c r="F68" s="13"/>
      <c r="G68" s="170"/>
      <c r="H68" s="13"/>
      <c r="I68" s="6"/>
      <c r="J68" s="6"/>
      <c r="K68" s="6"/>
    </row>
    <row r="69" spans="1:11" s="7" customFormat="1" ht="12.5" x14ac:dyDescent="0.25">
      <c r="A69" s="164"/>
      <c r="B69" s="12"/>
      <c r="C69" s="30" t="s">
        <v>7609</v>
      </c>
      <c r="D69" s="13"/>
      <c r="E69" s="13"/>
      <c r="F69" s="13"/>
      <c r="G69" s="170"/>
      <c r="H69" s="13"/>
      <c r="I69" s="6"/>
      <c r="J69" s="6"/>
      <c r="K69" s="6"/>
    </row>
    <row r="70" spans="1:11" s="7" customFormat="1" ht="12.5" x14ac:dyDescent="0.25">
      <c r="A70" s="164"/>
      <c r="B70" s="12"/>
      <c r="C70" s="30" t="s">
        <v>7610</v>
      </c>
      <c r="D70" s="13"/>
      <c r="E70" s="13"/>
      <c r="F70" s="13"/>
      <c r="G70" s="170"/>
      <c r="H70" s="13"/>
      <c r="I70" s="6"/>
      <c r="J70" s="6"/>
      <c r="K70" s="6"/>
    </row>
    <row r="71" spans="1:11" s="7" customFormat="1" ht="12.5" x14ac:dyDescent="0.25">
      <c r="A71" s="164"/>
      <c r="B71" s="12"/>
      <c r="C71" s="30" t="s">
        <v>7611</v>
      </c>
      <c r="D71" s="13"/>
      <c r="E71" s="13"/>
      <c r="F71" s="13"/>
      <c r="G71" s="170"/>
      <c r="H71" s="13"/>
      <c r="I71" s="6"/>
      <c r="J71" s="6"/>
      <c r="K71" s="6"/>
    </row>
    <row r="72" spans="1:11" s="6" customFormat="1" ht="13" x14ac:dyDescent="0.3">
      <c r="A72" s="164"/>
      <c r="B72" s="12"/>
      <c r="C72" s="13"/>
      <c r="D72" s="13"/>
      <c r="E72" s="87"/>
      <c r="F72" s="87"/>
      <c r="G72" s="87"/>
      <c r="H72" s="13"/>
    </row>
    <row r="73" spans="1:11" s="6" customFormat="1" ht="15.5" x14ac:dyDescent="0.35">
      <c r="A73" s="164"/>
      <c r="B73" s="1005" t="s">
        <v>7612</v>
      </c>
      <c r="C73" s="986"/>
      <c r="D73" s="13"/>
      <c r="E73" s="13"/>
      <c r="F73" s="87"/>
      <c r="G73" s="87"/>
      <c r="H73" s="13"/>
    </row>
    <row r="74" spans="1:11" s="6" customFormat="1" ht="13" x14ac:dyDescent="0.3">
      <c r="A74" s="164"/>
      <c r="B74" s="164"/>
      <c r="C74" s="13"/>
      <c r="D74" s="13"/>
      <c r="E74" s="13"/>
      <c r="F74" s="87"/>
      <c r="G74" s="191" t="s">
        <v>6</v>
      </c>
      <c r="H74" s="13"/>
    </row>
    <row r="75" spans="1:11" s="7" customFormat="1" ht="13" x14ac:dyDescent="0.3">
      <c r="A75" s="164"/>
      <c r="B75" s="164"/>
      <c r="C75" s="30" t="s">
        <v>7613</v>
      </c>
      <c r="D75" s="13"/>
      <c r="E75" s="13"/>
      <c r="F75" s="1000" t="s">
        <v>7614</v>
      </c>
      <c r="G75" s="1004"/>
      <c r="H75" s="13"/>
      <c r="I75" s="6"/>
      <c r="J75" s="6"/>
      <c r="K75" s="6"/>
    </row>
    <row r="76" spans="1:11" s="7" customFormat="1" ht="13" x14ac:dyDescent="0.3">
      <c r="A76" s="164"/>
      <c r="B76" s="164"/>
      <c r="C76" s="30" t="s">
        <v>7615</v>
      </c>
      <c r="D76" s="13"/>
      <c r="E76" s="13"/>
      <c r="F76" s="1000" t="s">
        <v>7614</v>
      </c>
      <c r="G76" s="1004"/>
      <c r="H76" s="13"/>
      <c r="I76" s="6"/>
      <c r="J76" s="6"/>
      <c r="K76" s="6"/>
    </row>
    <row r="77" spans="1:11" s="6" customFormat="1" ht="13" x14ac:dyDescent="0.3">
      <c r="A77" s="164"/>
      <c r="B77" s="164"/>
      <c r="C77" s="13"/>
      <c r="D77" s="13"/>
      <c r="E77" s="13"/>
      <c r="F77" s="87"/>
      <c r="G77" s="13"/>
      <c r="H77" s="13"/>
    </row>
    <row r="78" spans="1:11" s="6" customFormat="1" ht="13" x14ac:dyDescent="0.3">
      <c r="A78" s="164"/>
      <c r="B78" s="164"/>
      <c r="C78" s="13" t="s">
        <v>7616</v>
      </c>
      <c r="D78" s="13"/>
      <c r="E78" s="13"/>
      <c r="F78" s="87"/>
      <c r="G78" s="13"/>
      <c r="H78" s="13"/>
    </row>
    <row r="79" spans="1:11" s="6" customFormat="1" ht="13" x14ac:dyDescent="0.3">
      <c r="A79" s="164"/>
      <c r="B79" s="164"/>
      <c r="C79" s="13"/>
      <c r="D79" s="13"/>
      <c r="E79" s="13"/>
      <c r="F79" s="87"/>
      <c r="G79" s="13"/>
      <c r="H79" s="13"/>
    </row>
    <row r="80" spans="1:11" s="6" customFormat="1" ht="15.5" x14ac:dyDescent="0.35">
      <c r="A80" s="164"/>
      <c r="B80" s="1005" t="s">
        <v>7617</v>
      </c>
      <c r="C80" s="986"/>
      <c r="D80" s="13"/>
      <c r="E80" s="13"/>
      <c r="F80" s="87"/>
      <c r="G80" s="13"/>
      <c r="H80" s="13"/>
    </row>
    <row r="81" spans="1:11" s="6" customFormat="1" ht="18.75" customHeight="1" x14ac:dyDescent="0.25">
      <c r="A81" s="164"/>
      <c r="B81" s="164"/>
      <c r="C81" s="1511" t="s">
        <v>7618</v>
      </c>
      <c r="D81" s="1511"/>
      <c r="E81" s="12"/>
      <c r="F81" s="994" t="s">
        <v>7292</v>
      </c>
      <c r="G81" s="994" t="s">
        <v>7302</v>
      </c>
      <c r="H81" s="93"/>
    </row>
    <row r="82" spans="1:11" s="6" customFormat="1" ht="18.75" customHeight="1" x14ac:dyDescent="0.25">
      <c r="A82" s="164"/>
      <c r="B82" s="164"/>
      <c r="C82" s="1511"/>
      <c r="D82" s="1511"/>
      <c r="E82" s="12"/>
      <c r="F82" s="1507" t="s">
        <v>7619</v>
      </c>
      <c r="G82" s="1512"/>
      <c r="H82" s="93"/>
    </row>
    <row r="83" spans="1:11" s="7" customFormat="1" ht="13" x14ac:dyDescent="0.25">
      <c r="A83" s="164"/>
      <c r="B83" s="164"/>
      <c r="C83" s="1006" t="s">
        <v>7620</v>
      </c>
      <c r="D83" s="12"/>
      <c r="E83" s="93"/>
      <c r="F83" s="1007"/>
      <c r="G83" s="1007"/>
      <c r="H83" s="93"/>
      <c r="I83" s="6"/>
    </row>
    <row r="84" spans="1:11" s="7" customFormat="1" ht="13" x14ac:dyDescent="0.25">
      <c r="A84" s="164"/>
      <c r="B84" s="164"/>
      <c r="C84" s="1006" t="s">
        <v>7621</v>
      </c>
      <c r="D84" s="12"/>
      <c r="E84" s="93"/>
      <c r="F84" s="1007"/>
      <c r="G84" s="1007"/>
      <c r="H84" s="93"/>
      <c r="I84" s="6"/>
    </row>
    <row r="85" spans="1:11" s="6" customFormat="1" ht="12.75" customHeight="1" x14ac:dyDescent="0.3">
      <c r="A85" s="164"/>
      <c r="B85" s="164"/>
      <c r="C85" s="12" t="s">
        <v>7622</v>
      </c>
      <c r="D85" s="12"/>
      <c r="E85" s="93"/>
      <c r="F85" s="388">
        <f>ROUND(SUM(F83:F84)/2,0)</f>
        <v>0</v>
      </c>
      <c r="G85" s="388">
        <f>ROUND(SUM(G83:G84)/2,0)</f>
        <v>0</v>
      </c>
      <c r="H85" s="93"/>
    </row>
    <row r="86" spans="1:11" s="6" customFormat="1" ht="13" x14ac:dyDescent="0.3">
      <c r="A86" s="164"/>
      <c r="B86" s="164"/>
      <c r="C86" s="13"/>
      <c r="D86" s="13"/>
      <c r="E86" s="13"/>
      <c r="F86" s="87"/>
      <c r="G86" s="13"/>
      <c r="H86" s="13"/>
    </row>
    <row r="87" spans="1:11" s="6" customFormat="1" ht="15.5" x14ac:dyDescent="0.35">
      <c r="A87" s="164"/>
      <c r="B87" s="1005" t="s">
        <v>7623</v>
      </c>
      <c r="C87" s="986"/>
      <c r="D87" s="13"/>
      <c r="E87" s="13"/>
      <c r="F87" s="87"/>
      <c r="G87" s="13"/>
      <c r="H87" s="13"/>
    </row>
    <row r="88" spans="1:11" s="6" customFormat="1" ht="13" x14ac:dyDescent="0.3">
      <c r="A88" s="164"/>
      <c r="B88" s="164"/>
      <c r="C88" s="13"/>
      <c r="D88" s="13"/>
      <c r="E88" s="13"/>
      <c r="F88" s="87"/>
      <c r="G88" s="13"/>
      <c r="H88" s="13"/>
    </row>
    <row r="89" spans="1:11" s="6" customFormat="1" ht="13" x14ac:dyDescent="0.3">
      <c r="A89" s="164"/>
      <c r="B89" s="164"/>
      <c r="C89" s="1008" t="s">
        <v>7624</v>
      </c>
      <c r="D89" s="1504"/>
      <c r="E89" s="1503" t="s">
        <v>7625</v>
      </c>
      <c r="F89" s="1503" t="s">
        <v>7626</v>
      </c>
      <c r="G89" s="1503" t="s">
        <v>7627</v>
      </c>
      <c r="H89" s="1503" t="s">
        <v>7628</v>
      </c>
    </row>
    <row r="90" spans="1:11" s="6" customFormat="1" ht="69.75" customHeight="1" x14ac:dyDescent="0.3">
      <c r="A90" s="164"/>
      <c r="B90" s="164"/>
      <c r="C90" s="754" t="s">
        <v>7629</v>
      </c>
      <c r="D90" s="1504"/>
      <c r="E90" s="1503"/>
      <c r="F90" s="1503"/>
      <c r="G90" s="1503"/>
      <c r="H90" s="1503"/>
    </row>
    <row r="91" spans="1:11" s="7" customFormat="1" ht="13" x14ac:dyDescent="0.3">
      <c r="A91" s="164"/>
      <c r="B91" s="164"/>
      <c r="C91" s="30" t="s">
        <v>7630</v>
      </c>
      <c r="D91" s="1009"/>
      <c r="E91" s="1010"/>
      <c r="F91" s="1010"/>
      <c r="G91" s="1010"/>
      <c r="H91" s="1010"/>
      <c r="I91" s="6"/>
      <c r="J91" s="6"/>
      <c r="K91" s="6"/>
    </row>
    <row r="92" spans="1:11" s="7" customFormat="1" ht="13" x14ac:dyDescent="0.3">
      <c r="A92" s="164"/>
      <c r="B92" s="164"/>
      <c r="C92" s="30" t="s">
        <v>7631</v>
      </c>
      <c r="D92" s="1011"/>
      <c r="E92" s="1012"/>
      <c r="F92" s="1013"/>
      <c r="G92" s="1014"/>
      <c r="H92" s="1014"/>
      <c r="I92" s="6"/>
      <c r="J92" s="6"/>
      <c r="K92" s="6"/>
    </row>
    <row r="93" spans="1:11" s="7" customFormat="1" ht="12.5" x14ac:dyDescent="0.25">
      <c r="A93" s="164"/>
      <c r="B93" s="164"/>
      <c r="C93" s="30"/>
      <c r="D93" s="1011"/>
      <c r="E93" s="1015"/>
      <c r="F93" s="1015"/>
      <c r="G93" s="1016"/>
      <c r="H93" s="1016"/>
      <c r="I93" s="6"/>
      <c r="J93" s="6"/>
      <c r="K93" s="6"/>
    </row>
    <row r="94" spans="1:11" s="7" customFormat="1" ht="12.5" x14ac:dyDescent="0.25">
      <c r="A94" s="164"/>
      <c r="B94" s="164"/>
      <c r="C94" s="30"/>
      <c r="D94" s="1011"/>
      <c r="E94" s="1011"/>
      <c r="F94" s="1011"/>
      <c r="G94" s="1009"/>
      <c r="H94" s="1009"/>
      <c r="I94" s="6"/>
      <c r="J94" s="6"/>
      <c r="K94" s="6"/>
    </row>
    <row r="95" spans="1:11" s="7" customFormat="1" ht="63" customHeight="1" x14ac:dyDescent="0.25">
      <c r="A95" s="164"/>
      <c r="B95" s="164"/>
      <c r="C95" s="30"/>
      <c r="D95" s="1017"/>
      <c r="E95" s="1018" t="s">
        <v>7632</v>
      </c>
      <c r="F95" s="1018" t="s">
        <v>7633</v>
      </c>
      <c r="G95" s="1018" t="s">
        <v>7634</v>
      </c>
      <c r="H95" s="1018" t="s">
        <v>7635</v>
      </c>
      <c r="I95" s="6"/>
      <c r="J95" s="6"/>
      <c r="K95" s="6"/>
    </row>
    <row r="96" spans="1:11" s="7" customFormat="1" ht="18" customHeight="1" x14ac:dyDescent="0.3">
      <c r="A96" s="164"/>
      <c r="B96" s="164"/>
      <c r="C96" s="30" t="s">
        <v>7636</v>
      </c>
      <c r="D96" s="1019"/>
      <c r="E96" s="1020"/>
      <c r="F96" s="1020"/>
      <c r="G96" s="1010"/>
      <c r="H96" s="1010"/>
      <c r="I96" s="6"/>
      <c r="J96" s="6"/>
      <c r="K96" s="6"/>
    </row>
    <row r="97" spans="1:11" s="6" customFormat="1" ht="57.5" customHeight="1" x14ac:dyDescent="0.3">
      <c r="A97" s="164"/>
      <c r="B97" s="164"/>
      <c r="C97" s="13"/>
      <c r="D97" s="13"/>
      <c r="E97" s="1021" t="str">
        <f>IF(E96&gt;(SUM(E91:E92)*40),"Cost outside expected range,  please check number and denomination (£000s)","")</f>
        <v/>
      </c>
      <c r="F97" s="1021" t="str">
        <f>IF(F96&gt;(SUM(F91:F92)*60),"Cost outside expected range,  please check number and denomination (£000s)","")</f>
        <v/>
      </c>
      <c r="G97" s="1021" t="str">
        <f>IF(G96&gt;(SUM(G91:G92)*100),"Cost outside expected range,  please check number and denomination (£000s)","")</f>
        <v/>
      </c>
      <c r="H97" s="1021"/>
    </row>
    <row r="98" spans="1:11" s="6" customFormat="1" ht="37.5" hidden="1" customHeight="1" x14ac:dyDescent="0.3">
      <c r="A98" s="164"/>
      <c r="B98" s="164"/>
      <c r="C98" s="13"/>
      <c r="D98" s="13"/>
      <c r="E98" s="1021"/>
      <c r="F98" s="1021"/>
      <c r="G98" s="1021"/>
      <c r="H98" s="1021"/>
    </row>
    <row r="99" spans="1:11" s="6" customFormat="1" ht="15.5" hidden="1" x14ac:dyDescent="0.35">
      <c r="A99" s="164"/>
      <c r="B99" s="1005"/>
      <c r="C99" s="986"/>
      <c r="D99" s="13"/>
      <c r="E99" s="13"/>
      <c r="F99" s="87"/>
      <c r="G99" s="191"/>
      <c r="H99" s="13"/>
    </row>
    <row r="100" spans="1:11" s="7" customFormat="1" ht="13" hidden="1" x14ac:dyDescent="0.3">
      <c r="A100" s="767"/>
      <c r="B100" s="1022"/>
      <c r="C100" s="30"/>
      <c r="D100" s="13"/>
      <c r="E100" s="13"/>
      <c r="F100" s="87"/>
      <c r="G100" s="176"/>
      <c r="H100" s="1023"/>
      <c r="I100" s="6"/>
      <c r="J100" s="6"/>
      <c r="K100" s="6"/>
    </row>
    <row r="101" spans="1:11" s="7" customFormat="1" ht="13" hidden="1" x14ac:dyDescent="0.3">
      <c r="A101" s="767"/>
      <c r="B101" s="853"/>
      <c r="C101" s="30"/>
      <c r="D101" s="13"/>
      <c r="E101" s="13"/>
      <c r="F101" s="1024"/>
      <c r="G101" s="176"/>
      <c r="H101" s="1023"/>
      <c r="I101" s="6"/>
      <c r="J101" s="6"/>
      <c r="K101" s="6"/>
    </row>
    <row r="102" spans="1:11" s="7" customFormat="1" ht="13" hidden="1" x14ac:dyDescent="0.3">
      <c r="A102" s="767"/>
      <c r="B102" s="853"/>
      <c r="C102" s="30"/>
      <c r="D102" s="13"/>
      <c r="E102" s="13"/>
      <c r="F102" s="87"/>
      <c r="G102" s="176"/>
      <c r="H102" s="1023"/>
      <c r="I102" s="6"/>
      <c r="J102" s="6"/>
      <c r="K102" s="6"/>
    </row>
    <row r="103" spans="1:11" s="7" customFormat="1" ht="13" hidden="1" x14ac:dyDescent="0.3">
      <c r="A103" s="767"/>
      <c r="B103" s="853"/>
      <c r="C103" s="30"/>
      <c r="D103" s="13"/>
      <c r="E103" s="13"/>
      <c r="F103" s="87"/>
      <c r="G103" s="176"/>
      <c r="H103" s="1023"/>
      <c r="I103" s="6"/>
      <c r="J103" s="6"/>
      <c r="K103" s="6"/>
    </row>
    <row r="104" spans="1:11" s="6" customFormat="1" ht="13" hidden="1" x14ac:dyDescent="0.3">
      <c r="A104" s="12"/>
      <c r="B104" s="12"/>
      <c r="C104" s="13"/>
      <c r="D104" s="13"/>
      <c r="E104" s="13"/>
      <c r="F104" s="87"/>
      <c r="G104" s="769"/>
      <c r="H104" s="1023"/>
    </row>
    <row r="105" spans="1:11" s="6" customFormat="1" ht="15.5" hidden="1" x14ac:dyDescent="0.35">
      <c r="A105" s="12"/>
      <c r="B105" s="985"/>
      <c r="C105" s="986"/>
      <c r="D105" s="13"/>
      <c r="E105" s="13"/>
      <c r="F105" s="87"/>
      <c r="G105" s="191"/>
      <c r="H105" s="769"/>
    </row>
    <row r="106" spans="1:11" s="7" customFormat="1" ht="13" hidden="1" x14ac:dyDescent="0.3">
      <c r="A106" s="12"/>
      <c r="B106" s="12"/>
      <c r="C106" s="30"/>
      <c r="D106" s="13"/>
      <c r="E106" s="13"/>
      <c r="F106" s="87"/>
      <c r="G106" s="176"/>
      <c r="H106" s="769"/>
      <c r="I106" s="6"/>
      <c r="J106" s="6"/>
      <c r="K106" s="6"/>
    </row>
    <row r="107" spans="1:11" s="6" customFormat="1" ht="12.5" x14ac:dyDescent="0.25">
      <c r="A107" s="12"/>
      <c r="B107" s="12"/>
      <c r="C107" s="13"/>
      <c r="D107" s="1025"/>
      <c r="E107" s="1025"/>
      <c r="F107" s="1025"/>
      <c r="G107" s="13"/>
      <c r="H107" s="13"/>
    </row>
    <row r="108" spans="1:11" s="6" customFormat="1" ht="12.5" x14ac:dyDescent="0.25">
      <c r="A108" s="7"/>
      <c r="B108" s="12"/>
      <c r="C108" s="13"/>
      <c r="D108" s="1025"/>
      <c r="E108" s="1025"/>
      <c r="F108" s="1025"/>
      <c r="G108" s="13"/>
      <c r="H108" s="13"/>
      <c r="I108" s="6" t="s">
        <v>4257</v>
      </c>
    </row>
    <row r="109" spans="1:11" s="6" customFormat="1" ht="15.5" x14ac:dyDescent="0.35">
      <c r="A109" s="1026"/>
      <c r="B109" s="1299" t="s">
        <v>89</v>
      </c>
      <c r="C109" s="1300"/>
      <c r="D109" s="1300"/>
      <c r="E109" s="1300"/>
      <c r="F109" s="1300"/>
      <c r="G109" s="1300"/>
      <c r="H109" s="1301"/>
    </row>
    <row r="110" spans="1:11" s="164" customFormat="1" ht="12.5" x14ac:dyDescent="0.25">
      <c r="A110" s="465"/>
      <c r="B110" s="1407"/>
      <c r="C110" s="1408"/>
      <c r="D110" s="1408"/>
      <c r="E110" s="1408"/>
      <c r="F110" s="1408"/>
      <c r="G110" s="1408"/>
      <c r="H110" s="1409"/>
    </row>
    <row r="111" spans="1:11" s="7" customFormat="1" ht="12.5" x14ac:dyDescent="0.25">
      <c r="B111" s="1413"/>
      <c r="C111" s="1414"/>
      <c r="D111" s="1414"/>
      <c r="E111" s="1414"/>
      <c r="F111" s="1414"/>
      <c r="G111" s="1414"/>
      <c r="H111" s="1415"/>
    </row>
    <row r="112" spans="1:11" s="7" customFormat="1" ht="12.5" x14ac:dyDescent="0.25"/>
    <row r="113" spans="2:5" s="7" customFormat="1" ht="13" x14ac:dyDescent="0.3">
      <c r="B113" s="127" t="s">
        <v>90</v>
      </c>
      <c r="C113" s="127" t="s">
        <v>91</v>
      </c>
      <c r="D113" s="127" t="s">
        <v>92</v>
      </c>
      <c r="E113" s="127" t="s">
        <v>93</v>
      </c>
    </row>
    <row r="114" spans="2:5" s="7" customFormat="1" ht="12.5" x14ac:dyDescent="0.25">
      <c r="B114" s="129" t="s">
        <v>3247</v>
      </c>
      <c r="C114" s="130" t="s">
        <v>7637</v>
      </c>
      <c r="D114" s="131">
        <f>SUM(F83:G84)</f>
        <v>0</v>
      </c>
      <c r="E114" s="132" t="s">
        <v>7638</v>
      </c>
    </row>
    <row r="115" spans="2:5" s="6" customFormat="1" ht="12.75" customHeight="1" x14ac:dyDescent="0.25">
      <c r="B115" s="129" t="s">
        <v>3509</v>
      </c>
      <c r="C115" s="130" t="s">
        <v>7639</v>
      </c>
      <c r="D115" s="131">
        <f>COUNTIF(E98:H98,"")-4</f>
        <v>0</v>
      </c>
      <c r="E115" s="132" t="s">
        <v>7640</v>
      </c>
    </row>
    <row r="116" spans="2:5" s="6" customFormat="1" ht="27.75" customHeight="1" x14ac:dyDescent="0.25">
      <c r="B116" s="136" t="s">
        <v>3529</v>
      </c>
      <c r="C116" s="130" t="s">
        <v>7641</v>
      </c>
      <c r="D116" s="1027">
        <f>IFERROR(ROUND(SUM(E96:H96)/SUM(E91:H92),2),0)</f>
        <v>0</v>
      </c>
      <c r="E116" s="130" t="s">
        <v>7642</v>
      </c>
    </row>
    <row r="117" spans="2:5" s="6" customFormat="1" ht="12.75" customHeight="1" x14ac:dyDescent="0.25"/>
    <row r="118" spans="2:5" s="6" customFormat="1" ht="12.75" customHeight="1" x14ac:dyDescent="0.25">
      <c r="B118" s="13"/>
      <c r="C118" s="13"/>
      <c r="D118" s="1503" t="s">
        <v>7643</v>
      </c>
      <c r="E118" s="1504"/>
    </row>
    <row r="119" spans="2:5" s="6" customFormat="1" ht="12.75" customHeight="1" x14ac:dyDescent="0.3">
      <c r="B119" s="1008"/>
      <c r="C119" s="13"/>
      <c r="D119" s="1503"/>
      <c r="E119" s="1504"/>
    </row>
    <row r="120" spans="2:5" s="6" customFormat="1" ht="12.75" customHeight="1" x14ac:dyDescent="0.25">
      <c r="B120" s="30" t="s">
        <v>7644</v>
      </c>
      <c r="C120" s="13"/>
      <c r="D120" s="1010">
        <f>E91+F91</f>
        <v>0</v>
      </c>
      <c r="E120" s="1009"/>
    </row>
    <row r="121" spans="2:5" s="6" customFormat="1" ht="12.75" customHeight="1" x14ac:dyDescent="0.25">
      <c r="B121" s="30" t="s">
        <v>7645</v>
      </c>
      <c r="C121" s="13"/>
      <c r="D121" s="1010">
        <f>E92+F92</f>
        <v>0</v>
      </c>
      <c r="E121" s="1011"/>
    </row>
    <row r="122" spans="2:5" s="6" customFormat="1" ht="12.75" customHeight="1" x14ac:dyDescent="0.25">
      <c r="B122" s="30"/>
      <c r="C122" s="13"/>
      <c r="D122" s="1011"/>
      <c r="E122" s="1011"/>
    </row>
    <row r="123" spans="2:5" s="6" customFormat="1" ht="12.75" customHeight="1" x14ac:dyDescent="0.25"/>
    <row r="124" spans="2:5" s="6" customFormat="1" ht="12.75" customHeight="1" x14ac:dyDescent="0.25"/>
    <row r="125" spans="2:5" s="6" customFormat="1" ht="38.25" customHeight="1" x14ac:dyDescent="0.25">
      <c r="B125" s="30"/>
      <c r="C125" s="13"/>
      <c r="D125" s="1028" t="s">
        <v>7646</v>
      </c>
    </row>
    <row r="126" spans="2:5" s="6" customFormat="1" ht="12.75" customHeight="1" x14ac:dyDescent="0.3">
      <c r="B126" s="30" t="s">
        <v>7647</v>
      </c>
      <c r="C126" s="87"/>
      <c r="D126" s="1020">
        <f>E96+F96</f>
        <v>0</v>
      </c>
    </row>
  </sheetData>
  <mergeCells count="20">
    <mergeCell ref="E29:G29"/>
    <mergeCell ref="E6:G6"/>
    <mergeCell ref="C7:C8"/>
    <mergeCell ref="E13:G13"/>
    <mergeCell ref="E20:G20"/>
    <mergeCell ref="F22:G22"/>
    <mergeCell ref="C35:C36"/>
    <mergeCell ref="D35:F35"/>
    <mergeCell ref="G35:G36"/>
    <mergeCell ref="C81:D82"/>
    <mergeCell ref="F82:G82"/>
    <mergeCell ref="H89:H90"/>
    <mergeCell ref="B109:H109"/>
    <mergeCell ref="B110:H111"/>
    <mergeCell ref="D118:D119"/>
    <mergeCell ref="E118:E119"/>
    <mergeCell ref="D89:D90"/>
    <mergeCell ref="E89:E90"/>
    <mergeCell ref="F89:F90"/>
    <mergeCell ref="G89:G90"/>
  </mergeCells>
  <dataValidations count="2">
    <dataValidation type="whole" operator="greaterThan" allowBlank="1" showInputMessage="1" showErrorMessage="1" error="Positive whole numbers to be entered into this cell_x000a_" sqref="D96:H96 D91:H92 F83:G84 G64:G71 F51:G53 G47 D38:G40 G32 E28:G28 E26:G26 E18:G18 E14:G16 E9:G11">
      <formula1>0</formula1>
    </dataValidation>
    <dataValidation type="list" operator="lessThan" allowBlank="1" showInputMessage="1" showErrorMessage="1" errorTitle="Select from drop down" error="Select from drop down: (1=Yes, 0=No)" promptTitle="Cell must be completed:" prompt="1=Yes, 0=No" sqref="G59:G61 G75:G76">
      <formula1>"0,1"</formula1>
    </dataValidation>
  </dataValidations>
  <printOptions headings="1" gridLines="1"/>
  <pageMargins left="0.74803149606299213" right="0.74803149606299213" top="0.98425196850393704" bottom="0.98425196850393704" header="0.51181102362204722" footer="0.51181102362204722"/>
  <pageSetup paperSize="9" scale="35"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E1480"/>
  <sheetViews>
    <sheetView showGridLines="0" workbookViewId="0">
      <selection activeCell="F15" sqref="F15"/>
    </sheetView>
  </sheetViews>
  <sheetFormatPr defaultRowHeight="12.75" customHeight="1" x14ac:dyDescent="0.25"/>
  <cols>
    <col min="1" max="1" width="10.81640625" customWidth="1"/>
    <col min="2" max="2" width="45.81640625" customWidth="1"/>
    <col min="3" max="3" width="2.81640625" customWidth="1"/>
    <col min="4" max="4" width="12.453125" customWidth="1"/>
  </cols>
  <sheetData>
    <row r="1" spans="1:5" ht="24.75" customHeight="1" x14ac:dyDescent="0.25">
      <c r="A1" s="1" t="s">
        <v>117</v>
      </c>
      <c r="B1" s="1"/>
    </row>
    <row r="2" spans="1:5" ht="24" customHeight="1" x14ac:dyDescent="0.25">
      <c r="A2" s="142" t="s">
        <v>118</v>
      </c>
      <c r="B2" s="142" t="s">
        <v>119</v>
      </c>
      <c r="D2" s="141" t="s">
        <v>120</v>
      </c>
      <c r="E2" s="143">
        <f>COUNTA(A:A,#REF!)-4</f>
        <v>1477</v>
      </c>
    </row>
    <row r="3" spans="1:5" ht="12.5" x14ac:dyDescent="0.25">
      <c r="A3" s="144" t="s">
        <v>123</v>
      </c>
      <c r="B3" s="144" t="s">
        <v>124</v>
      </c>
    </row>
    <row r="4" spans="1:5" ht="12.5" x14ac:dyDescent="0.25">
      <c r="A4" s="144" t="s">
        <v>127</v>
      </c>
      <c r="B4" s="145" t="s">
        <v>128</v>
      </c>
    </row>
    <row r="5" spans="1:5" ht="12.5" x14ac:dyDescent="0.25">
      <c r="A5" s="144" t="s">
        <v>131</v>
      </c>
      <c r="B5" s="145" t="s">
        <v>132</v>
      </c>
    </row>
    <row r="6" spans="1:5" ht="12.5" x14ac:dyDescent="0.25">
      <c r="A6" s="145" t="s">
        <v>135</v>
      </c>
      <c r="B6" s="145" t="s">
        <v>136</v>
      </c>
    </row>
    <row r="7" spans="1:5" ht="12.5" x14ac:dyDescent="0.25">
      <c r="A7" s="145" t="s">
        <v>139</v>
      </c>
      <c r="B7" s="145" t="s">
        <v>140</v>
      </c>
    </row>
    <row r="8" spans="1:5" ht="12.5" x14ac:dyDescent="0.25">
      <c r="A8" s="145" t="s">
        <v>141</v>
      </c>
      <c r="B8" s="145" t="s">
        <v>142</v>
      </c>
    </row>
    <row r="9" spans="1:5" ht="12.5" x14ac:dyDescent="0.25">
      <c r="A9" s="145" t="s">
        <v>143</v>
      </c>
      <c r="B9" s="145" t="s">
        <v>144</v>
      </c>
    </row>
    <row r="10" spans="1:5" ht="12.5" x14ac:dyDescent="0.25">
      <c r="A10" s="145" t="s">
        <v>145</v>
      </c>
      <c r="B10" s="145" t="s">
        <v>146</v>
      </c>
    </row>
    <row r="11" spans="1:5" ht="12.5" x14ac:dyDescent="0.25">
      <c r="A11" s="145" t="s">
        <v>147</v>
      </c>
      <c r="B11" s="145" t="s">
        <v>148</v>
      </c>
    </row>
    <row r="12" spans="1:5" ht="12.5" x14ac:dyDescent="0.25">
      <c r="A12" s="145" t="s">
        <v>149</v>
      </c>
      <c r="B12" s="145" t="s">
        <v>150</v>
      </c>
    </row>
    <row r="13" spans="1:5" ht="12.5" x14ac:dyDescent="0.25">
      <c r="A13" s="145" t="s">
        <v>151</v>
      </c>
      <c r="B13" s="145" t="s">
        <v>152</v>
      </c>
    </row>
    <row r="14" spans="1:5" ht="12.5" x14ac:dyDescent="0.25">
      <c r="A14" s="145" t="s">
        <v>153</v>
      </c>
      <c r="B14" s="145" t="s">
        <v>154</v>
      </c>
    </row>
    <row r="15" spans="1:5" ht="12.5" x14ac:dyDescent="0.25">
      <c r="A15" s="145" t="s">
        <v>155</v>
      </c>
      <c r="B15" s="145" t="s">
        <v>156</v>
      </c>
    </row>
    <row r="16" spans="1:5" ht="12.5" x14ac:dyDescent="0.25">
      <c r="A16" s="145" t="s">
        <v>157</v>
      </c>
      <c r="B16" s="145" t="s">
        <v>158</v>
      </c>
    </row>
    <row r="17" spans="1:2" ht="12.5" x14ac:dyDescent="0.25">
      <c r="A17" s="145" t="s">
        <v>159</v>
      </c>
      <c r="B17" s="145" t="s">
        <v>160</v>
      </c>
    </row>
    <row r="18" spans="1:2" ht="12.5" x14ac:dyDescent="0.25">
      <c r="A18" s="145" t="s">
        <v>161</v>
      </c>
      <c r="B18" s="145" t="s">
        <v>162</v>
      </c>
    </row>
    <row r="19" spans="1:2" ht="12.5" x14ac:dyDescent="0.25">
      <c r="A19" s="145" t="s">
        <v>163</v>
      </c>
      <c r="B19" s="145" t="s">
        <v>164</v>
      </c>
    </row>
    <row r="20" spans="1:2" ht="12.5" x14ac:dyDescent="0.25">
      <c r="A20" s="145" t="s">
        <v>165</v>
      </c>
      <c r="B20" s="145" t="s">
        <v>166</v>
      </c>
    </row>
    <row r="21" spans="1:2" ht="12.5" x14ac:dyDescent="0.25">
      <c r="A21" s="145" t="s">
        <v>167</v>
      </c>
      <c r="B21" s="145" t="s">
        <v>168</v>
      </c>
    </row>
    <row r="22" spans="1:2" ht="12.5" x14ac:dyDescent="0.25">
      <c r="A22" s="145" t="s">
        <v>169</v>
      </c>
      <c r="B22" s="145" t="s">
        <v>170</v>
      </c>
    </row>
    <row r="23" spans="1:2" ht="12.5" x14ac:dyDescent="0.25">
      <c r="A23" s="145" t="s">
        <v>171</v>
      </c>
      <c r="B23" s="145" t="s">
        <v>172</v>
      </c>
    </row>
    <row r="24" spans="1:2" ht="12.5" x14ac:dyDescent="0.25">
      <c r="A24" s="145" t="s">
        <v>173</v>
      </c>
      <c r="B24" s="145" t="s">
        <v>174</v>
      </c>
    </row>
    <row r="25" spans="1:2" ht="12.5" x14ac:dyDescent="0.25">
      <c r="A25" s="145" t="s">
        <v>175</v>
      </c>
      <c r="B25" s="145" t="s">
        <v>176</v>
      </c>
    </row>
    <row r="26" spans="1:2" ht="12.5" x14ac:dyDescent="0.25">
      <c r="A26" s="145" t="s">
        <v>177</v>
      </c>
      <c r="B26" s="145" t="s">
        <v>178</v>
      </c>
    </row>
    <row r="27" spans="1:2" ht="12.5" x14ac:dyDescent="0.25">
      <c r="A27" s="145" t="s">
        <v>179</v>
      </c>
      <c r="B27" s="145" t="s">
        <v>180</v>
      </c>
    </row>
    <row r="28" spans="1:2" ht="12.5" x14ac:dyDescent="0.25">
      <c r="A28" s="145" t="s">
        <v>181</v>
      </c>
      <c r="B28" s="145" t="s">
        <v>182</v>
      </c>
    </row>
    <row r="29" spans="1:2" ht="12.5" x14ac:dyDescent="0.25">
      <c r="A29" s="145" t="s">
        <v>183</v>
      </c>
      <c r="B29" s="145" t="s">
        <v>184</v>
      </c>
    </row>
    <row r="30" spans="1:2" ht="12.5" x14ac:dyDescent="0.25">
      <c r="A30" s="145" t="s">
        <v>185</v>
      </c>
      <c r="B30" s="145" t="s">
        <v>186</v>
      </c>
    </row>
    <row r="31" spans="1:2" ht="12.5" x14ac:dyDescent="0.25">
      <c r="A31" s="145" t="s">
        <v>187</v>
      </c>
      <c r="B31" s="145" t="s">
        <v>188</v>
      </c>
    </row>
    <row r="32" spans="1:2" ht="12.5" x14ac:dyDescent="0.25">
      <c r="A32" s="145" t="s">
        <v>189</v>
      </c>
      <c r="B32" s="145" t="s">
        <v>190</v>
      </c>
    </row>
    <row r="33" spans="1:2" ht="12.5" x14ac:dyDescent="0.25">
      <c r="A33" s="145" t="s">
        <v>191</v>
      </c>
      <c r="B33" s="145" t="s">
        <v>192</v>
      </c>
    </row>
    <row r="34" spans="1:2" ht="12.5" x14ac:dyDescent="0.25">
      <c r="A34" s="145" t="s">
        <v>193</v>
      </c>
      <c r="B34" s="145" t="s">
        <v>194</v>
      </c>
    </row>
    <row r="35" spans="1:2" ht="12.5" x14ac:dyDescent="0.25">
      <c r="A35" s="145" t="s">
        <v>195</v>
      </c>
      <c r="B35" s="145" t="s">
        <v>196</v>
      </c>
    </row>
    <row r="36" spans="1:2" ht="12.5" x14ac:dyDescent="0.25">
      <c r="A36" s="145" t="s">
        <v>197</v>
      </c>
      <c r="B36" s="145" t="s">
        <v>198</v>
      </c>
    </row>
    <row r="37" spans="1:2" ht="12.5" x14ac:dyDescent="0.25">
      <c r="A37" s="145" t="s">
        <v>199</v>
      </c>
      <c r="B37" s="145" t="s">
        <v>200</v>
      </c>
    </row>
    <row r="38" spans="1:2" ht="12.5" x14ac:dyDescent="0.25">
      <c r="A38" s="145" t="s">
        <v>201</v>
      </c>
      <c r="B38" s="145" t="s">
        <v>202</v>
      </c>
    </row>
    <row r="39" spans="1:2" ht="12.5" x14ac:dyDescent="0.25">
      <c r="A39" s="145" t="s">
        <v>203</v>
      </c>
      <c r="B39" s="145" t="s">
        <v>204</v>
      </c>
    </row>
    <row r="40" spans="1:2" ht="12.5" x14ac:dyDescent="0.25">
      <c r="A40" s="145" t="s">
        <v>205</v>
      </c>
      <c r="B40" s="145" t="s">
        <v>206</v>
      </c>
    </row>
    <row r="41" spans="1:2" ht="12.5" x14ac:dyDescent="0.25">
      <c r="A41" s="145" t="s">
        <v>207</v>
      </c>
      <c r="B41" s="145" t="s">
        <v>208</v>
      </c>
    </row>
    <row r="42" spans="1:2" ht="12.5" x14ac:dyDescent="0.25">
      <c r="A42" s="145" t="s">
        <v>209</v>
      </c>
      <c r="B42" s="145" t="s">
        <v>210</v>
      </c>
    </row>
    <row r="43" spans="1:2" ht="12.5" x14ac:dyDescent="0.25">
      <c r="A43" s="145" t="s">
        <v>211</v>
      </c>
      <c r="B43" s="145" t="s">
        <v>212</v>
      </c>
    </row>
    <row r="44" spans="1:2" ht="12.5" x14ac:dyDescent="0.25">
      <c r="A44" s="145" t="s">
        <v>213</v>
      </c>
      <c r="B44" s="145" t="s">
        <v>214</v>
      </c>
    </row>
    <row r="45" spans="1:2" ht="12.5" x14ac:dyDescent="0.25">
      <c r="A45" s="145" t="s">
        <v>215</v>
      </c>
      <c r="B45" s="145" t="s">
        <v>216</v>
      </c>
    </row>
    <row r="46" spans="1:2" ht="12.5" x14ac:dyDescent="0.25">
      <c r="A46" s="145" t="s">
        <v>217</v>
      </c>
      <c r="B46" s="145" t="s">
        <v>218</v>
      </c>
    </row>
    <row r="47" spans="1:2" ht="12.5" x14ac:dyDescent="0.25">
      <c r="A47" s="145" t="s">
        <v>219</v>
      </c>
      <c r="B47" s="145" t="s">
        <v>220</v>
      </c>
    </row>
    <row r="48" spans="1:2" ht="12.5" x14ac:dyDescent="0.25">
      <c r="A48" s="145" t="s">
        <v>121</v>
      </c>
      <c r="B48" s="145" t="s">
        <v>122</v>
      </c>
    </row>
    <row r="49" spans="1:2" ht="12.5" x14ac:dyDescent="0.25">
      <c r="A49" s="145" t="s">
        <v>221</v>
      </c>
      <c r="B49" s="145" t="s">
        <v>222</v>
      </c>
    </row>
    <row r="50" spans="1:2" ht="12.5" x14ac:dyDescent="0.25">
      <c r="A50" s="145" t="s">
        <v>223</v>
      </c>
      <c r="B50" s="145" t="s">
        <v>224</v>
      </c>
    </row>
    <row r="51" spans="1:2" ht="12.5" x14ac:dyDescent="0.25">
      <c r="A51" s="145" t="s">
        <v>225</v>
      </c>
      <c r="B51" s="145" t="s">
        <v>226</v>
      </c>
    </row>
    <row r="52" spans="1:2" ht="12.5" x14ac:dyDescent="0.25">
      <c r="A52" s="145" t="s">
        <v>227</v>
      </c>
      <c r="B52" s="145" t="s">
        <v>228</v>
      </c>
    </row>
    <row r="53" spans="1:2" ht="12.5" x14ac:dyDescent="0.25">
      <c r="A53" s="145" t="s">
        <v>229</v>
      </c>
      <c r="B53" s="145" t="s">
        <v>230</v>
      </c>
    </row>
    <row r="54" spans="1:2" ht="12.5" x14ac:dyDescent="0.25">
      <c r="A54" s="145" t="s">
        <v>231</v>
      </c>
      <c r="B54" s="145" t="s">
        <v>232</v>
      </c>
    </row>
    <row r="55" spans="1:2" ht="12.5" x14ac:dyDescent="0.25">
      <c r="A55" s="145" t="s">
        <v>233</v>
      </c>
      <c r="B55" s="145" t="s">
        <v>234</v>
      </c>
    </row>
    <row r="56" spans="1:2" ht="12.5" x14ac:dyDescent="0.25">
      <c r="A56" s="145" t="s">
        <v>235</v>
      </c>
      <c r="B56" s="145" t="s">
        <v>236</v>
      </c>
    </row>
    <row r="57" spans="1:2" ht="12.5" x14ac:dyDescent="0.25">
      <c r="A57" s="145" t="s">
        <v>237</v>
      </c>
      <c r="B57" s="145" t="s">
        <v>238</v>
      </c>
    </row>
    <row r="58" spans="1:2" ht="12.5" x14ac:dyDescent="0.25">
      <c r="A58" s="145" t="s">
        <v>239</v>
      </c>
      <c r="B58" s="145" t="s">
        <v>240</v>
      </c>
    </row>
    <row r="59" spans="1:2" ht="12.5" x14ac:dyDescent="0.25">
      <c r="A59" s="145" t="s">
        <v>241</v>
      </c>
      <c r="B59" s="145" t="s">
        <v>242</v>
      </c>
    </row>
    <row r="60" spans="1:2" ht="12.5" x14ac:dyDescent="0.25">
      <c r="A60" s="145" t="s">
        <v>243</v>
      </c>
      <c r="B60" s="145" t="s">
        <v>244</v>
      </c>
    </row>
    <row r="61" spans="1:2" ht="12.5" x14ac:dyDescent="0.25">
      <c r="A61" s="145" t="s">
        <v>245</v>
      </c>
      <c r="B61" s="145" t="s">
        <v>246</v>
      </c>
    </row>
    <row r="62" spans="1:2" ht="12.5" x14ac:dyDescent="0.25">
      <c r="A62" s="145" t="s">
        <v>247</v>
      </c>
      <c r="B62" s="145" t="s">
        <v>248</v>
      </c>
    </row>
    <row r="63" spans="1:2" ht="12.5" x14ac:dyDescent="0.25">
      <c r="A63" s="145" t="s">
        <v>249</v>
      </c>
      <c r="B63" s="145" t="s">
        <v>250</v>
      </c>
    </row>
    <row r="64" spans="1:2" ht="12.5" x14ac:dyDescent="0.25">
      <c r="A64" s="145" t="s">
        <v>251</v>
      </c>
      <c r="B64" s="145" t="s">
        <v>252</v>
      </c>
    </row>
    <row r="65" spans="1:2" ht="12.5" x14ac:dyDescent="0.25">
      <c r="A65" s="145" t="s">
        <v>253</v>
      </c>
      <c r="B65" s="145" t="s">
        <v>254</v>
      </c>
    </row>
    <row r="66" spans="1:2" ht="12.5" x14ac:dyDescent="0.25">
      <c r="A66" s="145" t="s">
        <v>255</v>
      </c>
      <c r="B66" s="145" t="s">
        <v>256</v>
      </c>
    </row>
    <row r="67" spans="1:2" ht="12.5" x14ac:dyDescent="0.25">
      <c r="A67" s="145" t="s">
        <v>257</v>
      </c>
      <c r="B67" s="145" t="s">
        <v>258</v>
      </c>
    </row>
    <row r="68" spans="1:2" ht="12.5" x14ac:dyDescent="0.25">
      <c r="A68" s="145" t="s">
        <v>259</v>
      </c>
      <c r="B68" s="145" t="s">
        <v>260</v>
      </c>
    </row>
    <row r="69" spans="1:2" ht="12.5" x14ac:dyDescent="0.25">
      <c r="A69" s="145" t="s">
        <v>261</v>
      </c>
      <c r="B69" s="145" t="s">
        <v>262</v>
      </c>
    </row>
    <row r="70" spans="1:2" ht="12.5" x14ac:dyDescent="0.25">
      <c r="A70" s="145" t="s">
        <v>263</v>
      </c>
      <c r="B70" s="145" t="s">
        <v>264</v>
      </c>
    </row>
    <row r="71" spans="1:2" ht="12.5" x14ac:dyDescent="0.25">
      <c r="A71" s="145" t="s">
        <v>265</v>
      </c>
      <c r="B71" s="145" t="s">
        <v>266</v>
      </c>
    </row>
    <row r="72" spans="1:2" ht="12.5" x14ac:dyDescent="0.25">
      <c r="A72" s="145" t="s">
        <v>267</v>
      </c>
      <c r="B72" s="145" t="s">
        <v>268</v>
      </c>
    </row>
    <row r="73" spans="1:2" ht="12.5" x14ac:dyDescent="0.25">
      <c r="A73" s="145" t="s">
        <v>269</v>
      </c>
      <c r="B73" s="145" t="s">
        <v>270</v>
      </c>
    </row>
    <row r="74" spans="1:2" ht="12.5" x14ac:dyDescent="0.25">
      <c r="A74" s="145" t="s">
        <v>271</v>
      </c>
      <c r="B74" s="145" t="s">
        <v>272</v>
      </c>
    </row>
    <row r="75" spans="1:2" ht="12.5" x14ac:dyDescent="0.25">
      <c r="A75" s="145" t="s">
        <v>273</v>
      </c>
      <c r="B75" s="145" t="s">
        <v>274</v>
      </c>
    </row>
    <row r="76" spans="1:2" ht="12.5" x14ac:dyDescent="0.25">
      <c r="A76" s="145" t="s">
        <v>275</v>
      </c>
      <c r="B76" s="145" t="s">
        <v>276</v>
      </c>
    </row>
    <row r="77" spans="1:2" ht="12.5" x14ac:dyDescent="0.25">
      <c r="A77" s="145" t="s">
        <v>277</v>
      </c>
      <c r="B77" s="145" t="s">
        <v>278</v>
      </c>
    </row>
    <row r="78" spans="1:2" ht="12.5" x14ac:dyDescent="0.25">
      <c r="A78" s="145" t="s">
        <v>279</v>
      </c>
      <c r="B78" s="145" t="s">
        <v>280</v>
      </c>
    </row>
    <row r="79" spans="1:2" ht="12.5" x14ac:dyDescent="0.25">
      <c r="A79" s="145" t="s">
        <v>281</v>
      </c>
      <c r="B79" s="145" t="s">
        <v>282</v>
      </c>
    </row>
    <row r="80" spans="1:2" ht="12.5" x14ac:dyDescent="0.25">
      <c r="A80" s="145" t="s">
        <v>283</v>
      </c>
      <c r="B80" s="145" t="s">
        <v>284</v>
      </c>
    </row>
    <row r="81" spans="1:2" ht="12.5" x14ac:dyDescent="0.25">
      <c r="A81" s="145" t="s">
        <v>285</v>
      </c>
      <c r="B81" s="145" t="s">
        <v>286</v>
      </c>
    </row>
    <row r="82" spans="1:2" ht="12.5" x14ac:dyDescent="0.25">
      <c r="A82" s="145" t="s">
        <v>287</v>
      </c>
      <c r="B82" s="145" t="s">
        <v>288</v>
      </c>
    </row>
    <row r="83" spans="1:2" ht="12.5" x14ac:dyDescent="0.25">
      <c r="A83" s="145" t="s">
        <v>289</v>
      </c>
      <c r="B83" s="145" t="s">
        <v>290</v>
      </c>
    </row>
    <row r="84" spans="1:2" ht="12.5" x14ac:dyDescent="0.25">
      <c r="A84" s="145" t="s">
        <v>291</v>
      </c>
      <c r="B84" s="145" t="s">
        <v>292</v>
      </c>
    </row>
    <row r="85" spans="1:2" ht="12.5" x14ac:dyDescent="0.25">
      <c r="A85" s="145" t="s">
        <v>293</v>
      </c>
      <c r="B85" s="145" t="s">
        <v>294</v>
      </c>
    </row>
    <row r="86" spans="1:2" ht="12.5" x14ac:dyDescent="0.25">
      <c r="A86" s="145" t="s">
        <v>295</v>
      </c>
      <c r="B86" s="145" t="s">
        <v>296</v>
      </c>
    </row>
    <row r="87" spans="1:2" ht="12.5" x14ac:dyDescent="0.25">
      <c r="A87" s="145" t="s">
        <v>297</v>
      </c>
      <c r="B87" s="145" t="s">
        <v>298</v>
      </c>
    </row>
    <row r="88" spans="1:2" ht="12.5" x14ac:dyDescent="0.25">
      <c r="A88" s="145" t="s">
        <v>299</v>
      </c>
      <c r="B88" s="145" t="s">
        <v>300</v>
      </c>
    </row>
    <row r="89" spans="1:2" ht="12.5" x14ac:dyDescent="0.25">
      <c r="A89" s="145" t="s">
        <v>301</v>
      </c>
      <c r="B89" s="145" t="s">
        <v>302</v>
      </c>
    </row>
    <row r="90" spans="1:2" ht="12.5" x14ac:dyDescent="0.25">
      <c r="A90" s="145" t="s">
        <v>303</v>
      </c>
      <c r="B90" s="145" t="s">
        <v>304</v>
      </c>
    </row>
    <row r="91" spans="1:2" ht="12.5" x14ac:dyDescent="0.25">
      <c r="A91" s="145" t="s">
        <v>305</v>
      </c>
      <c r="B91" s="145" t="s">
        <v>306</v>
      </c>
    </row>
    <row r="92" spans="1:2" ht="12.5" x14ac:dyDescent="0.25">
      <c r="A92" s="145" t="s">
        <v>307</v>
      </c>
      <c r="B92" s="145" t="s">
        <v>308</v>
      </c>
    </row>
    <row r="93" spans="1:2" ht="12.5" x14ac:dyDescent="0.25">
      <c r="A93" s="145" t="s">
        <v>309</v>
      </c>
      <c r="B93" s="145" t="s">
        <v>310</v>
      </c>
    </row>
    <row r="94" spans="1:2" ht="12.5" x14ac:dyDescent="0.25">
      <c r="A94" s="145" t="s">
        <v>311</v>
      </c>
      <c r="B94" s="145" t="s">
        <v>312</v>
      </c>
    </row>
    <row r="95" spans="1:2" ht="12.5" x14ac:dyDescent="0.25">
      <c r="A95" s="145" t="s">
        <v>313</v>
      </c>
      <c r="B95" s="145" t="s">
        <v>314</v>
      </c>
    </row>
    <row r="96" spans="1:2" ht="12.5" x14ac:dyDescent="0.25">
      <c r="A96" s="145" t="s">
        <v>315</v>
      </c>
      <c r="B96" s="145" t="s">
        <v>316</v>
      </c>
    </row>
    <row r="97" spans="1:2" ht="12.5" x14ac:dyDescent="0.25">
      <c r="A97" s="145" t="s">
        <v>317</v>
      </c>
      <c r="B97" s="145" t="s">
        <v>318</v>
      </c>
    </row>
    <row r="98" spans="1:2" ht="12.5" x14ac:dyDescent="0.25">
      <c r="A98" s="145" t="s">
        <v>319</v>
      </c>
      <c r="B98" s="145" t="s">
        <v>320</v>
      </c>
    </row>
    <row r="99" spans="1:2" ht="12.5" x14ac:dyDescent="0.25">
      <c r="A99" s="145" t="s">
        <v>321</v>
      </c>
      <c r="B99" s="145" t="s">
        <v>322</v>
      </c>
    </row>
    <row r="100" spans="1:2" ht="12.5" x14ac:dyDescent="0.25">
      <c r="A100" s="145" t="s">
        <v>323</v>
      </c>
      <c r="B100" s="145" t="s">
        <v>324</v>
      </c>
    </row>
    <row r="101" spans="1:2" ht="12.5" x14ac:dyDescent="0.25">
      <c r="A101" s="145" t="s">
        <v>325</v>
      </c>
      <c r="B101" s="145" t="s">
        <v>326</v>
      </c>
    </row>
    <row r="102" spans="1:2" ht="12.5" x14ac:dyDescent="0.25">
      <c r="A102" s="145" t="s">
        <v>327</v>
      </c>
      <c r="B102" s="145" t="s">
        <v>328</v>
      </c>
    </row>
    <row r="103" spans="1:2" ht="12.5" x14ac:dyDescent="0.25">
      <c r="A103" s="145" t="s">
        <v>329</v>
      </c>
      <c r="B103" s="145" t="s">
        <v>330</v>
      </c>
    </row>
    <row r="104" spans="1:2" ht="12.5" x14ac:dyDescent="0.25">
      <c r="A104" s="145" t="s">
        <v>331</v>
      </c>
      <c r="B104" s="145" t="s">
        <v>332</v>
      </c>
    </row>
    <row r="105" spans="1:2" ht="12.5" x14ac:dyDescent="0.25">
      <c r="A105" s="145" t="s">
        <v>333</v>
      </c>
      <c r="B105" s="145" t="s">
        <v>334</v>
      </c>
    </row>
    <row r="106" spans="1:2" ht="12.5" x14ac:dyDescent="0.25">
      <c r="A106" s="145" t="s">
        <v>335</v>
      </c>
      <c r="B106" s="145" t="s">
        <v>336</v>
      </c>
    </row>
    <row r="107" spans="1:2" ht="12.5" x14ac:dyDescent="0.25">
      <c r="A107" s="145" t="s">
        <v>337</v>
      </c>
      <c r="B107" s="145" t="s">
        <v>338</v>
      </c>
    </row>
    <row r="108" spans="1:2" ht="12.5" x14ac:dyDescent="0.25">
      <c r="A108" s="145" t="s">
        <v>339</v>
      </c>
      <c r="B108" s="145" t="s">
        <v>340</v>
      </c>
    </row>
    <row r="109" spans="1:2" ht="12.5" x14ac:dyDescent="0.25">
      <c r="A109" s="145" t="s">
        <v>341</v>
      </c>
      <c r="B109" s="145" t="s">
        <v>342</v>
      </c>
    </row>
    <row r="110" spans="1:2" ht="12.5" x14ac:dyDescent="0.25">
      <c r="A110" s="145" t="s">
        <v>343</v>
      </c>
      <c r="B110" s="145" t="s">
        <v>344</v>
      </c>
    </row>
    <row r="111" spans="1:2" ht="12.5" x14ac:dyDescent="0.25">
      <c r="A111" s="145" t="s">
        <v>345</v>
      </c>
      <c r="B111" s="145" t="s">
        <v>346</v>
      </c>
    </row>
    <row r="112" spans="1:2" ht="12.5" x14ac:dyDescent="0.25">
      <c r="A112" s="145" t="s">
        <v>347</v>
      </c>
      <c r="B112" s="145" t="s">
        <v>348</v>
      </c>
    </row>
    <row r="113" spans="1:2" ht="12.5" x14ac:dyDescent="0.25">
      <c r="A113" s="145" t="s">
        <v>349</v>
      </c>
      <c r="B113" s="145" t="s">
        <v>350</v>
      </c>
    </row>
    <row r="114" spans="1:2" ht="12.5" x14ac:dyDescent="0.25">
      <c r="A114" s="145" t="s">
        <v>351</v>
      </c>
      <c r="B114" s="145" t="s">
        <v>352</v>
      </c>
    </row>
    <row r="115" spans="1:2" ht="12.5" x14ac:dyDescent="0.25">
      <c r="A115" s="145" t="s">
        <v>353</v>
      </c>
      <c r="B115" s="145" t="s">
        <v>354</v>
      </c>
    </row>
    <row r="116" spans="1:2" ht="12.5" x14ac:dyDescent="0.25">
      <c r="A116" s="145" t="s">
        <v>355</v>
      </c>
      <c r="B116" s="145" t="s">
        <v>356</v>
      </c>
    </row>
    <row r="117" spans="1:2" ht="12.5" x14ac:dyDescent="0.25">
      <c r="A117" s="145" t="s">
        <v>357</v>
      </c>
      <c r="B117" s="145" t="s">
        <v>358</v>
      </c>
    </row>
    <row r="118" spans="1:2" ht="12.5" x14ac:dyDescent="0.25">
      <c r="A118" s="145" t="s">
        <v>359</v>
      </c>
      <c r="B118" s="145" t="s">
        <v>360</v>
      </c>
    </row>
    <row r="119" spans="1:2" ht="12.5" x14ac:dyDescent="0.25">
      <c r="A119" s="145" t="s">
        <v>361</v>
      </c>
      <c r="B119" s="145" t="s">
        <v>362</v>
      </c>
    </row>
    <row r="120" spans="1:2" ht="12.5" x14ac:dyDescent="0.25">
      <c r="A120" s="145" t="s">
        <v>363</v>
      </c>
      <c r="B120" s="145" t="s">
        <v>364</v>
      </c>
    </row>
    <row r="121" spans="1:2" ht="12.5" x14ac:dyDescent="0.25">
      <c r="A121" s="145" t="s">
        <v>365</v>
      </c>
      <c r="B121" s="145" t="s">
        <v>366</v>
      </c>
    </row>
    <row r="122" spans="1:2" ht="12.5" x14ac:dyDescent="0.25">
      <c r="A122" s="145" t="s">
        <v>367</v>
      </c>
      <c r="B122" s="145" t="s">
        <v>368</v>
      </c>
    </row>
    <row r="123" spans="1:2" ht="12.5" x14ac:dyDescent="0.25">
      <c r="A123" s="145" t="s">
        <v>369</v>
      </c>
      <c r="B123" s="145" t="s">
        <v>370</v>
      </c>
    </row>
    <row r="124" spans="1:2" ht="12.5" x14ac:dyDescent="0.25">
      <c r="A124" s="145" t="s">
        <v>371</v>
      </c>
      <c r="B124" s="145" t="s">
        <v>372</v>
      </c>
    </row>
    <row r="125" spans="1:2" ht="12.5" x14ac:dyDescent="0.25">
      <c r="A125" s="145" t="s">
        <v>373</v>
      </c>
      <c r="B125" s="145" t="s">
        <v>374</v>
      </c>
    </row>
    <row r="126" spans="1:2" ht="12.5" x14ac:dyDescent="0.25">
      <c r="A126" s="145" t="s">
        <v>375</v>
      </c>
      <c r="B126" s="145" t="s">
        <v>376</v>
      </c>
    </row>
    <row r="127" spans="1:2" ht="12.5" x14ac:dyDescent="0.25">
      <c r="A127" s="145" t="s">
        <v>377</v>
      </c>
      <c r="B127" s="145" t="s">
        <v>378</v>
      </c>
    </row>
    <row r="128" spans="1:2" ht="12.5" x14ac:dyDescent="0.25">
      <c r="A128" s="145" t="s">
        <v>379</v>
      </c>
      <c r="B128" s="145" t="s">
        <v>380</v>
      </c>
    </row>
    <row r="129" spans="1:2" ht="12.5" x14ac:dyDescent="0.25">
      <c r="A129" s="145" t="s">
        <v>381</v>
      </c>
      <c r="B129" s="145" t="s">
        <v>382</v>
      </c>
    </row>
    <row r="130" spans="1:2" ht="12.5" x14ac:dyDescent="0.25">
      <c r="A130" s="145" t="s">
        <v>383</v>
      </c>
      <c r="B130" s="145" t="s">
        <v>384</v>
      </c>
    </row>
    <row r="131" spans="1:2" ht="12.5" x14ac:dyDescent="0.25">
      <c r="A131" s="145" t="s">
        <v>385</v>
      </c>
      <c r="B131" s="145" t="s">
        <v>386</v>
      </c>
    </row>
    <row r="132" spans="1:2" ht="12.5" x14ac:dyDescent="0.25">
      <c r="A132" s="145" t="s">
        <v>387</v>
      </c>
      <c r="B132" s="145" t="s">
        <v>388</v>
      </c>
    </row>
    <row r="133" spans="1:2" ht="12.5" x14ac:dyDescent="0.25">
      <c r="A133" s="145" t="s">
        <v>389</v>
      </c>
      <c r="B133" s="145" t="s">
        <v>390</v>
      </c>
    </row>
    <row r="134" spans="1:2" ht="12.5" x14ac:dyDescent="0.25">
      <c r="A134" s="145" t="s">
        <v>391</v>
      </c>
      <c r="B134" s="145" t="s">
        <v>392</v>
      </c>
    </row>
    <row r="135" spans="1:2" ht="12.5" x14ac:dyDescent="0.25">
      <c r="A135" s="145" t="s">
        <v>393</v>
      </c>
      <c r="B135" s="145" t="s">
        <v>394</v>
      </c>
    </row>
    <row r="136" spans="1:2" ht="12.5" x14ac:dyDescent="0.25">
      <c r="A136" s="145" t="s">
        <v>395</v>
      </c>
      <c r="B136" s="145" t="s">
        <v>396</v>
      </c>
    </row>
    <row r="137" spans="1:2" ht="12.5" x14ac:dyDescent="0.25">
      <c r="A137" s="145" t="s">
        <v>397</v>
      </c>
      <c r="B137" s="145" t="s">
        <v>398</v>
      </c>
    </row>
    <row r="138" spans="1:2" ht="12.5" x14ac:dyDescent="0.25">
      <c r="A138" s="145" t="s">
        <v>399</v>
      </c>
      <c r="B138" s="145" t="s">
        <v>400</v>
      </c>
    </row>
    <row r="139" spans="1:2" ht="12.5" x14ac:dyDescent="0.25">
      <c r="A139" s="145" t="s">
        <v>401</v>
      </c>
      <c r="B139" s="145" t="s">
        <v>402</v>
      </c>
    </row>
    <row r="140" spans="1:2" ht="12.5" x14ac:dyDescent="0.25">
      <c r="A140" s="145" t="s">
        <v>403</v>
      </c>
      <c r="B140" s="145" t="s">
        <v>404</v>
      </c>
    </row>
    <row r="141" spans="1:2" ht="12.5" x14ac:dyDescent="0.25">
      <c r="A141" s="145" t="s">
        <v>405</v>
      </c>
      <c r="B141" s="145" t="s">
        <v>406</v>
      </c>
    </row>
    <row r="142" spans="1:2" ht="12.5" x14ac:dyDescent="0.25">
      <c r="A142" s="145" t="s">
        <v>407</v>
      </c>
      <c r="B142" s="145" t="s">
        <v>408</v>
      </c>
    </row>
    <row r="143" spans="1:2" ht="12.5" x14ac:dyDescent="0.25">
      <c r="A143" s="145" t="s">
        <v>409</v>
      </c>
      <c r="B143" s="145" t="s">
        <v>410</v>
      </c>
    </row>
    <row r="144" spans="1:2" ht="12.5" x14ac:dyDescent="0.25">
      <c r="A144" s="145" t="s">
        <v>411</v>
      </c>
      <c r="B144" s="145" t="s">
        <v>412</v>
      </c>
    </row>
    <row r="145" spans="1:2" ht="12.5" x14ac:dyDescent="0.25">
      <c r="A145" s="145" t="s">
        <v>413</v>
      </c>
      <c r="B145" s="145" t="s">
        <v>414</v>
      </c>
    </row>
    <row r="146" spans="1:2" ht="12.5" x14ac:dyDescent="0.25">
      <c r="A146" s="145" t="s">
        <v>415</v>
      </c>
      <c r="B146" s="145" t="s">
        <v>416</v>
      </c>
    </row>
    <row r="147" spans="1:2" ht="12.5" x14ac:dyDescent="0.25">
      <c r="A147" s="145" t="s">
        <v>417</v>
      </c>
      <c r="B147" s="145" t="s">
        <v>418</v>
      </c>
    </row>
    <row r="148" spans="1:2" ht="12.5" x14ac:dyDescent="0.25">
      <c r="A148" s="145" t="s">
        <v>419</v>
      </c>
      <c r="B148" s="145" t="s">
        <v>420</v>
      </c>
    </row>
    <row r="149" spans="1:2" ht="12.5" x14ac:dyDescent="0.25">
      <c r="A149" s="145" t="s">
        <v>421</v>
      </c>
      <c r="B149" s="145" t="s">
        <v>422</v>
      </c>
    </row>
    <row r="150" spans="1:2" ht="12.5" x14ac:dyDescent="0.25">
      <c r="A150" s="145" t="s">
        <v>423</v>
      </c>
      <c r="B150" s="145" t="s">
        <v>424</v>
      </c>
    </row>
    <row r="151" spans="1:2" ht="12.5" x14ac:dyDescent="0.25">
      <c r="A151" s="145" t="s">
        <v>425</v>
      </c>
      <c r="B151" s="145" t="s">
        <v>426</v>
      </c>
    </row>
    <row r="152" spans="1:2" ht="12.5" x14ac:dyDescent="0.25">
      <c r="A152" s="145" t="s">
        <v>427</v>
      </c>
      <c r="B152" s="145" t="s">
        <v>428</v>
      </c>
    </row>
    <row r="153" spans="1:2" ht="12.5" x14ac:dyDescent="0.25">
      <c r="A153" s="145" t="s">
        <v>429</v>
      </c>
      <c r="B153" s="145" t="s">
        <v>430</v>
      </c>
    </row>
    <row r="154" spans="1:2" ht="12.5" x14ac:dyDescent="0.25">
      <c r="A154" s="145" t="s">
        <v>431</v>
      </c>
      <c r="B154" s="145" t="s">
        <v>432</v>
      </c>
    </row>
    <row r="155" spans="1:2" ht="12.5" x14ac:dyDescent="0.25">
      <c r="A155" s="145" t="s">
        <v>433</v>
      </c>
      <c r="B155" s="145" t="s">
        <v>434</v>
      </c>
    </row>
    <row r="156" spans="1:2" ht="12.5" x14ac:dyDescent="0.25">
      <c r="A156" s="145" t="s">
        <v>435</v>
      </c>
      <c r="B156" s="145" t="s">
        <v>436</v>
      </c>
    </row>
    <row r="157" spans="1:2" ht="12.5" x14ac:dyDescent="0.25">
      <c r="A157" s="145" t="s">
        <v>437</v>
      </c>
      <c r="B157" s="145" t="s">
        <v>438</v>
      </c>
    </row>
    <row r="158" spans="1:2" ht="12.5" x14ac:dyDescent="0.25">
      <c r="A158" s="145" t="s">
        <v>439</v>
      </c>
      <c r="B158" s="145" t="s">
        <v>440</v>
      </c>
    </row>
    <row r="159" spans="1:2" ht="12.5" x14ac:dyDescent="0.25">
      <c r="A159" s="145" t="s">
        <v>441</v>
      </c>
      <c r="B159" s="145" t="s">
        <v>442</v>
      </c>
    </row>
    <row r="160" spans="1:2" ht="12.5" x14ac:dyDescent="0.25">
      <c r="A160" s="145" t="s">
        <v>443</v>
      </c>
      <c r="B160" s="145" t="s">
        <v>444</v>
      </c>
    </row>
    <row r="161" spans="1:2" ht="12.5" x14ac:dyDescent="0.25">
      <c r="A161" s="145" t="s">
        <v>445</v>
      </c>
      <c r="B161" s="145" t="s">
        <v>446</v>
      </c>
    </row>
    <row r="162" spans="1:2" ht="12.5" x14ac:dyDescent="0.25">
      <c r="A162" s="145" t="s">
        <v>447</v>
      </c>
      <c r="B162" s="145" t="s">
        <v>448</v>
      </c>
    </row>
    <row r="163" spans="1:2" ht="12.5" x14ac:dyDescent="0.25">
      <c r="A163" s="145" t="s">
        <v>449</v>
      </c>
      <c r="B163" s="145" t="s">
        <v>450</v>
      </c>
    </row>
    <row r="164" spans="1:2" ht="12.5" x14ac:dyDescent="0.25">
      <c r="A164" s="145" t="s">
        <v>451</v>
      </c>
      <c r="B164" s="145" t="s">
        <v>452</v>
      </c>
    </row>
    <row r="165" spans="1:2" ht="12.5" x14ac:dyDescent="0.25">
      <c r="A165" s="145" t="s">
        <v>453</v>
      </c>
      <c r="B165" s="145" t="s">
        <v>454</v>
      </c>
    </row>
    <row r="166" spans="1:2" ht="12.5" x14ac:dyDescent="0.25">
      <c r="A166" s="145" t="s">
        <v>455</v>
      </c>
      <c r="B166" s="145" t="s">
        <v>456</v>
      </c>
    </row>
    <row r="167" spans="1:2" ht="12.5" x14ac:dyDescent="0.25">
      <c r="A167" s="145" t="s">
        <v>457</v>
      </c>
      <c r="B167" s="145" t="s">
        <v>458</v>
      </c>
    </row>
    <row r="168" spans="1:2" ht="12.5" x14ac:dyDescent="0.25">
      <c r="A168" s="145" t="s">
        <v>459</v>
      </c>
      <c r="B168" s="145" t="s">
        <v>460</v>
      </c>
    </row>
    <row r="169" spans="1:2" ht="12.5" x14ac:dyDescent="0.25">
      <c r="A169" s="145" t="s">
        <v>461</v>
      </c>
      <c r="B169" s="145" t="s">
        <v>462</v>
      </c>
    </row>
    <row r="170" spans="1:2" ht="12.5" x14ac:dyDescent="0.25">
      <c r="A170" s="145" t="s">
        <v>463</v>
      </c>
      <c r="B170" s="145" t="s">
        <v>464</v>
      </c>
    </row>
    <row r="171" spans="1:2" ht="12.5" x14ac:dyDescent="0.25">
      <c r="A171" s="145" t="s">
        <v>465</v>
      </c>
      <c r="B171" s="145" t="s">
        <v>466</v>
      </c>
    </row>
    <row r="172" spans="1:2" ht="12.5" x14ac:dyDescent="0.25">
      <c r="A172" s="145" t="s">
        <v>467</v>
      </c>
      <c r="B172" s="145" t="s">
        <v>468</v>
      </c>
    </row>
    <row r="173" spans="1:2" ht="12.5" x14ac:dyDescent="0.25">
      <c r="A173" s="145" t="s">
        <v>469</v>
      </c>
      <c r="B173" s="145" t="s">
        <v>470</v>
      </c>
    </row>
    <row r="174" spans="1:2" ht="12.5" x14ac:dyDescent="0.25">
      <c r="A174" s="145" t="s">
        <v>471</v>
      </c>
      <c r="B174" s="145" t="s">
        <v>472</v>
      </c>
    </row>
    <row r="175" spans="1:2" ht="12.5" x14ac:dyDescent="0.25">
      <c r="A175" s="145" t="s">
        <v>473</v>
      </c>
      <c r="B175" s="145" t="s">
        <v>474</v>
      </c>
    </row>
    <row r="176" spans="1:2" ht="12.5" x14ac:dyDescent="0.25">
      <c r="A176" s="145" t="s">
        <v>475</v>
      </c>
      <c r="B176" s="145" t="s">
        <v>476</v>
      </c>
    </row>
    <row r="177" spans="1:2" ht="12.5" x14ac:dyDescent="0.25">
      <c r="A177" s="145" t="s">
        <v>477</v>
      </c>
      <c r="B177" s="145" t="s">
        <v>478</v>
      </c>
    </row>
    <row r="178" spans="1:2" ht="12.5" x14ac:dyDescent="0.25">
      <c r="A178" s="145" t="s">
        <v>479</v>
      </c>
      <c r="B178" s="145" t="s">
        <v>480</v>
      </c>
    </row>
    <row r="179" spans="1:2" ht="12.5" x14ac:dyDescent="0.25">
      <c r="A179" s="145" t="s">
        <v>481</v>
      </c>
      <c r="B179" s="145" t="s">
        <v>482</v>
      </c>
    </row>
    <row r="180" spans="1:2" ht="12.5" x14ac:dyDescent="0.25">
      <c r="A180" s="145" t="s">
        <v>483</v>
      </c>
      <c r="B180" s="145" t="s">
        <v>484</v>
      </c>
    </row>
    <row r="181" spans="1:2" ht="12.5" x14ac:dyDescent="0.25">
      <c r="A181" s="145" t="s">
        <v>485</v>
      </c>
      <c r="B181" s="145" t="s">
        <v>486</v>
      </c>
    </row>
    <row r="182" spans="1:2" ht="12.5" x14ac:dyDescent="0.25">
      <c r="A182" s="145" t="s">
        <v>487</v>
      </c>
      <c r="B182" s="145" t="s">
        <v>488</v>
      </c>
    </row>
    <row r="183" spans="1:2" ht="12.5" x14ac:dyDescent="0.25">
      <c r="A183" s="145" t="s">
        <v>489</v>
      </c>
      <c r="B183" s="145" t="s">
        <v>490</v>
      </c>
    </row>
    <row r="184" spans="1:2" ht="12.5" x14ac:dyDescent="0.25">
      <c r="A184" s="145" t="s">
        <v>491</v>
      </c>
      <c r="B184" s="145" t="s">
        <v>492</v>
      </c>
    </row>
    <row r="185" spans="1:2" ht="12.5" x14ac:dyDescent="0.25">
      <c r="A185" s="145" t="s">
        <v>493</v>
      </c>
      <c r="B185" s="145" t="s">
        <v>494</v>
      </c>
    </row>
    <row r="186" spans="1:2" ht="12.5" x14ac:dyDescent="0.25">
      <c r="A186" s="145" t="s">
        <v>495</v>
      </c>
      <c r="B186" s="145" t="s">
        <v>496</v>
      </c>
    </row>
    <row r="187" spans="1:2" ht="12.5" x14ac:dyDescent="0.25">
      <c r="A187" s="145" t="s">
        <v>497</v>
      </c>
      <c r="B187" s="145" t="s">
        <v>498</v>
      </c>
    </row>
    <row r="188" spans="1:2" ht="12.5" x14ac:dyDescent="0.25">
      <c r="A188" s="145" t="s">
        <v>499</v>
      </c>
      <c r="B188" s="145" t="s">
        <v>500</v>
      </c>
    </row>
    <row r="189" spans="1:2" ht="12.5" x14ac:dyDescent="0.25">
      <c r="A189" s="145" t="s">
        <v>501</v>
      </c>
      <c r="B189" s="145" t="s">
        <v>502</v>
      </c>
    </row>
    <row r="190" spans="1:2" ht="12.5" x14ac:dyDescent="0.25">
      <c r="A190" s="145" t="s">
        <v>503</v>
      </c>
      <c r="B190" s="145" t="s">
        <v>504</v>
      </c>
    </row>
    <row r="191" spans="1:2" ht="12.5" x14ac:dyDescent="0.25">
      <c r="A191" s="145" t="s">
        <v>505</v>
      </c>
      <c r="B191" s="145" t="s">
        <v>506</v>
      </c>
    </row>
    <row r="192" spans="1:2" ht="12.5" x14ac:dyDescent="0.25">
      <c r="A192" s="145" t="s">
        <v>507</v>
      </c>
      <c r="B192" s="145" t="s">
        <v>508</v>
      </c>
    </row>
    <row r="193" spans="1:2" ht="12.5" x14ac:dyDescent="0.25">
      <c r="A193" s="145" t="s">
        <v>509</v>
      </c>
      <c r="B193" s="145" t="s">
        <v>510</v>
      </c>
    </row>
    <row r="194" spans="1:2" ht="12.5" x14ac:dyDescent="0.25">
      <c r="A194" s="145" t="s">
        <v>511</v>
      </c>
      <c r="B194" s="145" t="s">
        <v>512</v>
      </c>
    </row>
    <row r="195" spans="1:2" ht="12.5" x14ac:dyDescent="0.25">
      <c r="A195" s="145" t="s">
        <v>513</v>
      </c>
      <c r="B195" s="145" t="s">
        <v>514</v>
      </c>
    </row>
    <row r="196" spans="1:2" ht="12.5" x14ac:dyDescent="0.25">
      <c r="A196" s="145" t="s">
        <v>515</v>
      </c>
      <c r="B196" s="145" t="s">
        <v>516</v>
      </c>
    </row>
    <row r="197" spans="1:2" ht="12.5" x14ac:dyDescent="0.25">
      <c r="A197" s="145" t="s">
        <v>517</v>
      </c>
      <c r="B197" s="145" t="s">
        <v>518</v>
      </c>
    </row>
    <row r="198" spans="1:2" ht="12.5" x14ac:dyDescent="0.25">
      <c r="A198" s="145" t="s">
        <v>519</v>
      </c>
      <c r="B198" s="145" t="s">
        <v>520</v>
      </c>
    </row>
    <row r="199" spans="1:2" ht="12.5" x14ac:dyDescent="0.25">
      <c r="A199" s="145" t="s">
        <v>521</v>
      </c>
      <c r="B199" s="145" t="s">
        <v>522</v>
      </c>
    </row>
    <row r="200" spans="1:2" ht="12.5" x14ac:dyDescent="0.25">
      <c r="A200" s="145" t="s">
        <v>523</v>
      </c>
      <c r="B200" s="145" t="s">
        <v>524</v>
      </c>
    </row>
    <row r="201" spans="1:2" ht="12.5" x14ac:dyDescent="0.25">
      <c r="A201" s="145" t="s">
        <v>525</v>
      </c>
      <c r="B201" s="145" t="s">
        <v>526</v>
      </c>
    </row>
    <row r="202" spans="1:2" ht="12.5" x14ac:dyDescent="0.25">
      <c r="A202" s="145" t="s">
        <v>527</v>
      </c>
      <c r="B202" s="145" t="s">
        <v>528</v>
      </c>
    </row>
    <row r="203" spans="1:2" ht="12.5" x14ac:dyDescent="0.25">
      <c r="A203" s="145" t="s">
        <v>529</v>
      </c>
      <c r="B203" s="145" t="s">
        <v>530</v>
      </c>
    </row>
    <row r="204" spans="1:2" ht="12.5" x14ac:dyDescent="0.25">
      <c r="A204" s="145" t="s">
        <v>531</v>
      </c>
      <c r="B204" s="145" t="s">
        <v>532</v>
      </c>
    </row>
    <row r="205" spans="1:2" ht="12.5" x14ac:dyDescent="0.25">
      <c r="A205" s="145" t="s">
        <v>533</v>
      </c>
      <c r="B205" s="145" t="s">
        <v>534</v>
      </c>
    </row>
    <row r="206" spans="1:2" ht="12.5" x14ac:dyDescent="0.25">
      <c r="A206" s="145" t="s">
        <v>535</v>
      </c>
      <c r="B206" s="145" t="s">
        <v>536</v>
      </c>
    </row>
    <row r="207" spans="1:2" ht="12.5" x14ac:dyDescent="0.25">
      <c r="A207" s="145" t="s">
        <v>537</v>
      </c>
      <c r="B207" s="145" t="s">
        <v>538</v>
      </c>
    </row>
    <row r="208" spans="1:2" ht="12.5" x14ac:dyDescent="0.25">
      <c r="A208" s="145" t="s">
        <v>539</v>
      </c>
      <c r="B208" s="145" t="s">
        <v>540</v>
      </c>
    </row>
    <row r="209" spans="1:2" ht="12.5" x14ac:dyDescent="0.25">
      <c r="A209" s="145" t="s">
        <v>541</v>
      </c>
      <c r="B209" s="145" t="s">
        <v>542</v>
      </c>
    </row>
    <row r="210" spans="1:2" ht="12.5" x14ac:dyDescent="0.25">
      <c r="A210" s="145" t="s">
        <v>543</v>
      </c>
      <c r="B210" s="145" t="s">
        <v>544</v>
      </c>
    </row>
    <row r="211" spans="1:2" ht="12.5" x14ac:dyDescent="0.25">
      <c r="A211" s="145" t="s">
        <v>545</v>
      </c>
      <c r="B211" s="145" t="s">
        <v>546</v>
      </c>
    </row>
    <row r="212" spans="1:2" ht="12.5" x14ac:dyDescent="0.25">
      <c r="A212" s="145" t="s">
        <v>547</v>
      </c>
      <c r="B212" s="145" t="s">
        <v>548</v>
      </c>
    </row>
    <row r="213" spans="1:2" ht="12.5" x14ac:dyDescent="0.25">
      <c r="A213" s="145" t="s">
        <v>549</v>
      </c>
      <c r="B213" s="145" t="s">
        <v>550</v>
      </c>
    </row>
    <row r="214" spans="1:2" ht="12.5" x14ac:dyDescent="0.25">
      <c r="A214" s="145" t="s">
        <v>551</v>
      </c>
      <c r="B214" s="145" t="s">
        <v>552</v>
      </c>
    </row>
    <row r="215" spans="1:2" ht="12.5" x14ac:dyDescent="0.25">
      <c r="A215" s="145" t="s">
        <v>553</v>
      </c>
      <c r="B215" s="145" t="s">
        <v>554</v>
      </c>
    </row>
    <row r="216" spans="1:2" ht="12.5" x14ac:dyDescent="0.25">
      <c r="A216" s="145" t="s">
        <v>555</v>
      </c>
      <c r="B216" s="145" t="s">
        <v>556</v>
      </c>
    </row>
    <row r="217" spans="1:2" ht="12.5" x14ac:dyDescent="0.25">
      <c r="A217" s="145" t="s">
        <v>557</v>
      </c>
      <c r="B217" s="145" t="s">
        <v>558</v>
      </c>
    </row>
    <row r="218" spans="1:2" ht="12.5" x14ac:dyDescent="0.25">
      <c r="A218" s="145" t="s">
        <v>559</v>
      </c>
      <c r="B218" s="145" t="s">
        <v>560</v>
      </c>
    </row>
    <row r="219" spans="1:2" ht="12.5" x14ac:dyDescent="0.25">
      <c r="A219" s="145" t="s">
        <v>561</v>
      </c>
      <c r="B219" s="145" t="s">
        <v>562</v>
      </c>
    </row>
    <row r="220" spans="1:2" ht="12.5" x14ac:dyDescent="0.25">
      <c r="A220" s="145" t="s">
        <v>563</v>
      </c>
      <c r="B220" s="145" t="s">
        <v>564</v>
      </c>
    </row>
    <row r="221" spans="1:2" ht="12.5" x14ac:dyDescent="0.25">
      <c r="A221" s="145" t="s">
        <v>565</v>
      </c>
      <c r="B221" s="145" t="s">
        <v>566</v>
      </c>
    </row>
    <row r="222" spans="1:2" ht="12.5" x14ac:dyDescent="0.25">
      <c r="A222" s="145" t="s">
        <v>567</v>
      </c>
      <c r="B222" s="145" t="s">
        <v>568</v>
      </c>
    </row>
    <row r="223" spans="1:2" ht="12.5" x14ac:dyDescent="0.25">
      <c r="A223" s="145" t="s">
        <v>569</v>
      </c>
      <c r="B223" s="145" t="s">
        <v>570</v>
      </c>
    </row>
    <row r="224" spans="1:2" ht="12.5" x14ac:dyDescent="0.25">
      <c r="A224" s="145" t="s">
        <v>571</v>
      </c>
      <c r="B224" s="145" t="s">
        <v>572</v>
      </c>
    </row>
    <row r="225" spans="1:2" ht="12.5" x14ac:dyDescent="0.25">
      <c r="A225" s="145" t="s">
        <v>573</v>
      </c>
      <c r="B225" s="145" t="s">
        <v>574</v>
      </c>
    </row>
    <row r="226" spans="1:2" ht="12.5" x14ac:dyDescent="0.25">
      <c r="A226" s="145" t="s">
        <v>575</v>
      </c>
      <c r="B226" s="145" t="s">
        <v>576</v>
      </c>
    </row>
    <row r="227" spans="1:2" ht="12.5" x14ac:dyDescent="0.25">
      <c r="A227" s="145" t="s">
        <v>577</v>
      </c>
      <c r="B227" s="145" t="s">
        <v>578</v>
      </c>
    </row>
    <row r="228" spans="1:2" ht="12.5" x14ac:dyDescent="0.25">
      <c r="A228" s="145" t="s">
        <v>579</v>
      </c>
      <c r="B228" s="145" t="s">
        <v>580</v>
      </c>
    </row>
    <row r="229" spans="1:2" ht="12.5" x14ac:dyDescent="0.25">
      <c r="A229" s="145" t="s">
        <v>581</v>
      </c>
      <c r="B229" s="145" t="s">
        <v>582</v>
      </c>
    </row>
    <row r="230" spans="1:2" ht="12.5" x14ac:dyDescent="0.25">
      <c r="A230" s="145" t="s">
        <v>583</v>
      </c>
      <c r="B230" s="145" t="s">
        <v>584</v>
      </c>
    </row>
    <row r="231" spans="1:2" ht="12.5" x14ac:dyDescent="0.25">
      <c r="A231" s="145" t="s">
        <v>585</v>
      </c>
      <c r="B231" s="145" t="s">
        <v>586</v>
      </c>
    </row>
    <row r="232" spans="1:2" ht="12.5" x14ac:dyDescent="0.25">
      <c r="A232" s="145" t="s">
        <v>587</v>
      </c>
      <c r="B232" s="145" t="s">
        <v>588</v>
      </c>
    </row>
    <row r="233" spans="1:2" ht="12.5" x14ac:dyDescent="0.25">
      <c r="A233" s="145" t="s">
        <v>589</v>
      </c>
      <c r="B233" s="145" t="s">
        <v>590</v>
      </c>
    </row>
    <row r="234" spans="1:2" ht="12.5" x14ac:dyDescent="0.25">
      <c r="A234" s="145" t="s">
        <v>591</v>
      </c>
      <c r="B234" s="145" t="s">
        <v>592</v>
      </c>
    </row>
    <row r="235" spans="1:2" ht="12.5" x14ac:dyDescent="0.25">
      <c r="A235" s="145" t="s">
        <v>593</v>
      </c>
      <c r="B235" s="145" t="s">
        <v>594</v>
      </c>
    </row>
    <row r="236" spans="1:2" ht="12.5" x14ac:dyDescent="0.25">
      <c r="A236" s="145" t="s">
        <v>595</v>
      </c>
      <c r="B236" s="145" t="s">
        <v>596</v>
      </c>
    </row>
    <row r="237" spans="1:2" ht="12.5" x14ac:dyDescent="0.25">
      <c r="A237" s="145" t="s">
        <v>597</v>
      </c>
      <c r="B237" s="145" t="s">
        <v>598</v>
      </c>
    </row>
    <row r="238" spans="1:2" ht="12.5" x14ac:dyDescent="0.25">
      <c r="A238" s="145" t="s">
        <v>599</v>
      </c>
      <c r="B238" s="145" t="s">
        <v>600</v>
      </c>
    </row>
    <row r="239" spans="1:2" ht="12.5" x14ac:dyDescent="0.25">
      <c r="A239" s="145" t="s">
        <v>601</v>
      </c>
      <c r="B239" s="145" t="s">
        <v>602</v>
      </c>
    </row>
    <row r="240" spans="1:2" ht="12.5" x14ac:dyDescent="0.25">
      <c r="A240" s="145" t="s">
        <v>603</v>
      </c>
      <c r="B240" s="145" t="s">
        <v>604</v>
      </c>
    </row>
    <row r="241" spans="1:2" ht="12.5" x14ac:dyDescent="0.25">
      <c r="A241" s="145" t="s">
        <v>605</v>
      </c>
      <c r="B241" s="145" t="s">
        <v>606</v>
      </c>
    </row>
    <row r="242" spans="1:2" ht="12.5" x14ac:dyDescent="0.25">
      <c r="A242" s="145" t="s">
        <v>607</v>
      </c>
      <c r="B242" s="145" t="s">
        <v>608</v>
      </c>
    </row>
    <row r="243" spans="1:2" ht="12.5" x14ac:dyDescent="0.25">
      <c r="A243" s="145" t="s">
        <v>609</v>
      </c>
      <c r="B243" s="145" t="s">
        <v>610</v>
      </c>
    </row>
    <row r="244" spans="1:2" ht="12.5" x14ac:dyDescent="0.25">
      <c r="A244" s="145" t="s">
        <v>611</v>
      </c>
      <c r="B244" s="145" t="s">
        <v>612</v>
      </c>
    </row>
    <row r="245" spans="1:2" ht="12.5" x14ac:dyDescent="0.25">
      <c r="A245" s="145" t="s">
        <v>613</v>
      </c>
      <c r="B245" s="145" t="s">
        <v>614</v>
      </c>
    </row>
    <row r="246" spans="1:2" ht="12.5" x14ac:dyDescent="0.25">
      <c r="A246" s="145" t="s">
        <v>615</v>
      </c>
      <c r="B246" s="145" t="s">
        <v>616</v>
      </c>
    </row>
    <row r="247" spans="1:2" ht="12.5" x14ac:dyDescent="0.25">
      <c r="A247" s="145" t="s">
        <v>617</v>
      </c>
      <c r="B247" s="145" t="s">
        <v>618</v>
      </c>
    </row>
    <row r="248" spans="1:2" ht="12.5" x14ac:dyDescent="0.25">
      <c r="A248" s="145" t="s">
        <v>619</v>
      </c>
      <c r="B248" s="145" t="s">
        <v>620</v>
      </c>
    </row>
    <row r="249" spans="1:2" ht="12.5" x14ac:dyDescent="0.25">
      <c r="A249" s="145" t="s">
        <v>621</v>
      </c>
      <c r="B249" s="145" t="s">
        <v>622</v>
      </c>
    </row>
    <row r="250" spans="1:2" ht="12.5" x14ac:dyDescent="0.25">
      <c r="A250" s="145" t="s">
        <v>623</v>
      </c>
      <c r="B250" s="145" t="s">
        <v>624</v>
      </c>
    </row>
    <row r="251" spans="1:2" ht="12.5" x14ac:dyDescent="0.25">
      <c r="A251" s="145" t="s">
        <v>625</v>
      </c>
      <c r="B251" s="145" t="s">
        <v>626</v>
      </c>
    </row>
    <row r="252" spans="1:2" ht="12.5" x14ac:dyDescent="0.25">
      <c r="A252" s="145" t="s">
        <v>627</v>
      </c>
      <c r="B252" s="145" t="s">
        <v>628</v>
      </c>
    </row>
    <row r="253" spans="1:2" ht="12.5" x14ac:dyDescent="0.25">
      <c r="A253" s="145" t="s">
        <v>629</v>
      </c>
      <c r="B253" s="145" t="s">
        <v>630</v>
      </c>
    </row>
    <row r="254" spans="1:2" ht="12.5" x14ac:dyDescent="0.25">
      <c r="A254" s="145" t="s">
        <v>631</v>
      </c>
      <c r="B254" s="145" t="s">
        <v>632</v>
      </c>
    </row>
    <row r="255" spans="1:2" ht="12.5" x14ac:dyDescent="0.25">
      <c r="A255" s="145" t="s">
        <v>633</v>
      </c>
      <c r="B255" s="145" t="s">
        <v>634</v>
      </c>
    </row>
    <row r="256" spans="1:2" ht="12.5" x14ac:dyDescent="0.25">
      <c r="A256" s="145" t="s">
        <v>635</v>
      </c>
      <c r="B256" s="145" t="s">
        <v>636</v>
      </c>
    </row>
    <row r="257" spans="1:2" ht="12.5" x14ac:dyDescent="0.25">
      <c r="A257" s="145" t="s">
        <v>637</v>
      </c>
      <c r="B257" s="145" t="s">
        <v>638</v>
      </c>
    </row>
    <row r="258" spans="1:2" ht="12.5" x14ac:dyDescent="0.25">
      <c r="A258" s="145" t="s">
        <v>639</v>
      </c>
      <c r="B258" s="145" t="s">
        <v>640</v>
      </c>
    </row>
    <row r="259" spans="1:2" ht="12.5" x14ac:dyDescent="0.25">
      <c r="A259" s="145" t="s">
        <v>641</v>
      </c>
      <c r="B259" s="145" t="s">
        <v>642</v>
      </c>
    </row>
    <row r="260" spans="1:2" ht="12.5" x14ac:dyDescent="0.25">
      <c r="A260" s="145" t="s">
        <v>643</v>
      </c>
      <c r="B260" s="145" t="s">
        <v>644</v>
      </c>
    </row>
    <row r="261" spans="1:2" ht="12.5" x14ac:dyDescent="0.25">
      <c r="A261" s="145" t="s">
        <v>645</v>
      </c>
      <c r="B261" s="145" t="s">
        <v>646</v>
      </c>
    </row>
    <row r="262" spans="1:2" ht="12.5" x14ac:dyDescent="0.25">
      <c r="A262" s="145" t="s">
        <v>647</v>
      </c>
      <c r="B262" s="145" t="s">
        <v>648</v>
      </c>
    </row>
    <row r="263" spans="1:2" ht="12.5" x14ac:dyDescent="0.25">
      <c r="A263" s="145" t="s">
        <v>649</v>
      </c>
      <c r="B263" s="145" t="s">
        <v>650</v>
      </c>
    </row>
    <row r="264" spans="1:2" ht="12.5" x14ac:dyDescent="0.25">
      <c r="A264" s="145" t="s">
        <v>651</v>
      </c>
      <c r="B264" s="145" t="s">
        <v>652</v>
      </c>
    </row>
    <row r="265" spans="1:2" ht="12.5" x14ac:dyDescent="0.25">
      <c r="A265" s="145" t="s">
        <v>653</v>
      </c>
      <c r="B265" s="145" t="s">
        <v>654</v>
      </c>
    </row>
    <row r="266" spans="1:2" ht="12.5" x14ac:dyDescent="0.25">
      <c r="A266" s="145" t="s">
        <v>655</v>
      </c>
      <c r="B266" s="145" t="s">
        <v>656</v>
      </c>
    </row>
    <row r="267" spans="1:2" ht="12.5" x14ac:dyDescent="0.25">
      <c r="A267" s="145" t="s">
        <v>657</v>
      </c>
      <c r="B267" s="145" t="s">
        <v>658</v>
      </c>
    </row>
    <row r="268" spans="1:2" ht="12.5" x14ac:dyDescent="0.25">
      <c r="A268" s="145" t="s">
        <v>659</v>
      </c>
      <c r="B268" s="145" t="s">
        <v>660</v>
      </c>
    </row>
    <row r="269" spans="1:2" ht="12.5" x14ac:dyDescent="0.25">
      <c r="A269" s="145" t="s">
        <v>661</v>
      </c>
      <c r="B269" s="145" t="s">
        <v>662</v>
      </c>
    </row>
    <row r="270" spans="1:2" ht="12.5" x14ac:dyDescent="0.25">
      <c r="A270" s="145" t="s">
        <v>663</v>
      </c>
      <c r="B270" s="145" t="s">
        <v>664</v>
      </c>
    </row>
    <row r="271" spans="1:2" ht="12.5" x14ac:dyDescent="0.25">
      <c r="A271" s="145" t="s">
        <v>665</v>
      </c>
      <c r="B271" s="145" t="s">
        <v>666</v>
      </c>
    </row>
    <row r="272" spans="1:2" ht="12.5" x14ac:dyDescent="0.25">
      <c r="A272" s="145" t="s">
        <v>667</v>
      </c>
      <c r="B272" s="145" t="s">
        <v>668</v>
      </c>
    </row>
    <row r="273" spans="1:2" ht="12.5" x14ac:dyDescent="0.25">
      <c r="A273" s="145" t="s">
        <v>669</v>
      </c>
      <c r="B273" s="145" t="s">
        <v>670</v>
      </c>
    </row>
    <row r="274" spans="1:2" ht="12.5" x14ac:dyDescent="0.25">
      <c r="A274" s="145" t="s">
        <v>671</v>
      </c>
      <c r="B274" s="145" t="s">
        <v>672</v>
      </c>
    </row>
    <row r="275" spans="1:2" ht="12.5" x14ac:dyDescent="0.25">
      <c r="A275" s="145" t="s">
        <v>673</v>
      </c>
      <c r="B275" s="145" t="s">
        <v>674</v>
      </c>
    </row>
    <row r="276" spans="1:2" ht="12.5" x14ac:dyDescent="0.25">
      <c r="A276" s="145" t="s">
        <v>675</v>
      </c>
      <c r="B276" s="145" t="s">
        <v>676</v>
      </c>
    </row>
    <row r="277" spans="1:2" ht="12.5" x14ac:dyDescent="0.25">
      <c r="A277" s="145" t="s">
        <v>677</v>
      </c>
      <c r="B277" s="145" t="s">
        <v>678</v>
      </c>
    </row>
    <row r="278" spans="1:2" ht="12.5" x14ac:dyDescent="0.25">
      <c r="A278" s="145" t="s">
        <v>679</v>
      </c>
      <c r="B278" s="145" t="s">
        <v>680</v>
      </c>
    </row>
    <row r="279" spans="1:2" ht="12.5" x14ac:dyDescent="0.25">
      <c r="A279" s="145" t="s">
        <v>681</v>
      </c>
      <c r="B279" s="145" t="s">
        <v>682</v>
      </c>
    </row>
    <row r="280" spans="1:2" ht="12.5" x14ac:dyDescent="0.25">
      <c r="A280" s="145" t="s">
        <v>683</v>
      </c>
      <c r="B280" s="145" t="s">
        <v>684</v>
      </c>
    </row>
    <row r="281" spans="1:2" ht="12.5" x14ac:dyDescent="0.25">
      <c r="A281" s="145" t="s">
        <v>685</v>
      </c>
      <c r="B281" s="145" t="s">
        <v>686</v>
      </c>
    </row>
    <row r="282" spans="1:2" ht="12.5" x14ac:dyDescent="0.25">
      <c r="A282" s="145" t="s">
        <v>687</v>
      </c>
      <c r="B282" s="145" t="s">
        <v>688</v>
      </c>
    </row>
    <row r="283" spans="1:2" ht="12.5" x14ac:dyDescent="0.25">
      <c r="A283" s="145" t="s">
        <v>689</v>
      </c>
      <c r="B283" s="145" t="s">
        <v>690</v>
      </c>
    </row>
    <row r="284" spans="1:2" ht="12.5" x14ac:dyDescent="0.25">
      <c r="A284" s="145" t="s">
        <v>691</v>
      </c>
      <c r="B284" s="145" t="s">
        <v>692</v>
      </c>
    </row>
    <row r="285" spans="1:2" ht="12.5" x14ac:dyDescent="0.25">
      <c r="A285" s="145" t="s">
        <v>693</v>
      </c>
      <c r="B285" s="145" t="s">
        <v>694</v>
      </c>
    </row>
    <row r="286" spans="1:2" ht="12.5" x14ac:dyDescent="0.25">
      <c r="A286" s="145" t="s">
        <v>695</v>
      </c>
      <c r="B286" s="145" t="s">
        <v>696</v>
      </c>
    </row>
    <row r="287" spans="1:2" ht="12.5" x14ac:dyDescent="0.25">
      <c r="A287" s="145" t="s">
        <v>697</v>
      </c>
      <c r="B287" s="145" t="s">
        <v>698</v>
      </c>
    </row>
    <row r="288" spans="1:2" ht="12.5" x14ac:dyDescent="0.25">
      <c r="A288" s="145" t="s">
        <v>699</v>
      </c>
      <c r="B288" s="145" t="s">
        <v>700</v>
      </c>
    </row>
    <row r="289" spans="1:2" ht="12.5" x14ac:dyDescent="0.25">
      <c r="A289" s="145" t="s">
        <v>701</v>
      </c>
      <c r="B289" s="145" t="s">
        <v>702</v>
      </c>
    </row>
    <row r="290" spans="1:2" ht="12.5" x14ac:dyDescent="0.25">
      <c r="A290" s="145" t="s">
        <v>703</v>
      </c>
      <c r="B290" s="145" t="s">
        <v>704</v>
      </c>
    </row>
    <row r="291" spans="1:2" ht="12.5" x14ac:dyDescent="0.25">
      <c r="A291" s="145" t="s">
        <v>705</v>
      </c>
      <c r="B291" s="145" t="s">
        <v>706</v>
      </c>
    </row>
    <row r="292" spans="1:2" ht="12.5" x14ac:dyDescent="0.25">
      <c r="A292" s="145" t="s">
        <v>707</v>
      </c>
      <c r="B292" s="145" t="s">
        <v>708</v>
      </c>
    </row>
    <row r="293" spans="1:2" ht="12.5" x14ac:dyDescent="0.25">
      <c r="A293" s="145" t="s">
        <v>709</v>
      </c>
      <c r="B293" s="145" t="s">
        <v>710</v>
      </c>
    </row>
    <row r="294" spans="1:2" ht="12.5" x14ac:dyDescent="0.25">
      <c r="A294" s="145" t="s">
        <v>711</v>
      </c>
      <c r="B294" s="145" t="s">
        <v>712</v>
      </c>
    </row>
    <row r="295" spans="1:2" ht="12.5" x14ac:dyDescent="0.25">
      <c r="A295" s="145" t="s">
        <v>713</v>
      </c>
      <c r="B295" s="145" t="s">
        <v>714</v>
      </c>
    </row>
    <row r="296" spans="1:2" ht="12.5" x14ac:dyDescent="0.25">
      <c r="A296" s="145" t="s">
        <v>715</v>
      </c>
      <c r="B296" s="145" t="s">
        <v>716</v>
      </c>
    </row>
    <row r="297" spans="1:2" ht="12.5" x14ac:dyDescent="0.25">
      <c r="A297" s="145" t="s">
        <v>717</v>
      </c>
      <c r="B297" s="145" t="s">
        <v>718</v>
      </c>
    </row>
    <row r="298" spans="1:2" ht="12.5" x14ac:dyDescent="0.25">
      <c r="A298" s="145" t="s">
        <v>719</v>
      </c>
      <c r="B298" s="145" t="s">
        <v>720</v>
      </c>
    </row>
    <row r="299" spans="1:2" ht="12.5" x14ac:dyDescent="0.25">
      <c r="A299" s="145" t="s">
        <v>721</v>
      </c>
      <c r="B299" s="145" t="s">
        <v>722</v>
      </c>
    </row>
    <row r="300" spans="1:2" ht="12.5" x14ac:dyDescent="0.25">
      <c r="A300" s="145" t="s">
        <v>723</v>
      </c>
      <c r="B300" s="145" t="s">
        <v>724</v>
      </c>
    </row>
    <row r="301" spans="1:2" ht="12.5" x14ac:dyDescent="0.25">
      <c r="A301" s="145" t="s">
        <v>725</v>
      </c>
      <c r="B301" s="145" t="s">
        <v>726</v>
      </c>
    </row>
    <row r="302" spans="1:2" ht="12.5" x14ac:dyDescent="0.25">
      <c r="A302" s="145" t="s">
        <v>727</v>
      </c>
      <c r="B302" s="145" t="s">
        <v>728</v>
      </c>
    </row>
    <row r="303" spans="1:2" ht="12.5" x14ac:dyDescent="0.25">
      <c r="A303" s="145" t="s">
        <v>729</v>
      </c>
      <c r="B303" s="145" t="s">
        <v>730</v>
      </c>
    </row>
    <row r="304" spans="1:2" ht="12.5" x14ac:dyDescent="0.25">
      <c r="A304" s="145" t="s">
        <v>731</v>
      </c>
      <c r="B304" s="145" t="s">
        <v>732</v>
      </c>
    </row>
    <row r="305" spans="1:2" ht="12.5" x14ac:dyDescent="0.25">
      <c r="A305" s="145" t="s">
        <v>733</v>
      </c>
      <c r="B305" s="145" t="s">
        <v>734</v>
      </c>
    </row>
    <row r="306" spans="1:2" ht="12.5" x14ac:dyDescent="0.25">
      <c r="A306" s="145" t="s">
        <v>735</v>
      </c>
      <c r="B306" s="145" t="s">
        <v>736</v>
      </c>
    </row>
    <row r="307" spans="1:2" ht="12.5" x14ac:dyDescent="0.25">
      <c r="A307" s="145" t="s">
        <v>737</v>
      </c>
      <c r="B307" s="145" t="s">
        <v>738</v>
      </c>
    </row>
    <row r="308" spans="1:2" ht="12.5" x14ac:dyDescent="0.25">
      <c r="A308" s="145" t="s">
        <v>739</v>
      </c>
      <c r="B308" s="145" t="s">
        <v>740</v>
      </c>
    </row>
    <row r="309" spans="1:2" ht="12.5" x14ac:dyDescent="0.25">
      <c r="A309" s="145" t="s">
        <v>741</v>
      </c>
      <c r="B309" s="145" t="s">
        <v>742</v>
      </c>
    </row>
    <row r="310" spans="1:2" ht="12.5" x14ac:dyDescent="0.25">
      <c r="A310" s="145" t="s">
        <v>743</v>
      </c>
      <c r="B310" s="145" t="s">
        <v>744</v>
      </c>
    </row>
    <row r="311" spans="1:2" ht="12.5" x14ac:dyDescent="0.25">
      <c r="A311" s="145" t="s">
        <v>745</v>
      </c>
      <c r="B311" s="145" t="s">
        <v>746</v>
      </c>
    </row>
    <row r="312" spans="1:2" ht="12.5" x14ac:dyDescent="0.25">
      <c r="A312" s="145" t="s">
        <v>747</v>
      </c>
      <c r="B312" s="145" t="s">
        <v>748</v>
      </c>
    </row>
    <row r="313" spans="1:2" ht="12.5" x14ac:dyDescent="0.25">
      <c r="A313" s="145" t="s">
        <v>749</v>
      </c>
      <c r="B313" s="145" t="s">
        <v>750</v>
      </c>
    </row>
    <row r="314" spans="1:2" ht="12.5" x14ac:dyDescent="0.25">
      <c r="A314" s="145" t="s">
        <v>751</v>
      </c>
      <c r="B314" s="145" t="s">
        <v>752</v>
      </c>
    </row>
    <row r="315" spans="1:2" ht="12.5" x14ac:dyDescent="0.25">
      <c r="A315" s="145" t="s">
        <v>753</v>
      </c>
      <c r="B315" s="145" t="s">
        <v>754</v>
      </c>
    </row>
    <row r="316" spans="1:2" ht="12.5" x14ac:dyDescent="0.25">
      <c r="A316" s="145" t="s">
        <v>755</v>
      </c>
      <c r="B316" s="145" t="s">
        <v>756</v>
      </c>
    </row>
    <row r="317" spans="1:2" ht="12.5" x14ac:dyDescent="0.25">
      <c r="A317" s="145" t="s">
        <v>757</v>
      </c>
      <c r="B317" s="145" t="s">
        <v>758</v>
      </c>
    </row>
    <row r="318" spans="1:2" ht="12.5" x14ac:dyDescent="0.25">
      <c r="A318" s="145" t="s">
        <v>759</v>
      </c>
      <c r="B318" s="145" t="s">
        <v>760</v>
      </c>
    </row>
    <row r="319" spans="1:2" ht="12.5" x14ac:dyDescent="0.25">
      <c r="A319" s="145" t="s">
        <v>761</v>
      </c>
      <c r="B319" s="145" t="s">
        <v>762</v>
      </c>
    </row>
    <row r="320" spans="1:2" ht="12.5" x14ac:dyDescent="0.25">
      <c r="A320" s="145" t="s">
        <v>763</v>
      </c>
      <c r="B320" s="145" t="s">
        <v>764</v>
      </c>
    </row>
    <row r="321" spans="1:2" ht="12.5" x14ac:dyDescent="0.25">
      <c r="A321" s="145" t="s">
        <v>765</v>
      </c>
      <c r="B321" s="145" t="s">
        <v>766</v>
      </c>
    </row>
    <row r="322" spans="1:2" ht="12.5" x14ac:dyDescent="0.25">
      <c r="A322" s="145" t="s">
        <v>767</v>
      </c>
      <c r="B322" s="145" t="s">
        <v>768</v>
      </c>
    </row>
    <row r="323" spans="1:2" ht="12.5" x14ac:dyDescent="0.25">
      <c r="A323" s="145" t="s">
        <v>769</v>
      </c>
      <c r="B323" s="145" t="s">
        <v>770</v>
      </c>
    </row>
    <row r="324" spans="1:2" ht="12.5" x14ac:dyDescent="0.25">
      <c r="A324" s="145" t="s">
        <v>771</v>
      </c>
      <c r="B324" s="145" t="s">
        <v>772</v>
      </c>
    </row>
    <row r="325" spans="1:2" ht="12.5" x14ac:dyDescent="0.25">
      <c r="A325" s="145" t="s">
        <v>773</v>
      </c>
      <c r="B325" s="145" t="s">
        <v>774</v>
      </c>
    </row>
    <row r="326" spans="1:2" ht="12.5" x14ac:dyDescent="0.25">
      <c r="A326" s="145" t="s">
        <v>775</v>
      </c>
      <c r="B326" s="145" t="s">
        <v>776</v>
      </c>
    </row>
    <row r="327" spans="1:2" ht="12.5" x14ac:dyDescent="0.25">
      <c r="A327" s="145" t="s">
        <v>777</v>
      </c>
      <c r="B327" s="145" t="s">
        <v>778</v>
      </c>
    </row>
    <row r="328" spans="1:2" ht="12.5" x14ac:dyDescent="0.25">
      <c r="A328" s="145" t="s">
        <v>779</v>
      </c>
      <c r="B328" s="145" t="s">
        <v>780</v>
      </c>
    </row>
    <row r="329" spans="1:2" ht="12.5" x14ac:dyDescent="0.25">
      <c r="A329" s="145" t="s">
        <v>781</v>
      </c>
      <c r="B329" s="145" t="s">
        <v>782</v>
      </c>
    </row>
    <row r="330" spans="1:2" ht="12.5" x14ac:dyDescent="0.25">
      <c r="A330" s="145" t="s">
        <v>783</v>
      </c>
      <c r="B330" s="145" t="s">
        <v>784</v>
      </c>
    </row>
    <row r="331" spans="1:2" ht="12.5" x14ac:dyDescent="0.25">
      <c r="A331" s="145" t="s">
        <v>785</v>
      </c>
      <c r="B331" s="145" t="s">
        <v>786</v>
      </c>
    </row>
    <row r="332" spans="1:2" ht="12.5" x14ac:dyDescent="0.25">
      <c r="A332" s="145" t="s">
        <v>787</v>
      </c>
      <c r="B332" s="145" t="s">
        <v>788</v>
      </c>
    </row>
    <row r="333" spans="1:2" ht="12.5" x14ac:dyDescent="0.25">
      <c r="A333" s="145" t="s">
        <v>789</v>
      </c>
      <c r="B333" s="145" t="s">
        <v>790</v>
      </c>
    </row>
    <row r="334" spans="1:2" ht="12.5" x14ac:dyDescent="0.25">
      <c r="A334" s="145" t="s">
        <v>791</v>
      </c>
      <c r="B334" s="145" t="s">
        <v>792</v>
      </c>
    </row>
    <row r="335" spans="1:2" ht="12.5" x14ac:dyDescent="0.25">
      <c r="A335" s="145" t="s">
        <v>793</v>
      </c>
      <c r="B335" s="145" t="s">
        <v>794</v>
      </c>
    </row>
    <row r="336" spans="1:2" ht="12.5" x14ac:dyDescent="0.25">
      <c r="A336" s="145" t="s">
        <v>795</v>
      </c>
      <c r="B336" s="145" t="s">
        <v>796</v>
      </c>
    </row>
    <row r="337" spans="1:2" ht="12.5" x14ac:dyDescent="0.25">
      <c r="A337" s="145" t="s">
        <v>797</v>
      </c>
      <c r="B337" s="145" t="s">
        <v>798</v>
      </c>
    </row>
    <row r="338" spans="1:2" ht="12.5" x14ac:dyDescent="0.25">
      <c r="A338" s="145" t="s">
        <v>799</v>
      </c>
      <c r="B338" s="145" t="s">
        <v>800</v>
      </c>
    </row>
    <row r="339" spans="1:2" ht="12.5" x14ac:dyDescent="0.25">
      <c r="A339" s="145" t="s">
        <v>801</v>
      </c>
      <c r="B339" s="145" t="s">
        <v>802</v>
      </c>
    </row>
    <row r="340" spans="1:2" ht="12.5" x14ac:dyDescent="0.25">
      <c r="A340" s="145" t="s">
        <v>803</v>
      </c>
      <c r="B340" s="145" t="s">
        <v>804</v>
      </c>
    </row>
    <row r="341" spans="1:2" ht="12.5" x14ac:dyDescent="0.25">
      <c r="A341" s="145" t="s">
        <v>805</v>
      </c>
      <c r="B341" s="145" t="s">
        <v>806</v>
      </c>
    </row>
    <row r="342" spans="1:2" ht="12.5" x14ac:dyDescent="0.25">
      <c r="A342" s="145" t="s">
        <v>807</v>
      </c>
      <c r="B342" s="145" t="s">
        <v>808</v>
      </c>
    </row>
    <row r="343" spans="1:2" ht="12.5" x14ac:dyDescent="0.25">
      <c r="A343" s="145" t="s">
        <v>809</v>
      </c>
      <c r="B343" s="145" t="s">
        <v>810</v>
      </c>
    </row>
    <row r="344" spans="1:2" ht="12.5" x14ac:dyDescent="0.25">
      <c r="A344" s="145" t="s">
        <v>811</v>
      </c>
      <c r="B344" s="145" t="s">
        <v>812</v>
      </c>
    </row>
    <row r="345" spans="1:2" ht="12.5" x14ac:dyDescent="0.25">
      <c r="A345" s="145" t="s">
        <v>813</v>
      </c>
      <c r="B345" s="145" t="s">
        <v>814</v>
      </c>
    </row>
    <row r="346" spans="1:2" ht="12.5" x14ac:dyDescent="0.25">
      <c r="A346" s="145" t="s">
        <v>815</v>
      </c>
      <c r="B346" s="145" t="s">
        <v>816</v>
      </c>
    </row>
    <row r="347" spans="1:2" ht="12.5" x14ac:dyDescent="0.25">
      <c r="A347" s="145" t="s">
        <v>817</v>
      </c>
      <c r="B347" s="145" t="s">
        <v>818</v>
      </c>
    </row>
    <row r="348" spans="1:2" ht="12.5" x14ac:dyDescent="0.25">
      <c r="A348" s="145" t="s">
        <v>819</v>
      </c>
      <c r="B348" s="145" t="s">
        <v>820</v>
      </c>
    </row>
    <row r="349" spans="1:2" ht="12.5" x14ac:dyDescent="0.25">
      <c r="A349" s="145" t="s">
        <v>821</v>
      </c>
      <c r="B349" s="145" t="s">
        <v>822</v>
      </c>
    </row>
    <row r="350" spans="1:2" ht="12.5" x14ac:dyDescent="0.25">
      <c r="A350" s="145" t="s">
        <v>823</v>
      </c>
      <c r="B350" s="145" t="s">
        <v>824</v>
      </c>
    </row>
    <row r="351" spans="1:2" ht="12.5" x14ac:dyDescent="0.25">
      <c r="A351" s="145" t="s">
        <v>825</v>
      </c>
      <c r="B351" s="145" t="s">
        <v>826</v>
      </c>
    </row>
    <row r="352" spans="1:2" ht="12.5" x14ac:dyDescent="0.25">
      <c r="A352" s="145" t="s">
        <v>827</v>
      </c>
      <c r="B352" s="145" t="s">
        <v>828</v>
      </c>
    </row>
    <row r="353" spans="1:2" ht="12.5" x14ac:dyDescent="0.25">
      <c r="A353" s="145" t="s">
        <v>829</v>
      </c>
      <c r="B353" s="145" t="s">
        <v>830</v>
      </c>
    </row>
    <row r="354" spans="1:2" ht="12.5" x14ac:dyDescent="0.25">
      <c r="A354" s="145" t="s">
        <v>831</v>
      </c>
      <c r="B354" s="145" t="s">
        <v>832</v>
      </c>
    </row>
    <row r="355" spans="1:2" ht="12.5" x14ac:dyDescent="0.25">
      <c r="A355" s="145" t="s">
        <v>833</v>
      </c>
      <c r="B355" s="145" t="s">
        <v>834</v>
      </c>
    </row>
    <row r="356" spans="1:2" ht="12.5" x14ac:dyDescent="0.25">
      <c r="A356" s="145" t="s">
        <v>835</v>
      </c>
      <c r="B356" s="145" t="s">
        <v>836</v>
      </c>
    </row>
    <row r="357" spans="1:2" ht="12.5" x14ac:dyDescent="0.25">
      <c r="A357" s="145" t="s">
        <v>837</v>
      </c>
      <c r="B357" s="145" t="s">
        <v>838</v>
      </c>
    </row>
    <row r="358" spans="1:2" ht="12.5" x14ac:dyDescent="0.25">
      <c r="A358" s="145" t="s">
        <v>839</v>
      </c>
      <c r="B358" s="145" t="s">
        <v>840</v>
      </c>
    </row>
    <row r="359" spans="1:2" ht="12.5" x14ac:dyDescent="0.25">
      <c r="A359" s="145" t="s">
        <v>841</v>
      </c>
      <c r="B359" s="145" t="s">
        <v>842</v>
      </c>
    </row>
    <row r="360" spans="1:2" ht="12.5" x14ac:dyDescent="0.25">
      <c r="A360" s="145" t="s">
        <v>843</v>
      </c>
      <c r="B360" s="145" t="s">
        <v>844</v>
      </c>
    </row>
    <row r="361" spans="1:2" ht="12.5" x14ac:dyDescent="0.25">
      <c r="A361" s="145" t="s">
        <v>845</v>
      </c>
      <c r="B361" s="145" t="s">
        <v>846</v>
      </c>
    </row>
    <row r="362" spans="1:2" ht="12.5" x14ac:dyDescent="0.25">
      <c r="A362" s="145" t="s">
        <v>847</v>
      </c>
      <c r="B362" s="145" t="s">
        <v>848</v>
      </c>
    </row>
    <row r="363" spans="1:2" ht="12.5" x14ac:dyDescent="0.25">
      <c r="A363" s="145" t="s">
        <v>849</v>
      </c>
      <c r="B363" s="145" t="s">
        <v>850</v>
      </c>
    </row>
    <row r="364" spans="1:2" ht="12.5" x14ac:dyDescent="0.25">
      <c r="A364" s="145" t="s">
        <v>851</v>
      </c>
      <c r="B364" s="145" t="s">
        <v>852</v>
      </c>
    </row>
    <row r="365" spans="1:2" ht="12.5" x14ac:dyDescent="0.25">
      <c r="A365" s="145" t="s">
        <v>853</v>
      </c>
      <c r="B365" s="145" t="s">
        <v>854</v>
      </c>
    </row>
    <row r="366" spans="1:2" ht="12.5" x14ac:dyDescent="0.25">
      <c r="A366" s="145" t="s">
        <v>855</v>
      </c>
      <c r="B366" s="145" t="s">
        <v>856</v>
      </c>
    </row>
    <row r="367" spans="1:2" ht="12.5" x14ac:dyDescent="0.25">
      <c r="A367" s="145" t="s">
        <v>857</v>
      </c>
      <c r="B367" s="145" t="s">
        <v>858</v>
      </c>
    </row>
    <row r="368" spans="1:2" ht="12.5" x14ac:dyDescent="0.25">
      <c r="A368" s="145" t="s">
        <v>859</v>
      </c>
      <c r="B368" s="145" t="s">
        <v>860</v>
      </c>
    </row>
    <row r="369" spans="1:2" ht="12.5" x14ac:dyDescent="0.25">
      <c r="A369" s="145" t="s">
        <v>861</v>
      </c>
      <c r="B369" s="145" t="s">
        <v>862</v>
      </c>
    </row>
    <row r="370" spans="1:2" ht="12.5" x14ac:dyDescent="0.25">
      <c r="A370" s="145" t="s">
        <v>863</v>
      </c>
      <c r="B370" s="145" t="s">
        <v>864</v>
      </c>
    </row>
    <row r="371" spans="1:2" ht="12.5" x14ac:dyDescent="0.25">
      <c r="A371" s="145" t="s">
        <v>865</v>
      </c>
      <c r="B371" s="145" t="s">
        <v>866</v>
      </c>
    </row>
    <row r="372" spans="1:2" ht="12.5" x14ac:dyDescent="0.25">
      <c r="A372" s="145" t="s">
        <v>867</v>
      </c>
      <c r="B372" s="145" t="s">
        <v>868</v>
      </c>
    </row>
    <row r="373" spans="1:2" ht="12.5" x14ac:dyDescent="0.25">
      <c r="A373" s="145" t="s">
        <v>869</v>
      </c>
      <c r="B373" s="145" t="s">
        <v>870</v>
      </c>
    </row>
    <row r="374" spans="1:2" ht="12.5" x14ac:dyDescent="0.25">
      <c r="A374" s="145" t="s">
        <v>871</v>
      </c>
      <c r="B374" s="145" t="s">
        <v>872</v>
      </c>
    </row>
    <row r="375" spans="1:2" ht="12.5" x14ac:dyDescent="0.25">
      <c r="A375" s="145" t="s">
        <v>873</v>
      </c>
      <c r="B375" s="145" t="s">
        <v>874</v>
      </c>
    </row>
    <row r="376" spans="1:2" ht="12.5" x14ac:dyDescent="0.25">
      <c r="A376" s="145" t="s">
        <v>875</v>
      </c>
      <c r="B376" s="145" t="s">
        <v>876</v>
      </c>
    </row>
    <row r="377" spans="1:2" ht="12.5" x14ac:dyDescent="0.25">
      <c r="A377" s="145" t="s">
        <v>877</v>
      </c>
      <c r="B377" s="145" t="s">
        <v>878</v>
      </c>
    </row>
    <row r="378" spans="1:2" ht="12.5" x14ac:dyDescent="0.25">
      <c r="A378" s="145" t="s">
        <v>879</v>
      </c>
      <c r="B378" s="145" t="s">
        <v>880</v>
      </c>
    </row>
    <row r="379" spans="1:2" ht="12.5" x14ac:dyDescent="0.25">
      <c r="A379" s="145" t="s">
        <v>881</v>
      </c>
      <c r="B379" s="145" t="s">
        <v>882</v>
      </c>
    </row>
    <row r="380" spans="1:2" ht="12.5" x14ac:dyDescent="0.25">
      <c r="A380" s="145" t="s">
        <v>883</v>
      </c>
      <c r="B380" s="145" t="s">
        <v>884</v>
      </c>
    </row>
    <row r="381" spans="1:2" ht="12.5" x14ac:dyDescent="0.25">
      <c r="A381" s="145" t="s">
        <v>885</v>
      </c>
      <c r="B381" s="145" t="s">
        <v>886</v>
      </c>
    </row>
    <row r="382" spans="1:2" ht="12.5" x14ac:dyDescent="0.25">
      <c r="A382" s="145" t="s">
        <v>887</v>
      </c>
      <c r="B382" s="145" t="s">
        <v>888</v>
      </c>
    </row>
    <row r="383" spans="1:2" ht="12.5" x14ac:dyDescent="0.25">
      <c r="A383" s="145" t="s">
        <v>889</v>
      </c>
      <c r="B383" s="145" t="s">
        <v>890</v>
      </c>
    </row>
    <row r="384" spans="1:2" ht="12.5" x14ac:dyDescent="0.25">
      <c r="A384" s="145" t="s">
        <v>891</v>
      </c>
      <c r="B384" s="145" t="s">
        <v>892</v>
      </c>
    </row>
    <row r="385" spans="1:2" ht="12.5" x14ac:dyDescent="0.25">
      <c r="A385" s="145" t="s">
        <v>893</v>
      </c>
      <c r="B385" s="145" t="s">
        <v>894</v>
      </c>
    </row>
    <row r="386" spans="1:2" ht="12.5" x14ac:dyDescent="0.25">
      <c r="A386" s="145" t="s">
        <v>895</v>
      </c>
      <c r="B386" s="145" t="s">
        <v>896</v>
      </c>
    </row>
    <row r="387" spans="1:2" ht="12.5" x14ac:dyDescent="0.25">
      <c r="A387" s="145" t="s">
        <v>897</v>
      </c>
      <c r="B387" s="145" t="s">
        <v>898</v>
      </c>
    </row>
    <row r="388" spans="1:2" ht="12.5" x14ac:dyDescent="0.25">
      <c r="A388" s="145" t="s">
        <v>899</v>
      </c>
      <c r="B388" s="145" t="s">
        <v>900</v>
      </c>
    </row>
    <row r="389" spans="1:2" ht="12.5" x14ac:dyDescent="0.25">
      <c r="A389" s="145" t="s">
        <v>901</v>
      </c>
      <c r="B389" s="145" t="s">
        <v>902</v>
      </c>
    </row>
    <row r="390" spans="1:2" ht="12.5" x14ac:dyDescent="0.25">
      <c r="A390" s="145" t="s">
        <v>903</v>
      </c>
      <c r="B390" s="145" t="s">
        <v>904</v>
      </c>
    </row>
    <row r="391" spans="1:2" ht="12.5" x14ac:dyDescent="0.25">
      <c r="A391" s="145" t="s">
        <v>905</v>
      </c>
      <c r="B391" s="145" t="s">
        <v>906</v>
      </c>
    </row>
    <row r="392" spans="1:2" ht="12.5" x14ac:dyDescent="0.25">
      <c r="A392" s="145" t="s">
        <v>907</v>
      </c>
      <c r="B392" s="145" t="s">
        <v>908</v>
      </c>
    </row>
    <row r="393" spans="1:2" ht="12.5" x14ac:dyDescent="0.25">
      <c r="A393" s="145" t="s">
        <v>909</v>
      </c>
      <c r="B393" s="145" t="s">
        <v>910</v>
      </c>
    </row>
    <row r="394" spans="1:2" ht="12.5" x14ac:dyDescent="0.25">
      <c r="A394" s="145" t="s">
        <v>911</v>
      </c>
      <c r="B394" s="145" t="s">
        <v>912</v>
      </c>
    </row>
    <row r="395" spans="1:2" ht="12.5" x14ac:dyDescent="0.25">
      <c r="A395" s="145" t="s">
        <v>913</v>
      </c>
      <c r="B395" s="145" t="s">
        <v>914</v>
      </c>
    </row>
    <row r="396" spans="1:2" ht="12.5" x14ac:dyDescent="0.25">
      <c r="A396" s="145" t="s">
        <v>915</v>
      </c>
      <c r="B396" s="145" t="s">
        <v>916</v>
      </c>
    </row>
    <row r="397" spans="1:2" ht="12.5" x14ac:dyDescent="0.25">
      <c r="A397" s="145" t="s">
        <v>917</v>
      </c>
      <c r="B397" s="145" t="s">
        <v>918</v>
      </c>
    </row>
    <row r="398" spans="1:2" ht="12.5" x14ac:dyDescent="0.25">
      <c r="A398" s="145" t="s">
        <v>919</v>
      </c>
      <c r="B398" s="145" t="s">
        <v>920</v>
      </c>
    </row>
    <row r="399" spans="1:2" ht="12.5" x14ac:dyDescent="0.25">
      <c r="A399" s="145" t="s">
        <v>921</v>
      </c>
      <c r="B399" s="145" t="s">
        <v>922</v>
      </c>
    </row>
    <row r="400" spans="1:2" ht="12.5" x14ac:dyDescent="0.25">
      <c r="A400" s="145" t="s">
        <v>923</v>
      </c>
      <c r="B400" s="145" t="s">
        <v>924</v>
      </c>
    </row>
    <row r="401" spans="1:2" ht="12.5" x14ac:dyDescent="0.25">
      <c r="A401" s="145" t="s">
        <v>925</v>
      </c>
      <c r="B401" s="145" t="s">
        <v>926</v>
      </c>
    </row>
    <row r="402" spans="1:2" ht="12.5" x14ac:dyDescent="0.25">
      <c r="A402" s="145" t="s">
        <v>927</v>
      </c>
      <c r="B402" s="145" t="s">
        <v>928</v>
      </c>
    </row>
    <row r="403" spans="1:2" ht="12.5" x14ac:dyDescent="0.25">
      <c r="A403" s="145" t="s">
        <v>929</v>
      </c>
      <c r="B403" s="145" t="s">
        <v>930</v>
      </c>
    </row>
    <row r="404" spans="1:2" ht="12.5" x14ac:dyDescent="0.25">
      <c r="A404" s="145" t="s">
        <v>931</v>
      </c>
      <c r="B404" s="145" t="s">
        <v>932</v>
      </c>
    </row>
    <row r="405" spans="1:2" ht="12.5" x14ac:dyDescent="0.25">
      <c r="A405" s="145" t="s">
        <v>933</v>
      </c>
      <c r="B405" s="145" t="s">
        <v>934</v>
      </c>
    </row>
    <row r="406" spans="1:2" ht="12.5" x14ac:dyDescent="0.25">
      <c r="A406" s="145" t="s">
        <v>935</v>
      </c>
      <c r="B406" s="145" t="s">
        <v>936</v>
      </c>
    </row>
    <row r="407" spans="1:2" ht="12.5" x14ac:dyDescent="0.25">
      <c r="A407" s="145" t="s">
        <v>937</v>
      </c>
      <c r="B407" s="145" t="s">
        <v>938</v>
      </c>
    </row>
    <row r="408" spans="1:2" ht="12.5" x14ac:dyDescent="0.25">
      <c r="A408" s="145" t="s">
        <v>939</v>
      </c>
      <c r="B408" s="145" t="s">
        <v>940</v>
      </c>
    </row>
    <row r="409" spans="1:2" ht="12.5" x14ac:dyDescent="0.25">
      <c r="A409" s="145" t="s">
        <v>941</v>
      </c>
      <c r="B409" s="145" t="s">
        <v>942</v>
      </c>
    </row>
    <row r="410" spans="1:2" ht="12.5" x14ac:dyDescent="0.25">
      <c r="A410" s="145" t="s">
        <v>943</v>
      </c>
      <c r="B410" s="145" t="s">
        <v>944</v>
      </c>
    </row>
    <row r="411" spans="1:2" ht="12.5" x14ac:dyDescent="0.25">
      <c r="A411" s="145" t="s">
        <v>945</v>
      </c>
      <c r="B411" s="145" t="s">
        <v>946</v>
      </c>
    </row>
    <row r="412" spans="1:2" ht="12.5" x14ac:dyDescent="0.25">
      <c r="A412" s="145" t="s">
        <v>947</v>
      </c>
      <c r="B412" s="145" t="s">
        <v>948</v>
      </c>
    </row>
    <row r="413" spans="1:2" ht="12.5" x14ac:dyDescent="0.25">
      <c r="A413" s="145" t="s">
        <v>949</v>
      </c>
      <c r="B413" s="145" t="s">
        <v>950</v>
      </c>
    </row>
    <row r="414" spans="1:2" ht="12.5" x14ac:dyDescent="0.25">
      <c r="A414" s="145" t="s">
        <v>951</v>
      </c>
      <c r="B414" s="145" t="s">
        <v>952</v>
      </c>
    </row>
    <row r="415" spans="1:2" ht="12.5" x14ac:dyDescent="0.25">
      <c r="A415" s="145" t="s">
        <v>953</v>
      </c>
      <c r="B415" s="145" t="s">
        <v>954</v>
      </c>
    </row>
    <row r="416" spans="1:2" ht="12.5" x14ac:dyDescent="0.25">
      <c r="A416" s="145" t="s">
        <v>955</v>
      </c>
      <c r="B416" s="145" t="s">
        <v>956</v>
      </c>
    </row>
    <row r="417" spans="1:2" ht="12.5" x14ac:dyDescent="0.25">
      <c r="A417" s="145" t="s">
        <v>957</v>
      </c>
      <c r="B417" s="145" t="s">
        <v>958</v>
      </c>
    </row>
    <row r="418" spans="1:2" ht="12.5" x14ac:dyDescent="0.25">
      <c r="A418" s="145" t="s">
        <v>959</v>
      </c>
      <c r="B418" s="145" t="s">
        <v>960</v>
      </c>
    </row>
    <row r="419" spans="1:2" ht="12.5" x14ac:dyDescent="0.25">
      <c r="A419" s="145" t="s">
        <v>961</v>
      </c>
      <c r="B419" s="145" t="s">
        <v>962</v>
      </c>
    </row>
    <row r="420" spans="1:2" ht="12.5" x14ac:dyDescent="0.25">
      <c r="A420" s="145" t="s">
        <v>963</v>
      </c>
      <c r="B420" s="145" t="s">
        <v>964</v>
      </c>
    </row>
    <row r="421" spans="1:2" ht="12.5" x14ac:dyDescent="0.25">
      <c r="A421" s="145" t="s">
        <v>965</v>
      </c>
      <c r="B421" s="145" t="s">
        <v>966</v>
      </c>
    </row>
    <row r="422" spans="1:2" ht="12.5" x14ac:dyDescent="0.25">
      <c r="A422" s="145" t="s">
        <v>967</v>
      </c>
      <c r="B422" s="145" t="s">
        <v>968</v>
      </c>
    </row>
    <row r="423" spans="1:2" ht="12.5" x14ac:dyDescent="0.25">
      <c r="A423" s="145" t="s">
        <v>969</v>
      </c>
      <c r="B423" s="145" t="s">
        <v>970</v>
      </c>
    </row>
    <row r="424" spans="1:2" ht="12.5" x14ac:dyDescent="0.25">
      <c r="A424" s="145" t="s">
        <v>971</v>
      </c>
      <c r="B424" s="145" t="s">
        <v>972</v>
      </c>
    </row>
    <row r="425" spans="1:2" ht="12.5" x14ac:dyDescent="0.25">
      <c r="A425" s="145" t="s">
        <v>973</v>
      </c>
      <c r="B425" s="145" t="s">
        <v>974</v>
      </c>
    </row>
    <row r="426" spans="1:2" ht="12.5" x14ac:dyDescent="0.25">
      <c r="A426" s="145" t="s">
        <v>975</v>
      </c>
      <c r="B426" s="145" t="s">
        <v>976</v>
      </c>
    </row>
    <row r="427" spans="1:2" ht="12.5" x14ac:dyDescent="0.25">
      <c r="A427" s="145" t="s">
        <v>977</v>
      </c>
      <c r="B427" s="145" t="s">
        <v>978</v>
      </c>
    </row>
    <row r="428" spans="1:2" ht="12.5" x14ac:dyDescent="0.25">
      <c r="A428" s="145" t="s">
        <v>979</v>
      </c>
      <c r="B428" s="145" t="s">
        <v>980</v>
      </c>
    </row>
    <row r="429" spans="1:2" ht="12.5" x14ac:dyDescent="0.25">
      <c r="A429" s="145" t="s">
        <v>981</v>
      </c>
      <c r="B429" s="145" t="s">
        <v>982</v>
      </c>
    </row>
    <row r="430" spans="1:2" ht="12.5" x14ac:dyDescent="0.25">
      <c r="A430" s="145" t="s">
        <v>983</v>
      </c>
      <c r="B430" s="145" t="s">
        <v>984</v>
      </c>
    </row>
    <row r="431" spans="1:2" ht="12.5" x14ac:dyDescent="0.25">
      <c r="A431" s="145" t="s">
        <v>985</v>
      </c>
      <c r="B431" s="145" t="s">
        <v>986</v>
      </c>
    </row>
    <row r="432" spans="1:2" ht="12.5" x14ac:dyDescent="0.25">
      <c r="A432" s="145" t="s">
        <v>987</v>
      </c>
      <c r="B432" s="145" t="s">
        <v>988</v>
      </c>
    </row>
    <row r="433" spans="1:2" ht="12.5" x14ac:dyDescent="0.25">
      <c r="A433" s="145" t="s">
        <v>989</v>
      </c>
      <c r="B433" s="145" t="s">
        <v>990</v>
      </c>
    </row>
    <row r="434" spans="1:2" ht="12.5" x14ac:dyDescent="0.25">
      <c r="A434" s="145" t="s">
        <v>991</v>
      </c>
      <c r="B434" s="145" t="s">
        <v>992</v>
      </c>
    </row>
    <row r="435" spans="1:2" ht="12.5" x14ac:dyDescent="0.25">
      <c r="A435" s="145" t="s">
        <v>993</v>
      </c>
      <c r="B435" s="145" t="s">
        <v>994</v>
      </c>
    </row>
    <row r="436" spans="1:2" ht="12.5" x14ac:dyDescent="0.25">
      <c r="A436" s="145" t="s">
        <v>995</v>
      </c>
      <c r="B436" s="145" t="s">
        <v>996</v>
      </c>
    </row>
    <row r="437" spans="1:2" ht="12.5" x14ac:dyDescent="0.25">
      <c r="A437" s="145" t="s">
        <v>997</v>
      </c>
      <c r="B437" s="145" t="s">
        <v>998</v>
      </c>
    </row>
    <row r="438" spans="1:2" ht="12.5" x14ac:dyDescent="0.25">
      <c r="A438" s="145" t="s">
        <v>999</v>
      </c>
      <c r="B438" s="145" t="s">
        <v>1000</v>
      </c>
    </row>
    <row r="439" spans="1:2" ht="12.5" x14ac:dyDescent="0.25">
      <c r="A439" s="145" t="s">
        <v>1001</v>
      </c>
      <c r="B439" s="145" t="s">
        <v>1002</v>
      </c>
    </row>
    <row r="440" spans="1:2" ht="12.5" x14ac:dyDescent="0.25">
      <c r="A440" s="145" t="s">
        <v>1003</v>
      </c>
      <c r="B440" s="145" t="s">
        <v>1004</v>
      </c>
    </row>
    <row r="441" spans="1:2" ht="12.5" x14ac:dyDescent="0.25">
      <c r="A441" s="145" t="s">
        <v>1005</v>
      </c>
      <c r="B441" s="145" t="s">
        <v>1006</v>
      </c>
    </row>
    <row r="442" spans="1:2" ht="12.5" x14ac:dyDescent="0.25">
      <c r="A442" s="145" t="s">
        <v>1007</v>
      </c>
      <c r="B442" s="145" t="s">
        <v>1008</v>
      </c>
    </row>
    <row r="443" spans="1:2" ht="12.5" x14ac:dyDescent="0.25">
      <c r="A443" s="145" t="s">
        <v>1009</v>
      </c>
      <c r="B443" s="145" t="s">
        <v>1010</v>
      </c>
    </row>
    <row r="444" spans="1:2" ht="12.5" x14ac:dyDescent="0.25">
      <c r="A444" s="145" t="s">
        <v>1011</v>
      </c>
      <c r="B444" s="145" t="s">
        <v>1012</v>
      </c>
    </row>
    <row r="445" spans="1:2" ht="12.5" x14ac:dyDescent="0.25">
      <c r="A445" s="145" t="s">
        <v>1013</v>
      </c>
      <c r="B445" s="145" t="s">
        <v>1014</v>
      </c>
    </row>
    <row r="446" spans="1:2" ht="12.5" x14ac:dyDescent="0.25">
      <c r="A446" s="145" t="s">
        <v>1015</v>
      </c>
      <c r="B446" s="145" t="s">
        <v>1016</v>
      </c>
    </row>
    <row r="447" spans="1:2" ht="12.5" x14ac:dyDescent="0.25">
      <c r="A447" s="145" t="s">
        <v>1017</v>
      </c>
      <c r="B447" s="145" t="s">
        <v>1018</v>
      </c>
    </row>
    <row r="448" spans="1:2" ht="12.5" x14ac:dyDescent="0.25">
      <c r="A448" s="145" t="s">
        <v>1019</v>
      </c>
      <c r="B448" s="145" t="s">
        <v>1020</v>
      </c>
    </row>
    <row r="449" spans="1:2" ht="12.5" x14ac:dyDescent="0.25">
      <c r="A449" s="145" t="s">
        <v>1021</v>
      </c>
      <c r="B449" s="145" t="s">
        <v>1022</v>
      </c>
    </row>
    <row r="450" spans="1:2" ht="12.5" x14ac:dyDescent="0.25">
      <c r="A450" s="145" t="s">
        <v>1023</v>
      </c>
      <c r="B450" s="145" t="s">
        <v>1024</v>
      </c>
    </row>
    <row r="451" spans="1:2" ht="12.5" x14ac:dyDescent="0.25">
      <c r="A451" s="145" t="s">
        <v>1025</v>
      </c>
      <c r="B451" s="145" t="s">
        <v>1026</v>
      </c>
    </row>
    <row r="452" spans="1:2" ht="12.5" x14ac:dyDescent="0.25">
      <c r="A452" s="145" t="s">
        <v>1027</v>
      </c>
      <c r="B452" s="145" t="s">
        <v>1028</v>
      </c>
    </row>
    <row r="453" spans="1:2" ht="12.5" x14ac:dyDescent="0.25">
      <c r="A453" s="145" t="s">
        <v>1029</v>
      </c>
      <c r="B453" s="145" t="s">
        <v>1030</v>
      </c>
    </row>
    <row r="454" spans="1:2" ht="12.5" x14ac:dyDescent="0.25">
      <c r="A454" s="145" t="s">
        <v>1031</v>
      </c>
      <c r="B454" s="145" t="s">
        <v>1032</v>
      </c>
    </row>
    <row r="455" spans="1:2" ht="12.5" x14ac:dyDescent="0.25">
      <c r="A455" s="145" t="s">
        <v>1033</v>
      </c>
      <c r="B455" s="145" t="s">
        <v>1034</v>
      </c>
    </row>
    <row r="456" spans="1:2" ht="12.5" x14ac:dyDescent="0.25">
      <c r="A456" s="145" t="s">
        <v>1035</v>
      </c>
      <c r="B456" s="145" t="s">
        <v>1036</v>
      </c>
    </row>
    <row r="457" spans="1:2" ht="12.5" x14ac:dyDescent="0.25">
      <c r="A457" s="145" t="s">
        <v>1037</v>
      </c>
      <c r="B457" s="145" t="s">
        <v>1038</v>
      </c>
    </row>
    <row r="458" spans="1:2" ht="12.5" x14ac:dyDescent="0.25">
      <c r="A458" s="145" t="s">
        <v>1039</v>
      </c>
      <c r="B458" s="145" t="s">
        <v>1040</v>
      </c>
    </row>
    <row r="459" spans="1:2" ht="12.5" x14ac:dyDescent="0.25">
      <c r="A459" s="145" t="s">
        <v>1041</v>
      </c>
      <c r="B459" s="145" t="s">
        <v>1042</v>
      </c>
    </row>
    <row r="460" spans="1:2" ht="12.5" x14ac:dyDescent="0.25">
      <c r="A460" s="145" t="s">
        <v>1043</v>
      </c>
      <c r="B460" s="145" t="s">
        <v>1044</v>
      </c>
    </row>
    <row r="461" spans="1:2" ht="12.5" x14ac:dyDescent="0.25">
      <c r="A461" s="145" t="s">
        <v>1045</v>
      </c>
      <c r="B461" s="145" t="s">
        <v>1046</v>
      </c>
    </row>
    <row r="462" spans="1:2" ht="12.5" x14ac:dyDescent="0.25">
      <c r="A462" s="145" t="s">
        <v>1047</v>
      </c>
      <c r="B462" s="145" t="s">
        <v>1048</v>
      </c>
    </row>
    <row r="463" spans="1:2" ht="12.5" x14ac:dyDescent="0.25">
      <c r="A463" s="145" t="s">
        <v>1049</v>
      </c>
      <c r="B463" s="145" t="s">
        <v>1050</v>
      </c>
    </row>
    <row r="464" spans="1:2" ht="12.5" x14ac:dyDescent="0.25">
      <c r="A464" s="145" t="s">
        <v>1051</v>
      </c>
      <c r="B464" s="145" t="s">
        <v>1052</v>
      </c>
    </row>
    <row r="465" spans="1:2" ht="12.5" x14ac:dyDescent="0.25">
      <c r="A465" s="145" t="s">
        <v>1053</v>
      </c>
      <c r="B465" s="145" t="s">
        <v>1054</v>
      </c>
    </row>
    <row r="466" spans="1:2" ht="12.5" x14ac:dyDescent="0.25">
      <c r="A466" s="145" t="s">
        <v>1055</v>
      </c>
      <c r="B466" s="145" t="s">
        <v>1056</v>
      </c>
    </row>
    <row r="467" spans="1:2" ht="12.5" x14ac:dyDescent="0.25">
      <c r="A467" s="145" t="s">
        <v>1057</v>
      </c>
      <c r="B467" s="145" t="s">
        <v>1058</v>
      </c>
    </row>
    <row r="468" spans="1:2" ht="12.5" x14ac:dyDescent="0.25">
      <c r="A468" s="145" t="s">
        <v>1059</v>
      </c>
      <c r="B468" s="145" t="s">
        <v>1060</v>
      </c>
    </row>
    <row r="469" spans="1:2" ht="12.5" x14ac:dyDescent="0.25">
      <c r="A469" s="145" t="s">
        <v>1061</v>
      </c>
      <c r="B469" s="145" t="s">
        <v>1062</v>
      </c>
    </row>
    <row r="470" spans="1:2" ht="12.5" x14ac:dyDescent="0.25">
      <c r="A470" s="145" t="s">
        <v>1063</v>
      </c>
      <c r="B470" s="145" t="s">
        <v>1064</v>
      </c>
    </row>
    <row r="471" spans="1:2" ht="12.5" x14ac:dyDescent="0.25">
      <c r="A471" s="145" t="s">
        <v>1065</v>
      </c>
      <c r="B471" s="145" t="s">
        <v>1066</v>
      </c>
    </row>
    <row r="472" spans="1:2" ht="12.5" x14ac:dyDescent="0.25">
      <c r="A472" s="145" t="s">
        <v>1067</v>
      </c>
      <c r="B472" s="145" t="s">
        <v>1068</v>
      </c>
    </row>
    <row r="473" spans="1:2" ht="12.5" x14ac:dyDescent="0.25">
      <c r="A473" s="145" t="s">
        <v>1069</v>
      </c>
      <c r="B473" s="145" t="s">
        <v>1070</v>
      </c>
    </row>
    <row r="474" spans="1:2" ht="12.5" x14ac:dyDescent="0.25">
      <c r="A474" s="145" t="s">
        <v>1071</v>
      </c>
      <c r="B474" s="145" t="s">
        <v>1072</v>
      </c>
    </row>
    <row r="475" spans="1:2" ht="12.5" x14ac:dyDescent="0.25">
      <c r="A475" s="145" t="s">
        <v>1073</v>
      </c>
      <c r="B475" s="145" t="s">
        <v>1074</v>
      </c>
    </row>
    <row r="476" spans="1:2" ht="12.5" x14ac:dyDescent="0.25">
      <c r="A476" s="145" t="s">
        <v>1075</v>
      </c>
      <c r="B476" s="145" t="s">
        <v>1076</v>
      </c>
    </row>
    <row r="477" spans="1:2" ht="12.5" x14ac:dyDescent="0.25">
      <c r="A477" s="145" t="s">
        <v>1077</v>
      </c>
      <c r="B477" s="145" t="s">
        <v>1078</v>
      </c>
    </row>
    <row r="478" spans="1:2" ht="12.5" x14ac:dyDescent="0.25">
      <c r="A478" s="145" t="s">
        <v>1079</v>
      </c>
      <c r="B478" s="145" t="s">
        <v>1080</v>
      </c>
    </row>
    <row r="479" spans="1:2" ht="12.5" x14ac:dyDescent="0.25">
      <c r="A479" s="145" t="s">
        <v>1081</v>
      </c>
      <c r="B479" s="145" t="s">
        <v>1082</v>
      </c>
    </row>
    <row r="480" spans="1:2" ht="12.5" x14ac:dyDescent="0.25">
      <c r="A480" s="145" t="s">
        <v>1083</v>
      </c>
      <c r="B480" s="145" t="s">
        <v>1084</v>
      </c>
    </row>
    <row r="481" spans="1:2" ht="12.5" x14ac:dyDescent="0.25">
      <c r="A481" s="145" t="s">
        <v>1085</v>
      </c>
      <c r="B481" s="145" t="s">
        <v>1086</v>
      </c>
    </row>
    <row r="482" spans="1:2" ht="12.5" x14ac:dyDescent="0.25">
      <c r="A482" s="145" t="s">
        <v>1087</v>
      </c>
      <c r="B482" s="145" t="s">
        <v>1088</v>
      </c>
    </row>
    <row r="483" spans="1:2" ht="12.5" x14ac:dyDescent="0.25">
      <c r="A483" s="145" t="s">
        <v>1089</v>
      </c>
      <c r="B483" s="145" t="s">
        <v>1090</v>
      </c>
    </row>
    <row r="484" spans="1:2" ht="12.5" x14ac:dyDescent="0.25">
      <c r="A484" s="145" t="s">
        <v>1091</v>
      </c>
      <c r="B484" s="145" t="s">
        <v>1092</v>
      </c>
    </row>
    <row r="485" spans="1:2" ht="12.5" x14ac:dyDescent="0.25">
      <c r="A485" s="145" t="s">
        <v>1093</v>
      </c>
      <c r="B485" s="145" t="s">
        <v>1094</v>
      </c>
    </row>
    <row r="486" spans="1:2" ht="12.5" x14ac:dyDescent="0.25">
      <c r="A486" s="145" t="s">
        <v>1095</v>
      </c>
      <c r="B486" s="145" t="s">
        <v>1096</v>
      </c>
    </row>
    <row r="487" spans="1:2" ht="12.5" x14ac:dyDescent="0.25">
      <c r="A487" s="145" t="s">
        <v>1097</v>
      </c>
      <c r="B487" s="145" t="s">
        <v>1098</v>
      </c>
    </row>
    <row r="488" spans="1:2" ht="12.5" x14ac:dyDescent="0.25">
      <c r="A488" s="145" t="s">
        <v>1099</v>
      </c>
      <c r="B488" s="145" t="s">
        <v>1100</v>
      </c>
    </row>
    <row r="489" spans="1:2" ht="12.5" x14ac:dyDescent="0.25">
      <c r="A489" s="145" t="s">
        <v>1101</v>
      </c>
      <c r="B489" s="145" t="s">
        <v>1102</v>
      </c>
    </row>
    <row r="490" spans="1:2" ht="12.5" x14ac:dyDescent="0.25">
      <c r="A490" s="145" t="s">
        <v>1103</v>
      </c>
      <c r="B490" s="145" t="s">
        <v>1104</v>
      </c>
    </row>
    <row r="491" spans="1:2" ht="12.5" x14ac:dyDescent="0.25">
      <c r="A491" s="145" t="s">
        <v>1105</v>
      </c>
      <c r="B491" s="145" t="s">
        <v>1106</v>
      </c>
    </row>
    <row r="492" spans="1:2" ht="12.5" x14ac:dyDescent="0.25">
      <c r="A492" s="145" t="s">
        <v>1107</v>
      </c>
      <c r="B492" s="145" t="s">
        <v>1108</v>
      </c>
    </row>
    <row r="493" spans="1:2" ht="12.5" x14ac:dyDescent="0.25">
      <c r="A493" s="145" t="s">
        <v>1109</v>
      </c>
      <c r="B493" s="145" t="s">
        <v>1110</v>
      </c>
    </row>
    <row r="494" spans="1:2" ht="12.5" x14ac:dyDescent="0.25">
      <c r="A494" s="145" t="s">
        <v>1111</v>
      </c>
      <c r="B494" s="145" t="s">
        <v>1112</v>
      </c>
    </row>
    <row r="495" spans="1:2" ht="12.5" x14ac:dyDescent="0.25">
      <c r="A495" s="145" t="s">
        <v>1113</v>
      </c>
      <c r="B495" s="145" t="s">
        <v>1114</v>
      </c>
    </row>
    <row r="496" spans="1:2" ht="12.5" x14ac:dyDescent="0.25">
      <c r="A496" s="145" t="s">
        <v>1115</v>
      </c>
      <c r="B496" s="145" t="s">
        <v>1116</v>
      </c>
    </row>
    <row r="497" spans="1:2" ht="12.5" x14ac:dyDescent="0.25">
      <c r="A497" s="145" t="s">
        <v>1117</v>
      </c>
      <c r="B497" s="145" t="s">
        <v>1118</v>
      </c>
    </row>
    <row r="498" spans="1:2" ht="12.5" x14ac:dyDescent="0.25">
      <c r="A498" s="145" t="s">
        <v>1119</v>
      </c>
      <c r="B498" s="145" t="s">
        <v>1120</v>
      </c>
    </row>
    <row r="499" spans="1:2" ht="12.5" x14ac:dyDescent="0.25">
      <c r="A499" s="145" t="s">
        <v>1121</v>
      </c>
      <c r="B499" s="145" t="s">
        <v>1122</v>
      </c>
    </row>
    <row r="500" spans="1:2" ht="12.5" x14ac:dyDescent="0.25">
      <c r="A500" s="145" t="s">
        <v>1123</v>
      </c>
      <c r="B500" s="145" t="s">
        <v>1124</v>
      </c>
    </row>
    <row r="501" spans="1:2" ht="12.5" x14ac:dyDescent="0.25">
      <c r="A501" s="145" t="s">
        <v>1125</v>
      </c>
      <c r="B501" s="145" t="s">
        <v>1126</v>
      </c>
    </row>
    <row r="502" spans="1:2" ht="12.5" x14ac:dyDescent="0.25">
      <c r="A502" s="145" t="s">
        <v>1127</v>
      </c>
      <c r="B502" s="145" t="s">
        <v>1128</v>
      </c>
    </row>
    <row r="503" spans="1:2" ht="12.5" x14ac:dyDescent="0.25">
      <c r="A503" s="145" t="s">
        <v>1129</v>
      </c>
      <c r="B503" s="145" t="s">
        <v>1130</v>
      </c>
    </row>
    <row r="504" spans="1:2" ht="12.5" x14ac:dyDescent="0.25">
      <c r="A504" s="145" t="s">
        <v>1131</v>
      </c>
      <c r="B504" s="145" t="s">
        <v>1132</v>
      </c>
    </row>
    <row r="505" spans="1:2" ht="12.5" x14ac:dyDescent="0.25">
      <c r="A505" s="145" t="s">
        <v>1133</v>
      </c>
      <c r="B505" s="145" t="s">
        <v>1134</v>
      </c>
    </row>
    <row r="506" spans="1:2" ht="12.5" x14ac:dyDescent="0.25">
      <c r="A506" s="145" t="s">
        <v>1135</v>
      </c>
      <c r="B506" s="145" t="s">
        <v>1136</v>
      </c>
    </row>
    <row r="507" spans="1:2" ht="12.5" x14ac:dyDescent="0.25">
      <c r="A507" s="145" t="s">
        <v>1137</v>
      </c>
      <c r="B507" s="145" t="s">
        <v>1138</v>
      </c>
    </row>
    <row r="508" spans="1:2" ht="12.5" x14ac:dyDescent="0.25">
      <c r="A508" s="145" t="s">
        <v>1139</v>
      </c>
      <c r="B508" s="145" t="s">
        <v>1140</v>
      </c>
    </row>
    <row r="509" spans="1:2" ht="12.5" x14ac:dyDescent="0.25">
      <c r="A509" s="145" t="s">
        <v>1141</v>
      </c>
      <c r="B509" s="145" t="s">
        <v>1142</v>
      </c>
    </row>
    <row r="510" spans="1:2" ht="12.5" x14ac:dyDescent="0.25">
      <c r="A510" s="145" t="s">
        <v>1143</v>
      </c>
      <c r="B510" s="145" t="s">
        <v>1144</v>
      </c>
    </row>
    <row r="511" spans="1:2" ht="12.5" x14ac:dyDescent="0.25">
      <c r="A511" s="145" t="s">
        <v>1145</v>
      </c>
      <c r="B511" s="145" t="s">
        <v>1146</v>
      </c>
    </row>
    <row r="512" spans="1:2" ht="12.5" x14ac:dyDescent="0.25">
      <c r="A512" s="145" t="s">
        <v>1147</v>
      </c>
      <c r="B512" s="145" t="s">
        <v>1148</v>
      </c>
    </row>
    <row r="513" spans="1:2" ht="12.5" x14ac:dyDescent="0.25">
      <c r="A513" s="145" t="s">
        <v>1149</v>
      </c>
      <c r="B513" s="145" t="s">
        <v>1150</v>
      </c>
    </row>
    <row r="514" spans="1:2" ht="12.5" x14ac:dyDescent="0.25">
      <c r="A514" s="145" t="s">
        <v>1151</v>
      </c>
      <c r="B514" s="145" t="s">
        <v>1152</v>
      </c>
    </row>
    <row r="515" spans="1:2" ht="12.5" x14ac:dyDescent="0.25">
      <c r="A515" s="145" t="s">
        <v>1153</v>
      </c>
      <c r="B515" s="145" t="s">
        <v>1154</v>
      </c>
    </row>
    <row r="516" spans="1:2" ht="12.5" x14ac:dyDescent="0.25">
      <c r="A516" s="145" t="s">
        <v>1155</v>
      </c>
      <c r="B516" s="145" t="s">
        <v>1156</v>
      </c>
    </row>
    <row r="517" spans="1:2" ht="12.5" x14ac:dyDescent="0.25">
      <c r="A517" s="145" t="s">
        <v>1157</v>
      </c>
      <c r="B517" s="145" t="s">
        <v>1158</v>
      </c>
    </row>
    <row r="518" spans="1:2" ht="12.5" x14ac:dyDescent="0.25">
      <c r="A518" s="145" t="s">
        <v>1159</v>
      </c>
      <c r="B518" s="145" t="s">
        <v>1160</v>
      </c>
    </row>
    <row r="519" spans="1:2" ht="12.5" x14ac:dyDescent="0.25">
      <c r="A519" s="145" t="s">
        <v>1161</v>
      </c>
      <c r="B519" s="145" t="s">
        <v>1162</v>
      </c>
    </row>
    <row r="520" spans="1:2" ht="12.5" x14ac:dyDescent="0.25">
      <c r="A520" s="145" t="s">
        <v>1163</v>
      </c>
      <c r="B520" s="145" t="s">
        <v>1164</v>
      </c>
    </row>
    <row r="521" spans="1:2" ht="12.5" x14ac:dyDescent="0.25">
      <c r="A521" s="145" t="s">
        <v>1165</v>
      </c>
      <c r="B521" s="145" t="s">
        <v>1166</v>
      </c>
    </row>
    <row r="522" spans="1:2" ht="12.5" x14ac:dyDescent="0.25">
      <c r="A522" s="145" t="s">
        <v>1167</v>
      </c>
      <c r="B522" s="145" t="s">
        <v>1168</v>
      </c>
    </row>
    <row r="523" spans="1:2" ht="12.5" x14ac:dyDescent="0.25">
      <c r="A523" s="145" t="s">
        <v>1169</v>
      </c>
      <c r="B523" s="145" t="s">
        <v>1170</v>
      </c>
    </row>
    <row r="524" spans="1:2" ht="12.5" x14ac:dyDescent="0.25">
      <c r="A524" s="145" t="s">
        <v>1171</v>
      </c>
      <c r="B524" s="145" t="s">
        <v>1172</v>
      </c>
    </row>
    <row r="525" spans="1:2" ht="12.5" x14ac:dyDescent="0.25">
      <c r="A525" s="145" t="s">
        <v>1173</v>
      </c>
      <c r="B525" s="145" t="s">
        <v>1174</v>
      </c>
    </row>
    <row r="526" spans="1:2" ht="12.5" x14ac:dyDescent="0.25">
      <c r="A526" s="145" t="s">
        <v>1175</v>
      </c>
      <c r="B526" s="145" t="s">
        <v>1176</v>
      </c>
    </row>
    <row r="527" spans="1:2" ht="12.5" x14ac:dyDescent="0.25">
      <c r="A527" s="145" t="s">
        <v>1177</v>
      </c>
      <c r="B527" s="145" t="s">
        <v>1178</v>
      </c>
    </row>
    <row r="528" spans="1:2" ht="12.5" x14ac:dyDescent="0.25">
      <c r="A528" s="145" t="s">
        <v>1179</v>
      </c>
      <c r="B528" s="145" t="s">
        <v>1180</v>
      </c>
    </row>
    <row r="529" spans="1:2" ht="12.5" x14ac:dyDescent="0.25">
      <c r="A529" s="145" t="s">
        <v>1181</v>
      </c>
      <c r="B529" s="145" t="s">
        <v>1182</v>
      </c>
    </row>
    <row r="530" spans="1:2" ht="12.5" x14ac:dyDescent="0.25">
      <c r="A530" s="145" t="s">
        <v>1183</v>
      </c>
      <c r="B530" s="145" t="s">
        <v>1184</v>
      </c>
    </row>
    <row r="531" spans="1:2" ht="12.5" x14ac:dyDescent="0.25">
      <c r="A531" s="145" t="s">
        <v>1185</v>
      </c>
      <c r="B531" s="145" t="s">
        <v>1186</v>
      </c>
    </row>
    <row r="532" spans="1:2" ht="12.5" x14ac:dyDescent="0.25">
      <c r="A532" s="145" t="s">
        <v>1187</v>
      </c>
      <c r="B532" s="145" t="s">
        <v>1188</v>
      </c>
    </row>
    <row r="533" spans="1:2" ht="12.5" x14ac:dyDescent="0.25">
      <c r="A533" s="145" t="s">
        <v>1189</v>
      </c>
      <c r="B533" s="145" t="s">
        <v>1190</v>
      </c>
    </row>
    <row r="534" spans="1:2" ht="12.5" x14ac:dyDescent="0.25">
      <c r="A534" s="145" t="s">
        <v>1191</v>
      </c>
      <c r="B534" s="145" t="s">
        <v>1192</v>
      </c>
    </row>
    <row r="535" spans="1:2" ht="12.5" x14ac:dyDescent="0.25">
      <c r="A535" s="145" t="s">
        <v>1193</v>
      </c>
      <c r="B535" s="145" t="s">
        <v>1194</v>
      </c>
    </row>
    <row r="536" spans="1:2" ht="12.5" x14ac:dyDescent="0.25">
      <c r="A536" s="145" t="s">
        <v>1195</v>
      </c>
      <c r="B536" s="145" t="s">
        <v>1196</v>
      </c>
    </row>
    <row r="537" spans="1:2" ht="12.5" x14ac:dyDescent="0.25">
      <c r="A537" s="145" t="s">
        <v>1197</v>
      </c>
      <c r="B537" s="145" t="s">
        <v>1198</v>
      </c>
    </row>
    <row r="538" spans="1:2" ht="12.5" x14ac:dyDescent="0.25">
      <c r="A538" s="145" t="s">
        <v>1199</v>
      </c>
      <c r="B538" s="145" t="s">
        <v>1200</v>
      </c>
    </row>
    <row r="539" spans="1:2" ht="12.5" x14ac:dyDescent="0.25">
      <c r="A539" s="145" t="s">
        <v>1201</v>
      </c>
      <c r="B539" s="145" t="s">
        <v>1202</v>
      </c>
    </row>
    <row r="540" spans="1:2" ht="12.5" x14ac:dyDescent="0.25">
      <c r="A540" s="145" t="s">
        <v>1203</v>
      </c>
      <c r="B540" s="145" t="s">
        <v>1204</v>
      </c>
    </row>
    <row r="541" spans="1:2" ht="12.5" x14ac:dyDescent="0.25">
      <c r="A541" s="145" t="s">
        <v>1205</v>
      </c>
      <c r="B541" s="145" t="s">
        <v>1206</v>
      </c>
    </row>
    <row r="542" spans="1:2" ht="12.5" x14ac:dyDescent="0.25">
      <c r="A542" s="145" t="s">
        <v>1207</v>
      </c>
      <c r="B542" s="145" t="s">
        <v>1208</v>
      </c>
    </row>
    <row r="543" spans="1:2" ht="12.5" x14ac:dyDescent="0.25">
      <c r="A543" s="145" t="s">
        <v>1209</v>
      </c>
      <c r="B543" s="145" t="s">
        <v>1210</v>
      </c>
    </row>
    <row r="544" spans="1:2" ht="12.5" x14ac:dyDescent="0.25">
      <c r="A544" s="145" t="s">
        <v>1211</v>
      </c>
      <c r="B544" s="145" t="s">
        <v>1212</v>
      </c>
    </row>
    <row r="545" spans="1:2" ht="12.5" x14ac:dyDescent="0.25">
      <c r="A545" s="145" t="s">
        <v>1213</v>
      </c>
      <c r="B545" s="145" t="s">
        <v>1214</v>
      </c>
    </row>
    <row r="546" spans="1:2" ht="12.5" x14ac:dyDescent="0.25">
      <c r="A546" s="145" t="s">
        <v>1215</v>
      </c>
      <c r="B546" s="145" t="s">
        <v>1216</v>
      </c>
    </row>
    <row r="547" spans="1:2" ht="12.5" x14ac:dyDescent="0.25">
      <c r="A547" s="145" t="s">
        <v>1217</v>
      </c>
      <c r="B547" s="145" t="s">
        <v>1218</v>
      </c>
    </row>
    <row r="548" spans="1:2" ht="12.5" x14ac:dyDescent="0.25">
      <c r="A548" s="145" t="s">
        <v>1219</v>
      </c>
      <c r="B548" s="145" t="s">
        <v>1220</v>
      </c>
    </row>
    <row r="549" spans="1:2" ht="12.5" x14ac:dyDescent="0.25">
      <c r="A549" s="145" t="s">
        <v>1221</v>
      </c>
      <c r="B549" s="145" t="s">
        <v>1222</v>
      </c>
    </row>
    <row r="550" spans="1:2" ht="12.5" x14ac:dyDescent="0.25">
      <c r="A550" s="145" t="s">
        <v>1223</v>
      </c>
      <c r="B550" s="145" t="s">
        <v>1224</v>
      </c>
    </row>
    <row r="551" spans="1:2" ht="12.5" x14ac:dyDescent="0.25">
      <c r="A551" s="145" t="s">
        <v>1225</v>
      </c>
      <c r="B551" s="145" t="s">
        <v>1226</v>
      </c>
    </row>
    <row r="552" spans="1:2" ht="12.5" x14ac:dyDescent="0.25">
      <c r="A552" s="145" t="s">
        <v>1227</v>
      </c>
      <c r="B552" s="145" t="s">
        <v>1228</v>
      </c>
    </row>
    <row r="553" spans="1:2" ht="12.5" x14ac:dyDescent="0.25">
      <c r="A553" s="145" t="s">
        <v>1229</v>
      </c>
      <c r="B553" s="145" t="s">
        <v>1230</v>
      </c>
    </row>
    <row r="554" spans="1:2" ht="12.5" x14ac:dyDescent="0.25">
      <c r="A554" s="145" t="s">
        <v>1231</v>
      </c>
      <c r="B554" s="145" t="s">
        <v>1232</v>
      </c>
    </row>
    <row r="555" spans="1:2" ht="12.5" x14ac:dyDescent="0.25">
      <c r="A555" s="145" t="s">
        <v>1233</v>
      </c>
      <c r="B555" s="145" t="s">
        <v>1234</v>
      </c>
    </row>
    <row r="556" spans="1:2" ht="12.5" x14ac:dyDescent="0.25">
      <c r="A556" s="145" t="s">
        <v>1235</v>
      </c>
      <c r="B556" s="145" t="s">
        <v>1236</v>
      </c>
    </row>
    <row r="557" spans="1:2" ht="12.5" x14ac:dyDescent="0.25">
      <c r="A557" s="145" t="s">
        <v>1237</v>
      </c>
      <c r="B557" s="145" t="s">
        <v>1238</v>
      </c>
    </row>
    <row r="558" spans="1:2" ht="12.5" x14ac:dyDescent="0.25">
      <c r="A558" s="145" t="s">
        <v>1239</v>
      </c>
      <c r="B558" s="145" t="s">
        <v>1240</v>
      </c>
    </row>
    <row r="559" spans="1:2" ht="12.5" x14ac:dyDescent="0.25">
      <c r="A559" s="145" t="s">
        <v>1241</v>
      </c>
      <c r="B559" s="145" t="s">
        <v>1242</v>
      </c>
    </row>
    <row r="560" spans="1:2" ht="12.5" x14ac:dyDescent="0.25">
      <c r="A560" s="145" t="s">
        <v>1243</v>
      </c>
      <c r="B560" s="145" t="s">
        <v>1244</v>
      </c>
    </row>
    <row r="561" spans="1:2" ht="12.5" x14ac:dyDescent="0.25">
      <c r="A561" s="145" t="s">
        <v>1245</v>
      </c>
      <c r="B561" s="145" t="s">
        <v>1246</v>
      </c>
    </row>
    <row r="562" spans="1:2" ht="12.5" x14ac:dyDescent="0.25">
      <c r="A562" s="145" t="s">
        <v>1247</v>
      </c>
      <c r="B562" s="145" t="s">
        <v>1248</v>
      </c>
    </row>
    <row r="563" spans="1:2" ht="12.5" x14ac:dyDescent="0.25">
      <c r="A563" s="145" t="s">
        <v>1249</v>
      </c>
      <c r="B563" s="145" t="s">
        <v>1250</v>
      </c>
    </row>
    <row r="564" spans="1:2" ht="12.5" x14ac:dyDescent="0.25">
      <c r="A564" s="145" t="s">
        <v>1251</v>
      </c>
      <c r="B564" s="145" t="s">
        <v>1252</v>
      </c>
    </row>
    <row r="565" spans="1:2" ht="12.5" x14ac:dyDescent="0.25">
      <c r="A565" s="145" t="s">
        <v>1253</v>
      </c>
      <c r="B565" s="145" t="s">
        <v>1254</v>
      </c>
    </row>
    <row r="566" spans="1:2" ht="12.5" x14ac:dyDescent="0.25">
      <c r="A566" s="145" t="s">
        <v>1255</v>
      </c>
      <c r="B566" s="145" t="s">
        <v>1256</v>
      </c>
    </row>
    <row r="567" spans="1:2" ht="12.5" x14ac:dyDescent="0.25">
      <c r="A567" s="145" t="s">
        <v>1257</v>
      </c>
      <c r="B567" s="145" t="s">
        <v>1258</v>
      </c>
    </row>
    <row r="568" spans="1:2" ht="12.5" x14ac:dyDescent="0.25">
      <c r="A568" s="145" t="s">
        <v>1259</v>
      </c>
      <c r="B568" s="145" t="s">
        <v>1260</v>
      </c>
    </row>
    <row r="569" spans="1:2" ht="12.5" x14ac:dyDescent="0.25">
      <c r="A569" s="145" t="s">
        <v>1261</v>
      </c>
      <c r="B569" s="145" t="s">
        <v>1262</v>
      </c>
    </row>
    <row r="570" spans="1:2" ht="12.5" x14ac:dyDescent="0.25">
      <c r="A570" s="145" t="s">
        <v>1263</v>
      </c>
      <c r="B570" s="145" t="s">
        <v>1264</v>
      </c>
    </row>
    <row r="571" spans="1:2" ht="12.5" x14ac:dyDescent="0.25">
      <c r="A571" s="145" t="s">
        <v>1265</v>
      </c>
      <c r="B571" s="145" t="s">
        <v>1266</v>
      </c>
    </row>
    <row r="572" spans="1:2" ht="12.5" x14ac:dyDescent="0.25">
      <c r="A572" s="145" t="s">
        <v>1267</v>
      </c>
      <c r="B572" s="145" t="s">
        <v>1268</v>
      </c>
    </row>
    <row r="573" spans="1:2" ht="12.5" x14ac:dyDescent="0.25">
      <c r="A573" s="145" t="s">
        <v>1269</v>
      </c>
      <c r="B573" s="145" t="s">
        <v>1270</v>
      </c>
    </row>
    <row r="574" spans="1:2" ht="12.5" x14ac:dyDescent="0.25">
      <c r="A574" s="145" t="s">
        <v>1271</v>
      </c>
      <c r="B574" s="145" t="s">
        <v>1272</v>
      </c>
    </row>
    <row r="575" spans="1:2" ht="12.5" x14ac:dyDescent="0.25">
      <c r="A575" s="145" t="s">
        <v>1273</v>
      </c>
      <c r="B575" s="145" t="s">
        <v>1274</v>
      </c>
    </row>
    <row r="576" spans="1:2" ht="12.5" x14ac:dyDescent="0.25">
      <c r="A576" s="145" t="s">
        <v>1275</v>
      </c>
      <c r="B576" s="145" t="s">
        <v>1276</v>
      </c>
    </row>
    <row r="577" spans="1:2" ht="12.5" x14ac:dyDescent="0.25">
      <c r="A577" s="145" t="s">
        <v>1277</v>
      </c>
      <c r="B577" s="145" t="s">
        <v>1278</v>
      </c>
    </row>
    <row r="578" spans="1:2" ht="12.5" x14ac:dyDescent="0.25">
      <c r="A578" s="145" t="s">
        <v>1279</v>
      </c>
      <c r="B578" s="145" t="s">
        <v>1280</v>
      </c>
    </row>
    <row r="579" spans="1:2" ht="12.5" x14ac:dyDescent="0.25">
      <c r="A579" s="145" t="s">
        <v>1281</v>
      </c>
      <c r="B579" s="145" t="s">
        <v>1282</v>
      </c>
    </row>
    <row r="580" spans="1:2" ht="12.5" x14ac:dyDescent="0.25">
      <c r="A580" s="145" t="s">
        <v>1283</v>
      </c>
      <c r="B580" s="145" t="s">
        <v>1284</v>
      </c>
    </row>
    <row r="581" spans="1:2" ht="12.5" x14ac:dyDescent="0.25">
      <c r="A581" s="145" t="s">
        <v>1285</v>
      </c>
      <c r="B581" s="145" t="s">
        <v>1286</v>
      </c>
    </row>
    <row r="582" spans="1:2" ht="12.5" x14ac:dyDescent="0.25">
      <c r="A582" s="145" t="s">
        <v>1287</v>
      </c>
      <c r="B582" s="145" t="s">
        <v>1288</v>
      </c>
    </row>
    <row r="583" spans="1:2" ht="12.5" x14ac:dyDescent="0.25">
      <c r="A583" s="145" t="s">
        <v>1289</v>
      </c>
      <c r="B583" s="145" t="s">
        <v>1290</v>
      </c>
    </row>
    <row r="584" spans="1:2" ht="12.5" x14ac:dyDescent="0.25">
      <c r="A584" s="145" t="s">
        <v>1291</v>
      </c>
      <c r="B584" s="145" t="s">
        <v>1292</v>
      </c>
    </row>
    <row r="585" spans="1:2" ht="12.5" x14ac:dyDescent="0.25">
      <c r="A585" s="145" t="s">
        <v>1293</v>
      </c>
      <c r="B585" s="145" t="s">
        <v>1294</v>
      </c>
    </row>
    <row r="586" spans="1:2" ht="12.5" x14ac:dyDescent="0.25">
      <c r="A586" s="145" t="s">
        <v>1295</v>
      </c>
      <c r="B586" s="145" t="s">
        <v>1296</v>
      </c>
    </row>
    <row r="587" spans="1:2" ht="12.5" x14ac:dyDescent="0.25">
      <c r="A587" s="145" t="s">
        <v>1297</v>
      </c>
      <c r="B587" s="145" t="s">
        <v>1298</v>
      </c>
    </row>
    <row r="588" spans="1:2" ht="12.5" x14ac:dyDescent="0.25">
      <c r="A588" s="145" t="s">
        <v>1299</v>
      </c>
      <c r="B588" s="145" t="s">
        <v>1300</v>
      </c>
    </row>
    <row r="589" spans="1:2" ht="12.5" x14ac:dyDescent="0.25">
      <c r="A589" s="145" t="s">
        <v>1301</v>
      </c>
      <c r="B589" s="145" t="s">
        <v>1302</v>
      </c>
    </row>
    <row r="590" spans="1:2" ht="12.5" x14ac:dyDescent="0.25">
      <c r="A590" s="145" t="s">
        <v>1303</v>
      </c>
      <c r="B590" s="145" t="s">
        <v>1304</v>
      </c>
    </row>
    <row r="591" spans="1:2" ht="12.5" x14ac:dyDescent="0.25">
      <c r="A591" s="145" t="s">
        <v>1305</v>
      </c>
      <c r="B591" s="145" t="s">
        <v>1306</v>
      </c>
    </row>
    <row r="592" spans="1:2" ht="12.5" x14ac:dyDescent="0.25">
      <c r="A592" s="145" t="s">
        <v>1307</v>
      </c>
      <c r="B592" s="145" t="s">
        <v>1308</v>
      </c>
    </row>
    <row r="593" spans="1:2" ht="12.5" x14ac:dyDescent="0.25">
      <c r="A593" s="145" t="s">
        <v>1309</v>
      </c>
      <c r="B593" s="145" t="s">
        <v>1310</v>
      </c>
    </row>
    <row r="594" spans="1:2" ht="12.5" x14ac:dyDescent="0.25">
      <c r="A594" s="145" t="s">
        <v>1311</v>
      </c>
      <c r="B594" s="145" t="s">
        <v>1312</v>
      </c>
    </row>
    <row r="595" spans="1:2" ht="12.5" x14ac:dyDescent="0.25">
      <c r="A595" s="145" t="s">
        <v>1313</v>
      </c>
      <c r="B595" s="145" t="s">
        <v>1314</v>
      </c>
    </row>
    <row r="596" spans="1:2" ht="12.5" x14ac:dyDescent="0.25">
      <c r="A596" s="145" t="s">
        <v>1315</v>
      </c>
      <c r="B596" s="145" t="s">
        <v>1316</v>
      </c>
    </row>
    <row r="597" spans="1:2" ht="12.5" x14ac:dyDescent="0.25">
      <c r="A597" s="145" t="s">
        <v>1317</v>
      </c>
      <c r="B597" s="145" t="s">
        <v>1318</v>
      </c>
    </row>
    <row r="598" spans="1:2" ht="12.5" x14ac:dyDescent="0.25">
      <c r="A598" s="145" t="s">
        <v>1319</v>
      </c>
      <c r="B598" s="145" t="s">
        <v>1320</v>
      </c>
    </row>
    <row r="599" spans="1:2" ht="12.5" x14ac:dyDescent="0.25">
      <c r="A599" s="145" t="s">
        <v>1321</v>
      </c>
      <c r="B599" s="145" t="s">
        <v>1322</v>
      </c>
    </row>
    <row r="600" spans="1:2" ht="12.5" x14ac:dyDescent="0.25">
      <c r="A600" s="145" t="s">
        <v>1323</v>
      </c>
      <c r="B600" s="145" t="s">
        <v>1324</v>
      </c>
    </row>
    <row r="601" spans="1:2" ht="12.5" x14ac:dyDescent="0.25">
      <c r="A601" s="145" t="s">
        <v>1325</v>
      </c>
      <c r="B601" s="145" t="s">
        <v>1326</v>
      </c>
    </row>
    <row r="602" spans="1:2" ht="12.5" x14ac:dyDescent="0.25">
      <c r="A602" s="145" t="s">
        <v>1327</v>
      </c>
      <c r="B602" s="145" t="s">
        <v>1328</v>
      </c>
    </row>
    <row r="603" spans="1:2" ht="12.5" x14ac:dyDescent="0.25">
      <c r="A603" s="145" t="s">
        <v>1329</v>
      </c>
      <c r="B603" s="145" t="s">
        <v>1330</v>
      </c>
    </row>
    <row r="604" spans="1:2" ht="12.5" x14ac:dyDescent="0.25">
      <c r="A604" s="145" t="s">
        <v>1331</v>
      </c>
      <c r="B604" s="145" t="s">
        <v>1332</v>
      </c>
    </row>
    <row r="605" spans="1:2" ht="12.5" x14ac:dyDescent="0.25">
      <c r="A605" s="145" t="s">
        <v>1333</v>
      </c>
      <c r="B605" s="145" t="s">
        <v>1334</v>
      </c>
    </row>
    <row r="606" spans="1:2" ht="12.5" x14ac:dyDescent="0.25">
      <c r="A606" s="145" t="s">
        <v>1335</v>
      </c>
      <c r="B606" s="145" t="s">
        <v>1336</v>
      </c>
    </row>
    <row r="607" spans="1:2" ht="12.5" x14ac:dyDescent="0.25">
      <c r="A607" s="145" t="s">
        <v>1337</v>
      </c>
      <c r="B607" s="145" t="s">
        <v>1338</v>
      </c>
    </row>
    <row r="608" spans="1:2" ht="12.5" x14ac:dyDescent="0.25">
      <c r="A608" s="145" t="s">
        <v>1339</v>
      </c>
      <c r="B608" s="145" t="s">
        <v>1340</v>
      </c>
    </row>
    <row r="609" spans="1:2" ht="12.5" x14ac:dyDescent="0.25">
      <c r="A609" s="145" t="s">
        <v>1341</v>
      </c>
      <c r="B609" s="145" t="s">
        <v>1342</v>
      </c>
    </row>
    <row r="610" spans="1:2" ht="12.5" x14ac:dyDescent="0.25">
      <c r="A610" s="145" t="s">
        <v>1343</v>
      </c>
      <c r="B610" s="145" t="s">
        <v>1344</v>
      </c>
    </row>
    <row r="611" spans="1:2" ht="12.5" x14ac:dyDescent="0.25">
      <c r="A611" s="145" t="s">
        <v>1345</v>
      </c>
      <c r="B611" s="145" t="s">
        <v>1346</v>
      </c>
    </row>
    <row r="612" spans="1:2" ht="12.5" x14ac:dyDescent="0.25">
      <c r="A612" s="145" t="s">
        <v>1347</v>
      </c>
      <c r="B612" s="145" t="s">
        <v>1348</v>
      </c>
    </row>
    <row r="613" spans="1:2" ht="12.5" x14ac:dyDescent="0.25">
      <c r="A613" s="145" t="s">
        <v>1349</v>
      </c>
      <c r="B613" s="145" t="s">
        <v>1350</v>
      </c>
    </row>
    <row r="614" spans="1:2" ht="12.5" x14ac:dyDescent="0.25">
      <c r="A614" s="145" t="s">
        <v>1351</v>
      </c>
      <c r="B614" s="145" t="s">
        <v>1352</v>
      </c>
    </row>
    <row r="615" spans="1:2" ht="12.5" x14ac:dyDescent="0.25">
      <c r="A615" s="145" t="s">
        <v>1353</v>
      </c>
      <c r="B615" s="145" t="s">
        <v>1354</v>
      </c>
    </row>
    <row r="616" spans="1:2" ht="12.5" x14ac:dyDescent="0.25">
      <c r="A616" s="145" t="s">
        <v>1355</v>
      </c>
      <c r="B616" s="145" t="s">
        <v>1356</v>
      </c>
    </row>
    <row r="617" spans="1:2" ht="12.5" x14ac:dyDescent="0.25">
      <c r="A617" s="145" t="s">
        <v>1357</v>
      </c>
      <c r="B617" s="145" t="s">
        <v>1358</v>
      </c>
    </row>
    <row r="618" spans="1:2" ht="12.5" x14ac:dyDescent="0.25">
      <c r="A618" s="145" t="s">
        <v>1359</v>
      </c>
      <c r="B618" s="145" t="s">
        <v>1360</v>
      </c>
    </row>
    <row r="619" spans="1:2" ht="12.5" x14ac:dyDescent="0.25">
      <c r="A619" s="145" t="s">
        <v>1361</v>
      </c>
      <c r="B619" s="145" t="s">
        <v>1362</v>
      </c>
    </row>
    <row r="620" spans="1:2" ht="12.5" x14ac:dyDescent="0.25">
      <c r="A620" s="145" t="s">
        <v>1363</v>
      </c>
      <c r="B620" s="145" t="s">
        <v>1364</v>
      </c>
    </row>
    <row r="621" spans="1:2" ht="12.5" x14ac:dyDescent="0.25">
      <c r="A621" s="145" t="s">
        <v>1365</v>
      </c>
      <c r="B621" s="145" t="s">
        <v>1366</v>
      </c>
    </row>
    <row r="622" spans="1:2" ht="12.5" x14ac:dyDescent="0.25">
      <c r="A622" s="145" t="s">
        <v>1367</v>
      </c>
      <c r="B622" s="145" t="s">
        <v>1368</v>
      </c>
    </row>
    <row r="623" spans="1:2" ht="12.5" x14ac:dyDescent="0.25">
      <c r="A623" s="145" t="s">
        <v>1369</v>
      </c>
      <c r="B623" s="145" t="s">
        <v>1370</v>
      </c>
    </row>
    <row r="624" spans="1:2" ht="12.5" x14ac:dyDescent="0.25">
      <c r="A624" s="145" t="s">
        <v>1371</v>
      </c>
      <c r="B624" s="145" t="s">
        <v>1372</v>
      </c>
    </row>
    <row r="625" spans="1:2" ht="12.5" x14ac:dyDescent="0.25">
      <c r="A625" s="145" t="s">
        <v>1373</v>
      </c>
      <c r="B625" s="145" t="s">
        <v>1374</v>
      </c>
    </row>
    <row r="626" spans="1:2" ht="12.5" x14ac:dyDescent="0.25">
      <c r="A626" s="145" t="s">
        <v>1375</v>
      </c>
      <c r="B626" s="145" t="s">
        <v>1376</v>
      </c>
    </row>
    <row r="627" spans="1:2" ht="12.5" x14ac:dyDescent="0.25">
      <c r="A627" s="145" t="s">
        <v>1377</v>
      </c>
      <c r="B627" s="145" t="s">
        <v>1378</v>
      </c>
    </row>
    <row r="628" spans="1:2" ht="12.5" x14ac:dyDescent="0.25">
      <c r="A628" s="145" t="s">
        <v>1379</v>
      </c>
      <c r="B628" s="145" t="s">
        <v>1380</v>
      </c>
    </row>
    <row r="629" spans="1:2" ht="12.5" x14ac:dyDescent="0.25">
      <c r="A629" s="145" t="s">
        <v>1381</v>
      </c>
      <c r="B629" s="145" t="s">
        <v>1382</v>
      </c>
    </row>
    <row r="630" spans="1:2" ht="12.5" x14ac:dyDescent="0.25">
      <c r="A630" s="145" t="s">
        <v>1383</v>
      </c>
      <c r="B630" s="145" t="s">
        <v>1384</v>
      </c>
    </row>
    <row r="631" spans="1:2" ht="12.5" x14ac:dyDescent="0.25">
      <c r="A631" s="145" t="s">
        <v>1385</v>
      </c>
      <c r="B631" s="145" t="s">
        <v>1386</v>
      </c>
    </row>
    <row r="632" spans="1:2" ht="12.5" x14ac:dyDescent="0.25">
      <c r="A632" s="145" t="s">
        <v>1387</v>
      </c>
      <c r="B632" s="145" t="s">
        <v>1388</v>
      </c>
    </row>
    <row r="633" spans="1:2" ht="12.5" x14ac:dyDescent="0.25">
      <c r="A633" s="145" t="s">
        <v>1389</v>
      </c>
      <c r="B633" s="145" t="s">
        <v>1390</v>
      </c>
    </row>
    <row r="634" spans="1:2" ht="12.5" x14ac:dyDescent="0.25">
      <c r="A634" s="145" t="s">
        <v>1391</v>
      </c>
      <c r="B634" s="145" t="s">
        <v>1392</v>
      </c>
    </row>
    <row r="635" spans="1:2" ht="12.5" x14ac:dyDescent="0.25">
      <c r="A635" s="145" t="s">
        <v>1393</v>
      </c>
      <c r="B635" s="145" t="s">
        <v>1394</v>
      </c>
    </row>
    <row r="636" spans="1:2" ht="12.5" x14ac:dyDescent="0.25">
      <c r="A636" s="145" t="s">
        <v>1395</v>
      </c>
      <c r="B636" s="145" t="s">
        <v>1396</v>
      </c>
    </row>
    <row r="637" spans="1:2" ht="12.5" x14ac:dyDescent="0.25">
      <c r="A637" s="145" t="s">
        <v>1397</v>
      </c>
      <c r="B637" s="145" t="s">
        <v>1398</v>
      </c>
    </row>
    <row r="638" spans="1:2" ht="12.5" x14ac:dyDescent="0.25">
      <c r="A638" s="145" t="s">
        <v>1399</v>
      </c>
      <c r="B638" s="145" t="s">
        <v>1400</v>
      </c>
    </row>
    <row r="639" spans="1:2" ht="12.5" x14ac:dyDescent="0.25">
      <c r="A639" s="145" t="s">
        <v>1401</v>
      </c>
      <c r="B639" s="145" t="s">
        <v>1402</v>
      </c>
    </row>
    <row r="640" spans="1:2" ht="12.5" x14ac:dyDescent="0.25">
      <c r="A640" s="145" t="s">
        <v>1403</v>
      </c>
      <c r="B640" s="145" t="s">
        <v>1404</v>
      </c>
    </row>
    <row r="641" spans="1:2" ht="12.5" x14ac:dyDescent="0.25">
      <c r="A641" s="145" t="s">
        <v>1405</v>
      </c>
      <c r="B641" s="145" t="s">
        <v>1406</v>
      </c>
    </row>
    <row r="642" spans="1:2" ht="12.5" x14ac:dyDescent="0.25">
      <c r="A642" s="145" t="s">
        <v>1407</v>
      </c>
      <c r="B642" s="145" t="s">
        <v>1408</v>
      </c>
    </row>
    <row r="643" spans="1:2" ht="12.5" x14ac:dyDescent="0.25">
      <c r="A643" s="145" t="s">
        <v>1409</v>
      </c>
      <c r="B643" s="145" t="s">
        <v>1410</v>
      </c>
    </row>
    <row r="644" spans="1:2" ht="12.5" x14ac:dyDescent="0.25">
      <c r="A644" s="145" t="s">
        <v>1411</v>
      </c>
      <c r="B644" s="145" t="s">
        <v>1412</v>
      </c>
    </row>
    <row r="645" spans="1:2" ht="12.5" x14ac:dyDescent="0.25">
      <c r="A645" s="145" t="s">
        <v>1413</v>
      </c>
      <c r="B645" s="145" t="s">
        <v>1414</v>
      </c>
    </row>
    <row r="646" spans="1:2" ht="12.5" x14ac:dyDescent="0.25">
      <c r="A646" s="145" t="s">
        <v>1415</v>
      </c>
      <c r="B646" s="145" t="s">
        <v>1416</v>
      </c>
    </row>
    <row r="647" spans="1:2" ht="12.5" x14ac:dyDescent="0.25">
      <c r="A647" s="145" t="s">
        <v>1417</v>
      </c>
      <c r="B647" s="145" t="s">
        <v>1418</v>
      </c>
    </row>
    <row r="648" spans="1:2" ht="12.5" x14ac:dyDescent="0.25">
      <c r="A648" s="145" t="s">
        <v>1419</v>
      </c>
      <c r="B648" s="145" t="s">
        <v>1420</v>
      </c>
    </row>
    <row r="649" spans="1:2" ht="12.5" x14ac:dyDescent="0.25">
      <c r="A649" s="145" t="s">
        <v>1421</v>
      </c>
      <c r="B649" s="145" t="s">
        <v>1422</v>
      </c>
    </row>
    <row r="650" spans="1:2" ht="12.5" x14ac:dyDescent="0.25">
      <c r="A650" s="145" t="s">
        <v>1423</v>
      </c>
      <c r="B650" s="145" t="s">
        <v>1424</v>
      </c>
    </row>
    <row r="651" spans="1:2" ht="12.5" x14ac:dyDescent="0.25">
      <c r="A651" s="145" t="s">
        <v>1425</v>
      </c>
      <c r="B651" s="145" t="s">
        <v>1426</v>
      </c>
    </row>
    <row r="652" spans="1:2" ht="12.5" x14ac:dyDescent="0.25">
      <c r="A652" s="145" t="s">
        <v>1427</v>
      </c>
      <c r="B652" s="145" t="s">
        <v>1428</v>
      </c>
    </row>
    <row r="653" spans="1:2" ht="12.5" x14ac:dyDescent="0.25">
      <c r="A653" s="145" t="s">
        <v>1429</v>
      </c>
      <c r="B653" s="145" t="s">
        <v>1430</v>
      </c>
    </row>
    <row r="654" spans="1:2" ht="12.5" x14ac:dyDescent="0.25">
      <c r="A654" s="145" t="s">
        <v>1431</v>
      </c>
      <c r="B654" s="145" t="s">
        <v>1432</v>
      </c>
    </row>
    <row r="655" spans="1:2" ht="12.5" x14ac:dyDescent="0.25">
      <c r="A655" s="145" t="s">
        <v>1433</v>
      </c>
      <c r="B655" s="145" t="s">
        <v>1434</v>
      </c>
    </row>
    <row r="656" spans="1:2" ht="12.5" x14ac:dyDescent="0.25">
      <c r="A656" s="145" t="s">
        <v>1435</v>
      </c>
      <c r="B656" s="145" t="s">
        <v>1436</v>
      </c>
    </row>
    <row r="657" spans="1:2" ht="12.5" x14ac:dyDescent="0.25">
      <c r="A657" s="145" t="s">
        <v>1437</v>
      </c>
      <c r="B657" s="145" t="s">
        <v>1438</v>
      </c>
    </row>
    <row r="658" spans="1:2" ht="12.5" x14ac:dyDescent="0.25">
      <c r="A658" s="145" t="s">
        <v>1439</v>
      </c>
      <c r="B658" s="145" t="s">
        <v>1440</v>
      </c>
    </row>
    <row r="659" spans="1:2" ht="12.5" x14ac:dyDescent="0.25">
      <c r="A659" s="145" t="s">
        <v>1441</v>
      </c>
      <c r="B659" s="145" t="s">
        <v>1442</v>
      </c>
    </row>
    <row r="660" spans="1:2" ht="12.5" x14ac:dyDescent="0.25">
      <c r="A660" s="145" t="s">
        <v>1443</v>
      </c>
      <c r="B660" s="145" t="s">
        <v>1444</v>
      </c>
    </row>
    <row r="661" spans="1:2" ht="12.5" x14ac:dyDescent="0.25">
      <c r="A661" s="145" t="s">
        <v>1445</v>
      </c>
      <c r="B661" s="145" t="s">
        <v>1446</v>
      </c>
    </row>
    <row r="662" spans="1:2" ht="12.5" x14ac:dyDescent="0.25">
      <c r="A662" s="145" t="s">
        <v>1447</v>
      </c>
      <c r="B662" s="145" t="s">
        <v>1448</v>
      </c>
    </row>
    <row r="663" spans="1:2" ht="12.5" x14ac:dyDescent="0.25">
      <c r="A663" s="145" t="s">
        <v>1449</v>
      </c>
      <c r="B663" s="145" t="s">
        <v>1450</v>
      </c>
    </row>
    <row r="664" spans="1:2" ht="12.5" x14ac:dyDescent="0.25">
      <c r="A664" s="145" t="s">
        <v>1451</v>
      </c>
      <c r="B664" s="145" t="s">
        <v>1452</v>
      </c>
    </row>
    <row r="665" spans="1:2" ht="12.5" x14ac:dyDescent="0.25">
      <c r="A665" s="145" t="s">
        <v>1453</v>
      </c>
      <c r="B665" s="145" t="s">
        <v>1454</v>
      </c>
    </row>
    <row r="666" spans="1:2" ht="12.5" x14ac:dyDescent="0.25">
      <c r="A666" s="145" t="s">
        <v>1455</v>
      </c>
      <c r="B666" s="145" t="s">
        <v>1456</v>
      </c>
    </row>
    <row r="667" spans="1:2" ht="12.5" x14ac:dyDescent="0.25">
      <c r="A667" s="145" t="s">
        <v>1457</v>
      </c>
      <c r="B667" s="145" t="s">
        <v>1458</v>
      </c>
    </row>
    <row r="668" spans="1:2" ht="12.5" x14ac:dyDescent="0.25">
      <c r="A668" s="145" t="s">
        <v>1459</v>
      </c>
      <c r="B668" s="145" t="s">
        <v>1460</v>
      </c>
    </row>
    <row r="669" spans="1:2" ht="12.5" x14ac:dyDescent="0.25">
      <c r="A669" s="145" t="s">
        <v>1461</v>
      </c>
      <c r="B669" s="145" t="s">
        <v>1462</v>
      </c>
    </row>
    <row r="670" spans="1:2" ht="12.5" x14ac:dyDescent="0.25">
      <c r="A670" s="145" t="s">
        <v>1463</v>
      </c>
      <c r="B670" s="145" t="s">
        <v>1464</v>
      </c>
    </row>
    <row r="671" spans="1:2" ht="12.5" x14ac:dyDescent="0.25">
      <c r="A671" s="145" t="s">
        <v>1465</v>
      </c>
      <c r="B671" s="145" t="s">
        <v>1466</v>
      </c>
    </row>
    <row r="672" spans="1:2" ht="12.5" x14ac:dyDescent="0.25">
      <c r="A672" s="145" t="s">
        <v>1467</v>
      </c>
      <c r="B672" s="145" t="s">
        <v>1468</v>
      </c>
    </row>
    <row r="673" spans="1:2" ht="12.5" x14ac:dyDescent="0.25">
      <c r="A673" s="145" t="s">
        <v>1469</v>
      </c>
      <c r="B673" s="145" t="s">
        <v>1470</v>
      </c>
    </row>
    <row r="674" spans="1:2" ht="12.5" x14ac:dyDescent="0.25">
      <c r="A674" s="145" t="s">
        <v>1471</v>
      </c>
      <c r="B674" s="145" t="s">
        <v>1472</v>
      </c>
    </row>
    <row r="675" spans="1:2" ht="12.5" x14ac:dyDescent="0.25">
      <c r="A675" s="145" t="s">
        <v>1473</v>
      </c>
      <c r="B675" s="145" t="s">
        <v>1474</v>
      </c>
    </row>
    <row r="676" spans="1:2" ht="12.5" x14ac:dyDescent="0.25">
      <c r="A676" s="145" t="s">
        <v>1475</v>
      </c>
      <c r="B676" s="145" t="s">
        <v>1476</v>
      </c>
    </row>
    <row r="677" spans="1:2" ht="12.5" x14ac:dyDescent="0.25">
      <c r="A677" s="145" t="s">
        <v>1477</v>
      </c>
      <c r="B677" s="145" t="s">
        <v>1478</v>
      </c>
    </row>
    <row r="678" spans="1:2" ht="12.5" x14ac:dyDescent="0.25">
      <c r="A678" s="145" t="s">
        <v>1479</v>
      </c>
      <c r="B678" s="145" t="s">
        <v>1480</v>
      </c>
    </row>
    <row r="679" spans="1:2" ht="12.5" x14ac:dyDescent="0.25">
      <c r="A679" s="145" t="s">
        <v>1481</v>
      </c>
      <c r="B679" s="145" t="s">
        <v>1482</v>
      </c>
    </row>
    <row r="680" spans="1:2" ht="12.5" x14ac:dyDescent="0.25">
      <c r="A680" s="145" t="s">
        <v>1483</v>
      </c>
      <c r="B680" s="145" t="s">
        <v>1484</v>
      </c>
    </row>
    <row r="681" spans="1:2" ht="12.5" x14ac:dyDescent="0.25">
      <c r="A681" s="145" t="s">
        <v>1485</v>
      </c>
      <c r="B681" s="145" t="s">
        <v>1486</v>
      </c>
    </row>
    <row r="682" spans="1:2" ht="12.5" x14ac:dyDescent="0.25">
      <c r="A682" s="145" t="s">
        <v>1487</v>
      </c>
      <c r="B682" s="145" t="s">
        <v>1488</v>
      </c>
    </row>
    <row r="683" spans="1:2" ht="12.5" x14ac:dyDescent="0.25">
      <c r="A683" s="145" t="s">
        <v>1489</v>
      </c>
      <c r="B683" s="145" t="s">
        <v>1490</v>
      </c>
    </row>
    <row r="684" spans="1:2" ht="12.5" x14ac:dyDescent="0.25">
      <c r="A684" s="145" t="s">
        <v>1491</v>
      </c>
      <c r="B684" s="145" t="s">
        <v>1492</v>
      </c>
    </row>
    <row r="685" spans="1:2" ht="12.5" x14ac:dyDescent="0.25">
      <c r="A685" s="145" t="s">
        <v>1493</v>
      </c>
      <c r="B685" s="145" t="s">
        <v>1494</v>
      </c>
    </row>
    <row r="686" spans="1:2" ht="12.5" x14ac:dyDescent="0.25">
      <c r="A686" s="145" t="s">
        <v>1495</v>
      </c>
      <c r="B686" s="145" t="s">
        <v>1496</v>
      </c>
    </row>
    <row r="687" spans="1:2" ht="12.5" x14ac:dyDescent="0.25">
      <c r="A687" s="145" t="s">
        <v>1497</v>
      </c>
      <c r="B687" s="145" t="s">
        <v>1498</v>
      </c>
    </row>
    <row r="688" spans="1:2" ht="12.5" x14ac:dyDescent="0.25">
      <c r="A688" s="145" t="s">
        <v>1499</v>
      </c>
      <c r="B688" s="145" t="s">
        <v>1500</v>
      </c>
    </row>
    <row r="689" spans="1:2" ht="12.5" x14ac:dyDescent="0.25">
      <c r="A689" s="145" t="s">
        <v>1501</v>
      </c>
      <c r="B689" s="145" t="s">
        <v>1502</v>
      </c>
    </row>
    <row r="690" spans="1:2" ht="12.5" x14ac:dyDescent="0.25">
      <c r="A690" s="145" t="s">
        <v>1503</v>
      </c>
      <c r="B690" s="145" t="s">
        <v>1504</v>
      </c>
    </row>
    <row r="691" spans="1:2" ht="12.5" x14ac:dyDescent="0.25">
      <c r="A691" s="145" t="s">
        <v>1505</v>
      </c>
      <c r="B691" s="145" t="s">
        <v>1506</v>
      </c>
    </row>
    <row r="692" spans="1:2" ht="12.5" x14ac:dyDescent="0.25">
      <c r="A692" s="145" t="s">
        <v>1507</v>
      </c>
      <c r="B692" s="145" t="s">
        <v>1508</v>
      </c>
    </row>
    <row r="693" spans="1:2" ht="12.5" x14ac:dyDescent="0.25">
      <c r="A693" s="145" t="s">
        <v>1509</v>
      </c>
      <c r="B693" s="145" t="s">
        <v>1510</v>
      </c>
    </row>
    <row r="694" spans="1:2" ht="12.5" x14ac:dyDescent="0.25">
      <c r="A694" s="145" t="s">
        <v>1511</v>
      </c>
      <c r="B694" s="145" t="s">
        <v>1512</v>
      </c>
    </row>
    <row r="695" spans="1:2" ht="12.5" x14ac:dyDescent="0.25">
      <c r="A695" s="145" t="s">
        <v>1513</v>
      </c>
      <c r="B695" s="145" t="s">
        <v>1514</v>
      </c>
    </row>
    <row r="696" spans="1:2" ht="12.5" x14ac:dyDescent="0.25">
      <c r="A696" s="145" t="s">
        <v>1515</v>
      </c>
      <c r="B696" s="145" t="s">
        <v>1516</v>
      </c>
    </row>
    <row r="697" spans="1:2" ht="12.5" x14ac:dyDescent="0.25">
      <c r="A697" s="145" t="s">
        <v>1517</v>
      </c>
      <c r="B697" s="145" t="s">
        <v>1518</v>
      </c>
    </row>
    <row r="698" spans="1:2" ht="12.5" x14ac:dyDescent="0.25">
      <c r="A698" s="145" t="s">
        <v>1519</v>
      </c>
      <c r="B698" s="145" t="s">
        <v>1520</v>
      </c>
    </row>
    <row r="699" spans="1:2" ht="12.5" x14ac:dyDescent="0.25">
      <c r="A699" s="145" t="s">
        <v>1521</v>
      </c>
      <c r="B699" s="145" t="s">
        <v>1522</v>
      </c>
    </row>
    <row r="700" spans="1:2" ht="12.5" x14ac:dyDescent="0.25">
      <c r="A700" s="145" t="s">
        <v>1523</v>
      </c>
      <c r="B700" s="145" t="s">
        <v>1524</v>
      </c>
    </row>
    <row r="701" spans="1:2" ht="12.5" x14ac:dyDescent="0.25">
      <c r="A701" s="145" t="s">
        <v>1525</v>
      </c>
      <c r="B701" s="145" t="s">
        <v>1526</v>
      </c>
    </row>
    <row r="702" spans="1:2" ht="12.5" x14ac:dyDescent="0.25">
      <c r="A702" s="145" t="s">
        <v>1527</v>
      </c>
      <c r="B702" s="145" t="s">
        <v>1528</v>
      </c>
    </row>
    <row r="703" spans="1:2" ht="12.5" x14ac:dyDescent="0.25">
      <c r="A703" s="145" t="s">
        <v>1529</v>
      </c>
      <c r="B703" s="145" t="s">
        <v>1530</v>
      </c>
    </row>
    <row r="704" spans="1:2" ht="12.5" x14ac:dyDescent="0.25">
      <c r="A704" s="145" t="s">
        <v>1531</v>
      </c>
      <c r="B704" s="145" t="s">
        <v>1532</v>
      </c>
    </row>
    <row r="705" spans="1:2" ht="12.5" x14ac:dyDescent="0.25">
      <c r="A705" s="145" t="s">
        <v>1533</v>
      </c>
      <c r="B705" s="145" t="s">
        <v>1534</v>
      </c>
    </row>
    <row r="706" spans="1:2" ht="12.5" x14ac:dyDescent="0.25">
      <c r="A706" s="145" t="s">
        <v>1535</v>
      </c>
      <c r="B706" s="145" t="s">
        <v>1536</v>
      </c>
    </row>
    <row r="707" spans="1:2" ht="12.5" x14ac:dyDescent="0.25">
      <c r="A707" s="145" t="s">
        <v>1537</v>
      </c>
      <c r="B707" s="145" t="s">
        <v>1538</v>
      </c>
    </row>
    <row r="708" spans="1:2" ht="12.5" x14ac:dyDescent="0.25">
      <c r="A708" s="145" t="s">
        <v>1539</v>
      </c>
      <c r="B708" s="145" t="s">
        <v>1540</v>
      </c>
    </row>
    <row r="709" spans="1:2" ht="12.5" x14ac:dyDescent="0.25">
      <c r="A709" s="145" t="s">
        <v>1541</v>
      </c>
      <c r="B709" s="145" t="s">
        <v>1542</v>
      </c>
    </row>
    <row r="710" spans="1:2" ht="12.5" x14ac:dyDescent="0.25">
      <c r="A710" s="145" t="s">
        <v>1543</v>
      </c>
      <c r="B710" s="145" t="s">
        <v>1544</v>
      </c>
    </row>
    <row r="711" spans="1:2" ht="12.5" x14ac:dyDescent="0.25">
      <c r="A711" s="145" t="s">
        <v>1545</v>
      </c>
      <c r="B711" s="145" t="s">
        <v>1546</v>
      </c>
    </row>
    <row r="712" spans="1:2" ht="12.5" x14ac:dyDescent="0.25">
      <c r="A712" s="145" t="s">
        <v>1547</v>
      </c>
      <c r="B712" s="145" t="s">
        <v>1548</v>
      </c>
    </row>
    <row r="713" spans="1:2" ht="12.5" x14ac:dyDescent="0.25">
      <c r="A713" s="145" t="s">
        <v>1549</v>
      </c>
      <c r="B713" s="145" t="s">
        <v>1550</v>
      </c>
    </row>
    <row r="714" spans="1:2" ht="12.5" x14ac:dyDescent="0.25">
      <c r="A714" s="145" t="s">
        <v>1551</v>
      </c>
      <c r="B714" s="145" t="s">
        <v>1552</v>
      </c>
    </row>
    <row r="715" spans="1:2" ht="12.5" x14ac:dyDescent="0.25">
      <c r="A715" s="145" t="s">
        <v>1553</v>
      </c>
      <c r="B715" s="145" t="s">
        <v>1554</v>
      </c>
    </row>
    <row r="716" spans="1:2" ht="12.5" x14ac:dyDescent="0.25">
      <c r="A716" s="145" t="s">
        <v>1555</v>
      </c>
      <c r="B716" s="145" t="s">
        <v>1556</v>
      </c>
    </row>
    <row r="717" spans="1:2" ht="12.5" x14ac:dyDescent="0.25">
      <c r="A717" s="145" t="s">
        <v>1557</v>
      </c>
      <c r="B717" s="145" t="s">
        <v>1558</v>
      </c>
    </row>
    <row r="718" spans="1:2" ht="12.5" x14ac:dyDescent="0.25">
      <c r="A718" s="145" t="s">
        <v>1559</v>
      </c>
      <c r="B718" s="145" t="s">
        <v>1560</v>
      </c>
    </row>
    <row r="719" spans="1:2" ht="12.5" x14ac:dyDescent="0.25">
      <c r="A719" s="145" t="s">
        <v>1561</v>
      </c>
      <c r="B719" s="145" t="s">
        <v>1562</v>
      </c>
    </row>
    <row r="720" spans="1:2" ht="12.5" x14ac:dyDescent="0.25">
      <c r="A720" s="145" t="s">
        <v>1563</v>
      </c>
      <c r="B720" s="145" t="s">
        <v>1564</v>
      </c>
    </row>
    <row r="721" spans="1:2" ht="12.5" x14ac:dyDescent="0.25">
      <c r="A721" s="145" t="s">
        <v>1565</v>
      </c>
      <c r="B721" s="145" t="s">
        <v>1566</v>
      </c>
    </row>
    <row r="722" spans="1:2" ht="12.5" x14ac:dyDescent="0.25">
      <c r="A722" s="145" t="s">
        <v>1567</v>
      </c>
      <c r="B722" s="145" t="s">
        <v>1568</v>
      </c>
    </row>
    <row r="723" spans="1:2" ht="12.5" x14ac:dyDescent="0.25">
      <c r="A723" s="145" t="s">
        <v>1569</v>
      </c>
      <c r="B723" s="145" t="s">
        <v>1570</v>
      </c>
    </row>
    <row r="724" spans="1:2" ht="12.5" x14ac:dyDescent="0.25">
      <c r="A724" s="145" t="s">
        <v>1571</v>
      </c>
      <c r="B724" s="145" t="s">
        <v>1572</v>
      </c>
    </row>
    <row r="725" spans="1:2" ht="12.5" x14ac:dyDescent="0.25">
      <c r="A725" s="145" t="s">
        <v>1573</v>
      </c>
      <c r="B725" s="145" t="s">
        <v>1574</v>
      </c>
    </row>
    <row r="726" spans="1:2" ht="12.5" x14ac:dyDescent="0.25">
      <c r="A726" s="145" t="s">
        <v>1575</v>
      </c>
      <c r="B726" s="145" t="s">
        <v>1576</v>
      </c>
    </row>
    <row r="727" spans="1:2" ht="12.5" x14ac:dyDescent="0.25">
      <c r="A727" s="145" t="s">
        <v>1577</v>
      </c>
      <c r="B727" s="145" t="s">
        <v>1578</v>
      </c>
    </row>
    <row r="728" spans="1:2" ht="12.5" x14ac:dyDescent="0.25">
      <c r="A728" s="145" t="s">
        <v>1579</v>
      </c>
      <c r="B728" s="145" t="s">
        <v>1580</v>
      </c>
    </row>
    <row r="729" spans="1:2" ht="12.5" x14ac:dyDescent="0.25">
      <c r="A729" s="145" t="s">
        <v>1581</v>
      </c>
      <c r="B729" s="145" t="s">
        <v>1582</v>
      </c>
    </row>
    <row r="730" spans="1:2" ht="12.5" x14ac:dyDescent="0.25">
      <c r="A730" s="145" t="s">
        <v>1583</v>
      </c>
      <c r="B730" s="145" t="s">
        <v>1584</v>
      </c>
    </row>
    <row r="731" spans="1:2" ht="12.5" x14ac:dyDescent="0.25">
      <c r="A731" s="145" t="s">
        <v>1585</v>
      </c>
      <c r="B731" s="145" t="s">
        <v>1586</v>
      </c>
    </row>
    <row r="732" spans="1:2" ht="12.5" x14ac:dyDescent="0.25">
      <c r="A732" s="145" t="s">
        <v>1587</v>
      </c>
      <c r="B732" s="145" t="s">
        <v>1588</v>
      </c>
    </row>
    <row r="733" spans="1:2" ht="12.5" x14ac:dyDescent="0.25">
      <c r="A733" s="145" t="s">
        <v>1589</v>
      </c>
      <c r="B733" s="145" t="s">
        <v>1590</v>
      </c>
    </row>
    <row r="734" spans="1:2" ht="12.5" x14ac:dyDescent="0.25">
      <c r="A734" s="145" t="s">
        <v>1591</v>
      </c>
      <c r="B734" s="145" t="s">
        <v>1592</v>
      </c>
    </row>
    <row r="735" spans="1:2" ht="12.5" x14ac:dyDescent="0.25">
      <c r="A735" s="145" t="s">
        <v>1593</v>
      </c>
      <c r="B735" s="145" t="s">
        <v>1594</v>
      </c>
    </row>
    <row r="736" spans="1:2" ht="12.5" x14ac:dyDescent="0.25">
      <c r="A736" s="145" t="s">
        <v>1595</v>
      </c>
      <c r="B736" s="145" t="s">
        <v>1596</v>
      </c>
    </row>
    <row r="737" spans="1:2" ht="12.5" x14ac:dyDescent="0.25">
      <c r="A737" s="145" t="s">
        <v>1597</v>
      </c>
      <c r="B737" s="145" t="s">
        <v>1598</v>
      </c>
    </row>
    <row r="738" spans="1:2" ht="12.5" x14ac:dyDescent="0.25">
      <c r="A738" s="145" t="s">
        <v>1599</v>
      </c>
      <c r="B738" s="145" t="s">
        <v>1600</v>
      </c>
    </row>
    <row r="739" spans="1:2" ht="12.5" x14ac:dyDescent="0.25">
      <c r="A739" s="145" t="s">
        <v>1601</v>
      </c>
      <c r="B739" s="145" t="s">
        <v>1602</v>
      </c>
    </row>
    <row r="740" spans="1:2" ht="12.5" x14ac:dyDescent="0.25">
      <c r="A740" s="145" t="s">
        <v>1603</v>
      </c>
      <c r="B740" s="145" t="s">
        <v>1604</v>
      </c>
    </row>
    <row r="741" spans="1:2" ht="12.5" x14ac:dyDescent="0.25">
      <c r="A741" s="145" t="s">
        <v>1605</v>
      </c>
      <c r="B741" s="145" t="s">
        <v>1606</v>
      </c>
    </row>
    <row r="742" spans="1:2" ht="12.5" x14ac:dyDescent="0.25">
      <c r="A742" s="145" t="s">
        <v>1607</v>
      </c>
      <c r="B742" s="145" t="s">
        <v>1608</v>
      </c>
    </row>
    <row r="743" spans="1:2" ht="12.5" x14ac:dyDescent="0.25">
      <c r="A743" s="145" t="s">
        <v>1609</v>
      </c>
      <c r="B743" s="145" t="s">
        <v>1610</v>
      </c>
    </row>
    <row r="744" spans="1:2" ht="12.5" x14ac:dyDescent="0.25">
      <c r="A744" s="145" t="s">
        <v>1611</v>
      </c>
      <c r="B744" s="145" t="s">
        <v>1612</v>
      </c>
    </row>
    <row r="745" spans="1:2" ht="12.5" x14ac:dyDescent="0.25">
      <c r="A745" s="145" t="s">
        <v>1613</v>
      </c>
      <c r="B745" s="145" t="s">
        <v>1614</v>
      </c>
    </row>
    <row r="746" spans="1:2" ht="12.5" x14ac:dyDescent="0.25">
      <c r="A746" s="145" t="s">
        <v>1615</v>
      </c>
      <c r="B746" s="145" t="s">
        <v>1616</v>
      </c>
    </row>
    <row r="747" spans="1:2" ht="12.5" x14ac:dyDescent="0.25">
      <c r="A747" s="145" t="s">
        <v>1617</v>
      </c>
      <c r="B747" s="145" t="s">
        <v>1618</v>
      </c>
    </row>
    <row r="748" spans="1:2" ht="12.5" x14ac:dyDescent="0.25">
      <c r="A748" s="145" t="s">
        <v>1619</v>
      </c>
      <c r="B748" s="145" t="s">
        <v>1620</v>
      </c>
    </row>
    <row r="749" spans="1:2" ht="12.5" x14ac:dyDescent="0.25">
      <c r="A749" s="145" t="s">
        <v>1621</v>
      </c>
      <c r="B749" s="145" t="s">
        <v>1622</v>
      </c>
    </row>
    <row r="750" spans="1:2" ht="12.5" x14ac:dyDescent="0.25">
      <c r="A750" s="145" t="s">
        <v>125</v>
      </c>
      <c r="B750" s="145" t="s">
        <v>126</v>
      </c>
    </row>
    <row r="751" spans="1:2" ht="12.5" x14ac:dyDescent="0.25">
      <c r="A751" s="145" t="s">
        <v>1623</v>
      </c>
      <c r="B751" s="145" t="s">
        <v>1624</v>
      </c>
    </row>
    <row r="752" spans="1:2" ht="12.5" x14ac:dyDescent="0.25">
      <c r="A752" s="145" t="s">
        <v>1625</v>
      </c>
      <c r="B752" s="145" t="s">
        <v>1626</v>
      </c>
    </row>
    <row r="753" spans="1:2" ht="12.5" x14ac:dyDescent="0.25">
      <c r="A753" s="145" t="s">
        <v>1627</v>
      </c>
      <c r="B753" s="145" t="s">
        <v>1628</v>
      </c>
    </row>
    <row r="754" spans="1:2" ht="12.5" x14ac:dyDescent="0.25">
      <c r="A754" s="145" t="s">
        <v>1629</v>
      </c>
      <c r="B754" s="145" t="s">
        <v>1630</v>
      </c>
    </row>
    <row r="755" spans="1:2" ht="12.5" x14ac:dyDescent="0.25">
      <c r="A755" s="145" t="s">
        <v>1631</v>
      </c>
      <c r="B755" s="145" t="s">
        <v>1632</v>
      </c>
    </row>
    <row r="756" spans="1:2" ht="12.5" x14ac:dyDescent="0.25">
      <c r="A756" s="145" t="s">
        <v>1633</v>
      </c>
      <c r="B756" s="145" t="s">
        <v>1634</v>
      </c>
    </row>
    <row r="757" spans="1:2" ht="12.5" x14ac:dyDescent="0.25">
      <c r="A757" s="145" t="s">
        <v>1635</v>
      </c>
      <c r="B757" s="145" t="s">
        <v>1636</v>
      </c>
    </row>
    <row r="758" spans="1:2" ht="12.5" x14ac:dyDescent="0.25">
      <c r="A758" s="145" t="s">
        <v>1637</v>
      </c>
      <c r="B758" s="145" t="s">
        <v>1638</v>
      </c>
    </row>
    <row r="759" spans="1:2" ht="12.5" x14ac:dyDescent="0.25">
      <c r="A759" s="145" t="s">
        <v>1639</v>
      </c>
      <c r="B759" s="145" t="s">
        <v>1640</v>
      </c>
    </row>
    <row r="760" spans="1:2" ht="12.5" x14ac:dyDescent="0.25">
      <c r="A760" s="145" t="s">
        <v>1641</v>
      </c>
      <c r="B760" s="145" t="s">
        <v>1642</v>
      </c>
    </row>
    <row r="761" spans="1:2" ht="12.5" x14ac:dyDescent="0.25">
      <c r="A761" s="145" t="s">
        <v>1643</v>
      </c>
      <c r="B761" s="145" t="s">
        <v>1644</v>
      </c>
    </row>
    <row r="762" spans="1:2" ht="12.5" x14ac:dyDescent="0.25">
      <c r="A762" s="145" t="s">
        <v>1645</v>
      </c>
      <c r="B762" s="145" t="s">
        <v>1646</v>
      </c>
    </row>
    <row r="763" spans="1:2" ht="12.5" x14ac:dyDescent="0.25">
      <c r="A763" s="145" t="s">
        <v>1647</v>
      </c>
      <c r="B763" s="145" t="s">
        <v>1648</v>
      </c>
    </row>
    <row r="764" spans="1:2" ht="12.5" x14ac:dyDescent="0.25">
      <c r="A764" s="145" t="s">
        <v>129</v>
      </c>
      <c r="B764" s="145" t="s">
        <v>130</v>
      </c>
    </row>
    <row r="765" spans="1:2" ht="12.5" x14ac:dyDescent="0.25">
      <c r="A765" s="145" t="s">
        <v>1649</v>
      </c>
      <c r="B765" s="145" t="s">
        <v>1650</v>
      </c>
    </row>
    <row r="766" spans="1:2" ht="12.5" x14ac:dyDescent="0.25">
      <c r="A766" s="145" t="s">
        <v>1651</v>
      </c>
      <c r="B766" s="145" t="s">
        <v>1652</v>
      </c>
    </row>
    <row r="767" spans="1:2" ht="12.5" x14ac:dyDescent="0.25">
      <c r="A767" s="145" t="s">
        <v>1653</v>
      </c>
      <c r="B767" s="145" t="s">
        <v>1654</v>
      </c>
    </row>
    <row r="768" spans="1:2" ht="12.5" x14ac:dyDescent="0.25">
      <c r="A768" s="145" t="s">
        <v>1655</v>
      </c>
      <c r="B768" s="145" t="s">
        <v>1656</v>
      </c>
    </row>
    <row r="769" spans="1:2" ht="12.5" x14ac:dyDescent="0.25">
      <c r="A769" s="145" t="s">
        <v>1657</v>
      </c>
      <c r="B769" s="145" t="s">
        <v>1658</v>
      </c>
    </row>
    <row r="770" spans="1:2" ht="12.5" x14ac:dyDescent="0.25">
      <c r="A770" s="145" t="s">
        <v>1659</v>
      </c>
      <c r="B770" s="145" t="s">
        <v>1660</v>
      </c>
    </row>
    <row r="771" spans="1:2" ht="12.5" x14ac:dyDescent="0.25">
      <c r="A771" s="145" t="s">
        <v>1661</v>
      </c>
      <c r="B771" s="145" t="s">
        <v>1662</v>
      </c>
    </row>
    <row r="772" spans="1:2" ht="12.5" x14ac:dyDescent="0.25">
      <c r="A772" s="145" t="s">
        <v>1663</v>
      </c>
      <c r="B772" s="145" t="s">
        <v>1664</v>
      </c>
    </row>
    <row r="773" spans="1:2" ht="12.5" x14ac:dyDescent="0.25">
      <c r="A773" s="145" t="s">
        <v>1665</v>
      </c>
      <c r="B773" s="145" t="s">
        <v>1666</v>
      </c>
    </row>
    <row r="774" spans="1:2" ht="12.5" x14ac:dyDescent="0.25">
      <c r="A774" s="145" t="s">
        <v>1667</v>
      </c>
      <c r="B774" s="145" t="s">
        <v>1668</v>
      </c>
    </row>
    <row r="775" spans="1:2" ht="12.5" x14ac:dyDescent="0.25">
      <c r="A775" s="145" t="s">
        <v>1669</v>
      </c>
      <c r="B775" s="145" t="s">
        <v>1670</v>
      </c>
    </row>
    <row r="776" spans="1:2" ht="12.5" x14ac:dyDescent="0.25">
      <c r="A776" s="145" t="s">
        <v>1671</v>
      </c>
      <c r="B776" s="145" t="s">
        <v>1672</v>
      </c>
    </row>
    <row r="777" spans="1:2" ht="12.5" x14ac:dyDescent="0.25">
      <c r="A777" s="145" t="s">
        <v>1673</v>
      </c>
      <c r="B777" s="145" t="s">
        <v>1674</v>
      </c>
    </row>
    <row r="778" spans="1:2" ht="12.5" x14ac:dyDescent="0.25">
      <c r="A778" s="145" t="s">
        <v>1675</v>
      </c>
      <c r="B778" s="145" t="s">
        <v>1676</v>
      </c>
    </row>
    <row r="779" spans="1:2" ht="12.5" x14ac:dyDescent="0.25">
      <c r="A779" s="145" t="s">
        <v>1677</v>
      </c>
      <c r="B779" s="145" t="s">
        <v>1678</v>
      </c>
    </row>
    <row r="780" spans="1:2" ht="12.5" x14ac:dyDescent="0.25">
      <c r="A780" s="145" t="s">
        <v>1679</v>
      </c>
      <c r="B780" s="145" t="s">
        <v>1680</v>
      </c>
    </row>
    <row r="781" spans="1:2" ht="12.5" x14ac:dyDescent="0.25">
      <c r="A781" s="145" t="s">
        <v>1681</v>
      </c>
      <c r="B781" s="145" t="s">
        <v>1682</v>
      </c>
    </row>
    <row r="782" spans="1:2" ht="12.5" x14ac:dyDescent="0.25">
      <c r="A782" s="145" t="s">
        <v>1683</v>
      </c>
      <c r="B782" s="145" t="s">
        <v>1684</v>
      </c>
    </row>
    <row r="783" spans="1:2" ht="12.5" x14ac:dyDescent="0.25">
      <c r="A783" s="145" t="s">
        <v>1685</v>
      </c>
      <c r="B783" s="145" t="s">
        <v>1686</v>
      </c>
    </row>
    <row r="784" spans="1:2" ht="12.5" x14ac:dyDescent="0.25">
      <c r="A784" s="145" t="s">
        <v>1687</v>
      </c>
      <c r="B784" s="145" t="s">
        <v>1688</v>
      </c>
    </row>
    <row r="785" spans="1:2" ht="12.5" x14ac:dyDescent="0.25">
      <c r="A785" s="145" t="s">
        <v>1689</v>
      </c>
      <c r="B785" s="145" t="s">
        <v>1690</v>
      </c>
    </row>
    <row r="786" spans="1:2" ht="12.5" x14ac:dyDescent="0.25">
      <c r="A786" s="145" t="s">
        <v>1691</v>
      </c>
      <c r="B786" s="145" t="s">
        <v>1692</v>
      </c>
    </row>
    <row r="787" spans="1:2" ht="12.5" x14ac:dyDescent="0.25">
      <c r="A787" s="145" t="s">
        <v>1693</v>
      </c>
      <c r="B787" s="145" t="s">
        <v>1694</v>
      </c>
    </row>
    <row r="788" spans="1:2" ht="12.5" x14ac:dyDescent="0.25">
      <c r="A788" s="145" t="s">
        <v>1695</v>
      </c>
      <c r="B788" s="145" t="s">
        <v>1696</v>
      </c>
    </row>
    <row r="789" spans="1:2" ht="12.5" x14ac:dyDescent="0.25">
      <c r="A789" s="145" t="s">
        <v>1697</v>
      </c>
      <c r="B789" s="145" t="s">
        <v>1698</v>
      </c>
    </row>
    <row r="790" spans="1:2" ht="12.5" x14ac:dyDescent="0.25">
      <c r="A790" s="145" t="s">
        <v>1699</v>
      </c>
      <c r="B790" s="145" t="s">
        <v>1700</v>
      </c>
    </row>
    <row r="791" spans="1:2" ht="12.5" x14ac:dyDescent="0.25">
      <c r="A791" s="145" t="s">
        <v>1701</v>
      </c>
      <c r="B791" s="145" t="s">
        <v>1702</v>
      </c>
    </row>
    <row r="792" spans="1:2" ht="12.5" x14ac:dyDescent="0.25">
      <c r="A792" s="145" t="s">
        <v>1703</v>
      </c>
      <c r="B792" s="145" t="s">
        <v>1704</v>
      </c>
    </row>
    <row r="793" spans="1:2" ht="12.5" x14ac:dyDescent="0.25">
      <c r="A793" s="145" t="s">
        <v>1705</v>
      </c>
      <c r="B793" s="145" t="s">
        <v>1706</v>
      </c>
    </row>
    <row r="794" spans="1:2" ht="12.5" x14ac:dyDescent="0.25">
      <c r="A794" s="145" t="s">
        <v>1707</v>
      </c>
      <c r="B794" s="145" t="s">
        <v>1708</v>
      </c>
    </row>
    <row r="795" spans="1:2" ht="12.5" x14ac:dyDescent="0.25">
      <c r="A795" s="145" t="s">
        <v>1709</v>
      </c>
      <c r="B795" s="145" t="s">
        <v>1710</v>
      </c>
    </row>
    <row r="796" spans="1:2" ht="12.5" x14ac:dyDescent="0.25">
      <c r="A796" s="145" t="s">
        <v>1711</v>
      </c>
      <c r="B796" s="145" t="s">
        <v>1712</v>
      </c>
    </row>
    <row r="797" spans="1:2" ht="12.5" x14ac:dyDescent="0.25">
      <c r="A797" s="145" t="s">
        <v>1713</v>
      </c>
      <c r="B797" s="145" t="s">
        <v>1714</v>
      </c>
    </row>
    <row r="798" spans="1:2" ht="12.5" x14ac:dyDescent="0.25">
      <c r="A798" s="145" t="s">
        <v>1715</v>
      </c>
      <c r="B798" s="145" t="s">
        <v>1716</v>
      </c>
    </row>
    <row r="799" spans="1:2" ht="12.5" x14ac:dyDescent="0.25">
      <c r="A799" s="145" t="s">
        <v>1717</v>
      </c>
      <c r="B799" s="145" t="s">
        <v>1718</v>
      </c>
    </row>
    <row r="800" spans="1:2" ht="12.5" x14ac:dyDescent="0.25">
      <c r="A800" s="145" t="s">
        <v>1719</v>
      </c>
      <c r="B800" s="145" t="s">
        <v>1720</v>
      </c>
    </row>
    <row r="801" spans="1:2" ht="12.5" x14ac:dyDescent="0.25">
      <c r="A801" s="145" t="s">
        <v>1721</v>
      </c>
      <c r="B801" s="145" t="s">
        <v>1722</v>
      </c>
    </row>
    <row r="802" spans="1:2" ht="12.5" x14ac:dyDescent="0.25">
      <c r="A802" s="145" t="s">
        <v>1723</v>
      </c>
      <c r="B802" s="145" t="s">
        <v>1724</v>
      </c>
    </row>
    <row r="803" spans="1:2" ht="12.5" x14ac:dyDescent="0.25">
      <c r="A803" s="145" t="s">
        <v>1725</v>
      </c>
      <c r="B803" s="145" t="s">
        <v>1726</v>
      </c>
    </row>
    <row r="804" spans="1:2" ht="12.5" x14ac:dyDescent="0.25">
      <c r="A804" s="145" t="s">
        <v>1727</v>
      </c>
      <c r="B804" s="145" t="s">
        <v>1728</v>
      </c>
    </row>
    <row r="805" spans="1:2" ht="12.5" x14ac:dyDescent="0.25">
      <c r="A805" s="145" t="s">
        <v>1729</v>
      </c>
      <c r="B805" s="145" t="s">
        <v>1730</v>
      </c>
    </row>
    <row r="806" spans="1:2" ht="12.5" x14ac:dyDescent="0.25">
      <c r="A806" s="145" t="s">
        <v>1731</v>
      </c>
      <c r="B806" s="145" t="s">
        <v>1732</v>
      </c>
    </row>
    <row r="807" spans="1:2" ht="12.5" x14ac:dyDescent="0.25">
      <c r="A807" s="145" t="s">
        <v>1733</v>
      </c>
      <c r="B807" s="145" t="s">
        <v>1734</v>
      </c>
    </row>
    <row r="808" spans="1:2" ht="12.5" x14ac:dyDescent="0.25">
      <c r="A808" s="145" t="s">
        <v>1735</v>
      </c>
      <c r="B808" s="145" t="s">
        <v>1736</v>
      </c>
    </row>
    <row r="809" spans="1:2" ht="12.5" x14ac:dyDescent="0.25">
      <c r="A809" s="145" t="s">
        <v>1737</v>
      </c>
      <c r="B809" s="145" t="s">
        <v>1738</v>
      </c>
    </row>
    <row r="810" spans="1:2" ht="12.5" x14ac:dyDescent="0.25">
      <c r="A810" s="145" t="s">
        <v>1739</v>
      </c>
      <c r="B810" s="145" t="s">
        <v>1740</v>
      </c>
    </row>
    <row r="811" spans="1:2" ht="12.5" x14ac:dyDescent="0.25">
      <c r="A811" s="145" t="s">
        <v>1741</v>
      </c>
      <c r="B811" s="145" t="s">
        <v>1742</v>
      </c>
    </row>
    <row r="812" spans="1:2" ht="12.5" x14ac:dyDescent="0.25">
      <c r="A812" s="145" t="s">
        <v>1743</v>
      </c>
      <c r="B812" s="145" t="s">
        <v>1744</v>
      </c>
    </row>
    <row r="813" spans="1:2" ht="12.5" x14ac:dyDescent="0.25">
      <c r="A813" s="145" t="s">
        <v>1745</v>
      </c>
      <c r="B813" s="145" t="s">
        <v>1746</v>
      </c>
    </row>
    <row r="814" spans="1:2" ht="12.5" x14ac:dyDescent="0.25">
      <c r="A814" s="145" t="s">
        <v>1747</v>
      </c>
      <c r="B814" s="145" t="s">
        <v>1748</v>
      </c>
    </row>
    <row r="815" spans="1:2" ht="12.5" x14ac:dyDescent="0.25">
      <c r="A815" s="145" t="s">
        <v>1749</v>
      </c>
      <c r="B815" s="145" t="s">
        <v>1750</v>
      </c>
    </row>
    <row r="816" spans="1:2" ht="12.5" x14ac:dyDescent="0.25">
      <c r="A816" s="145" t="s">
        <v>1751</v>
      </c>
      <c r="B816" s="145" t="s">
        <v>1752</v>
      </c>
    </row>
    <row r="817" spans="1:2" ht="12.5" x14ac:dyDescent="0.25">
      <c r="A817" s="145" t="s">
        <v>1753</v>
      </c>
      <c r="B817" s="145" t="s">
        <v>1754</v>
      </c>
    </row>
    <row r="818" spans="1:2" ht="12.5" x14ac:dyDescent="0.25">
      <c r="A818" s="145" t="s">
        <v>1755</v>
      </c>
      <c r="B818" s="145" t="s">
        <v>1756</v>
      </c>
    </row>
    <row r="819" spans="1:2" ht="12.5" x14ac:dyDescent="0.25">
      <c r="A819" s="145" t="s">
        <v>1757</v>
      </c>
      <c r="B819" s="145" t="s">
        <v>1758</v>
      </c>
    </row>
    <row r="820" spans="1:2" ht="12.5" x14ac:dyDescent="0.25">
      <c r="A820" s="145" t="s">
        <v>1759</v>
      </c>
      <c r="B820" s="145" t="s">
        <v>1760</v>
      </c>
    </row>
    <row r="821" spans="1:2" ht="12.5" x14ac:dyDescent="0.25">
      <c r="A821" s="145" t="s">
        <v>1761</v>
      </c>
      <c r="B821" s="145" t="s">
        <v>1762</v>
      </c>
    </row>
    <row r="822" spans="1:2" ht="12.5" x14ac:dyDescent="0.25">
      <c r="A822" s="145" t="s">
        <v>1763</v>
      </c>
      <c r="B822" s="145" t="s">
        <v>1764</v>
      </c>
    </row>
    <row r="823" spans="1:2" ht="12.5" x14ac:dyDescent="0.25">
      <c r="A823" s="145" t="s">
        <v>1765</v>
      </c>
      <c r="B823" s="145" t="s">
        <v>1766</v>
      </c>
    </row>
    <row r="824" spans="1:2" ht="12.5" x14ac:dyDescent="0.25">
      <c r="A824" s="145" t="s">
        <v>1767</v>
      </c>
      <c r="B824" s="145" t="s">
        <v>1768</v>
      </c>
    </row>
    <row r="825" spans="1:2" ht="12.5" x14ac:dyDescent="0.25">
      <c r="A825" s="145" t="s">
        <v>1769</v>
      </c>
      <c r="B825" s="145" t="s">
        <v>1770</v>
      </c>
    </row>
    <row r="826" spans="1:2" ht="12.5" x14ac:dyDescent="0.25">
      <c r="A826" s="145" t="s">
        <v>1771</v>
      </c>
      <c r="B826" s="145" t="s">
        <v>1772</v>
      </c>
    </row>
    <row r="827" spans="1:2" ht="12.5" x14ac:dyDescent="0.25">
      <c r="A827" s="145" t="s">
        <v>1773</v>
      </c>
      <c r="B827" s="145" t="s">
        <v>1774</v>
      </c>
    </row>
    <row r="828" spans="1:2" ht="12.5" x14ac:dyDescent="0.25">
      <c r="A828" s="145" t="s">
        <v>1775</v>
      </c>
      <c r="B828" s="145" t="s">
        <v>1776</v>
      </c>
    </row>
    <row r="829" spans="1:2" ht="12.5" x14ac:dyDescent="0.25">
      <c r="A829" s="145" t="s">
        <v>1777</v>
      </c>
      <c r="B829" s="145" t="s">
        <v>1778</v>
      </c>
    </row>
    <row r="830" spans="1:2" ht="12.5" x14ac:dyDescent="0.25">
      <c r="A830" s="145" t="s">
        <v>1779</v>
      </c>
      <c r="B830" s="145" t="s">
        <v>1780</v>
      </c>
    </row>
    <row r="831" spans="1:2" ht="12.5" x14ac:dyDescent="0.25">
      <c r="A831" s="145" t="s">
        <v>1781</v>
      </c>
      <c r="B831" s="145" t="s">
        <v>1782</v>
      </c>
    </row>
    <row r="832" spans="1:2" ht="12.5" x14ac:dyDescent="0.25">
      <c r="A832" s="145" t="s">
        <v>1783</v>
      </c>
      <c r="B832" s="145" t="s">
        <v>1784</v>
      </c>
    </row>
    <row r="833" spans="1:2" ht="12.5" x14ac:dyDescent="0.25">
      <c r="A833" s="145" t="s">
        <v>1785</v>
      </c>
      <c r="B833" s="145" t="s">
        <v>1786</v>
      </c>
    </row>
    <row r="834" spans="1:2" ht="12.5" x14ac:dyDescent="0.25">
      <c r="A834" s="145" t="s">
        <v>1787</v>
      </c>
      <c r="B834" s="145" t="s">
        <v>1788</v>
      </c>
    </row>
    <row r="835" spans="1:2" ht="12.5" x14ac:dyDescent="0.25">
      <c r="A835" s="145" t="s">
        <v>1789</v>
      </c>
      <c r="B835" s="145" t="s">
        <v>1790</v>
      </c>
    </row>
    <row r="836" spans="1:2" ht="12.5" x14ac:dyDescent="0.25">
      <c r="A836" s="145" t="s">
        <v>1791</v>
      </c>
      <c r="B836" s="145" t="s">
        <v>1792</v>
      </c>
    </row>
    <row r="837" spans="1:2" ht="12.5" x14ac:dyDescent="0.25">
      <c r="A837" s="145" t="s">
        <v>1793</v>
      </c>
      <c r="B837" s="145" t="s">
        <v>1794</v>
      </c>
    </row>
    <row r="838" spans="1:2" ht="12.5" x14ac:dyDescent="0.25">
      <c r="A838" s="145" t="s">
        <v>1795</v>
      </c>
      <c r="B838" s="145" t="s">
        <v>1796</v>
      </c>
    </row>
    <row r="839" spans="1:2" ht="12.5" x14ac:dyDescent="0.25">
      <c r="A839" s="145" t="s">
        <v>1797</v>
      </c>
      <c r="B839" s="145" t="s">
        <v>1798</v>
      </c>
    </row>
    <row r="840" spans="1:2" ht="12.5" x14ac:dyDescent="0.25">
      <c r="A840" s="145" t="s">
        <v>1799</v>
      </c>
      <c r="B840" s="145" t="s">
        <v>1800</v>
      </c>
    </row>
    <row r="841" spans="1:2" ht="12.5" x14ac:dyDescent="0.25">
      <c r="A841" s="145" t="s">
        <v>1801</v>
      </c>
      <c r="B841" s="145" t="s">
        <v>1802</v>
      </c>
    </row>
    <row r="842" spans="1:2" ht="12.5" x14ac:dyDescent="0.25">
      <c r="A842" s="145" t="s">
        <v>1803</v>
      </c>
      <c r="B842" s="145" t="s">
        <v>1804</v>
      </c>
    </row>
    <row r="843" spans="1:2" ht="12.5" x14ac:dyDescent="0.25">
      <c r="A843" s="145" t="s">
        <v>1805</v>
      </c>
      <c r="B843" s="145" t="s">
        <v>1806</v>
      </c>
    </row>
    <row r="844" spans="1:2" ht="12.5" x14ac:dyDescent="0.25">
      <c r="A844" s="145" t="s">
        <v>1807</v>
      </c>
      <c r="B844" s="145" t="s">
        <v>1808</v>
      </c>
    </row>
    <row r="845" spans="1:2" ht="12.5" x14ac:dyDescent="0.25">
      <c r="A845" s="145" t="s">
        <v>1809</v>
      </c>
      <c r="B845" s="145" t="s">
        <v>1810</v>
      </c>
    </row>
    <row r="846" spans="1:2" ht="12.5" x14ac:dyDescent="0.25">
      <c r="A846" s="145" t="s">
        <v>1811</v>
      </c>
      <c r="B846" s="145" t="s">
        <v>1812</v>
      </c>
    </row>
    <row r="847" spans="1:2" ht="12.5" x14ac:dyDescent="0.25">
      <c r="A847" s="145" t="s">
        <v>1813</v>
      </c>
      <c r="B847" s="145" t="s">
        <v>1814</v>
      </c>
    </row>
    <row r="848" spans="1:2" ht="12.5" x14ac:dyDescent="0.25">
      <c r="A848" s="145" t="s">
        <v>1815</v>
      </c>
      <c r="B848" s="145" t="s">
        <v>1816</v>
      </c>
    </row>
    <row r="849" spans="1:2" ht="12.5" x14ac:dyDescent="0.25">
      <c r="A849" s="145" t="s">
        <v>1817</v>
      </c>
      <c r="B849" s="145" t="s">
        <v>1818</v>
      </c>
    </row>
    <row r="850" spans="1:2" ht="12.5" x14ac:dyDescent="0.25">
      <c r="A850" s="145" t="s">
        <v>1819</v>
      </c>
      <c r="B850" s="145" t="s">
        <v>1820</v>
      </c>
    </row>
    <row r="851" spans="1:2" ht="12.5" x14ac:dyDescent="0.25">
      <c r="A851" s="145" t="s">
        <v>1821</v>
      </c>
      <c r="B851" s="145" t="s">
        <v>1822</v>
      </c>
    </row>
    <row r="852" spans="1:2" ht="12.5" x14ac:dyDescent="0.25">
      <c r="A852" s="145" t="s">
        <v>1823</v>
      </c>
      <c r="B852" s="145" t="s">
        <v>1824</v>
      </c>
    </row>
    <row r="853" spans="1:2" ht="12.5" x14ac:dyDescent="0.25">
      <c r="A853" s="145" t="s">
        <v>1825</v>
      </c>
      <c r="B853" s="145" t="s">
        <v>1826</v>
      </c>
    </row>
    <row r="854" spans="1:2" ht="12.5" x14ac:dyDescent="0.25">
      <c r="A854" s="145" t="s">
        <v>1827</v>
      </c>
      <c r="B854" s="145" t="s">
        <v>1828</v>
      </c>
    </row>
    <row r="855" spans="1:2" ht="12.5" x14ac:dyDescent="0.25">
      <c r="A855" s="145" t="s">
        <v>1829</v>
      </c>
      <c r="B855" s="145" t="s">
        <v>1830</v>
      </c>
    </row>
    <row r="856" spans="1:2" ht="12.5" x14ac:dyDescent="0.25">
      <c r="A856" s="145" t="s">
        <v>1831</v>
      </c>
      <c r="B856" s="145" t="s">
        <v>1832</v>
      </c>
    </row>
    <row r="857" spans="1:2" ht="12.5" x14ac:dyDescent="0.25">
      <c r="A857" s="145" t="s">
        <v>1833</v>
      </c>
      <c r="B857" s="145" t="s">
        <v>1834</v>
      </c>
    </row>
    <row r="858" spans="1:2" ht="12.5" x14ac:dyDescent="0.25">
      <c r="A858" s="145" t="s">
        <v>1835</v>
      </c>
      <c r="B858" s="145" t="s">
        <v>1836</v>
      </c>
    </row>
    <row r="859" spans="1:2" ht="12.5" x14ac:dyDescent="0.25">
      <c r="A859" s="145" t="s">
        <v>1837</v>
      </c>
      <c r="B859" s="145" t="s">
        <v>1838</v>
      </c>
    </row>
    <row r="860" spans="1:2" ht="12.5" x14ac:dyDescent="0.25">
      <c r="A860" s="145" t="s">
        <v>1839</v>
      </c>
      <c r="B860" s="145" t="s">
        <v>1840</v>
      </c>
    </row>
    <row r="861" spans="1:2" ht="12.5" x14ac:dyDescent="0.25">
      <c r="A861" s="145" t="s">
        <v>1841</v>
      </c>
      <c r="B861" s="145" t="s">
        <v>1842</v>
      </c>
    </row>
    <row r="862" spans="1:2" ht="12.5" x14ac:dyDescent="0.25">
      <c r="A862" s="145" t="s">
        <v>1843</v>
      </c>
      <c r="B862" s="145" t="s">
        <v>1844</v>
      </c>
    </row>
    <row r="863" spans="1:2" ht="12.5" x14ac:dyDescent="0.25">
      <c r="A863" s="145" t="s">
        <v>1845</v>
      </c>
      <c r="B863" s="145" t="s">
        <v>1846</v>
      </c>
    </row>
    <row r="864" spans="1:2" ht="12.5" x14ac:dyDescent="0.25">
      <c r="A864" s="145" t="s">
        <v>1847</v>
      </c>
      <c r="B864" s="145" t="s">
        <v>1848</v>
      </c>
    </row>
    <row r="865" spans="1:2" ht="12.5" x14ac:dyDescent="0.25">
      <c r="A865" s="145" t="s">
        <v>1849</v>
      </c>
      <c r="B865" s="145" t="s">
        <v>1850</v>
      </c>
    </row>
    <row r="866" spans="1:2" ht="12.5" x14ac:dyDescent="0.25">
      <c r="A866" s="145" t="s">
        <v>1851</v>
      </c>
      <c r="B866" s="145" t="s">
        <v>1852</v>
      </c>
    </row>
    <row r="867" spans="1:2" ht="12.5" x14ac:dyDescent="0.25">
      <c r="A867" s="145" t="s">
        <v>1853</v>
      </c>
      <c r="B867" s="145" t="s">
        <v>1854</v>
      </c>
    </row>
    <row r="868" spans="1:2" ht="12.5" x14ac:dyDescent="0.25">
      <c r="A868" s="145" t="s">
        <v>1855</v>
      </c>
      <c r="B868" s="145" t="s">
        <v>1856</v>
      </c>
    </row>
    <row r="869" spans="1:2" ht="12.5" x14ac:dyDescent="0.25">
      <c r="A869" s="145" t="s">
        <v>1857</v>
      </c>
      <c r="B869" s="145" t="s">
        <v>1858</v>
      </c>
    </row>
    <row r="870" spans="1:2" ht="12.5" x14ac:dyDescent="0.25">
      <c r="A870" s="145" t="s">
        <v>1859</v>
      </c>
      <c r="B870" s="145" t="s">
        <v>1860</v>
      </c>
    </row>
    <row r="871" spans="1:2" ht="12.5" x14ac:dyDescent="0.25">
      <c r="A871" s="145" t="s">
        <v>1861</v>
      </c>
      <c r="B871" s="145" t="s">
        <v>1862</v>
      </c>
    </row>
    <row r="872" spans="1:2" ht="12.5" x14ac:dyDescent="0.25">
      <c r="A872" s="145" t="s">
        <v>1863</v>
      </c>
      <c r="B872" s="145" t="s">
        <v>1864</v>
      </c>
    </row>
    <row r="873" spans="1:2" ht="12.5" x14ac:dyDescent="0.25">
      <c r="A873" s="145" t="s">
        <v>1865</v>
      </c>
      <c r="B873" s="145" t="s">
        <v>1866</v>
      </c>
    </row>
    <row r="874" spans="1:2" ht="12.5" x14ac:dyDescent="0.25">
      <c r="A874" s="145" t="s">
        <v>1867</v>
      </c>
      <c r="B874" s="145" t="s">
        <v>1868</v>
      </c>
    </row>
    <row r="875" spans="1:2" ht="12.5" x14ac:dyDescent="0.25">
      <c r="A875" s="145" t="s">
        <v>1869</v>
      </c>
      <c r="B875" s="145" t="s">
        <v>1870</v>
      </c>
    </row>
    <row r="876" spans="1:2" ht="12.5" x14ac:dyDescent="0.25">
      <c r="A876" s="145" t="s">
        <v>1871</v>
      </c>
      <c r="B876" s="145" t="s">
        <v>1872</v>
      </c>
    </row>
    <row r="877" spans="1:2" ht="12.5" x14ac:dyDescent="0.25">
      <c r="A877" s="145" t="s">
        <v>1873</v>
      </c>
      <c r="B877" s="145" t="s">
        <v>1874</v>
      </c>
    </row>
    <row r="878" spans="1:2" ht="12.5" x14ac:dyDescent="0.25">
      <c r="A878" s="145" t="s">
        <v>1875</v>
      </c>
      <c r="B878" s="145" t="s">
        <v>1876</v>
      </c>
    </row>
    <row r="879" spans="1:2" ht="12.5" x14ac:dyDescent="0.25">
      <c r="A879" s="145" t="s">
        <v>1877</v>
      </c>
      <c r="B879" s="145" t="s">
        <v>1878</v>
      </c>
    </row>
    <row r="880" spans="1:2" ht="12.5" x14ac:dyDescent="0.25">
      <c r="A880" s="145" t="s">
        <v>1879</v>
      </c>
      <c r="B880" s="145" t="s">
        <v>1880</v>
      </c>
    </row>
    <row r="881" spans="1:2" ht="12.5" x14ac:dyDescent="0.25">
      <c r="A881" s="145" t="s">
        <v>1881</v>
      </c>
      <c r="B881" s="145" t="s">
        <v>1882</v>
      </c>
    </row>
    <row r="882" spans="1:2" ht="12.5" x14ac:dyDescent="0.25">
      <c r="A882" s="145" t="s">
        <v>1883</v>
      </c>
      <c r="B882" s="145" t="s">
        <v>1884</v>
      </c>
    </row>
    <row r="883" spans="1:2" ht="12.5" x14ac:dyDescent="0.25">
      <c r="A883" s="145" t="s">
        <v>1885</v>
      </c>
      <c r="B883" s="145" t="s">
        <v>1886</v>
      </c>
    </row>
    <row r="884" spans="1:2" ht="12.5" x14ac:dyDescent="0.25">
      <c r="A884" s="145" t="s">
        <v>1887</v>
      </c>
      <c r="B884" s="145" t="s">
        <v>1888</v>
      </c>
    </row>
    <row r="885" spans="1:2" ht="12.5" x14ac:dyDescent="0.25">
      <c r="A885" s="145" t="s">
        <v>1889</v>
      </c>
      <c r="B885" s="145" t="s">
        <v>1890</v>
      </c>
    </row>
    <row r="886" spans="1:2" ht="12.5" x14ac:dyDescent="0.25">
      <c r="A886" s="145" t="s">
        <v>1891</v>
      </c>
      <c r="B886" s="145" t="s">
        <v>1892</v>
      </c>
    </row>
    <row r="887" spans="1:2" ht="12.5" x14ac:dyDescent="0.25">
      <c r="A887" s="145" t="s">
        <v>1893</v>
      </c>
      <c r="B887" s="145" t="s">
        <v>1894</v>
      </c>
    </row>
    <row r="888" spans="1:2" ht="12.5" x14ac:dyDescent="0.25">
      <c r="A888" s="145" t="s">
        <v>1895</v>
      </c>
      <c r="B888" s="145" t="s">
        <v>1896</v>
      </c>
    </row>
    <row r="889" spans="1:2" ht="12.5" x14ac:dyDescent="0.25">
      <c r="A889" s="145" t="s">
        <v>1897</v>
      </c>
      <c r="B889" s="145" t="s">
        <v>1898</v>
      </c>
    </row>
    <row r="890" spans="1:2" ht="12.5" x14ac:dyDescent="0.25">
      <c r="A890" s="145" t="s">
        <v>1899</v>
      </c>
      <c r="B890" s="145" t="s">
        <v>1900</v>
      </c>
    </row>
    <row r="891" spans="1:2" ht="12.5" x14ac:dyDescent="0.25">
      <c r="A891" s="145" t="s">
        <v>1901</v>
      </c>
      <c r="B891" s="145" t="s">
        <v>1902</v>
      </c>
    </row>
    <row r="892" spans="1:2" ht="12.5" x14ac:dyDescent="0.25">
      <c r="A892" s="145" t="s">
        <v>1903</v>
      </c>
      <c r="B892" s="145" t="s">
        <v>1904</v>
      </c>
    </row>
    <row r="893" spans="1:2" ht="12.5" x14ac:dyDescent="0.25">
      <c r="A893" s="145" t="s">
        <v>1905</v>
      </c>
      <c r="B893" s="145" t="s">
        <v>1906</v>
      </c>
    </row>
    <row r="894" spans="1:2" ht="12.5" x14ac:dyDescent="0.25">
      <c r="A894" s="145" t="s">
        <v>1907</v>
      </c>
      <c r="B894" s="145" t="s">
        <v>1908</v>
      </c>
    </row>
    <row r="895" spans="1:2" ht="12.5" x14ac:dyDescent="0.25">
      <c r="A895" s="145" t="s">
        <v>1909</v>
      </c>
      <c r="B895" s="145" t="s">
        <v>1910</v>
      </c>
    </row>
    <row r="896" spans="1:2" ht="12.5" x14ac:dyDescent="0.25">
      <c r="A896" s="145" t="s">
        <v>1911</v>
      </c>
      <c r="B896" s="145" t="s">
        <v>1912</v>
      </c>
    </row>
    <row r="897" spans="1:2" ht="12.5" x14ac:dyDescent="0.25">
      <c r="A897" s="145" t="s">
        <v>1913</v>
      </c>
      <c r="B897" s="145" t="s">
        <v>1914</v>
      </c>
    </row>
    <row r="898" spans="1:2" ht="12.5" x14ac:dyDescent="0.25">
      <c r="A898" s="145" t="s">
        <v>1915</v>
      </c>
      <c r="B898" s="145" t="s">
        <v>1916</v>
      </c>
    </row>
    <row r="899" spans="1:2" ht="12.5" x14ac:dyDescent="0.25">
      <c r="A899" s="145" t="s">
        <v>1917</v>
      </c>
      <c r="B899" s="145" t="s">
        <v>1918</v>
      </c>
    </row>
    <row r="900" spans="1:2" ht="12.5" x14ac:dyDescent="0.25">
      <c r="A900" s="145" t="s">
        <v>1919</v>
      </c>
      <c r="B900" s="145" t="s">
        <v>1920</v>
      </c>
    </row>
    <row r="901" spans="1:2" ht="12.5" x14ac:dyDescent="0.25">
      <c r="A901" s="145" t="s">
        <v>1921</v>
      </c>
      <c r="B901" s="145" t="s">
        <v>1922</v>
      </c>
    </row>
    <row r="902" spans="1:2" ht="12.5" x14ac:dyDescent="0.25">
      <c r="A902" s="145" t="s">
        <v>1923</v>
      </c>
      <c r="B902" s="145" t="s">
        <v>1924</v>
      </c>
    </row>
    <row r="903" spans="1:2" ht="12.5" x14ac:dyDescent="0.25">
      <c r="A903" s="145" t="s">
        <v>1925</v>
      </c>
      <c r="B903" s="145" t="s">
        <v>1926</v>
      </c>
    </row>
    <row r="904" spans="1:2" ht="12.5" x14ac:dyDescent="0.25">
      <c r="A904" s="145" t="s">
        <v>1927</v>
      </c>
      <c r="B904" s="145" t="s">
        <v>1928</v>
      </c>
    </row>
    <row r="905" spans="1:2" ht="12.5" x14ac:dyDescent="0.25">
      <c r="A905" s="145" t="s">
        <v>1929</v>
      </c>
      <c r="B905" s="145" t="s">
        <v>1930</v>
      </c>
    </row>
    <row r="906" spans="1:2" ht="12.5" x14ac:dyDescent="0.25">
      <c r="A906" s="145" t="s">
        <v>1931</v>
      </c>
      <c r="B906" s="145" t="s">
        <v>1932</v>
      </c>
    </row>
    <row r="907" spans="1:2" ht="12.5" x14ac:dyDescent="0.25">
      <c r="A907" s="145" t="s">
        <v>1933</v>
      </c>
      <c r="B907" s="145" t="s">
        <v>1934</v>
      </c>
    </row>
    <row r="908" spans="1:2" ht="12.5" x14ac:dyDescent="0.25">
      <c r="A908" s="145" t="s">
        <v>1935</v>
      </c>
      <c r="B908" s="145" t="s">
        <v>1936</v>
      </c>
    </row>
    <row r="909" spans="1:2" ht="12.5" x14ac:dyDescent="0.25">
      <c r="A909" s="145" t="s">
        <v>1937</v>
      </c>
      <c r="B909" s="145" t="s">
        <v>1938</v>
      </c>
    </row>
    <row r="910" spans="1:2" ht="12.5" x14ac:dyDescent="0.25">
      <c r="A910" s="145" t="s">
        <v>1939</v>
      </c>
      <c r="B910" s="145" t="s">
        <v>1940</v>
      </c>
    </row>
    <row r="911" spans="1:2" ht="12.5" x14ac:dyDescent="0.25">
      <c r="A911" s="145" t="s">
        <v>1941</v>
      </c>
      <c r="B911" s="145" t="s">
        <v>1942</v>
      </c>
    </row>
    <row r="912" spans="1:2" ht="12.5" x14ac:dyDescent="0.25">
      <c r="A912" s="145" t="s">
        <v>1943</v>
      </c>
      <c r="B912" s="145" t="s">
        <v>1944</v>
      </c>
    </row>
    <row r="913" spans="1:2" ht="12.5" x14ac:dyDescent="0.25">
      <c r="A913" s="145" t="s">
        <v>1945</v>
      </c>
      <c r="B913" s="145" t="s">
        <v>1946</v>
      </c>
    </row>
    <row r="914" spans="1:2" ht="12.5" x14ac:dyDescent="0.25">
      <c r="A914" s="145" t="s">
        <v>1947</v>
      </c>
      <c r="B914" s="145" t="s">
        <v>1948</v>
      </c>
    </row>
    <row r="915" spans="1:2" ht="12.5" x14ac:dyDescent="0.25">
      <c r="A915" s="145" t="s">
        <v>1949</v>
      </c>
      <c r="B915" s="145" t="s">
        <v>1950</v>
      </c>
    </row>
    <row r="916" spans="1:2" ht="12.5" x14ac:dyDescent="0.25">
      <c r="A916" s="145" t="s">
        <v>1951</v>
      </c>
      <c r="B916" s="145" t="s">
        <v>1952</v>
      </c>
    </row>
    <row r="917" spans="1:2" ht="12.5" x14ac:dyDescent="0.25">
      <c r="A917" s="145" t="s">
        <v>1953</v>
      </c>
      <c r="B917" s="145" t="s">
        <v>1954</v>
      </c>
    </row>
    <row r="918" spans="1:2" ht="12.5" x14ac:dyDescent="0.25">
      <c r="A918" s="145" t="s">
        <v>1955</v>
      </c>
      <c r="B918" s="145" t="s">
        <v>1956</v>
      </c>
    </row>
    <row r="919" spans="1:2" ht="12.5" x14ac:dyDescent="0.25">
      <c r="A919" s="145" t="s">
        <v>1957</v>
      </c>
      <c r="B919" s="145" t="s">
        <v>1958</v>
      </c>
    </row>
    <row r="920" spans="1:2" ht="12.5" x14ac:dyDescent="0.25">
      <c r="A920" s="145" t="s">
        <v>1959</v>
      </c>
      <c r="B920" s="145" t="s">
        <v>1960</v>
      </c>
    </row>
    <row r="921" spans="1:2" ht="12.5" x14ac:dyDescent="0.25">
      <c r="A921" s="145" t="s">
        <v>1961</v>
      </c>
      <c r="B921" s="145" t="s">
        <v>1962</v>
      </c>
    </row>
    <row r="922" spans="1:2" ht="12.5" x14ac:dyDescent="0.25">
      <c r="A922" s="145" t="s">
        <v>1963</v>
      </c>
      <c r="B922" s="145" t="s">
        <v>1964</v>
      </c>
    </row>
    <row r="923" spans="1:2" ht="12.5" x14ac:dyDescent="0.25">
      <c r="A923" s="145" t="s">
        <v>1965</v>
      </c>
      <c r="B923" s="145" t="s">
        <v>1966</v>
      </c>
    </row>
    <row r="924" spans="1:2" ht="12.5" x14ac:dyDescent="0.25">
      <c r="A924" s="145" t="s">
        <v>1967</v>
      </c>
      <c r="B924" s="145" t="s">
        <v>1968</v>
      </c>
    </row>
    <row r="925" spans="1:2" ht="12.5" x14ac:dyDescent="0.25">
      <c r="A925" s="145" t="s">
        <v>1969</v>
      </c>
      <c r="B925" s="145" t="s">
        <v>1970</v>
      </c>
    </row>
    <row r="926" spans="1:2" ht="12.5" x14ac:dyDescent="0.25">
      <c r="A926" s="145" t="s">
        <v>1971</v>
      </c>
      <c r="B926" s="145" t="s">
        <v>1972</v>
      </c>
    </row>
    <row r="927" spans="1:2" ht="12.5" x14ac:dyDescent="0.25">
      <c r="A927" s="145" t="s">
        <v>1973</v>
      </c>
      <c r="B927" s="145" t="s">
        <v>1974</v>
      </c>
    </row>
    <row r="928" spans="1:2" ht="12.5" x14ac:dyDescent="0.25">
      <c r="A928" s="145" t="s">
        <v>1975</v>
      </c>
      <c r="B928" s="145" t="s">
        <v>1976</v>
      </c>
    </row>
    <row r="929" spans="1:2" ht="12.5" x14ac:dyDescent="0.25">
      <c r="A929" s="145" t="s">
        <v>1977</v>
      </c>
      <c r="B929" s="145" t="s">
        <v>1978</v>
      </c>
    </row>
    <row r="930" spans="1:2" ht="12.5" x14ac:dyDescent="0.25">
      <c r="A930" s="145" t="s">
        <v>1979</v>
      </c>
      <c r="B930" s="145" t="s">
        <v>1980</v>
      </c>
    </row>
    <row r="931" spans="1:2" ht="12.5" x14ac:dyDescent="0.25">
      <c r="A931" s="145" t="s">
        <v>1981</v>
      </c>
      <c r="B931" s="145" t="s">
        <v>1982</v>
      </c>
    </row>
    <row r="932" spans="1:2" ht="12.5" x14ac:dyDescent="0.25">
      <c r="A932" s="145" t="s">
        <v>1983</v>
      </c>
      <c r="B932" s="145" t="s">
        <v>1984</v>
      </c>
    </row>
    <row r="933" spans="1:2" ht="12.5" x14ac:dyDescent="0.25">
      <c r="A933" s="145" t="s">
        <v>1985</v>
      </c>
      <c r="B933" s="145" t="s">
        <v>1986</v>
      </c>
    </row>
    <row r="934" spans="1:2" ht="12.5" x14ac:dyDescent="0.25">
      <c r="A934" s="145" t="s">
        <v>1987</v>
      </c>
      <c r="B934" s="145" t="s">
        <v>1988</v>
      </c>
    </row>
    <row r="935" spans="1:2" ht="12.5" x14ac:dyDescent="0.25">
      <c r="A935" s="145" t="s">
        <v>1989</v>
      </c>
      <c r="B935" s="145" t="s">
        <v>1990</v>
      </c>
    </row>
    <row r="936" spans="1:2" ht="12.5" x14ac:dyDescent="0.25">
      <c r="A936" s="145" t="s">
        <v>1991</v>
      </c>
      <c r="B936" s="145" t="s">
        <v>1992</v>
      </c>
    </row>
    <row r="937" spans="1:2" ht="12.5" x14ac:dyDescent="0.25">
      <c r="A937" s="145" t="s">
        <v>1993</v>
      </c>
      <c r="B937" s="145" t="s">
        <v>1994</v>
      </c>
    </row>
    <row r="938" spans="1:2" ht="12.5" x14ac:dyDescent="0.25">
      <c r="A938" s="145" t="s">
        <v>1995</v>
      </c>
      <c r="B938" s="145" t="s">
        <v>1996</v>
      </c>
    </row>
    <row r="939" spans="1:2" ht="12.5" x14ac:dyDescent="0.25">
      <c r="A939" s="145" t="s">
        <v>1997</v>
      </c>
      <c r="B939" s="145" t="s">
        <v>1998</v>
      </c>
    </row>
    <row r="940" spans="1:2" ht="12.5" x14ac:dyDescent="0.25">
      <c r="A940" s="145" t="s">
        <v>1999</v>
      </c>
      <c r="B940" s="145" t="s">
        <v>2000</v>
      </c>
    </row>
    <row r="941" spans="1:2" ht="12.5" x14ac:dyDescent="0.25">
      <c r="A941" s="145" t="s">
        <v>2001</v>
      </c>
      <c r="B941" s="145" t="s">
        <v>2002</v>
      </c>
    </row>
    <row r="942" spans="1:2" ht="12.5" x14ac:dyDescent="0.25">
      <c r="A942" s="145" t="s">
        <v>2003</v>
      </c>
      <c r="B942" s="145" t="s">
        <v>2004</v>
      </c>
    </row>
    <row r="943" spans="1:2" ht="12.5" x14ac:dyDescent="0.25">
      <c r="A943" s="145" t="s">
        <v>2005</v>
      </c>
      <c r="B943" s="145" t="s">
        <v>2006</v>
      </c>
    </row>
    <row r="944" spans="1:2" ht="12.5" x14ac:dyDescent="0.25">
      <c r="A944" s="145" t="s">
        <v>2007</v>
      </c>
      <c r="B944" s="145" t="s">
        <v>2008</v>
      </c>
    </row>
    <row r="945" spans="1:2" ht="12.5" x14ac:dyDescent="0.25">
      <c r="A945" s="145" t="s">
        <v>2009</v>
      </c>
      <c r="B945" s="145" t="s">
        <v>2010</v>
      </c>
    </row>
    <row r="946" spans="1:2" ht="12.5" x14ac:dyDescent="0.25">
      <c r="A946" s="145" t="s">
        <v>2011</v>
      </c>
      <c r="B946" s="145" t="s">
        <v>2012</v>
      </c>
    </row>
    <row r="947" spans="1:2" ht="12.5" x14ac:dyDescent="0.25">
      <c r="A947" s="145" t="s">
        <v>2013</v>
      </c>
      <c r="B947" s="145" t="s">
        <v>2014</v>
      </c>
    </row>
    <row r="948" spans="1:2" ht="12.5" x14ac:dyDescent="0.25">
      <c r="A948" s="145" t="s">
        <v>2015</v>
      </c>
      <c r="B948" s="145" t="s">
        <v>2016</v>
      </c>
    </row>
    <row r="949" spans="1:2" ht="12.5" x14ac:dyDescent="0.25">
      <c r="A949" s="145" t="s">
        <v>2017</v>
      </c>
      <c r="B949" s="145" t="s">
        <v>2018</v>
      </c>
    </row>
    <row r="950" spans="1:2" ht="12.5" x14ac:dyDescent="0.25">
      <c r="A950" s="145" t="s">
        <v>2019</v>
      </c>
      <c r="B950" s="145" t="s">
        <v>2020</v>
      </c>
    </row>
    <row r="951" spans="1:2" ht="12.5" x14ac:dyDescent="0.25">
      <c r="A951" s="145" t="s">
        <v>2021</v>
      </c>
      <c r="B951" s="145" t="s">
        <v>2022</v>
      </c>
    </row>
    <row r="952" spans="1:2" ht="12.5" x14ac:dyDescent="0.25">
      <c r="A952" s="145" t="s">
        <v>2023</v>
      </c>
      <c r="B952" s="145" t="s">
        <v>2024</v>
      </c>
    </row>
    <row r="953" spans="1:2" ht="12.5" x14ac:dyDescent="0.25">
      <c r="A953" s="145" t="s">
        <v>2025</v>
      </c>
      <c r="B953" s="145" t="s">
        <v>2026</v>
      </c>
    </row>
    <row r="954" spans="1:2" ht="12.5" x14ac:dyDescent="0.25">
      <c r="A954" s="145" t="s">
        <v>2027</v>
      </c>
      <c r="B954" s="145" t="s">
        <v>2028</v>
      </c>
    </row>
    <row r="955" spans="1:2" ht="12.5" x14ac:dyDescent="0.25">
      <c r="A955" s="145" t="s">
        <v>2029</v>
      </c>
      <c r="B955" s="145" t="s">
        <v>2030</v>
      </c>
    </row>
    <row r="956" spans="1:2" ht="12.5" x14ac:dyDescent="0.25">
      <c r="A956" s="145" t="s">
        <v>2031</v>
      </c>
      <c r="B956" s="145" t="s">
        <v>2032</v>
      </c>
    </row>
    <row r="957" spans="1:2" ht="12.5" x14ac:dyDescent="0.25">
      <c r="A957" s="145" t="s">
        <v>2033</v>
      </c>
      <c r="B957" s="145" t="s">
        <v>2034</v>
      </c>
    </row>
    <row r="958" spans="1:2" ht="12.5" x14ac:dyDescent="0.25">
      <c r="A958" s="145" t="s">
        <v>2035</v>
      </c>
      <c r="B958" s="145" t="s">
        <v>2036</v>
      </c>
    </row>
    <row r="959" spans="1:2" ht="12.5" x14ac:dyDescent="0.25">
      <c r="A959" s="145" t="s">
        <v>2037</v>
      </c>
      <c r="B959" s="145" t="s">
        <v>2038</v>
      </c>
    </row>
    <row r="960" spans="1:2" ht="12.5" x14ac:dyDescent="0.25">
      <c r="A960" s="145" t="s">
        <v>2039</v>
      </c>
      <c r="B960" s="145" t="s">
        <v>2040</v>
      </c>
    </row>
    <row r="961" spans="1:2" ht="12.5" x14ac:dyDescent="0.25">
      <c r="A961" s="145" t="s">
        <v>2041</v>
      </c>
      <c r="B961" s="145" t="s">
        <v>2042</v>
      </c>
    </row>
    <row r="962" spans="1:2" ht="12.5" x14ac:dyDescent="0.25">
      <c r="A962" s="145" t="s">
        <v>2043</v>
      </c>
      <c r="B962" s="145" t="s">
        <v>2044</v>
      </c>
    </row>
    <row r="963" spans="1:2" ht="12.5" x14ac:dyDescent="0.25">
      <c r="A963" s="145" t="s">
        <v>2045</v>
      </c>
      <c r="B963" s="145" t="s">
        <v>2046</v>
      </c>
    </row>
    <row r="964" spans="1:2" ht="12.5" x14ac:dyDescent="0.25">
      <c r="A964" s="145" t="s">
        <v>2047</v>
      </c>
      <c r="B964" s="145" t="s">
        <v>2048</v>
      </c>
    </row>
    <row r="965" spans="1:2" ht="12.5" x14ac:dyDescent="0.25">
      <c r="A965" s="145" t="s">
        <v>2049</v>
      </c>
      <c r="B965" s="145" t="s">
        <v>2050</v>
      </c>
    </row>
    <row r="966" spans="1:2" ht="12.5" x14ac:dyDescent="0.25">
      <c r="A966" s="145" t="s">
        <v>2051</v>
      </c>
      <c r="B966" s="145" t="s">
        <v>2052</v>
      </c>
    </row>
    <row r="967" spans="1:2" ht="12.5" x14ac:dyDescent="0.25">
      <c r="A967" s="145" t="s">
        <v>2053</v>
      </c>
      <c r="B967" s="145" t="s">
        <v>2054</v>
      </c>
    </row>
    <row r="968" spans="1:2" ht="12.5" x14ac:dyDescent="0.25">
      <c r="A968" s="145" t="s">
        <v>2055</v>
      </c>
      <c r="B968" s="145" t="s">
        <v>2056</v>
      </c>
    </row>
    <row r="969" spans="1:2" ht="12.5" x14ac:dyDescent="0.25">
      <c r="A969" s="145" t="s">
        <v>2057</v>
      </c>
      <c r="B969" s="145" t="s">
        <v>2058</v>
      </c>
    </row>
    <row r="970" spans="1:2" ht="12.5" x14ac:dyDescent="0.25">
      <c r="A970" s="145" t="s">
        <v>2059</v>
      </c>
      <c r="B970" s="145" t="s">
        <v>2060</v>
      </c>
    </row>
    <row r="971" spans="1:2" ht="12.5" x14ac:dyDescent="0.25">
      <c r="A971" s="145" t="s">
        <v>2061</v>
      </c>
      <c r="B971" s="145" t="s">
        <v>2062</v>
      </c>
    </row>
    <row r="972" spans="1:2" ht="12.5" x14ac:dyDescent="0.25">
      <c r="A972" s="145" t="s">
        <v>2063</v>
      </c>
      <c r="B972" s="145" t="s">
        <v>2064</v>
      </c>
    </row>
    <row r="973" spans="1:2" ht="12.5" x14ac:dyDescent="0.25">
      <c r="A973" s="145" t="s">
        <v>2065</v>
      </c>
      <c r="B973" s="145" t="s">
        <v>2066</v>
      </c>
    </row>
    <row r="974" spans="1:2" ht="12.5" x14ac:dyDescent="0.25">
      <c r="A974" s="145" t="s">
        <v>2067</v>
      </c>
      <c r="B974" s="145" t="s">
        <v>2068</v>
      </c>
    </row>
    <row r="975" spans="1:2" ht="12.5" x14ac:dyDescent="0.25">
      <c r="A975" s="145" t="s">
        <v>2069</v>
      </c>
      <c r="B975" s="145" t="s">
        <v>2070</v>
      </c>
    </row>
    <row r="976" spans="1:2" ht="12.5" x14ac:dyDescent="0.25">
      <c r="A976" s="145" t="s">
        <v>2071</v>
      </c>
      <c r="B976" s="145" t="s">
        <v>2072</v>
      </c>
    </row>
    <row r="977" spans="1:2" ht="12.5" x14ac:dyDescent="0.25">
      <c r="A977" s="145" t="s">
        <v>2073</v>
      </c>
      <c r="B977" s="145" t="s">
        <v>2074</v>
      </c>
    </row>
    <row r="978" spans="1:2" ht="12.5" x14ac:dyDescent="0.25">
      <c r="A978" s="145" t="s">
        <v>2075</v>
      </c>
      <c r="B978" s="145" t="s">
        <v>2076</v>
      </c>
    </row>
    <row r="979" spans="1:2" ht="12.5" x14ac:dyDescent="0.25">
      <c r="A979" s="145" t="s">
        <v>2077</v>
      </c>
      <c r="B979" s="145" t="s">
        <v>2078</v>
      </c>
    </row>
    <row r="980" spans="1:2" ht="12.5" x14ac:dyDescent="0.25">
      <c r="A980" s="145" t="s">
        <v>2079</v>
      </c>
      <c r="B980" s="145" t="s">
        <v>2080</v>
      </c>
    </row>
    <row r="981" spans="1:2" ht="12.5" x14ac:dyDescent="0.25">
      <c r="A981" s="145" t="s">
        <v>2081</v>
      </c>
      <c r="B981" s="145" t="s">
        <v>2082</v>
      </c>
    </row>
    <row r="982" spans="1:2" ht="12.5" x14ac:dyDescent="0.25">
      <c r="A982" s="145" t="s">
        <v>133</v>
      </c>
      <c r="B982" s="145" t="s">
        <v>134</v>
      </c>
    </row>
    <row r="983" spans="1:2" ht="12.5" x14ac:dyDescent="0.25">
      <c r="A983" s="145" t="s">
        <v>2083</v>
      </c>
      <c r="B983" s="145" t="s">
        <v>2084</v>
      </c>
    </row>
    <row r="984" spans="1:2" ht="12.5" x14ac:dyDescent="0.25">
      <c r="A984" s="145" t="s">
        <v>2085</v>
      </c>
      <c r="B984" s="145" t="s">
        <v>2086</v>
      </c>
    </row>
    <row r="985" spans="1:2" ht="12.5" x14ac:dyDescent="0.25">
      <c r="A985" s="145" t="s">
        <v>2087</v>
      </c>
      <c r="B985" s="145" t="s">
        <v>2088</v>
      </c>
    </row>
    <row r="986" spans="1:2" ht="12.5" x14ac:dyDescent="0.25">
      <c r="A986" s="145" t="s">
        <v>2089</v>
      </c>
      <c r="B986" s="145" t="s">
        <v>2090</v>
      </c>
    </row>
    <row r="987" spans="1:2" ht="12.5" x14ac:dyDescent="0.25">
      <c r="A987" s="145" t="s">
        <v>2091</v>
      </c>
      <c r="B987" s="145" t="s">
        <v>2092</v>
      </c>
    </row>
    <row r="988" spans="1:2" ht="12.5" x14ac:dyDescent="0.25">
      <c r="A988" s="145" t="s">
        <v>2093</v>
      </c>
      <c r="B988" s="145" t="s">
        <v>2094</v>
      </c>
    </row>
    <row r="989" spans="1:2" ht="12.5" x14ac:dyDescent="0.25">
      <c r="A989" s="145" t="s">
        <v>2095</v>
      </c>
      <c r="B989" s="145" t="s">
        <v>2096</v>
      </c>
    </row>
    <row r="990" spans="1:2" ht="12.5" x14ac:dyDescent="0.25">
      <c r="A990" s="145" t="s">
        <v>2097</v>
      </c>
      <c r="B990" s="145" t="s">
        <v>2098</v>
      </c>
    </row>
    <row r="991" spans="1:2" ht="12.5" x14ac:dyDescent="0.25">
      <c r="A991" s="145" t="s">
        <v>2099</v>
      </c>
      <c r="B991" s="145" t="s">
        <v>2100</v>
      </c>
    </row>
    <row r="992" spans="1:2" ht="12.5" x14ac:dyDescent="0.25">
      <c r="A992" s="145" t="s">
        <v>2101</v>
      </c>
      <c r="B992" s="145" t="s">
        <v>2102</v>
      </c>
    </row>
    <row r="993" spans="1:2" ht="12.5" x14ac:dyDescent="0.25">
      <c r="A993" s="145" t="s">
        <v>2103</v>
      </c>
      <c r="B993" s="145" t="s">
        <v>2104</v>
      </c>
    </row>
    <row r="994" spans="1:2" ht="12.5" x14ac:dyDescent="0.25">
      <c r="A994" s="145" t="s">
        <v>2105</v>
      </c>
      <c r="B994" s="145" t="s">
        <v>2106</v>
      </c>
    </row>
    <row r="995" spans="1:2" ht="12.5" x14ac:dyDescent="0.25">
      <c r="A995" s="145" t="s">
        <v>2107</v>
      </c>
      <c r="B995" s="145" t="s">
        <v>2108</v>
      </c>
    </row>
    <row r="996" spans="1:2" ht="12.5" x14ac:dyDescent="0.25">
      <c r="A996" s="145" t="s">
        <v>2109</v>
      </c>
      <c r="B996" s="145" t="s">
        <v>2110</v>
      </c>
    </row>
    <row r="997" spans="1:2" ht="12.5" x14ac:dyDescent="0.25">
      <c r="A997" s="145" t="s">
        <v>2111</v>
      </c>
      <c r="B997" s="145" t="s">
        <v>2112</v>
      </c>
    </row>
    <row r="998" spans="1:2" ht="12.5" x14ac:dyDescent="0.25">
      <c r="A998" s="145" t="s">
        <v>2113</v>
      </c>
      <c r="B998" s="145" t="s">
        <v>2114</v>
      </c>
    </row>
    <row r="999" spans="1:2" ht="12.5" x14ac:dyDescent="0.25">
      <c r="A999" s="145" t="s">
        <v>2115</v>
      </c>
      <c r="B999" s="145" t="s">
        <v>2116</v>
      </c>
    </row>
    <row r="1000" spans="1:2" ht="12.5" x14ac:dyDescent="0.25">
      <c r="A1000" s="145" t="s">
        <v>2117</v>
      </c>
      <c r="B1000" s="145" t="s">
        <v>2118</v>
      </c>
    </row>
    <row r="1001" spans="1:2" ht="12.5" x14ac:dyDescent="0.25">
      <c r="A1001" s="145" t="s">
        <v>2119</v>
      </c>
      <c r="B1001" s="145" t="s">
        <v>2120</v>
      </c>
    </row>
    <row r="1002" spans="1:2" ht="12.5" x14ac:dyDescent="0.25">
      <c r="A1002" s="145" t="s">
        <v>2121</v>
      </c>
      <c r="B1002" s="145" t="s">
        <v>2122</v>
      </c>
    </row>
    <row r="1003" spans="1:2" ht="12.5" x14ac:dyDescent="0.25">
      <c r="A1003" s="145" t="s">
        <v>2123</v>
      </c>
      <c r="B1003" s="145" t="s">
        <v>2124</v>
      </c>
    </row>
    <row r="1004" spans="1:2" ht="12.5" x14ac:dyDescent="0.25">
      <c r="A1004" s="145" t="s">
        <v>2125</v>
      </c>
      <c r="B1004" s="145" t="s">
        <v>2126</v>
      </c>
    </row>
    <row r="1005" spans="1:2" ht="12.5" x14ac:dyDescent="0.25">
      <c r="A1005" s="145" t="s">
        <v>2127</v>
      </c>
      <c r="B1005" s="145" t="s">
        <v>2128</v>
      </c>
    </row>
    <row r="1006" spans="1:2" ht="12.5" x14ac:dyDescent="0.25">
      <c r="A1006" s="145" t="s">
        <v>2129</v>
      </c>
      <c r="B1006" s="145" t="s">
        <v>2130</v>
      </c>
    </row>
    <row r="1007" spans="1:2" ht="12.5" x14ac:dyDescent="0.25">
      <c r="A1007" s="145" t="s">
        <v>2131</v>
      </c>
      <c r="B1007" s="145" t="s">
        <v>2132</v>
      </c>
    </row>
    <row r="1008" spans="1:2" ht="12.5" x14ac:dyDescent="0.25">
      <c r="A1008" s="145" t="s">
        <v>2133</v>
      </c>
      <c r="B1008" s="145" t="s">
        <v>2134</v>
      </c>
    </row>
    <row r="1009" spans="1:2" ht="12.5" x14ac:dyDescent="0.25">
      <c r="A1009" s="145" t="s">
        <v>2135</v>
      </c>
      <c r="B1009" s="145" t="s">
        <v>2136</v>
      </c>
    </row>
    <row r="1010" spans="1:2" ht="12.5" x14ac:dyDescent="0.25">
      <c r="A1010" s="145" t="s">
        <v>2137</v>
      </c>
      <c r="B1010" s="145" t="s">
        <v>2138</v>
      </c>
    </row>
    <row r="1011" spans="1:2" ht="12.5" x14ac:dyDescent="0.25">
      <c r="A1011" s="145" t="s">
        <v>2139</v>
      </c>
      <c r="B1011" s="145" t="s">
        <v>2140</v>
      </c>
    </row>
    <row r="1012" spans="1:2" ht="12.5" x14ac:dyDescent="0.25">
      <c r="A1012" s="145" t="s">
        <v>2141</v>
      </c>
      <c r="B1012" s="145" t="s">
        <v>2142</v>
      </c>
    </row>
    <row r="1013" spans="1:2" ht="12.5" x14ac:dyDescent="0.25">
      <c r="A1013" s="145" t="s">
        <v>2143</v>
      </c>
      <c r="B1013" s="145" t="s">
        <v>2144</v>
      </c>
    </row>
    <row r="1014" spans="1:2" ht="12.5" x14ac:dyDescent="0.25">
      <c r="A1014" s="145" t="s">
        <v>2145</v>
      </c>
      <c r="B1014" s="145" t="s">
        <v>2146</v>
      </c>
    </row>
    <row r="1015" spans="1:2" ht="12.5" x14ac:dyDescent="0.25">
      <c r="A1015" s="145" t="s">
        <v>2147</v>
      </c>
      <c r="B1015" s="145" t="s">
        <v>2148</v>
      </c>
    </row>
    <row r="1016" spans="1:2" ht="12.5" x14ac:dyDescent="0.25">
      <c r="A1016" s="145" t="s">
        <v>2149</v>
      </c>
      <c r="B1016" s="145" t="s">
        <v>2150</v>
      </c>
    </row>
    <row r="1017" spans="1:2" ht="12.5" x14ac:dyDescent="0.25">
      <c r="A1017" s="145" t="s">
        <v>2151</v>
      </c>
      <c r="B1017" s="145" t="s">
        <v>2152</v>
      </c>
    </row>
    <row r="1018" spans="1:2" ht="12.5" x14ac:dyDescent="0.25">
      <c r="A1018" s="145" t="s">
        <v>2153</v>
      </c>
      <c r="B1018" s="145" t="s">
        <v>2154</v>
      </c>
    </row>
    <row r="1019" spans="1:2" ht="12.5" x14ac:dyDescent="0.25">
      <c r="A1019" s="145" t="s">
        <v>2155</v>
      </c>
      <c r="B1019" s="145" t="s">
        <v>2156</v>
      </c>
    </row>
    <row r="1020" spans="1:2" ht="12.5" x14ac:dyDescent="0.25">
      <c r="A1020" s="145" t="s">
        <v>2157</v>
      </c>
      <c r="B1020" s="145" t="s">
        <v>2158</v>
      </c>
    </row>
    <row r="1021" spans="1:2" ht="12.5" x14ac:dyDescent="0.25">
      <c r="A1021" s="145" t="s">
        <v>2159</v>
      </c>
      <c r="B1021" s="145" t="s">
        <v>2160</v>
      </c>
    </row>
    <row r="1022" spans="1:2" ht="12.5" x14ac:dyDescent="0.25">
      <c r="A1022" s="145" t="s">
        <v>2161</v>
      </c>
      <c r="B1022" s="145" t="s">
        <v>2162</v>
      </c>
    </row>
    <row r="1023" spans="1:2" ht="12.5" x14ac:dyDescent="0.25">
      <c r="A1023" s="145" t="s">
        <v>2163</v>
      </c>
      <c r="B1023" s="145" t="s">
        <v>2164</v>
      </c>
    </row>
    <row r="1024" spans="1:2" ht="12.5" x14ac:dyDescent="0.25">
      <c r="A1024" s="145" t="s">
        <v>2165</v>
      </c>
      <c r="B1024" s="145" t="s">
        <v>2166</v>
      </c>
    </row>
    <row r="1025" spans="1:2" ht="12.5" x14ac:dyDescent="0.25">
      <c r="A1025" s="145" t="s">
        <v>2167</v>
      </c>
      <c r="B1025" s="145" t="s">
        <v>2168</v>
      </c>
    </row>
    <row r="1026" spans="1:2" ht="12.5" x14ac:dyDescent="0.25">
      <c r="A1026" s="145" t="s">
        <v>2169</v>
      </c>
      <c r="B1026" s="145" t="s">
        <v>2170</v>
      </c>
    </row>
    <row r="1027" spans="1:2" ht="12.5" x14ac:dyDescent="0.25">
      <c r="A1027" s="145" t="s">
        <v>2171</v>
      </c>
      <c r="B1027" s="145" t="s">
        <v>2172</v>
      </c>
    </row>
    <row r="1028" spans="1:2" ht="12.5" x14ac:dyDescent="0.25">
      <c r="A1028" s="145" t="s">
        <v>2173</v>
      </c>
      <c r="B1028" s="145" t="s">
        <v>2174</v>
      </c>
    </row>
    <row r="1029" spans="1:2" ht="12.5" x14ac:dyDescent="0.25">
      <c r="A1029" s="145" t="s">
        <v>2175</v>
      </c>
      <c r="B1029" s="145" t="s">
        <v>2176</v>
      </c>
    </row>
    <row r="1030" spans="1:2" ht="12.5" x14ac:dyDescent="0.25">
      <c r="A1030" s="145" t="s">
        <v>2177</v>
      </c>
      <c r="B1030" s="145" t="s">
        <v>2178</v>
      </c>
    </row>
    <row r="1031" spans="1:2" ht="12.5" x14ac:dyDescent="0.25">
      <c r="A1031" s="145" t="s">
        <v>2179</v>
      </c>
      <c r="B1031" s="145" t="s">
        <v>2180</v>
      </c>
    </row>
    <row r="1032" spans="1:2" ht="12.5" x14ac:dyDescent="0.25">
      <c r="A1032" s="145" t="s">
        <v>2181</v>
      </c>
      <c r="B1032" s="145" t="s">
        <v>2182</v>
      </c>
    </row>
    <row r="1033" spans="1:2" ht="12.5" x14ac:dyDescent="0.25">
      <c r="A1033" s="145" t="s">
        <v>2183</v>
      </c>
      <c r="B1033" s="145" t="s">
        <v>2184</v>
      </c>
    </row>
    <row r="1034" spans="1:2" ht="12.5" x14ac:dyDescent="0.25">
      <c r="A1034" s="145" t="s">
        <v>2185</v>
      </c>
      <c r="B1034" s="145" t="s">
        <v>2186</v>
      </c>
    </row>
    <row r="1035" spans="1:2" ht="12.5" x14ac:dyDescent="0.25">
      <c r="A1035" s="145" t="s">
        <v>2187</v>
      </c>
      <c r="B1035" s="145" t="s">
        <v>2188</v>
      </c>
    </row>
    <row r="1036" spans="1:2" ht="12.5" x14ac:dyDescent="0.25">
      <c r="A1036" s="145" t="s">
        <v>2189</v>
      </c>
      <c r="B1036" s="145" t="s">
        <v>2190</v>
      </c>
    </row>
    <row r="1037" spans="1:2" ht="12.5" x14ac:dyDescent="0.25">
      <c r="A1037" s="145" t="s">
        <v>2191</v>
      </c>
      <c r="B1037" s="145" t="s">
        <v>2192</v>
      </c>
    </row>
    <row r="1038" spans="1:2" ht="12.5" x14ac:dyDescent="0.25">
      <c r="A1038" s="145" t="s">
        <v>2193</v>
      </c>
      <c r="B1038" s="145" t="s">
        <v>2194</v>
      </c>
    </row>
    <row r="1039" spans="1:2" ht="12.5" x14ac:dyDescent="0.25">
      <c r="A1039" s="145" t="s">
        <v>2195</v>
      </c>
      <c r="B1039" s="145" t="s">
        <v>2196</v>
      </c>
    </row>
    <row r="1040" spans="1:2" ht="12.5" x14ac:dyDescent="0.25">
      <c r="A1040" s="145" t="s">
        <v>2197</v>
      </c>
      <c r="B1040" s="145" t="s">
        <v>2198</v>
      </c>
    </row>
    <row r="1041" spans="1:2" ht="12.5" x14ac:dyDescent="0.25">
      <c r="A1041" s="145" t="s">
        <v>2199</v>
      </c>
      <c r="B1041" s="145" t="s">
        <v>2200</v>
      </c>
    </row>
    <row r="1042" spans="1:2" ht="12.5" x14ac:dyDescent="0.25">
      <c r="A1042" s="145" t="s">
        <v>2201</v>
      </c>
      <c r="B1042" s="145" t="s">
        <v>2202</v>
      </c>
    </row>
    <row r="1043" spans="1:2" ht="12.5" x14ac:dyDescent="0.25">
      <c r="A1043" s="145" t="s">
        <v>2203</v>
      </c>
      <c r="B1043" s="145" t="s">
        <v>2204</v>
      </c>
    </row>
    <row r="1044" spans="1:2" ht="12.5" x14ac:dyDescent="0.25">
      <c r="A1044" s="145" t="s">
        <v>2205</v>
      </c>
      <c r="B1044" s="145" t="s">
        <v>2206</v>
      </c>
    </row>
    <row r="1045" spans="1:2" ht="12.5" x14ac:dyDescent="0.25">
      <c r="A1045" s="145" t="s">
        <v>2207</v>
      </c>
      <c r="B1045" s="145" t="s">
        <v>2208</v>
      </c>
    </row>
    <row r="1046" spans="1:2" ht="12.5" x14ac:dyDescent="0.25">
      <c r="A1046" s="145" t="s">
        <v>2209</v>
      </c>
      <c r="B1046" s="145" t="s">
        <v>2210</v>
      </c>
    </row>
    <row r="1047" spans="1:2" ht="12.5" x14ac:dyDescent="0.25">
      <c r="A1047" s="145" t="s">
        <v>2211</v>
      </c>
      <c r="B1047" s="145" t="s">
        <v>2212</v>
      </c>
    </row>
    <row r="1048" spans="1:2" ht="12.5" x14ac:dyDescent="0.25">
      <c r="A1048" s="145" t="s">
        <v>2213</v>
      </c>
      <c r="B1048" s="145" t="s">
        <v>2214</v>
      </c>
    </row>
    <row r="1049" spans="1:2" ht="12.5" x14ac:dyDescent="0.25">
      <c r="A1049" s="145" t="s">
        <v>2215</v>
      </c>
      <c r="B1049" s="145" t="s">
        <v>2216</v>
      </c>
    </row>
    <row r="1050" spans="1:2" ht="12.5" x14ac:dyDescent="0.25">
      <c r="A1050" s="145" t="s">
        <v>2217</v>
      </c>
      <c r="B1050" s="145" t="s">
        <v>2218</v>
      </c>
    </row>
    <row r="1051" spans="1:2" ht="12.5" x14ac:dyDescent="0.25">
      <c r="A1051" s="145" t="s">
        <v>2219</v>
      </c>
      <c r="B1051" s="145" t="s">
        <v>2220</v>
      </c>
    </row>
    <row r="1052" spans="1:2" ht="12.5" x14ac:dyDescent="0.25">
      <c r="A1052" s="145" t="s">
        <v>2221</v>
      </c>
      <c r="B1052" s="145" t="s">
        <v>2222</v>
      </c>
    </row>
    <row r="1053" spans="1:2" ht="12.5" x14ac:dyDescent="0.25">
      <c r="A1053" s="145" t="s">
        <v>2223</v>
      </c>
      <c r="B1053" s="145" t="s">
        <v>2224</v>
      </c>
    </row>
    <row r="1054" spans="1:2" ht="12.5" x14ac:dyDescent="0.25">
      <c r="A1054" s="145" t="s">
        <v>2225</v>
      </c>
      <c r="B1054" s="145" t="s">
        <v>2226</v>
      </c>
    </row>
    <row r="1055" spans="1:2" ht="12.5" x14ac:dyDescent="0.25">
      <c r="A1055" s="145" t="s">
        <v>2227</v>
      </c>
      <c r="B1055" s="145" t="s">
        <v>2228</v>
      </c>
    </row>
    <row r="1056" spans="1:2" ht="12.5" x14ac:dyDescent="0.25">
      <c r="A1056" s="145" t="s">
        <v>2229</v>
      </c>
      <c r="B1056" s="145" t="s">
        <v>2230</v>
      </c>
    </row>
    <row r="1057" spans="1:2" ht="12.5" x14ac:dyDescent="0.25">
      <c r="A1057" s="145" t="s">
        <v>2231</v>
      </c>
      <c r="B1057" s="145" t="s">
        <v>2232</v>
      </c>
    </row>
    <row r="1058" spans="1:2" ht="12.5" x14ac:dyDescent="0.25">
      <c r="A1058" s="145" t="s">
        <v>2233</v>
      </c>
      <c r="B1058" s="145" t="s">
        <v>2234</v>
      </c>
    </row>
    <row r="1059" spans="1:2" ht="12.5" x14ac:dyDescent="0.25">
      <c r="A1059" s="145" t="s">
        <v>2235</v>
      </c>
      <c r="B1059" s="145" t="s">
        <v>2236</v>
      </c>
    </row>
    <row r="1060" spans="1:2" ht="12.5" x14ac:dyDescent="0.25">
      <c r="A1060" s="145" t="s">
        <v>2237</v>
      </c>
      <c r="B1060" s="145" t="s">
        <v>2238</v>
      </c>
    </row>
    <row r="1061" spans="1:2" ht="12.5" x14ac:dyDescent="0.25">
      <c r="A1061" s="145" t="s">
        <v>2239</v>
      </c>
      <c r="B1061" s="145" t="s">
        <v>2240</v>
      </c>
    </row>
    <row r="1062" spans="1:2" ht="12.5" x14ac:dyDescent="0.25">
      <c r="A1062" s="145" t="s">
        <v>2241</v>
      </c>
      <c r="B1062" s="145" t="s">
        <v>2242</v>
      </c>
    </row>
    <row r="1063" spans="1:2" ht="12.5" x14ac:dyDescent="0.25">
      <c r="A1063" s="145" t="s">
        <v>2243</v>
      </c>
      <c r="B1063" s="145" t="s">
        <v>2244</v>
      </c>
    </row>
    <row r="1064" spans="1:2" ht="12.5" x14ac:dyDescent="0.25">
      <c r="A1064" s="145" t="s">
        <v>2245</v>
      </c>
      <c r="B1064" s="145" t="s">
        <v>2246</v>
      </c>
    </row>
    <row r="1065" spans="1:2" ht="12.5" x14ac:dyDescent="0.25">
      <c r="A1065" s="145" t="s">
        <v>2247</v>
      </c>
      <c r="B1065" s="145" t="s">
        <v>2248</v>
      </c>
    </row>
    <row r="1066" spans="1:2" ht="12.5" x14ac:dyDescent="0.25">
      <c r="A1066" s="145" t="s">
        <v>2249</v>
      </c>
      <c r="B1066" s="145" t="s">
        <v>2250</v>
      </c>
    </row>
    <row r="1067" spans="1:2" ht="12.5" x14ac:dyDescent="0.25">
      <c r="A1067" s="145" t="s">
        <v>2251</v>
      </c>
      <c r="B1067" s="145" t="s">
        <v>2252</v>
      </c>
    </row>
    <row r="1068" spans="1:2" ht="12.5" x14ac:dyDescent="0.25">
      <c r="A1068" s="145" t="s">
        <v>2253</v>
      </c>
      <c r="B1068" s="145" t="s">
        <v>2254</v>
      </c>
    </row>
    <row r="1069" spans="1:2" ht="12.5" x14ac:dyDescent="0.25">
      <c r="A1069" s="145" t="s">
        <v>2255</v>
      </c>
      <c r="B1069" s="145" t="s">
        <v>2256</v>
      </c>
    </row>
    <row r="1070" spans="1:2" ht="12.5" x14ac:dyDescent="0.25">
      <c r="A1070" s="145" t="s">
        <v>2257</v>
      </c>
      <c r="B1070" s="145" t="s">
        <v>2258</v>
      </c>
    </row>
    <row r="1071" spans="1:2" ht="12.5" x14ac:dyDescent="0.25">
      <c r="A1071" s="145" t="s">
        <v>2259</v>
      </c>
      <c r="B1071" s="145" t="s">
        <v>2260</v>
      </c>
    </row>
    <row r="1072" spans="1:2" ht="12.5" x14ac:dyDescent="0.25">
      <c r="A1072" s="145" t="s">
        <v>2261</v>
      </c>
      <c r="B1072" s="145" t="s">
        <v>2262</v>
      </c>
    </row>
    <row r="1073" spans="1:2" ht="12.5" x14ac:dyDescent="0.25">
      <c r="A1073" s="145" t="s">
        <v>2263</v>
      </c>
      <c r="B1073" s="145" t="s">
        <v>2264</v>
      </c>
    </row>
    <row r="1074" spans="1:2" ht="12.5" x14ac:dyDescent="0.25">
      <c r="A1074" s="145" t="s">
        <v>2265</v>
      </c>
      <c r="B1074" s="145" t="s">
        <v>2266</v>
      </c>
    </row>
    <row r="1075" spans="1:2" ht="12.5" x14ac:dyDescent="0.25">
      <c r="A1075" s="145" t="s">
        <v>2267</v>
      </c>
      <c r="B1075" s="145" t="s">
        <v>2268</v>
      </c>
    </row>
    <row r="1076" spans="1:2" ht="12.5" x14ac:dyDescent="0.25">
      <c r="A1076" s="145" t="s">
        <v>2269</v>
      </c>
      <c r="B1076" s="145" t="s">
        <v>2270</v>
      </c>
    </row>
    <row r="1077" spans="1:2" ht="12.5" x14ac:dyDescent="0.25">
      <c r="A1077" s="145" t="s">
        <v>2271</v>
      </c>
      <c r="B1077" s="145" t="s">
        <v>2272</v>
      </c>
    </row>
    <row r="1078" spans="1:2" ht="12.5" x14ac:dyDescent="0.25">
      <c r="A1078" s="145" t="s">
        <v>2273</v>
      </c>
      <c r="B1078" s="145" t="s">
        <v>2274</v>
      </c>
    </row>
    <row r="1079" spans="1:2" ht="12.5" x14ac:dyDescent="0.25">
      <c r="A1079" s="145" t="s">
        <v>2275</v>
      </c>
      <c r="B1079" s="145" t="s">
        <v>2276</v>
      </c>
    </row>
    <row r="1080" spans="1:2" ht="12.5" x14ac:dyDescent="0.25">
      <c r="A1080" s="145" t="s">
        <v>2277</v>
      </c>
      <c r="B1080" s="145" t="s">
        <v>2278</v>
      </c>
    </row>
    <row r="1081" spans="1:2" ht="12.5" x14ac:dyDescent="0.25">
      <c r="A1081" s="145" t="s">
        <v>2279</v>
      </c>
      <c r="B1081" s="145" t="s">
        <v>2280</v>
      </c>
    </row>
    <row r="1082" spans="1:2" ht="12.5" x14ac:dyDescent="0.25">
      <c r="A1082" s="145" t="s">
        <v>2281</v>
      </c>
      <c r="B1082" s="145" t="s">
        <v>2282</v>
      </c>
    </row>
    <row r="1083" spans="1:2" ht="12.5" x14ac:dyDescent="0.25">
      <c r="A1083" s="145" t="s">
        <v>2283</v>
      </c>
      <c r="B1083" s="145" t="s">
        <v>2284</v>
      </c>
    </row>
    <row r="1084" spans="1:2" ht="12.5" x14ac:dyDescent="0.25">
      <c r="A1084" s="145" t="s">
        <v>2285</v>
      </c>
      <c r="B1084" s="145" t="s">
        <v>2286</v>
      </c>
    </row>
    <row r="1085" spans="1:2" ht="12.5" x14ac:dyDescent="0.25">
      <c r="A1085" s="145" t="s">
        <v>2287</v>
      </c>
      <c r="B1085" s="145" t="s">
        <v>2288</v>
      </c>
    </row>
    <row r="1086" spans="1:2" ht="12.5" x14ac:dyDescent="0.25">
      <c r="A1086" s="145" t="s">
        <v>2289</v>
      </c>
      <c r="B1086" s="145" t="s">
        <v>2290</v>
      </c>
    </row>
    <row r="1087" spans="1:2" ht="12.5" x14ac:dyDescent="0.25">
      <c r="A1087" s="145" t="s">
        <v>2291</v>
      </c>
      <c r="B1087" s="145" t="s">
        <v>2292</v>
      </c>
    </row>
    <row r="1088" spans="1:2" ht="12.5" x14ac:dyDescent="0.25">
      <c r="A1088" s="145" t="s">
        <v>2293</v>
      </c>
      <c r="B1088" s="145" t="s">
        <v>2294</v>
      </c>
    </row>
    <row r="1089" spans="1:2" ht="12.5" x14ac:dyDescent="0.25">
      <c r="A1089" s="145" t="s">
        <v>2295</v>
      </c>
      <c r="B1089" s="145" t="s">
        <v>2296</v>
      </c>
    </row>
    <row r="1090" spans="1:2" ht="12.5" x14ac:dyDescent="0.25">
      <c r="A1090" s="145" t="s">
        <v>2297</v>
      </c>
      <c r="B1090" s="145" t="s">
        <v>2298</v>
      </c>
    </row>
    <row r="1091" spans="1:2" ht="12.5" x14ac:dyDescent="0.25">
      <c r="A1091" s="145" t="s">
        <v>2299</v>
      </c>
      <c r="B1091" s="145" t="s">
        <v>2300</v>
      </c>
    </row>
    <row r="1092" spans="1:2" ht="12.5" x14ac:dyDescent="0.25">
      <c r="A1092" s="145" t="s">
        <v>2301</v>
      </c>
      <c r="B1092" s="145" t="s">
        <v>2302</v>
      </c>
    </row>
    <row r="1093" spans="1:2" ht="12.5" x14ac:dyDescent="0.25">
      <c r="A1093" s="145" t="s">
        <v>2303</v>
      </c>
      <c r="B1093" s="145" t="s">
        <v>2304</v>
      </c>
    </row>
    <row r="1094" spans="1:2" ht="12.5" x14ac:dyDescent="0.25">
      <c r="A1094" s="145" t="s">
        <v>2305</v>
      </c>
      <c r="B1094" s="145" t="s">
        <v>2306</v>
      </c>
    </row>
    <row r="1095" spans="1:2" ht="12.5" x14ac:dyDescent="0.25">
      <c r="A1095" s="145" t="s">
        <v>2307</v>
      </c>
      <c r="B1095" s="145" t="s">
        <v>2308</v>
      </c>
    </row>
    <row r="1096" spans="1:2" ht="12.5" x14ac:dyDescent="0.25">
      <c r="A1096" s="145" t="s">
        <v>2309</v>
      </c>
      <c r="B1096" s="145" t="s">
        <v>2310</v>
      </c>
    </row>
    <row r="1097" spans="1:2" ht="12.5" x14ac:dyDescent="0.25">
      <c r="A1097" s="145" t="s">
        <v>2311</v>
      </c>
      <c r="B1097" s="145" t="s">
        <v>2312</v>
      </c>
    </row>
    <row r="1098" spans="1:2" ht="12.5" x14ac:dyDescent="0.25">
      <c r="A1098" s="145" t="s">
        <v>2313</v>
      </c>
      <c r="B1098" s="145" t="s">
        <v>2314</v>
      </c>
    </row>
    <row r="1099" spans="1:2" ht="12.5" x14ac:dyDescent="0.25">
      <c r="A1099" s="145" t="s">
        <v>2315</v>
      </c>
      <c r="B1099" s="145" t="s">
        <v>2316</v>
      </c>
    </row>
    <row r="1100" spans="1:2" ht="12.5" x14ac:dyDescent="0.25">
      <c r="A1100" s="145" t="s">
        <v>2317</v>
      </c>
      <c r="B1100" s="145" t="s">
        <v>2318</v>
      </c>
    </row>
    <row r="1101" spans="1:2" ht="12.5" x14ac:dyDescent="0.25">
      <c r="A1101" s="145" t="s">
        <v>2319</v>
      </c>
      <c r="B1101" s="145" t="s">
        <v>2320</v>
      </c>
    </row>
    <row r="1102" spans="1:2" ht="12.5" x14ac:dyDescent="0.25">
      <c r="A1102" s="145" t="s">
        <v>2321</v>
      </c>
      <c r="B1102" s="145" t="s">
        <v>2322</v>
      </c>
    </row>
    <row r="1103" spans="1:2" ht="12.5" x14ac:dyDescent="0.25">
      <c r="A1103" s="145" t="s">
        <v>2323</v>
      </c>
      <c r="B1103" s="145" t="s">
        <v>2324</v>
      </c>
    </row>
    <row r="1104" spans="1:2" ht="12.5" x14ac:dyDescent="0.25">
      <c r="A1104" s="145" t="s">
        <v>2325</v>
      </c>
      <c r="B1104" s="145" t="s">
        <v>2326</v>
      </c>
    </row>
    <row r="1105" spans="1:2" ht="12.5" x14ac:dyDescent="0.25">
      <c r="A1105" s="145" t="s">
        <v>2327</v>
      </c>
      <c r="B1105" s="145" t="s">
        <v>2328</v>
      </c>
    </row>
    <row r="1106" spans="1:2" ht="12.5" x14ac:dyDescent="0.25">
      <c r="A1106" s="145" t="s">
        <v>2329</v>
      </c>
      <c r="B1106" s="145" t="s">
        <v>2330</v>
      </c>
    </row>
    <row r="1107" spans="1:2" ht="12.5" x14ac:dyDescent="0.25">
      <c r="A1107" s="145" t="s">
        <v>2331</v>
      </c>
      <c r="B1107" s="145" t="s">
        <v>2332</v>
      </c>
    </row>
    <row r="1108" spans="1:2" ht="12.5" x14ac:dyDescent="0.25">
      <c r="A1108" s="145" t="s">
        <v>2333</v>
      </c>
      <c r="B1108" s="145" t="s">
        <v>2334</v>
      </c>
    </row>
    <row r="1109" spans="1:2" ht="12.5" x14ac:dyDescent="0.25">
      <c r="A1109" s="145" t="s">
        <v>2335</v>
      </c>
      <c r="B1109" s="145" t="s">
        <v>2336</v>
      </c>
    </row>
    <row r="1110" spans="1:2" ht="12.5" x14ac:dyDescent="0.25">
      <c r="A1110" s="145" t="s">
        <v>2337</v>
      </c>
      <c r="B1110" s="145" t="s">
        <v>2338</v>
      </c>
    </row>
    <row r="1111" spans="1:2" ht="12.5" x14ac:dyDescent="0.25">
      <c r="A1111" s="145" t="s">
        <v>2339</v>
      </c>
      <c r="B1111" s="145" t="s">
        <v>2340</v>
      </c>
    </row>
    <row r="1112" spans="1:2" ht="12.5" x14ac:dyDescent="0.25">
      <c r="A1112" s="145" t="s">
        <v>2341</v>
      </c>
      <c r="B1112" s="145" t="s">
        <v>2342</v>
      </c>
    </row>
    <row r="1113" spans="1:2" ht="12.5" x14ac:dyDescent="0.25">
      <c r="A1113" s="145" t="s">
        <v>2343</v>
      </c>
      <c r="B1113" s="145" t="s">
        <v>2344</v>
      </c>
    </row>
    <row r="1114" spans="1:2" ht="12.5" x14ac:dyDescent="0.25">
      <c r="A1114" s="145" t="s">
        <v>2345</v>
      </c>
      <c r="B1114" s="145" t="s">
        <v>2346</v>
      </c>
    </row>
    <row r="1115" spans="1:2" ht="12.5" x14ac:dyDescent="0.25">
      <c r="A1115" s="145" t="s">
        <v>2347</v>
      </c>
      <c r="B1115" s="145" t="s">
        <v>2348</v>
      </c>
    </row>
    <row r="1116" spans="1:2" ht="12.5" x14ac:dyDescent="0.25">
      <c r="A1116" s="145" t="s">
        <v>2349</v>
      </c>
      <c r="B1116" s="145" t="s">
        <v>2350</v>
      </c>
    </row>
    <row r="1117" spans="1:2" ht="12.5" x14ac:dyDescent="0.25">
      <c r="A1117" s="145" t="s">
        <v>2351</v>
      </c>
      <c r="B1117" s="145" t="s">
        <v>2352</v>
      </c>
    </row>
    <row r="1118" spans="1:2" ht="12.5" x14ac:dyDescent="0.25">
      <c r="A1118" s="145" t="s">
        <v>2353</v>
      </c>
      <c r="B1118" s="145" t="s">
        <v>2354</v>
      </c>
    </row>
    <row r="1119" spans="1:2" ht="12.5" x14ac:dyDescent="0.25">
      <c r="A1119" s="145" t="s">
        <v>2355</v>
      </c>
      <c r="B1119" s="145" t="s">
        <v>2356</v>
      </c>
    </row>
    <row r="1120" spans="1:2" ht="12.5" x14ac:dyDescent="0.25">
      <c r="A1120" s="145" t="s">
        <v>2357</v>
      </c>
      <c r="B1120" s="145" t="s">
        <v>2358</v>
      </c>
    </row>
    <row r="1121" spans="1:2" ht="12.5" x14ac:dyDescent="0.25">
      <c r="A1121" s="145" t="s">
        <v>2359</v>
      </c>
      <c r="B1121" s="145" t="s">
        <v>2360</v>
      </c>
    </row>
    <row r="1122" spans="1:2" ht="12.5" x14ac:dyDescent="0.25">
      <c r="A1122" s="145" t="s">
        <v>2361</v>
      </c>
      <c r="B1122" s="145" t="s">
        <v>2362</v>
      </c>
    </row>
    <row r="1123" spans="1:2" ht="12.5" x14ac:dyDescent="0.25">
      <c r="A1123" s="145" t="s">
        <v>2363</v>
      </c>
      <c r="B1123" s="145" t="s">
        <v>2364</v>
      </c>
    </row>
    <row r="1124" spans="1:2" ht="12.5" x14ac:dyDescent="0.25">
      <c r="A1124" s="145" t="s">
        <v>2365</v>
      </c>
      <c r="B1124" s="145" t="s">
        <v>2366</v>
      </c>
    </row>
    <row r="1125" spans="1:2" ht="12.5" x14ac:dyDescent="0.25">
      <c r="A1125" s="145" t="s">
        <v>2367</v>
      </c>
      <c r="B1125" s="145" t="s">
        <v>2368</v>
      </c>
    </row>
    <row r="1126" spans="1:2" ht="12.5" x14ac:dyDescent="0.25">
      <c r="A1126" s="145" t="s">
        <v>2369</v>
      </c>
      <c r="B1126" s="145" t="s">
        <v>2370</v>
      </c>
    </row>
    <row r="1127" spans="1:2" ht="12.5" x14ac:dyDescent="0.25">
      <c r="A1127" s="145" t="s">
        <v>2371</v>
      </c>
      <c r="B1127" s="145" t="s">
        <v>2372</v>
      </c>
    </row>
    <row r="1128" spans="1:2" ht="12.5" x14ac:dyDescent="0.25">
      <c r="A1128" s="145" t="s">
        <v>2373</v>
      </c>
      <c r="B1128" s="145" t="s">
        <v>2374</v>
      </c>
    </row>
    <row r="1129" spans="1:2" ht="12.5" x14ac:dyDescent="0.25">
      <c r="A1129" s="145" t="s">
        <v>2375</v>
      </c>
      <c r="B1129" s="145" t="s">
        <v>2376</v>
      </c>
    </row>
    <row r="1130" spans="1:2" ht="12.5" x14ac:dyDescent="0.25">
      <c r="A1130" s="145" t="s">
        <v>2377</v>
      </c>
      <c r="B1130" s="145" t="s">
        <v>2378</v>
      </c>
    </row>
    <row r="1131" spans="1:2" ht="12.5" x14ac:dyDescent="0.25">
      <c r="A1131" s="145" t="s">
        <v>2379</v>
      </c>
      <c r="B1131" s="145" t="s">
        <v>2380</v>
      </c>
    </row>
    <row r="1132" spans="1:2" ht="12.5" x14ac:dyDescent="0.25">
      <c r="A1132" s="145" t="s">
        <v>2381</v>
      </c>
      <c r="B1132" s="145" t="s">
        <v>2382</v>
      </c>
    </row>
    <row r="1133" spans="1:2" ht="12.5" x14ac:dyDescent="0.25">
      <c r="A1133" s="145" t="s">
        <v>2383</v>
      </c>
      <c r="B1133" s="145" t="s">
        <v>2384</v>
      </c>
    </row>
    <row r="1134" spans="1:2" ht="12.5" x14ac:dyDescent="0.25">
      <c r="A1134" s="145" t="s">
        <v>2385</v>
      </c>
      <c r="B1134" s="145" t="s">
        <v>2386</v>
      </c>
    </row>
    <row r="1135" spans="1:2" ht="12.5" x14ac:dyDescent="0.25">
      <c r="A1135" s="145" t="s">
        <v>2387</v>
      </c>
      <c r="B1135" s="145" t="s">
        <v>2388</v>
      </c>
    </row>
    <row r="1136" spans="1:2" ht="12.5" x14ac:dyDescent="0.25">
      <c r="A1136" s="145" t="s">
        <v>2389</v>
      </c>
      <c r="B1136" s="145" t="s">
        <v>2390</v>
      </c>
    </row>
    <row r="1137" spans="1:2" ht="12.5" x14ac:dyDescent="0.25">
      <c r="A1137" s="145" t="s">
        <v>2391</v>
      </c>
      <c r="B1137" s="145" t="s">
        <v>2392</v>
      </c>
    </row>
    <row r="1138" spans="1:2" ht="12.5" x14ac:dyDescent="0.25">
      <c r="A1138" s="145" t="s">
        <v>2393</v>
      </c>
      <c r="B1138" s="145" t="s">
        <v>2394</v>
      </c>
    </row>
    <row r="1139" spans="1:2" ht="12.5" x14ac:dyDescent="0.25">
      <c r="A1139" s="145" t="s">
        <v>2395</v>
      </c>
      <c r="B1139" s="145" t="s">
        <v>2396</v>
      </c>
    </row>
    <row r="1140" spans="1:2" ht="12.5" x14ac:dyDescent="0.25">
      <c r="A1140" s="145" t="s">
        <v>2397</v>
      </c>
      <c r="B1140" s="145" t="s">
        <v>2398</v>
      </c>
    </row>
    <row r="1141" spans="1:2" ht="12.5" x14ac:dyDescent="0.25">
      <c r="A1141" s="145" t="s">
        <v>2399</v>
      </c>
      <c r="B1141" s="145" t="s">
        <v>2400</v>
      </c>
    </row>
    <row r="1142" spans="1:2" ht="12.5" x14ac:dyDescent="0.25">
      <c r="A1142" s="145" t="s">
        <v>2401</v>
      </c>
      <c r="B1142" s="145" t="s">
        <v>2402</v>
      </c>
    </row>
    <row r="1143" spans="1:2" ht="12.5" x14ac:dyDescent="0.25">
      <c r="A1143" s="145" t="s">
        <v>2403</v>
      </c>
      <c r="B1143" s="145" t="s">
        <v>2404</v>
      </c>
    </row>
    <row r="1144" spans="1:2" ht="12.75" customHeight="1" x14ac:dyDescent="0.25">
      <c r="A1144" t="s">
        <v>2405</v>
      </c>
      <c r="B1144" t="s">
        <v>2406</v>
      </c>
    </row>
    <row r="1145" spans="1:2" ht="12.75" customHeight="1" x14ac:dyDescent="0.25">
      <c r="A1145" t="s">
        <v>2407</v>
      </c>
      <c r="B1145" t="s">
        <v>2408</v>
      </c>
    </row>
    <row r="1146" spans="1:2" ht="12.75" customHeight="1" x14ac:dyDescent="0.25">
      <c r="A1146" t="s">
        <v>2409</v>
      </c>
      <c r="B1146" t="s">
        <v>2410</v>
      </c>
    </row>
    <row r="1147" spans="1:2" ht="12.75" customHeight="1" x14ac:dyDescent="0.25">
      <c r="A1147" t="s">
        <v>2411</v>
      </c>
      <c r="B1147" t="s">
        <v>2412</v>
      </c>
    </row>
    <row r="1148" spans="1:2" ht="12.75" customHeight="1" x14ac:dyDescent="0.25">
      <c r="A1148" t="s">
        <v>2413</v>
      </c>
      <c r="B1148" t="s">
        <v>2414</v>
      </c>
    </row>
    <row r="1149" spans="1:2" ht="12.75" customHeight="1" x14ac:dyDescent="0.25">
      <c r="A1149" t="s">
        <v>2415</v>
      </c>
      <c r="B1149" t="s">
        <v>2416</v>
      </c>
    </row>
    <row r="1150" spans="1:2" ht="12.75" customHeight="1" x14ac:dyDescent="0.25">
      <c r="A1150" t="s">
        <v>2417</v>
      </c>
      <c r="B1150" t="s">
        <v>2418</v>
      </c>
    </row>
    <row r="1151" spans="1:2" ht="12.75" customHeight="1" x14ac:dyDescent="0.25">
      <c r="A1151" t="s">
        <v>2419</v>
      </c>
      <c r="B1151" t="s">
        <v>2420</v>
      </c>
    </row>
    <row r="1152" spans="1:2" ht="12.75" customHeight="1" x14ac:dyDescent="0.25">
      <c r="A1152" t="s">
        <v>2421</v>
      </c>
      <c r="B1152" t="s">
        <v>2422</v>
      </c>
    </row>
    <row r="1153" spans="1:2" ht="12.75" customHeight="1" x14ac:dyDescent="0.25">
      <c r="A1153" t="s">
        <v>2423</v>
      </c>
      <c r="B1153" t="s">
        <v>2424</v>
      </c>
    </row>
    <row r="1154" spans="1:2" ht="12.75" customHeight="1" x14ac:dyDescent="0.25">
      <c r="A1154" t="s">
        <v>2425</v>
      </c>
      <c r="B1154" t="s">
        <v>2426</v>
      </c>
    </row>
    <row r="1155" spans="1:2" ht="12.75" customHeight="1" x14ac:dyDescent="0.25">
      <c r="A1155" t="s">
        <v>2427</v>
      </c>
      <c r="B1155" t="s">
        <v>2428</v>
      </c>
    </row>
    <row r="1156" spans="1:2" ht="12.75" customHeight="1" x14ac:dyDescent="0.25">
      <c r="A1156" t="s">
        <v>2429</v>
      </c>
      <c r="B1156" t="s">
        <v>2430</v>
      </c>
    </row>
    <row r="1157" spans="1:2" ht="12.75" customHeight="1" x14ac:dyDescent="0.25">
      <c r="A1157" t="s">
        <v>2431</v>
      </c>
      <c r="B1157" t="s">
        <v>2432</v>
      </c>
    </row>
    <row r="1158" spans="1:2" ht="12.75" customHeight="1" x14ac:dyDescent="0.25">
      <c r="A1158" t="s">
        <v>2433</v>
      </c>
      <c r="B1158" t="s">
        <v>2434</v>
      </c>
    </row>
    <row r="1159" spans="1:2" ht="12.75" customHeight="1" x14ac:dyDescent="0.25">
      <c r="A1159" t="s">
        <v>2435</v>
      </c>
      <c r="B1159" t="s">
        <v>2436</v>
      </c>
    </row>
    <row r="1160" spans="1:2" ht="12.75" customHeight="1" x14ac:dyDescent="0.25">
      <c r="A1160" t="s">
        <v>2437</v>
      </c>
      <c r="B1160" t="s">
        <v>2438</v>
      </c>
    </row>
    <row r="1161" spans="1:2" ht="12.75" customHeight="1" x14ac:dyDescent="0.25">
      <c r="A1161" t="s">
        <v>2439</v>
      </c>
      <c r="B1161" t="s">
        <v>2440</v>
      </c>
    </row>
    <row r="1162" spans="1:2" ht="12.75" customHeight="1" x14ac:dyDescent="0.25">
      <c r="A1162" t="s">
        <v>2441</v>
      </c>
      <c r="B1162" t="s">
        <v>2442</v>
      </c>
    </row>
    <row r="1163" spans="1:2" ht="12.75" customHeight="1" x14ac:dyDescent="0.25">
      <c r="A1163" t="s">
        <v>2443</v>
      </c>
      <c r="B1163" t="s">
        <v>2444</v>
      </c>
    </row>
    <row r="1164" spans="1:2" ht="12.75" customHeight="1" x14ac:dyDescent="0.25">
      <c r="A1164" t="s">
        <v>2445</v>
      </c>
      <c r="B1164" t="s">
        <v>2446</v>
      </c>
    </row>
    <row r="1165" spans="1:2" ht="12.75" customHeight="1" x14ac:dyDescent="0.25">
      <c r="A1165" t="s">
        <v>2447</v>
      </c>
      <c r="B1165" t="s">
        <v>2448</v>
      </c>
    </row>
    <row r="1166" spans="1:2" ht="12.75" customHeight="1" x14ac:dyDescent="0.25">
      <c r="A1166" t="s">
        <v>2449</v>
      </c>
      <c r="B1166" t="s">
        <v>2450</v>
      </c>
    </row>
    <row r="1167" spans="1:2" ht="12.75" customHeight="1" x14ac:dyDescent="0.25">
      <c r="A1167" t="s">
        <v>2451</v>
      </c>
      <c r="B1167" t="s">
        <v>2452</v>
      </c>
    </row>
    <row r="1168" spans="1:2" ht="12.75" customHeight="1" x14ac:dyDescent="0.25">
      <c r="A1168" t="s">
        <v>2453</v>
      </c>
      <c r="B1168" t="s">
        <v>2454</v>
      </c>
    </row>
    <row r="1169" spans="1:2" ht="12.75" customHeight="1" x14ac:dyDescent="0.25">
      <c r="A1169" t="s">
        <v>2455</v>
      </c>
      <c r="B1169" t="s">
        <v>2456</v>
      </c>
    </row>
    <row r="1170" spans="1:2" ht="12.75" customHeight="1" x14ac:dyDescent="0.25">
      <c r="A1170" t="s">
        <v>2457</v>
      </c>
      <c r="B1170" t="s">
        <v>2458</v>
      </c>
    </row>
    <row r="1171" spans="1:2" ht="12.75" customHeight="1" x14ac:dyDescent="0.25">
      <c r="A1171" t="s">
        <v>2459</v>
      </c>
      <c r="B1171" t="s">
        <v>2460</v>
      </c>
    </row>
    <row r="1172" spans="1:2" ht="12.75" customHeight="1" x14ac:dyDescent="0.25">
      <c r="A1172" t="s">
        <v>2461</v>
      </c>
      <c r="B1172" t="s">
        <v>2462</v>
      </c>
    </row>
    <row r="1173" spans="1:2" ht="12.75" customHeight="1" x14ac:dyDescent="0.25">
      <c r="A1173" t="s">
        <v>2463</v>
      </c>
      <c r="B1173" t="s">
        <v>2464</v>
      </c>
    </row>
    <row r="1174" spans="1:2" ht="12.75" customHeight="1" x14ac:dyDescent="0.25">
      <c r="A1174" t="s">
        <v>2465</v>
      </c>
      <c r="B1174" t="s">
        <v>2466</v>
      </c>
    </row>
    <row r="1175" spans="1:2" ht="12.75" customHeight="1" x14ac:dyDescent="0.25">
      <c r="A1175" t="s">
        <v>2467</v>
      </c>
      <c r="B1175" t="s">
        <v>2468</v>
      </c>
    </row>
    <row r="1176" spans="1:2" ht="12.75" customHeight="1" x14ac:dyDescent="0.25">
      <c r="A1176" t="s">
        <v>2469</v>
      </c>
      <c r="B1176" t="s">
        <v>2470</v>
      </c>
    </row>
    <row r="1177" spans="1:2" ht="12.75" customHeight="1" x14ac:dyDescent="0.25">
      <c r="A1177" t="s">
        <v>2471</v>
      </c>
      <c r="B1177" t="s">
        <v>2472</v>
      </c>
    </row>
    <row r="1178" spans="1:2" ht="12.75" customHeight="1" x14ac:dyDescent="0.25">
      <c r="A1178" t="s">
        <v>137</v>
      </c>
      <c r="B1178" t="s">
        <v>138</v>
      </c>
    </row>
    <row r="1179" spans="1:2" ht="12.75" customHeight="1" x14ac:dyDescent="0.25">
      <c r="A1179" t="s">
        <v>2473</v>
      </c>
      <c r="B1179" t="s">
        <v>2474</v>
      </c>
    </row>
    <row r="1180" spans="1:2" ht="12.75" customHeight="1" x14ac:dyDescent="0.25">
      <c r="A1180" t="s">
        <v>2475</v>
      </c>
      <c r="B1180" t="s">
        <v>2476</v>
      </c>
    </row>
    <row r="1181" spans="1:2" ht="12.75" customHeight="1" x14ac:dyDescent="0.25">
      <c r="A1181" t="s">
        <v>2477</v>
      </c>
      <c r="B1181" t="s">
        <v>2478</v>
      </c>
    </row>
    <row r="1182" spans="1:2" ht="12.75" customHeight="1" x14ac:dyDescent="0.25">
      <c r="A1182" t="s">
        <v>2479</v>
      </c>
      <c r="B1182" t="s">
        <v>2480</v>
      </c>
    </row>
    <row r="1183" spans="1:2" ht="12.75" customHeight="1" x14ac:dyDescent="0.25">
      <c r="A1183" t="s">
        <v>2481</v>
      </c>
      <c r="B1183" t="s">
        <v>2482</v>
      </c>
    </row>
    <row r="1184" spans="1:2" ht="12.75" customHeight="1" x14ac:dyDescent="0.25">
      <c r="A1184" t="s">
        <v>2483</v>
      </c>
      <c r="B1184" t="s">
        <v>2484</v>
      </c>
    </row>
    <row r="1185" spans="1:2" ht="12.75" customHeight="1" x14ac:dyDescent="0.25">
      <c r="A1185" t="s">
        <v>2485</v>
      </c>
      <c r="B1185" t="s">
        <v>2486</v>
      </c>
    </row>
    <row r="1186" spans="1:2" ht="12.75" customHeight="1" x14ac:dyDescent="0.25">
      <c r="A1186" t="s">
        <v>2487</v>
      </c>
      <c r="B1186" t="s">
        <v>2488</v>
      </c>
    </row>
    <row r="1187" spans="1:2" ht="12.75" customHeight="1" x14ac:dyDescent="0.25">
      <c r="A1187" t="s">
        <v>2489</v>
      </c>
      <c r="B1187" t="s">
        <v>2490</v>
      </c>
    </row>
    <row r="1188" spans="1:2" ht="12.75" customHeight="1" x14ac:dyDescent="0.25">
      <c r="A1188" t="s">
        <v>2491</v>
      </c>
      <c r="B1188" t="s">
        <v>2492</v>
      </c>
    </row>
    <row r="1189" spans="1:2" ht="12.75" customHeight="1" x14ac:dyDescent="0.25">
      <c r="A1189" t="s">
        <v>2493</v>
      </c>
      <c r="B1189" t="s">
        <v>2494</v>
      </c>
    </row>
    <row r="1190" spans="1:2" ht="12.75" customHeight="1" x14ac:dyDescent="0.25">
      <c r="A1190" t="s">
        <v>2495</v>
      </c>
      <c r="B1190" t="s">
        <v>2496</v>
      </c>
    </row>
    <row r="1191" spans="1:2" ht="12.75" customHeight="1" x14ac:dyDescent="0.25">
      <c r="A1191" t="s">
        <v>2497</v>
      </c>
      <c r="B1191" t="s">
        <v>2498</v>
      </c>
    </row>
    <row r="1192" spans="1:2" ht="12.75" customHeight="1" x14ac:dyDescent="0.25">
      <c r="A1192" t="s">
        <v>2499</v>
      </c>
      <c r="B1192" t="s">
        <v>2500</v>
      </c>
    </row>
    <row r="1193" spans="1:2" ht="12.75" customHeight="1" x14ac:dyDescent="0.25">
      <c r="A1193" t="s">
        <v>2501</v>
      </c>
      <c r="B1193" t="s">
        <v>2502</v>
      </c>
    </row>
    <row r="1194" spans="1:2" ht="12.75" customHeight="1" x14ac:dyDescent="0.25">
      <c r="A1194" t="s">
        <v>2503</v>
      </c>
      <c r="B1194" t="s">
        <v>2504</v>
      </c>
    </row>
    <row r="1195" spans="1:2" ht="12.75" customHeight="1" x14ac:dyDescent="0.25">
      <c r="A1195" t="s">
        <v>2505</v>
      </c>
      <c r="B1195" t="s">
        <v>2506</v>
      </c>
    </row>
    <row r="1196" spans="1:2" ht="12.75" customHeight="1" x14ac:dyDescent="0.25">
      <c r="A1196" t="s">
        <v>2507</v>
      </c>
      <c r="B1196" t="s">
        <v>2508</v>
      </c>
    </row>
    <row r="1197" spans="1:2" ht="12.75" customHeight="1" x14ac:dyDescent="0.25">
      <c r="A1197" t="s">
        <v>2509</v>
      </c>
      <c r="B1197" t="s">
        <v>2510</v>
      </c>
    </row>
    <row r="1198" spans="1:2" ht="12.75" customHeight="1" x14ac:dyDescent="0.25">
      <c r="A1198" t="s">
        <v>2511</v>
      </c>
      <c r="B1198" t="s">
        <v>2512</v>
      </c>
    </row>
    <row r="1199" spans="1:2" ht="12.75" customHeight="1" x14ac:dyDescent="0.25">
      <c r="A1199" t="s">
        <v>2513</v>
      </c>
      <c r="B1199" t="s">
        <v>2514</v>
      </c>
    </row>
    <row r="1200" spans="1:2" ht="12.75" customHeight="1" x14ac:dyDescent="0.25">
      <c r="A1200" t="s">
        <v>2515</v>
      </c>
      <c r="B1200" t="s">
        <v>2516</v>
      </c>
    </row>
    <row r="1201" spans="1:2" ht="12.75" customHeight="1" x14ac:dyDescent="0.25">
      <c r="A1201" t="s">
        <v>2517</v>
      </c>
      <c r="B1201" t="s">
        <v>2518</v>
      </c>
    </row>
    <row r="1202" spans="1:2" ht="12.75" customHeight="1" x14ac:dyDescent="0.25">
      <c r="A1202" t="s">
        <v>2519</v>
      </c>
      <c r="B1202" t="s">
        <v>2520</v>
      </c>
    </row>
    <row r="1203" spans="1:2" ht="12.75" customHeight="1" x14ac:dyDescent="0.25">
      <c r="A1203" t="s">
        <v>2521</v>
      </c>
      <c r="B1203" t="s">
        <v>2522</v>
      </c>
    </row>
    <row r="1204" spans="1:2" ht="12.75" customHeight="1" x14ac:dyDescent="0.25">
      <c r="A1204" t="s">
        <v>2523</v>
      </c>
      <c r="B1204" t="s">
        <v>2524</v>
      </c>
    </row>
    <row r="1205" spans="1:2" ht="12.75" customHeight="1" x14ac:dyDescent="0.25">
      <c r="A1205" t="s">
        <v>2525</v>
      </c>
      <c r="B1205" t="s">
        <v>2526</v>
      </c>
    </row>
    <row r="1206" spans="1:2" ht="12.75" customHeight="1" x14ac:dyDescent="0.25">
      <c r="A1206" t="s">
        <v>2527</v>
      </c>
      <c r="B1206" t="s">
        <v>2528</v>
      </c>
    </row>
    <row r="1207" spans="1:2" ht="12.75" customHeight="1" x14ac:dyDescent="0.25">
      <c r="A1207" t="s">
        <v>2529</v>
      </c>
      <c r="B1207" t="s">
        <v>2530</v>
      </c>
    </row>
    <row r="1208" spans="1:2" ht="12.75" customHeight="1" x14ac:dyDescent="0.25">
      <c r="A1208" t="s">
        <v>2531</v>
      </c>
      <c r="B1208" t="s">
        <v>2532</v>
      </c>
    </row>
    <row r="1209" spans="1:2" ht="12.75" customHeight="1" x14ac:dyDescent="0.25">
      <c r="A1209" t="s">
        <v>2533</v>
      </c>
      <c r="B1209" t="s">
        <v>2534</v>
      </c>
    </row>
    <row r="1210" spans="1:2" ht="12.75" customHeight="1" x14ac:dyDescent="0.25">
      <c r="A1210" t="s">
        <v>2535</v>
      </c>
      <c r="B1210" t="s">
        <v>2536</v>
      </c>
    </row>
    <row r="1211" spans="1:2" ht="12.75" customHeight="1" x14ac:dyDescent="0.25">
      <c r="A1211" t="s">
        <v>2537</v>
      </c>
      <c r="B1211" t="s">
        <v>2538</v>
      </c>
    </row>
    <row r="1212" spans="1:2" ht="12.75" customHeight="1" x14ac:dyDescent="0.25">
      <c r="A1212" t="s">
        <v>2539</v>
      </c>
      <c r="B1212" t="s">
        <v>2540</v>
      </c>
    </row>
    <row r="1213" spans="1:2" ht="12.75" customHeight="1" x14ac:dyDescent="0.25">
      <c r="A1213" t="s">
        <v>2541</v>
      </c>
      <c r="B1213" t="s">
        <v>2542</v>
      </c>
    </row>
    <row r="1214" spans="1:2" ht="12.75" customHeight="1" x14ac:dyDescent="0.25">
      <c r="A1214" t="s">
        <v>2543</v>
      </c>
      <c r="B1214" t="s">
        <v>2544</v>
      </c>
    </row>
    <row r="1215" spans="1:2" ht="12.75" customHeight="1" x14ac:dyDescent="0.25">
      <c r="A1215" t="s">
        <v>2545</v>
      </c>
      <c r="B1215" t="s">
        <v>2546</v>
      </c>
    </row>
    <row r="1216" spans="1:2" ht="12.75" customHeight="1" x14ac:dyDescent="0.25">
      <c r="A1216" t="s">
        <v>2547</v>
      </c>
      <c r="B1216" t="s">
        <v>2548</v>
      </c>
    </row>
    <row r="1217" spans="1:2" ht="12.75" customHeight="1" x14ac:dyDescent="0.25">
      <c r="A1217" t="s">
        <v>2549</v>
      </c>
      <c r="B1217" t="s">
        <v>2550</v>
      </c>
    </row>
    <row r="1218" spans="1:2" ht="12.75" customHeight="1" x14ac:dyDescent="0.25">
      <c r="A1218" t="s">
        <v>2551</v>
      </c>
      <c r="B1218" t="s">
        <v>2552</v>
      </c>
    </row>
    <row r="1219" spans="1:2" ht="12.75" customHeight="1" x14ac:dyDescent="0.25">
      <c r="A1219" t="s">
        <v>2553</v>
      </c>
      <c r="B1219" t="s">
        <v>2554</v>
      </c>
    </row>
    <row r="1220" spans="1:2" ht="12.75" customHeight="1" x14ac:dyDescent="0.25">
      <c r="A1220" t="s">
        <v>2555</v>
      </c>
      <c r="B1220" t="s">
        <v>2556</v>
      </c>
    </row>
    <row r="1221" spans="1:2" ht="12.75" customHeight="1" x14ac:dyDescent="0.25">
      <c r="A1221" t="s">
        <v>2557</v>
      </c>
      <c r="B1221" t="s">
        <v>2558</v>
      </c>
    </row>
    <row r="1222" spans="1:2" ht="12.75" customHeight="1" x14ac:dyDescent="0.25">
      <c r="A1222" t="s">
        <v>2559</v>
      </c>
      <c r="B1222" t="s">
        <v>2560</v>
      </c>
    </row>
    <row r="1223" spans="1:2" ht="12.75" customHeight="1" x14ac:dyDescent="0.25">
      <c r="A1223" t="s">
        <v>2561</v>
      </c>
      <c r="B1223" t="s">
        <v>2562</v>
      </c>
    </row>
    <row r="1224" spans="1:2" ht="12.75" customHeight="1" x14ac:dyDescent="0.25">
      <c r="A1224" t="s">
        <v>2563</v>
      </c>
      <c r="B1224" t="s">
        <v>2564</v>
      </c>
    </row>
    <row r="1225" spans="1:2" ht="12.75" customHeight="1" x14ac:dyDescent="0.25">
      <c r="A1225" t="s">
        <v>2565</v>
      </c>
      <c r="B1225" t="s">
        <v>2566</v>
      </c>
    </row>
    <row r="1226" spans="1:2" ht="12.75" customHeight="1" x14ac:dyDescent="0.25">
      <c r="A1226" t="s">
        <v>2567</v>
      </c>
      <c r="B1226" t="s">
        <v>2568</v>
      </c>
    </row>
    <row r="1227" spans="1:2" ht="12.75" customHeight="1" x14ac:dyDescent="0.25">
      <c r="A1227" t="s">
        <v>2569</v>
      </c>
      <c r="B1227" t="s">
        <v>2570</v>
      </c>
    </row>
    <row r="1228" spans="1:2" ht="12.75" customHeight="1" x14ac:dyDescent="0.25">
      <c r="A1228" t="s">
        <v>2571</v>
      </c>
      <c r="B1228" t="s">
        <v>2572</v>
      </c>
    </row>
    <row r="1229" spans="1:2" ht="12.75" customHeight="1" x14ac:dyDescent="0.25">
      <c r="A1229" t="s">
        <v>2573</v>
      </c>
      <c r="B1229" t="s">
        <v>2574</v>
      </c>
    </row>
    <row r="1230" spans="1:2" ht="12.75" customHeight="1" x14ac:dyDescent="0.25">
      <c r="A1230" t="s">
        <v>2575</v>
      </c>
      <c r="B1230" t="s">
        <v>2576</v>
      </c>
    </row>
    <row r="1231" spans="1:2" ht="12.75" customHeight="1" x14ac:dyDescent="0.25">
      <c r="A1231" t="s">
        <v>2577</v>
      </c>
      <c r="B1231" t="s">
        <v>2578</v>
      </c>
    </row>
    <row r="1232" spans="1:2" ht="12.75" customHeight="1" x14ac:dyDescent="0.25">
      <c r="A1232" t="s">
        <v>2579</v>
      </c>
      <c r="B1232" t="s">
        <v>2580</v>
      </c>
    </row>
    <row r="1233" spans="1:2" ht="12.75" customHeight="1" x14ac:dyDescent="0.25">
      <c r="A1233" t="s">
        <v>2581</v>
      </c>
      <c r="B1233" t="s">
        <v>2582</v>
      </c>
    </row>
    <row r="1234" spans="1:2" ht="12.75" customHeight="1" x14ac:dyDescent="0.25">
      <c r="A1234" t="s">
        <v>2583</v>
      </c>
      <c r="B1234" t="s">
        <v>2584</v>
      </c>
    </row>
    <row r="1235" spans="1:2" ht="12.75" customHeight="1" x14ac:dyDescent="0.25">
      <c r="A1235" t="s">
        <v>2585</v>
      </c>
      <c r="B1235" t="s">
        <v>2586</v>
      </c>
    </row>
    <row r="1236" spans="1:2" ht="12.75" customHeight="1" x14ac:dyDescent="0.25">
      <c r="A1236" t="s">
        <v>2587</v>
      </c>
      <c r="B1236" t="s">
        <v>2588</v>
      </c>
    </row>
    <row r="1237" spans="1:2" ht="12.75" customHeight="1" x14ac:dyDescent="0.25">
      <c r="A1237" t="s">
        <v>2589</v>
      </c>
      <c r="B1237" t="s">
        <v>2590</v>
      </c>
    </row>
    <row r="1238" spans="1:2" ht="12.75" customHeight="1" x14ac:dyDescent="0.25">
      <c r="A1238" t="s">
        <v>2591</v>
      </c>
      <c r="B1238" t="s">
        <v>2592</v>
      </c>
    </row>
    <row r="1239" spans="1:2" ht="12.75" customHeight="1" x14ac:dyDescent="0.25">
      <c r="A1239" t="s">
        <v>2593</v>
      </c>
      <c r="B1239" t="s">
        <v>2594</v>
      </c>
    </row>
    <row r="1240" spans="1:2" ht="12.75" customHeight="1" x14ac:dyDescent="0.25">
      <c r="A1240" t="s">
        <v>2595</v>
      </c>
      <c r="B1240" t="s">
        <v>2596</v>
      </c>
    </row>
    <row r="1241" spans="1:2" ht="12.75" customHeight="1" x14ac:dyDescent="0.25">
      <c r="A1241" t="s">
        <v>2597</v>
      </c>
      <c r="B1241" t="s">
        <v>2598</v>
      </c>
    </row>
    <row r="1242" spans="1:2" ht="12.75" customHeight="1" x14ac:dyDescent="0.25">
      <c r="A1242" t="s">
        <v>291</v>
      </c>
      <c r="B1242" t="s">
        <v>2599</v>
      </c>
    </row>
    <row r="1243" spans="1:2" ht="12.75" customHeight="1" x14ac:dyDescent="0.25">
      <c r="A1243" t="s">
        <v>2600</v>
      </c>
      <c r="B1243" t="s">
        <v>2601</v>
      </c>
    </row>
    <row r="1244" spans="1:2" ht="12.75" customHeight="1" x14ac:dyDescent="0.25">
      <c r="A1244" t="s">
        <v>2602</v>
      </c>
      <c r="B1244" t="s">
        <v>2603</v>
      </c>
    </row>
    <row r="1245" spans="1:2" ht="12.75" customHeight="1" x14ac:dyDescent="0.25">
      <c r="A1245" t="s">
        <v>2604</v>
      </c>
      <c r="B1245" t="s">
        <v>2605</v>
      </c>
    </row>
    <row r="1246" spans="1:2" ht="12.75" customHeight="1" x14ac:dyDescent="0.25">
      <c r="A1246" t="s">
        <v>2606</v>
      </c>
      <c r="B1246" t="s">
        <v>2607</v>
      </c>
    </row>
    <row r="1247" spans="1:2" ht="12.75" customHeight="1" x14ac:dyDescent="0.25">
      <c r="A1247" t="s">
        <v>2608</v>
      </c>
      <c r="B1247" t="s">
        <v>2609</v>
      </c>
    </row>
    <row r="1248" spans="1:2" ht="12.75" customHeight="1" x14ac:dyDescent="0.25">
      <c r="A1248" t="s">
        <v>2610</v>
      </c>
      <c r="B1248" t="s">
        <v>2611</v>
      </c>
    </row>
    <row r="1249" spans="1:2" ht="12.75" customHeight="1" x14ac:dyDescent="0.25">
      <c r="A1249" t="s">
        <v>2612</v>
      </c>
      <c r="B1249" t="s">
        <v>2613</v>
      </c>
    </row>
    <row r="1250" spans="1:2" ht="12.75" customHeight="1" x14ac:dyDescent="0.25">
      <c r="A1250" t="s">
        <v>2614</v>
      </c>
      <c r="B1250" t="s">
        <v>2615</v>
      </c>
    </row>
    <row r="1251" spans="1:2" ht="12.75" customHeight="1" x14ac:dyDescent="0.25">
      <c r="A1251" t="s">
        <v>2616</v>
      </c>
      <c r="B1251" t="s">
        <v>2617</v>
      </c>
    </row>
    <row r="1252" spans="1:2" ht="12.75" customHeight="1" x14ac:dyDescent="0.25">
      <c r="A1252" t="s">
        <v>2618</v>
      </c>
      <c r="B1252" t="s">
        <v>2619</v>
      </c>
    </row>
    <row r="1253" spans="1:2" ht="12.75" customHeight="1" x14ac:dyDescent="0.25">
      <c r="A1253" t="s">
        <v>2620</v>
      </c>
      <c r="B1253" t="s">
        <v>2621</v>
      </c>
    </row>
    <row r="1254" spans="1:2" ht="12.75" customHeight="1" x14ac:dyDescent="0.25">
      <c r="A1254" t="s">
        <v>2622</v>
      </c>
      <c r="B1254" t="s">
        <v>2623</v>
      </c>
    </row>
    <row r="1255" spans="1:2" ht="12.75" customHeight="1" x14ac:dyDescent="0.25">
      <c r="A1255" t="s">
        <v>2624</v>
      </c>
      <c r="B1255" t="s">
        <v>2625</v>
      </c>
    </row>
    <row r="1256" spans="1:2" ht="12.75" customHeight="1" x14ac:dyDescent="0.25">
      <c r="A1256" t="s">
        <v>2626</v>
      </c>
      <c r="B1256" t="s">
        <v>2627</v>
      </c>
    </row>
    <row r="1257" spans="1:2" ht="12.75" customHeight="1" x14ac:dyDescent="0.25">
      <c r="A1257" t="s">
        <v>2628</v>
      </c>
      <c r="B1257" t="s">
        <v>2629</v>
      </c>
    </row>
    <row r="1258" spans="1:2" ht="12.75" customHeight="1" x14ac:dyDescent="0.25">
      <c r="A1258" t="s">
        <v>2630</v>
      </c>
      <c r="B1258" t="s">
        <v>2631</v>
      </c>
    </row>
    <row r="1259" spans="1:2" ht="12.75" customHeight="1" x14ac:dyDescent="0.25">
      <c r="A1259" t="s">
        <v>2632</v>
      </c>
      <c r="B1259" t="s">
        <v>2633</v>
      </c>
    </row>
    <row r="1260" spans="1:2" ht="12.75" customHeight="1" x14ac:dyDescent="0.25">
      <c r="A1260" t="s">
        <v>2634</v>
      </c>
      <c r="B1260" t="s">
        <v>2635</v>
      </c>
    </row>
    <row r="1261" spans="1:2" ht="12.75" customHeight="1" x14ac:dyDescent="0.25">
      <c r="A1261" t="s">
        <v>2636</v>
      </c>
      <c r="B1261" t="s">
        <v>2637</v>
      </c>
    </row>
    <row r="1262" spans="1:2" ht="12.75" customHeight="1" x14ac:dyDescent="0.25">
      <c r="A1262" t="s">
        <v>2638</v>
      </c>
      <c r="B1262" t="s">
        <v>2639</v>
      </c>
    </row>
    <row r="1263" spans="1:2" ht="12.75" customHeight="1" x14ac:dyDescent="0.25">
      <c r="A1263" t="s">
        <v>2640</v>
      </c>
      <c r="B1263" t="s">
        <v>2641</v>
      </c>
    </row>
    <row r="1264" spans="1:2" ht="12.75" customHeight="1" x14ac:dyDescent="0.25">
      <c r="A1264" t="s">
        <v>2642</v>
      </c>
      <c r="B1264" t="s">
        <v>2643</v>
      </c>
    </row>
    <row r="1265" spans="1:2" ht="12.75" customHeight="1" x14ac:dyDescent="0.25">
      <c r="A1265" t="s">
        <v>2644</v>
      </c>
      <c r="B1265" t="s">
        <v>2645</v>
      </c>
    </row>
    <row r="1266" spans="1:2" ht="12.75" customHeight="1" x14ac:dyDescent="0.25">
      <c r="A1266" t="s">
        <v>2646</v>
      </c>
      <c r="B1266" t="s">
        <v>2647</v>
      </c>
    </row>
    <row r="1267" spans="1:2" ht="12.75" customHeight="1" x14ac:dyDescent="0.25">
      <c r="A1267" t="s">
        <v>2648</v>
      </c>
      <c r="B1267" t="s">
        <v>2649</v>
      </c>
    </row>
    <row r="1268" spans="1:2" ht="12.75" customHeight="1" x14ac:dyDescent="0.25">
      <c r="A1268" t="s">
        <v>2650</v>
      </c>
      <c r="B1268" t="s">
        <v>2651</v>
      </c>
    </row>
    <row r="1269" spans="1:2" ht="12.75" customHeight="1" x14ac:dyDescent="0.25">
      <c r="A1269" t="s">
        <v>2652</v>
      </c>
      <c r="B1269" t="s">
        <v>2653</v>
      </c>
    </row>
    <row r="1270" spans="1:2" ht="12.75" customHeight="1" x14ac:dyDescent="0.25">
      <c r="A1270" t="s">
        <v>2654</v>
      </c>
      <c r="B1270" t="s">
        <v>2655</v>
      </c>
    </row>
    <row r="1271" spans="1:2" ht="12.75" customHeight="1" x14ac:dyDescent="0.25">
      <c r="A1271" t="s">
        <v>2656</v>
      </c>
      <c r="B1271" t="s">
        <v>2657</v>
      </c>
    </row>
    <row r="1272" spans="1:2" ht="12.75" customHeight="1" x14ac:dyDescent="0.25">
      <c r="A1272" t="s">
        <v>2658</v>
      </c>
      <c r="B1272" t="s">
        <v>2659</v>
      </c>
    </row>
    <row r="1273" spans="1:2" ht="12.75" customHeight="1" x14ac:dyDescent="0.25">
      <c r="A1273" t="s">
        <v>2660</v>
      </c>
      <c r="B1273" t="s">
        <v>2661</v>
      </c>
    </row>
    <row r="1274" spans="1:2" ht="12.75" customHeight="1" x14ac:dyDescent="0.25">
      <c r="A1274" t="s">
        <v>2662</v>
      </c>
      <c r="B1274" t="s">
        <v>2663</v>
      </c>
    </row>
    <row r="1275" spans="1:2" ht="12.75" customHeight="1" x14ac:dyDescent="0.25">
      <c r="A1275" t="s">
        <v>2664</v>
      </c>
      <c r="B1275" t="s">
        <v>2665</v>
      </c>
    </row>
    <row r="1276" spans="1:2" ht="12.75" customHeight="1" x14ac:dyDescent="0.25">
      <c r="A1276" t="s">
        <v>2666</v>
      </c>
      <c r="B1276" t="s">
        <v>2667</v>
      </c>
    </row>
    <row r="1277" spans="1:2" ht="12.75" customHeight="1" x14ac:dyDescent="0.25">
      <c r="A1277" t="s">
        <v>2668</v>
      </c>
      <c r="B1277" t="s">
        <v>2669</v>
      </c>
    </row>
    <row r="1278" spans="1:2" ht="12.75" customHeight="1" x14ac:dyDescent="0.25">
      <c r="A1278" t="s">
        <v>2670</v>
      </c>
      <c r="B1278" t="s">
        <v>2671</v>
      </c>
    </row>
    <row r="1279" spans="1:2" ht="12.75" customHeight="1" x14ac:dyDescent="0.25">
      <c r="A1279" t="s">
        <v>2672</v>
      </c>
      <c r="B1279" t="s">
        <v>2673</v>
      </c>
    </row>
    <row r="1280" spans="1:2" ht="12.75" customHeight="1" x14ac:dyDescent="0.25">
      <c r="A1280" t="s">
        <v>2674</v>
      </c>
      <c r="B1280" t="s">
        <v>2675</v>
      </c>
    </row>
    <row r="1281" spans="1:2" ht="12.75" customHeight="1" x14ac:dyDescent="0.25">
      <c r="A1281" t="s">
        <v>2676</v>
      </c>
      <c r="B1281" t="s">
        <v>2677</v>
      </c>
    </row>
    <row r="1282" spans="1:2" ht="12.75" customHeight="1" x14ac:dyDescent="0.25">
      <c r="A1282" t="s">
        <v>2678</v>
      </c>
      <c r="B1282" t="s">
        <v>2679</v>
      </c>
    </row>
    <row r="1283" spans="1:2" ht="12.75" customHeight="1" x14ac:dyDescent="0.25">
      <c r="A1283" t="s">
        <v>2680</v>
      </c>
      <c r="B1283" t="s">
        <v>2681</v>
      </c>
    </row>
    <row r="1284" spans="1:2" ht="12.75" customHeight="1" x14ac:dyDescent="0.25">
      <c r="A1284" t="s">
        <v>2682</v>
      </c>
      <c r="B1284" t="s">
        <v>2683</v>
      </c>
    </row>
    <row r="1285" spans="1:2" ht="12.75" customHeight="1" x14ac:dyDescent="0.25">
      <c r="A1285" t="s">
        <v>2684</v>
      </c>
      <c r="B1285" t="s">
        <v>2685</v>
      </c>
    </row>
    <row r="1286" spans="1:2" ht="12.75" customHeight="1" x14ac:dyDescent="0.25">
      <c r="A1286" t="s">
        <v>2686</v>
      </c>
      <c r="B1286" t="s">
        <v>2687</v>
      </c>
    </row>
    <row r="1287" spans="1:2" ht="12.75" customHeight="1" x14ac:dyDescent="0.25">
      <c r="A1287" t="s">
        <v>2688</v>
      </c>
      <c r="B1287" t="s">
        <v>2689</v>
      </c>
    </row>
    <row r="1288" spans="1:2" ht="12.75" customHeight="1" x14ac:dyDescent="0.25">
      <c r="A1288" t="s">
        <v>2690</v>
      </c>
      <c r="B1288" t="s">
        <v>2691</v>
      </c>
    </row>
    <row r="1289" spans="1:2" ht="12.75" customHeight="1" x14ac:dyDescent="0.25">
      <c r="A1289" t="s">
        <v>2692</v>
      </c>
      <c r="B1289" t="s">
        <v>2693</v>
      </c>
    </row>
    <row r="1290" spans="1:2" ht="12.75" customHeight="1" x14ac:dyDescent="0.25">
      <c r="A1290" t="s">
        <v>2694</v>
      </c>
      <c r="B1290" t="s">
        <v>2695</v>
      </c>
    </row>
    <row r="1291" spans="1:2" ht="12.75" customHeight="1" x14ac:dyDescent="0.25">
      <c r="A1291" t="s">
        <v>2696</v>
      </c>
      <c r="B1291" t="s">
        <v>2697</v>
      </c>
    </row>
    <row r="1292" spans="1:2" ht="12.75" customHeight="1" x14ac:dyDescent="0.25">
      <c r="A1292" t="s">
        <v>2698</v>
      </c>
      <c r="B1292" t="s">
        <v>2699</v>
      </c>
    </row>
    <row r="1293" spans="1:2" ht="12.75" customHeight="1" x14ac:dyDescent="0.25">
      <c r="A1293" t="s">
        <v>2700</v>
      </c>
      <c r="B1293" t="s">
        <v>2701</v>
      </c>
    </row>
    <row r="1294" spans="1:2" ht="12.75" customHeight="1" x14ac:dyDescent="0.25">
      <c r="A1294" t="s">
        <v>2702</v>
      </c>
      <c r="B1294" t="s">
        <v>2703</v>
      </c>
    </row>
    <row r="1295" spans="1:2" ht="12.75" customHeight="1" x14ac:dyDescent="0.25">
      <c r="A1295" t="s">
        <v>2704</v>
      </c>
      <c r="B1295" t="s">
        <v>2705</v>
      </c>
    </row>
    <row r="1296" spans="1:2" ht="12.75" customHeight="1" x14ac:dyDescent="0.25">
      <c r="A1296" t="s">
        <v>2706</v>
      </c>
      <c r="B1296" t="s">
        <v>2707</v>
      </c>
    </row>
    <row r="1297" spans="1:2" ht="12.75" customHeight="1" x14ac:dyDescent="0.25">
      <c r="A1297" t="s">
        <v>2708</v>
      </c>
      <c r="B1297" t="s">
        <v>2709</v>
      </c>
    </row>
    <row r="1298" spans="1:2" ht="12.75" customHeight="1" x14ac:dyDescent="0.25">
      <c r="A1298" t="s">
        <v>2710</v>
      </c>
      <c r="B1298" t="s">
        <v>2711</v>
      </c>
    </row>
    <row r="1299" spans="1:2" ht="12.75" customHeight="1" x14ac:dyDescent="0.25">
      <c r="A1299" t="s">
        <v>2712</v>
      </c>
      <c r="B1299" t="s">
        <v>2713</v>
      </c>
    </row>
    <row r="1300" spans="1:2" ht="12.75" customHeight="1" x14ac:dyDescent="0.25">
      <c r="A1300" t="s">
        <v>2714</v>
      </c>
      <c r="B1300" t="s">
        <v>2715</v>
      </c>
    </row>
    <row r="1301" spans="1:2" ht="12.75" customHeight="1" x14ac:dyDescent="0.25">
      <c r="A1301" t="s">
        <v>2716</v>
      </c>
      <c r="B1301" t="s">
        <v>2717</v>
      </c>
    </row>
    <row r="1302" spans="1:2" ht="12.75" customHeight="1" x14ac:dyDescent="0.25">
      <c r="A1302" t="s">
        <v>2718</v>
      </c>
      <c r="B1302" t="s">
        <v>2719</v>
      </c>
    </row>
    <row r="1303" spans="1:2" ht="12.75" customHeight="1" x14ac:dyDescent="0.25">
      <c r="A1303" t="s">
        <v>2720</v>
      </c>
      <c r="B1303" t="s">
        <v>2721</v>
      </c>
    </row>
    <row r="1304" spans="1:2" ht="12.75" customHeight="1" x14ac:dyDescent="0.25">
      <c r="A1304" t="s">
        <v>2722</v>
      </c>
      <c r="B1304" t="s">
        <v>2723</v>
      </c>
    </row>
    <row r="1305" spans="1:2" ht="12.75" customHeight="1" x14ac:dyDescent="0.25">
      <c r="A1305" t="s">
        <v>2724</v>
      </c>
      <c r="B1305" t="s">
        <v>2725</v>
      </c>
    </row>
    <row r="1306" spans="1:2" ht="12.75" customHeight="1" x14ac:dyDescent="0.25">
      <c r="A1306" t="s">
        <v>2726</v>
      </c>
      <c r="B1306" t="s">
        <v>2727</v>
      </c>
    </row>
    <row r="1307" spans="1:2" ht="12.75" customHeight="1" x14ac:dyDescent="0.25">
      <c r="A1307" t="s">
        <v>2728</v>
      </c>
      <c r="B1307" t="s">
        <v>2729</v>
      </c>
    </row>
    <row r="1308" spans="1:2" ht="12.75" customHeight="1" x14ac:dyDescent="0.25">
      <c r="A1308" t="s">
        <v>2730</v>
      </c>
      <c r="B1308" t="s">
        <v>2731</v>
      </c>
    </row>
    <row r="1309" spans="1:2" ht="12.75" customHeight="1" x14ac:dyDescent="0.25">
      <c r="A1309" t="s">
        <v>2732</v>
      </c>
      <c r="B1309" t="s">
        <v>2733</v>
      </c>
    </row>
    <row r="1310" spans="1:2" ht="12.75" customHeight="1" x14ac:dyDescent="0.25">
      <c r="A1310" t="s">
        <v>2734</v>
      </c>
      <c r="B1310" t="s">
        <v>2735</v>
      </c>
    </row>
    <row r="1311" spans="1:2" ht="12.75" customHeight="1" x14ac:dyDescent="0.25">
      <c r="A1311" t="s">
        <v>2736</v>
      </c>
      <c r="B1311" t="s">
        <v>2737</v>
      </c>
    </row>
    <row r="1312" spans="1:2" ht="12.75" customHeight="1" x14ac:dyDescent="0.25">
      <c r="A1312" t="s">
        <v>2738</v>
      </c>
      <c r="B1312" t="s">
        <v>2739</v>
      </c>
    </row>
    <row r="1313" spans="1:2" ht="12.75" customHeight="1" x14ac:dyDescent="0.25">
      <c r="A1313" t="s">
        <v>2740</v>
      </c>
      <c r="B1313" t="s">
        <v>2741</v>
      </c>
    </row>
    <row r="1314" spans="1:2" ht="12.75" customHeight="1" x14ac:dyDescent="0.25">
      <c r="A1314" t="s">
        <v>2742</v>
      </c>
      <c r="B1314" t="s">
        <v>2743</v>
      </c>
    </row>
    <row r="1315" spans="1:2" ht="12.75" customHeight="1" x14ac:dyDescent="0.25">
      <c r="A1315" t="s">
        <v>2744</v>
      </c>
      <c r="B1315" t="s">
        <v>2745</v>
      </c>
    </row>
    <row r="1316" spans="1:2" ht="12.75" customHeight="1" x14ac:dyDescent="0.25">
      <c r="A1316" t="s">
        <v>2746</v>
      </c>
      <c r="B1316" t="s">
        <v>2747</v>
      </c>
    </row>
    <row r="1317" spans="1:2" ht="12.75" customHeight="1" x14ac:dyDescent="0.25">
      <c r="A1317" t="s">
        <v>2748</v>
      </c>
      <c r="B1317" t="s">
        <v>2749</v>
      </c>
    </row>
    <row r="1318" spans="1:2" ht="12.75" customHeight="1" x14ac:dyDescent="0.25">
      <c r="A1318" t="s">
        <v>2750</v>
      </c>
      <c r="B1318" t="s">
        <v>2751</v>
      </c>
    </row>
    <row r="1319" spans="1:2" ht="12.75" customHeight="1" x14ac:dyDescent="0.25">
      <c r="A1319" t="s">
        <v>2752</v>
      </c>
      <c r="B1319" t="s">
        <v>2753</v>
      </c>
    </row>
    <row r="1320" spans="1:2" ht="12.75" customHeight="1" x14ac:dyDescent="0.25">
      <c r="A1320" t="s">
        <v>2754</v>
      </c>
      <c r="B1320" t="s">
        <v>2755</v>
      </c>
    </row>
    <row r="1321" spans="1:2" ht="12.75" customHeight="1" x14ac:dyDescent="0.25">
      <c r="A1321" t="s">
        <v>2756</v>
      </c>
      <c r="B1321" t="s">
        <v>2757</v>
      </c>
    </row>
    <row r="1322" spans="1:2" ht="12.75" customHeight="1" x14ac:dyDescent="0.25">
      <c r="A1322" t="s">
        <v>2758</v>
      </c>
      <c r="B1322" t="s">
        <v>2759</v>
      </c>
    </row>
    <row r="1323" spans="1:2" ht="12.75" customHeight="1" x14ac:dyDescent="0.25">
      <c r="A1323" t="s">
        <v>2760</v>
      </c>
      <c r="B1323" t="s">
        <v>2761</v>
      </c>
    </row>
    <row r="1324" spans="1:2" ht="12.75" customHeight="1" x14ac:dyDescent="0.25">
      <c r="A1324" t="s">
        <v>2762</v>
      </c>
      <c r="B1324" t="s">
        <v>2763</v>
      </c>
    </row>
    <row r="1325" spans="1:2" ht="12.75" customHeight="1" x14ac:dyDescent="0.25">
      <c r="A1325" t="s">
        <v>2764</v>
      </c>
      <c r="B1325" t="s">
        <v>2765</v>
      </c>
    </row>
    <row r="1326" spans="1:2" ht="12.75" customHeight="1" x14ac:dyDescent="0.25">
      <c r="A1326" t="s">
        <v>2766</v>
      </c>
      <c r="B1326" t="s">
        <v>2767</v>
      </c>
    </row>
    <row r="1327" spans="1:2" ht="12.75" customHeight="1" x14ac:dyDescent="0.25">
      <c r="A1327" t="s">
        <v>2768</v>
      </c>
      <c r="B1327" t="s">
        <v>2769</v>
      </c>
    </row>
    <row r="1328" spans="1:2" ht="12.75" customHeight="1" x14ac:dyDescent="0.25">
      <c r="A1328" t="s">
        <v>2770</v>
      </c>
      <c r="B1328" t="s">
        <v>2771</v>
      </c>
    </row>
    <row r="1329" spans="1:2" ht="12.75" customHeight="1" x14ac:dyDescent="0.25">
      <c r="A1329" t="s">
        <v>2772</v>
      </c>
      <c r="B1329" t="s">
        <v>2773</v>
      </c>
    </row>
    <row r="1330" spans="1:2" ht="12.75" customHeight="1" x14ac:dyDescent="0.25">
      <c r="A1330" t="s">
        <v>2774</v>
      </c>
      <c r="B1330" t="s">
        <v>2775</v>
      </c>
    </row>
    <row r="1331" spans="1:2" ht="12.75" customHeight="1" x14ac:dyDescent="0.25">
      <c r="A1331" t="s">
        <v>2776</v>
      </c>
      <c r="B1331" t="s">
        <v>2777</v>
      </c>
    </row>
    <row r="1332" spans="1:2" ht="12.75" customHeight="1" x14ac:dyDescent="0.25">
      <c r="A1332" t="s">
        <v>2778</v>
      </c>
      <c r="B1332" t="s">
        <v>2779</v>
      </c>
    </row>
    <row r="1333" spans="1:2" ht="12.75" customHeight="1" x14ac:dyDescent="0.25">
      <c r="A1333" t="s">
        <v>2780</v>
      </c>
      <c r="B1333" t="s">
        <v>2781</v>
      </c>
    </row>
    <row r="1334" spans="1:2" ht="12.75" customHeight="1" x14ac:dyDescent="0.25">
      <c r="A1334" t="s">
        <v>2782</v>
      </c>
      <c r="B1334" t="s">
        <v>2783</v>
      </c>
    </row>
    <row r="1335" spans="1:2" ht="12.75" customHeight="1" x14ac:dyDescent="0.25">
      <c r="A1335" t="s">
        <v>2784</v>
      </c>
      <c r="B1335" t="s">
        <v>2785</v>
      </c>
    </row>
    <row r="1336" spans="1:2" ht="12.75" customHeight="1" x14ac:dyDescent="0.25">
      <c r="A1336" t="s">
        <v>2786</v>
      </c>
      <c r="B1336" t="s">
        <v>2787</v>
      </c>
    </row>
    <row r="1337" spans="1:2" ht="12.75" customHeight="1" x14ac:dyDescent="0.25">
      <c r="A1337" t="s">
        <v>2788</v>
      </c>
      <c r="B1337" t="s">
        <v>2789</v>
      </c>
    </row>
    <row r="1338" spans="1:2" ht="12.75" customHeight="1" x14ac:dyDescent="0.25">
      <c r="A1338" t="s">
        <v>2790</v>
      </c>
      <c r="B1338" t="s">
        <v>2791</v>
      </c>
    </row>
    <row r="1339" spans="1:2" ht="12.75" customHeight="1" x14ac:dyDescent="0.25">
      <c r="A1339" t="s">
        <v>2792</v>
      </c>
      <c r="B1339" t="s">
        <v>2793</v>
      </c>
    </row>
    <row r="1340" spans="1:2" ht="12.75" customHeight="1" x14ac:dyDescent="0.25">
      <c r="A1340" t="s">
        <v>2794</v>
      </c>
      <c r="B1340" t="s">
        <v>2795</v>
      </c>
    </row>
    <row r="1341" spans="1:2" ht="12.75" customHeight="1" x14ac:dyDescent="0.25">
      <c r="A1341" t="s">
        <v>2796</v>
      </c>
      <c r="B1341" t="s">
        <v>2797</v>
      </c>
    </row>
    <row r="1342" spans="1:2" ht="12.75" customHeight="1" x14ac:dyDescent="0.25">
      <c r="A1342" t="s">
        <v>2798</v>
      </c>
      <c r="B1342" t="s">
        <v>2799</v>
      </c>
    </row>
    <row r="1343" spans="1:2" ht="12.75" customHeight="1" x14ac:dyDescent="0.25">
      <c r="A1343" t="s">
        <v>2800</v>
      </c>
      <c r="B1343" t="s">
        <v>2801</v>
      </c>
    </row>
    <row r="1344" spans="1:2" ht="12.75" customHeight="1" x14ac:dyDescent="0.25">
      <c r="A1344" t="s">
        <v>2802</v>
      </c>
      <c r="B1344" t="s">
        <v>2803</v>
      </c>
    </row>
    <row r="1345" spans="1:2" ht="12.75" customHeight="1" x14ac:dyDescent="0.25">
      <c r="A1345" t="s">
        <v>2804</v>
      </c>
      <c r="B1345" t="s">
        <v>2805</v>
      </c>
    </row>
    <row r="1346" spans="1:2" ht="12.75" customHeight="1" x14ac:dyDescent="0.25">
      <c r="A1346" t="s">
        <v>2806</v>
      </c>
      <c r="B1346" t="s">
        <v>2807</v>
      </c>
    </row>
    <row r="1347" spans="1:2" ht="12.75" customHeight="1" x14ac:dyDescent="0.25">
      <c r="A1347" t="s">
        <v>2808</v>
      </c>
      <c r="B1347" t="s">
        <v>2809</v>
      </c>
    </row>
    <row r="1348" spans="1:2" ht="12.75" customHeight="1" x14ac:dyDescent="0.25">
      <c r="A1348" t="s">
        <v>2810</v>
      </c>
      <c r="B1348" t="s">
        <v>2811</v>
      </c>
    </row>
    <row r="1349" spans="1:2" ht="12.75" customHeight="1" x14ac:dyDescent="0.25">
      <c r="A1349" t="s">
        <v>2812</v>
      </c>
      <c r="B1349" t="s">
        <v>2813</v>
      </c>
    </row>
    <row r="1350" spans="1:2" ht="12.75" customHeight="1" x14ac:dyDescent="0.25">
      <c r="A1350" t="s">
        <v>2814</v>
      </c>
      <c r="B1350" t="s">
        <v>2815</v>
      </c>
    </row>
    <row r="1351" spans="1:2" ht="12.75" customHeight="1" x14ac:dyDescent="0.25">
      <c r="A1351" t="s">
        <v>2816</v>
      </c>
      <c r="B1351" t="s">
        <v>2817</v>
      </c>
    </row>
    <row r="1352" spans="1:2" ht="12.75" customHeight="1" x14ac:dyDescent="0.25">
      <c r="A1352" t="s">
        <v>2818</v>
      </c>
      <c r="B1352" t="s">
        <v>2819</v>
      </c>
    </row>
    <row r="1353" spans="1:2" ht="12.75" customHeight="1" x14ac:dyDescent="0.25">
      <c r="A1353" t="s">
        <v>2820</v>
      </c>
      <c r="B1353" t="s">
        <v>2821</v>
      </c>
    </row>
    <row r="1354" spans="1:2" ht="12.75" customHeight="1" x14ac:dyDescent="0.25">
      <c r="A1354" t="s">
        <v>2822</v>
      </c>
      <c r="B1354" t="s">
        <v>2823</v>
      </c>
    </row>
    <row r="1355" spans="1:2" ht="12.75" customHeight="1" x14ac:dyDescent="0.25">
      <c r="A1355" t="s">
        <v>2824</v>
      </c>
      <c r="B1355" t="s">
        <v>2825</v>
      </c>
    </row>
    <row r="1356" spans="1:2" ht="12.75" customHeight="1" x14ac:dyDescent="0.25">
      <c r="A1356" t="s">
        <v>2826</v>
      </c>
      <c r="B1356" t="s">
        <v>2827</v>
      </c>
    </row>
    <row r="1357" spans="1:2" ht="12.75" customHeight="1" x14ac:dyDescent="0.25">
      <c r="A1357" t="s">
        <v>2828</v>
      </c>
      <c r="B1357" t="s">
        <v>2829</v>
      </c>
    </row>
    <row r="1358" spans="1:2" ht="12.75" customHeight="1" x14ac:dyDescent="0.25">
      <c r="A1358" t="s">
        <v>2830</v>
      </c>
      <c r="B1358" t="s">
        <v>2831</v>
      </c>
    </row>
    <row r="1359" spans="1:2" ht="12.75" customHeight="1" x14ac:dyDescent="0.25">
      <c r="A1359" t="s">
        <v>2832</v>
      </c>
      <c r="B1359" t="s">
        <v>2833</v>
      </c>
    </row>
    <row r="1360" spans="1:2" ht="12.75" customHeight="1" x14ac:dyDescent="0.25">
      <c r="A1360" t="s">
        <v>2834</v>
      </c>
      <c r="B1360" t="s">
        <v>2835</v>
      </c>
    </row>
    <row r="1361" spans="1:2" ht="12.75" customHeight="1" x14ac:dyDescent="0.25">
      <c r="A1361" t="s">
        <v>2836</v>
      </c>
      <c r="B1361" t="s">
        <v>2837</v>
      </c>
    </row>
    <row r="1362" spans="1:2" ht="12.75" customHeight="1" x14ac:dyDescent="0.25">
      <c r="A1362" t="s">
        <v>2838</v>
      </c>
      <c r="B1362" t="s">
        <v>2839</v>
      </c>
    </row>
    <row r="1363" spans="1:2" ht="12.75" customHeight="1" x14ac:dyDescent="0.25">
      <c r="A1363" t="s">
        <v>2840</v>
      </c>
      <c r="B1363" t="s">
        <v>2841</v>
      </c>
    </row>
    <row r="1364" spans="1:2" ht="12.75" customHeight="1" x14ac:dyDescent="0.25">
      <c r="A1364" t="s">
        <v>2842</v>
      </c>
      <c r="B1364" t="s">
        <v>2843</v>
      </c>
    </row>
    <row r="1365" spans="1:2" ht="12.75" customHeight="1" x14ac:dyDescent="0.25">
      <c r="A1365" t="s">
        <v>2844</v>
      </c>
      <c r="B1365" t="s">
        <v>2845</v>
      </c>
    </row>
    <row r="1366" spans="1:2" ht="12.75" customHeight="1" x14ac:dyDescent="0.25">
      <c r="A1366" t="s">
        <v>2846</v>
      </c>
      <c r="B1366" t="s">
        <v>2847</v>
      </c>
    </row>
    <row r="1367" spans="1:2" ht="12.75" customHeight="1" x14ac:dyDescent="0.25">
      <c r="A1367" t="s">
        <v>2848</v>
      </c>
      <c r="B1367" t="s">
        <v>2849</v>
      </c>
    </row>
    <row r="1368" spans="1:2" ht="12.75" customHeight="1" x14ac:dyDescent="0.25">
      <c r="A1368" t="s">
        <v>2850</v>
      </c>
      <c r="B1368" t="s">
        <v>2851</v>
      </c>
    </row>
    <row r="1369" spans="1:2" ht="12.75" customHeight="1" x14ac:dyDescent="0.25">
      <c r="A1369" t="s">
        <v>2852</v>
      </c>
      <c r="B1369" t="s">
        <v>2853</v>
      </c>
    </row>
    <row r="1370" spans="1:2" ht="12.75" customHeight="1" x14ac:dyDescent="0.25">
      <c r="A1370" t="s">
        <v>2854</v>
      </c>
      <c r="B1370" t="s">
        <v>2855</v>
      </c>
    </row>
    <row r="1371" spans="1:2" ht="12.75" customHeight="1" x14ac:dyDescent="0.25">
      <c r="A1371" t="s">
        <v>2856</v>
      </c>
      <c r="B1371" t="s">
        <v>2857</v>
      </c>
    </row>
    <row r="1372" spans="1:2" ht="12.75" customHeight="1" x14ac:dyDescent="0.25">
      <c r="A1372" t="s">
        <v>2858</v>
      </c>
      <c r="B1372" t="s">
        <v>2859</v>
      </c>
    </row>
    <row r="1373" spans="1:2" ht="12.75" customHeight="1" x14ac:dyDescent="0.25">
      <c r="A1373" t="s">
        <v>2860</v>
      </c>
      <c r="B1373" t="s">
        <v>2861</v>
      </c>
    </row>
    <row r="1374" spans="1:2" ht="12.75" customHeight="1" x14ac:dyDescent="0.25">
      <c r="A1374" t="s">
        <v>2862</v>
      </c>
      <c r="B1374" t="s">
        <v>2863</v>
      </c>
    </row>
    <row r="1375" spans="1:2" ht="12.75" customHeight="1" x14ac:dyDescent="0.25">
      <c r="A1375" t="s">
        <v>2864</v>
      </c>
      <c r="B1375" t="s">
        <v>2865</v>
      </c>
    </row>
    <row r="1376" spans="1:2" ht="12.75" customHeight="1" x14ac:dyDescent="0.25">
      <c r="A1376" t="s">
        <v>2866</v>
      </c>
      <c r="B1376" t="s">
        <v>2867</v>
      </c>
    </row>
    <row r="1377" spans="1:2" ht="12.75" customHeight="1" x14ac:dyDescent="0.25">
      <c r="A1377" t="s">
        <v>2868</v>
      </c>
      <c r="B1377" t="s">
        <v>2869</v>
      </c>
    </row>
    <row r="1378" spans="1:2" ht="12.75" customHeight="1" x14ac:dyDescent="0.25">
      <c r="A1378" t="s">
        <v>2870</v>
      </c>
      <c r="B1378" t="s">
        <v>2871</v>
      </c>
    </row>
    <row r="1379" spans="1:2" ht="12.75" customHeight="1" x14ac:dyDescent="0.25">
      <c r="A1379" t="s">
        <v>2872</v>
      </c>
      <c r="B1379" t="s">
        <v>2873</v>
      </c>
    </row>
    <row r="1380" spans="1:2" ht="12.75" customHeight="1" x14ac:dyDescent="0.25">
      <c r="A1380" t="s">
        <v>2874</v>
      </c>
      <c r="B1380" t="s">
        <v>2875</v>
      </c>
    </row>
    <row r="1381" spans="1:2" ht="12.75" customHeight="1" x14ac:dyDescent="0.25">
      <c r="A1381" t="s">
        <v>2876</v>
      </c>
      <c r="B1381" t="s">
        <v>2877</v>
      </c>
    </row>
    <row r="1382" spans="1:2" ht="12.75" customHeight="1" x14ac:dyDescent="0.25">
      <c r="A1382" t="s">
        <v>2878</v>
      </c>
      <c r="B1382" t="s">
        <v>2879</v>
      </c>
    </row>
    <row r="1383" spans="1:2" ht="12.75" customHeight="1" x14ac:dyDescent="0.25">
      <c r="A1383" t="s">
        <v>2880</v>
      </c>
      <c r="B1383" t="s">
        <v>2881</v>
      </c>
    </row>
    <row r="1384" spans="1:2" ht="12.75" customHeight="1" x14ac:dyDescent="0.25">
      <c r="A1384" t="s">
        <v>2882</v>
      </c>
      <c r="B1384" t="s">
        <v>2883</v>
      </c>
    </row>
    <row r="1385" spans="1:2" ht="12.75" customHeight="1" x14ac:dyDescent="0.25">
      <c r="A1385" t="s">
        <v>2884</v>
      </c>
      <c r="B1385" t="s">
        <v>2885</v>
      </c>
    </row>
    <row r="1386" spans="1:2" ht="12.75" customHeight="1" x14ac:dyDescent="0.25">
      <c r="A1386" t="s">
        <v>2886</v>
      </c>
      <c r="B1386" t="s">
        <v>2887</v>
      </c>
    </row>
    <row r="1387" spans="1:2" ht="12.75" customHeight="1" x14ac:dyDescent="0.25">
      <c r="A1387" t="s">
        <v>2888</v>
      </c>
      <c r="B1387" t="s">
        <v>2889</v>
      </c>
    </row>
    <row r="1388" spans="1:2" ht="12.75" customHeight="1" x14ac:dyDescent="0.25">
      <c r="A1388" t="s">
        <v>2890</v>
      </c>
      <c r="B1388" t="s">
        <v>2891</v>
      </c>
    </row>
    <row r="1389" spans="1:2" ht="12.75" customHeight="1" x14ac:dyDescent="0.25">
      <c r="A1389" t="s">
        <v>2892</v>
      </c>
      <c r="B1389" t="s">
        <v>2893</v>
      </c>
    </row>
    <row r="1390" spans="1:2" ht="12.75" customHeight="1" x14ac:dyDescent="0.25">
      <c r="A1390" t="s">
        <v>2894</v>
      </c>
      <c r="B1390" t="s">
        <v>2895</v>
      </c>
    </row>
    <row r="1391" spans="1:2" ht="12.75" customHeight="1" x14ac:dyDescent="0.25">
      <c r="A1391" t="s">
        <v>2896</v>
      </c>
      <c r="B1391" t="s">
        <v>2897</v>
      </c>
    </row>
    <row r="1392" spans="1:2" ht="12.75" customHeight="1" x14ac:dyDescent="0.25">
      <c r="A1392" t="s">
        <v>2898</v>
      </c>
      <c r="B1392" t="s">
        <v>2899</v>
      </c>
    </row>
    <row r="1393" spans="1:2" ht="12.75" customHeight="1" x14ac:dyDescent="0.25">
      <c r="A1393" t="s">
        <v>2900</v>
      </c>
      <c r="B1393" t="s">
        <v>2901</v>
      </c>
    </row>
    <row r="1394" spans="1:2" ht="12.75" customHeight="1" x14ac:dyDescent="0.25">
      <c r="A1394" t="s">
        <v>2902</v>
      </c>
      <c r="B1394" t="s">
        <v>2903</v>
      </c>
    </row>
    <row r="1395" spans="1:2" ht="12.75" customHeight="1" x14ac:dyDescent="0.25">
      <c r="A1395" t="s">
        <v>2904</v>
      </c>
      <c r="B1395" t="s">
        <v>2905</v>
      </c>
    </row>
    <row r="1396" spans="1:2" ht="12.75" customHeight="1" x14ac:dyDescent="0.25">
      <c r="A1396" t="s">
        <v>2906</v>
      </c>
      <c r="B1396" t="s">
        <v>2907</v>
      </c>
    </row>
    <row r="1397" spans="1:2" ht="12.75" customHeight="1" x14ac:dyDescent="0.25">
      <c r="A1397" t="s">
        <v>2908</v>
      </c>
      <c r="B1397" t="s">
        <v>2909</v>
      </c>
    </row>
    <row r="1398" spans="1:2" ht="12.75" customHeight="1" x14ac:dyDescent="0.25">
      <c r="A1398" t="s">
        <v>2910</v>
      </c>
      <c r="B1398" t="s">
        <v>2911</v>
      </c>
    </row>
    <row r="1399" spans="1:2" ht="12.75" customHeight="1" x14ac:dyDescent="0.25">
      <c r="A1399" t="s">
        <v>2912</v>
      </c>
      <c r="B1399" t="s">
        <v>2913</v>
      </c>
    </row>
    <row r="1400" spans="1:2" ht="12.75" customHeight="1" x14ac:dyDescent="0.25">
      <c r="A1400" t="s">
        <v>2914</v>
      </c>
      <c r="B1400" t="s">
        <v>2915</v>
      </c>
    </row>
    <row r="1401" spans="1:2" ht="12.75" customHeight="1" x14ac:dyDescent="0.25">
      <c r="A1401" t="s">
        <v>2916</v>
      </c>
      <c r="B1401" t="s">
        <v>2917</v>
      </c>
    </row>
    <row r="1402" spans="1:2" ht="12.75" customHeight="1" x14ac:dyDescent="0.25">
      <c r="A1402" t="s">
        <v>2918</v>
      </c>
      <c r="B1402" t="s">
        <v>2919</v>
      </c>
    </row>
    <row r="1403" spans="1:2" ht="12.75" customHeight="1" x14ac:dyDescent="0.25">
      <c r="A1403" t="s">
        <v>2920</v>
      </c>
      <c r="B1403" t="s">
        <v>2921</v>
      </c>
    </row>
    <row r="1404" spans="1:2" ht="12.75" customHeight="1" x14ac:dyDescent="0.25">
      <c r="A1404" t="s">
        <v>2922</v>
      </c>
      <c r="B1404" t="s">
        <v>2923</v>
      </c>
    </row>
    <row r="1405" spans="1:2" ht="12.75" customHeight="1" x14ac:dyDescent="0.25">
      <c r="A1405" t="s">
        <v>2924</v>
      </c>
      <c r="B1405" t="s">
        <v>2925</v>
      </c>
    </row>
    <row r="1406" spans="1:2" ht="12.75" customHeight="1" x14ac:dyDescent="0.25">
      <c r="A1406" t="s">
        <v>2926</v>
      </c>
      <c r="B1406" t="s">
        <v>2927</v>
      </c>
    </row>
    <row r="1407" spans="1:2" ht="12.75" customHeight="1" x14ac:dyDescent="0.25">
      <c r="A1407" t="s">
        <v>2928</v>
      </c>
      <c r="B1407" t="s">
        <v>2929</v>
      </c>
    </row>
    <row r="1408" spans="1:2" ht="12.75" customHeight="1" x14ac:dyDescent="0.25">
      <c r="A1408" t="s">
        <v>2930</v>
      </c>
      <c r="B1408" t="s">
        <v>2931</v>
      </c>
    </row>
    <row r="1409" spans="1:2" ht="12.75" customHeight="1" x14ac:dyDescent="0.25">
      <c r="A1409" t="s">
        <v>2932</v>
      </c>
      <c r="B1409" t="s">
        <v>2933</v>
      </c>
    </row>
    <row r="1410" spans="1:2" ht="12.75" customHeight="1" x14ac:dyDescent="0.25">
      <c r="A1410" t="s">
        <v>2934</v>
      </c>
      <c r="B1410" t="s">
        <v>2935</v>
      </c>
    </row>
    <row r="1411" spans="1:2" ht="12.75" customHeight="1" x14ac:dyDescent="0.25">
      <c r="A1411" t="s">
        <v>2936</v>
      </c>
      <c r="B1411" t="s">
        <v>2937</v>
      </c>
    </row>
    <row r="1412" spans="1:2" ht="12.75" customHeight="1" x14ac:dyDescent="0.25">
      <c r="A1412" t="s">
        <v>2938</v>
      </c>
      <c r="B1412" t="s">
        <v>2939</v>
      </c>
    </row>
    <row r="1413" spans="1:2" ht="12.75" customHeight="1" x14ac:dyDescent="0.25">
      <c r="A1413" t="s">
        <v>2940</v>
      </c>
      <c r="B1413" t="s">
        <v>2941</v>
      </c>
    </row>
    <row r="1414" spans="1:2" ht="12.75" customHeight="1" x14ac:dyDescent="0.25">
      <c r="A1414" t="s">
        <v>2942</v>
      </c>
      <c r="B1414" t="s">
        <v>2943</v>
      </c>
    </row>
    <row r="1415" spans="1:2" ht="12.75" customHeight="1" x14ac:dyDescent="0.25">
      <c r="A1415" t="s">
        <v>2944</v>
      </c>
      <c r="B1415" t="s">
        <v>2945</v>
      </c>
    </row>
    <row r="1416" spans="1:2" ht="12.75" customHeight="1" x14ac:dyDescent="0.25">
      <c r="A1416" t="s">
        <v>2946</v>
      </c>
      <c r="B1416" t="s">
        <v>2947</v>
      </c>
    </row>
    <row r="1417" spans="1:2" ht="12.75" customHeight="1" x14ac:dyDescent="0.25">
      <c r="A1417" t="s">
        <v>2948</v>
      </c>
      <c r="B1417" t="s">
        <v>2949</v>
      </c>
    </row>
    <row r="1418" spans="1:2" ht="12.75" customHeight="1" x14ac:dyDescent="0.25">
      <c r="A1418" t="s">
        <v>2950</v>
      </c>
      <c r="B1418" t="s">
        <v>2951</v>
      </c>
    </row>
    <row r="1419" spans="1:2" ht="12.75" customHeight="1" x14ac:dyDescent="0.25">
      <c r="A1419" t="s">
        <v>2952</v>
      </c>
      <c r="B1419" t="s">
        <v>2953</v>
      </c>
    </row>
    <row r="1420" spans="1:2" ht="12.75" customHeight="1" x14ac:dyDescent="0.25">
      <c r="A1420" t="s">
        <v>2954</v>
      </c>
      <c r="B1420" t="s">
        <v>2955</v>
      </c>
    </row>
    <row r="1421" spans="1:2" ht="12.75" customHeight="1" x14ac:dyDescent="0.25">
      <c r="A1421" t="s">
        <v>2956</v>
      </c>
      <c r="B1421" t="s">
        <v>2957</v>
      </c>
    </row>
    <row r="1422" spans="1:2" ht="12.75" customHeight="1" x14ac:dyDescent="0.25">
      <c r="A1422" t="s">
        <v>2958</v>
      </c>
      <c r="B1422" t="s">
        <v>2959</v>
      </c>
    </row>
    <row r="1423" spans="1:2" ht="12.75" customHeight="1" x14ac:dyDescent="0.25">
      <c r="A1423" t="s">
        <v>2960</v>
      </c>
      <c r="B1423" t="s">
        <v>2961</v>
      </c>
    </row>
    <row r="1424" spans="1:2" ht="12.75" customHeight="1" x14ac:dyDescent="0.25">
      <c r="A1424" t="s">
        <v>2962</v>
      </c>
      <c r="B1424" t="s">
        <v>2963</v>
      </c>
    </row>
    <row r="1425" spans="1:2" ht="12.75" customHeight="1" x14ac:dyDescent="0.25">
      <c r="A1425" t="s">
        <v>2964</v>
      </c>
      <c r="B1425" t="s">
        <v>2965</v>
      </c>
    </row>
    <row r="1426" spans="1:2" ht="12.75" customHeight="1" x14ac:dyDescent="0.25">
      <c r="A1426" t="s">
        <v>2966</v>
      </c>
      <c r="B1426" t="s">
        <v>2967</v>
      </c>
    </row>
    <row r="1427" spans="1:2" ht="12.75" customHeight="1" x14ac:dyDescent="0.25">
      <c r="A1427" t="s">
        <v>2968</v>
      </c>
      <c r="B1427" t="s">
        <v>2969</v>
      </c>
    </row>
    <row r="1428" spans="1:2" ht="12.75" customHeight="1" x14ac:dyDescent="0.25">
      <c r="A1428" t="s">
        <v>2970</v>
      </c>
      <c r="B1428" t="s">
        <v>2971</v>
      </c>
    </row>
    <row r="1429" spans="1:2" ht="12.75" customHeight="1" x14ac:dyDescent="0.25">
      <c r="A1429" t="s">
        <v>2972</v>
      </c>
      <c r="B1429" t="s">
        <v>2973</v>
      </c>
    </row>
    <row r="1430" spans="1:2" ht="12.75" customHeight="1" x14ac:dyDescent="0.25">
      <c r="A1430" t="s">
        <v>2974</v>
      </c>
      <c r="B1430" t="s">
        <v>2975</v>
      </c>
    </row>
    <row r="1431" spans="1:2" ht="12.75" customHeight="1" x14ac:dyDescent="0.25">
      <c r="A1431" t="s">
        <v>2976</v>
      </c>
      <c r="B1431" t="s">
        <v>2977</v>
      </c>
    </row>
    <row r="1432" spans="1:2" ht="12.75" customHeight="1" x14ac:dyDescent="0.25">
      <c r="A1432" t="s">
        <v>2978</v>
      </c>
      <c r="B1432" t="s">
        <v>2979</v>
      </c>
    </row>
    <row r="1433" spans="1:2" ht="12.75" customHeight="1" x14ac:dyDescent="0.25">
      <c r="A1433" t="s">
        <v>2980</v>
      </c>
      <c r="B1433" t="s">
        <v>2981</v>
      </c>
    </row>
    <row r="1434" spans="1:2" ht="12.75" customHeight="1" x14ac:dyDescent="0.25">
      <c r="A1434" t="s">
        <v>2982</v>
      </c>
      <c r="B1434" t="s">
        <v>2983</v>
      </c>
    </row>
    <row r="1435" spans="1:2" ht="12.75" customHeight="1" x14ac:dyDescent="0.25">
      <c r="A1435" t="s">
        <v>2984</v>
      </c>
      <c r="B1435" t="s">
        <v>2985</v>
      </c>
    </row>
    <row r="1436" spans="1:2" ht="12.75" customHeight="1" x14ac:dyDescent="0.25">
      <c r="A1436" t="s">
        <v>2986</v>
      </c>
      <c r="B1436" t="s">
        <v>2987</v>
      </c>
    </row>
    <row r="1437" spans="1:2" ht="12.75" customHeight="1" x14ac:dyDescent="0.25">
      <c r="A1437" t="s">
        <v>2988</v>
      </c>
      <c r="B1437" t="s">
        <v>2989</v>
      </c>
    </row>
    <row r="1438" spans="1:2" ht="12.75" customHeight="1" x14ac:dyDescent="0.25">
      <c r="A1438" t="s">
        <v>2990</v>
      </c>
      <c r="B1438" t="s">
        <v>2991</v>
      </c>
    </row>
    <row r="1439" spans="1:2" ht="12.75" customHeight="1" x14ac:dyDescent="0.25">
      <c r="A1439" t="s">
        <v>2992</v>
      </c>
      <c r="B1439" t="s">
        <v>2993</v>
      </c>
    </row>
    <row r="1440" spans="1:2" ht="12.75" customHeight="1" x14ac:dyDescent="0.25">
      <c r="A1440" t="s">
        <v>2994</v>
      </c>
      <c r="B1440" t="s">
        <v>2995</v>
      </c>
    </row>
    <row r="1441" spans="1:2" ht="12.75" customHeight="1" x14ac:dyDescent="0.25">
      <c r="A1441" t="s">
        <v>2996</v>
      </c>
      <c r="B1441" t="s">
        <v>2997</v>
      </c>
    </row>
    <row r="1442" spans="1:2" ht="12.75" customHeight="1" x14ac:dyDescent="0.25">
      <c r="A1442" t="s">
        <v>2998</v>
      </c>
      <c r="B1442" t="s">
        <v>2999</v>
      </c>
    </row>
    <row r="1443" spans="1:2" ht="12.75" customHeight="1" x14ac:dyDescent="0.25">
      <c r="A1443" t="s">
        <v>3000</v>
      </c>
      <c r="B1443" t="s">
        <v>3001</v>
      </c>
    </row>
    <row r="1444" spans="1:2" ht="12.75" customHeight="1" x14ac:dyDescent="0.25">
      <c r="A1444" t="s">
        <v>3002</v>
      </c>
      <c r="B1444" t="s">
        <v>3003</v>
      </c>
    </row>
    <row r="1445" spans="1:2" ht="12.75" customHeight="1" x14ac:dyDescent="0.25">
      <c r="A1445" t="s">
        <v>3004</v>
      </c>
      <c r="B1445" t="s">
        <v>3005</v>
      </c>
    </row>
    <row r="1446" spans="1:2" ht="12.75" customHeight="1" x14ac:dyDescent="0.25">
      <c r="A1446" t="s">
        <v>3006</v>
      </c>
      <c r="B1446" t="s">
        <v>3007</v>
      </c>
    </row>
    <row r="1447" spans="1:2" ht="12.75" customHeight="1" x14ac:dyDescent="0.25">
      <c r="A1447" t="s">
        <v>3008</v>
      </c>
      <c r="B1447" t="s">
        <v>3009</v>
      </c>
    </row>
    <row r="1448" spans="1:2" ht="12.75" customHeight="1" x14ac:dyDescent="0.25">
      <c r="A1448" t="s">
        <v>3010</v>
      </c>
      <c r="B1448" t="s">
        <v>3011</v>
      </c>
    </row>
    <row r="1449" spans="1:2" ht="12.75" customHeight="1" x14ac:dyDescent="0.25">
      <c r="A1449" t="s">
        <v>3012</v>
      </c>
      <c r="B1449" t="s">
        <v>3013</v>
      </c>
    </row>
    <row r="1450" spans="1:2" ht="12.75" customHeight="1" x14ac:dyDescent="0.25">
      <c r="A1450" t="s">
        <v>3014</v>
      </c>
      <c r="B1450" t="s">
        <v>3015</v>
      </c>
    </row>
    <row r="1451" spans="1:2" ht="12.75" customHeight="1" x14ac:dyDescent="0.25">
      <c r="A1451" t="s">
        <v>3016</v>
      </c>
      <c r="B1451" t="s">
        <v>3017</v>
      </c>
    </row>
    <row r="1452" spans="1:2" ht="12.75" customHeight="1" x14ac:dyDescent="0.25">
      <c r="A1452" t="s">
        <v>3018</v>
      </c>
      <c r="B1452" t="s">
        <v>3019</v>
      </c>
    </row>
    <row r="1453" spans="1:2" ht="12.75" customHeight="1" x14ac:dyDescent="0.25">
      <c r="A1453" t="s">
        <v>3020</v>
      </c>
      <c r="B1453" t="s">
        <v>3021</v>
      </c>
    </row>
    <row r="1454" spans="1:2" ht="12.75" customHeight="1" x14ac:dyDescent="0.25">
      <c r="A1454" t="s">
        <v>3022</v>
      </c>
      <c r="B1454" t="s">
        <v>3023</v>
      </c>
    </row>
    <row r="1455" spans="1:2" ht="12.75" customHeight="1" x14ac:dyDescent="0.25">
      <c r="A1455" t="s">
        <v>3024</v>
      </c>
      <c r="B1455" t="s">
        <v>3025</v>
      </c>
    </row>
    <row r="1456" spans="1:2" ht="12.75" customHeight="1" x14ac:dyDescent="0.25">
      <c r="A1456" t="s">
        <v>3026</v>
      </c>
      <c r="B1456" t="s">
        <v>3027</v>
      </c>
    </row>
    <row r="1457" spans="1:2" ht="12.75" customHeight="1" x14ac:dyDescent="0.25">
      <c r="A1457" t="s">
        <v>3028</v>
      </c>
      <c r="B1457" t="s">
        <v>3029</v>
      </c>
    </row>
    <row r="1458" spans="1:2" ht="12.75" customHeight="1" x14ac:dyDescent="0.25">
      <c r="A1458" t="s">
        <v>3030</v>
      </c>
      <c r="B1458" t="s">
        <v>3031</v>
      </c>
    </row>
    <row r="1459" spans="1:2" ht="12.75" customHeight="1" x14ac:dyDescent="0.25">
      <c r="A1459" t="s">
        <v>3032</v>
      </c>
      <c r="B1459" t="s">
        <v>3033</v>
      </c>
    </row>
    <row r="1460" spans="1:2" ht="12.75" customHeight="1" x14ac:dyDescent="0.25">
      <c r="A1460" t="s">
        <v>3034</v>
      </c>
      <c r="B1460" t="s">
        <v>3035</v>
      </c>
    </row>
    <row r="1461" spans="1:2" ht="12.75" customHeight="1" x14ac:dyDescent="0.25">
      <c r="A1461" t="s">
        <v>3036</v>
      </c>
      <c r="B1461" t="s">
        <v>3037</v>
      </c>
    </row>
    <row r="1462" spans="1:2" ht="12.75" customHeight="1" x14ac:dyDescent="0.25">
      <c r="A1462" t="s">
        <v>3038</v>
      </c>
      <c r="B1462" t="s">
        <v>3039</v>
      </c>
    </row>
    <row r="1463" spans="1:2" ht="12.75" customHeight="1" x14ac:dyDescent="0.25">
      <c r="A1463" t="s">
        <v>3040</v>
      </c>
      <c r="B1463" t="s">
        <v>3041</v>
      </c>
    </row>
    <row r="1464" spans="1:2" ht="12.75" customHeight="1" x14ac:dyDescent="0.25">
      <c r="A1464" t="s">
        <v>3042</v>
      </c>
      <c r="B1464" t="s">
        <v>3043</v>
      </c>
    </row>
    <row r="1465" spans="1:2" ht="12.75" customHeight="1" x14ac:dyDescent="0.25">
      <c r="A1465" t="s">
        <v>3044</v>
      </c>
      <c r="B1465" t="s">
        <v>3045</v>
      </c>
    </row>
    <row r="1466" spans="1:2" ht="12.75" customHeight="1" x14ac:dyDescent="0.25">
      <c r="A1466" t="s">
        <v>3046</v>
      </c>
      <c r="B1466" t="s">
        <v>3047</v>
      </c>
    </row>
    <row r="1467" spans="1:2" ht="12.75" customHeight="1" x14ac:dyDescent="0.25">
      <c r="A1467" t="s">
        <v>3048</v>
      </c>
      <c r="B1467" t="s">
        <v>3049</v>
      </c>
    </row>
    <row r="1468" spans="1:2" ht="12.75" customHeight="1" x14ac:dyDescent="0.25">
      <c r="A1468" t="s">
        <v>3050</v>
      </c>
      <c r="B1468" t="s">
        <v>3051</v>
      </c>
    </row>
    <row r="1469" spans="1:2" ht="12.75" customHeight="1" x14ac:dyDescent="0.25">
      <c r="A1469" t="s">
        <v>3052</v>
      </c>
      <c r="B1469" t="s">
        <v>3053</v>
      </c>
    </row>
    <row r="1470" spans="1:2" ht="12.75" customHeight="1" x14ac:dyDescent="0.25">
      <c r="A1470" t="s">
        <v>3054</v>
      </c>
      <c r="B1470" t="s">
        <v>3055</v>
      </c>
    </row>
    <row r="1471" spans="1:2" ht="12.75" customHeight="1" x14ac:dyDescent="0.25">
      <c r="A1471" t="s">
        <v>3056</v>
      </c>
      <c r="B1471" t="s">
        <v>3057</v>
      </c>
    </row>
    <row r="1472" spans="1:2" ht="12.75" customHeight="1" x14ac:dyDescent="0.25">
      <c r="A1472" t="s">
        <v>1525</v>
      </c>
      <c r="B1472" t="s">
        <v>3058</v>
      </c>
    </row>
    <row r="1473" spans="1:2" ht="12.75" customHeight="1" x14ac:dyDescent="0.25">
      <c r="A1473" t="s">
        <v>1527</v>
      </c>
      <c r="B1473" t="s">
        <v>3059</v>
      </c>
    </row>
    <row r="1474" spans="1:2" ht="12.75" customHeight="1" x14ac:dyDescent="0.25">
      <c r="A1474" t="s">
        <v>3060</v>
      </c>
      <c r="B1474" t="s">
        <v>3061</v>
      </c>
    </row>
    <row r="1475" spans="1:2" ht="12.75" customHeight="1" x14ac:dyDescent="0.25">
      <c r="A1475" t="s">
        <v>3062</v>
      </c>
      <c r="B1475" t="s">
        <v>3063</v>
      </c>
    </row>
    <row r="1476" spans="1:2" ht="12.75" customHeight="1" x14ac:dyDescent="0.25">
      <c r="A1476" t="s">
        <v>3064</v>
      </c>
      <c r="B1476" t="s">
        <v>3065</v>
      </c>
    </row>
    <row r="1477" spans="1:2" ht="12.75" customHeight="1" x14ac:dyDescent="0.25">
      <c r="A1477" t="s">
        <v>3066</v>
      </c>
      <c r="B1477" t="s">
        <v>3067</v>
      </c>
    </row>
    <row r="1478" spans="1:2" ht="12.75" customHeight="1" x14ac:dyDescent="0.25">
      <c r="A1478" t="s">
        <v>3068</v>
      </c>
      <c r="B1478" t="s">
        <v>3069</v>
      </c>
    </row>
    <row r="1479" spans="1:2" ht="12.75" customHeight="1" x14ac:dyDescent="0.25">
      <c r="A1479" t="s">
        <v>3070</v>
      </c>
      <c r="B1479" t="s">
        <v>3071</v>
      </c>
    </row>
    <row r="1480" spans="1:2" ht="12.75" customHeight="1" x14ac:dyDescent="0.25">
      <c r="A1480" t="s">
        <v>3072</v>
      </c>
      <c r="B1480" t="s">
        <v>3073</v>
      </c>
    </row>
  </sheetData>
  <autoFilter ref="A2:B1480"/>
  <mergeCells count="1">
    <mergeCell ref="A1:B1"/>
  </mergeCells>
  <pageMargins left="0.70866141732283472" right="0.70866141732283472" top="0.74803149606299213" bottom="0.74803149606299213" header="0.31496062992125984" footer="0.31496062992125984"/>
  <pageSetup paperSize="9" scale="64" fitToHeight="20" orientation="portrait" horizontalDpi="300" r:id="rId1"/>
  <headerFooter>
    <oddFooter>&amp;L&amp;A&amp;CPage &amp;P of &amp;N&amp;R&amp;D &amp;T</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0">
    <pageSetUpPr fitToPage="1"/>
  </sheetPr>
  <dimension ref="A1:U128"/>
  <sheetViews>
    <sheetView showGridLines="0" zoomScale="85" zoomScaleNormal="85" workbookViewId="0"/>
  </sheetViews>
  <sheetFormatPr defaultColWidth="9.1796875" defaultRowHeight="12.75" customHeight="1" x14ac:dyDescent="0.25"/>
  <cols>
    <col min="1" max="1" width="2.81640625" style="6" customWidth="1"/>
    <col min="2" max="2" width="9.1796875" style="6"/>
    <col min="3" max="3" width="40.54296875" style="6" customWidth="1"/>
    <col min="4" max="6" width="20.1796875" style="6" customWidth="1"/>
    <col min="7" max="8" width="20.81640625" style="6" customWidth="1"/>
    <col min="9" max="11" width="20.54296875" style="6" customWidth="1"/>
    <col min="12" max="12" width="14.453125" style="6" customWidth="1"/>
    <col min="13" max="14" width="19.54296875" style="6" customWidth="1"/>
    <col min="15" max="15" width="5.54296875" style="6" customWidth="1"/>
    <col min="16" max="16" width="14" style="6" customWidth="1"/>
    <col min="17" max="17" width="9.1796875" style="6" customWidth="1"/>
    <col min="18" max="16384" width="9.1796875" style="6"/>
  </cols>
  <sheetData>
    <row r="1" spans="1:21" ht="18" x14ac:dyDescent="0.4">
      <c r="A1" s="2"/>
      <c r="B1" s="2"/>
      <c r="C1" s="2"/>
      <c r="D1" s="2"/>
      <c r="E1" s="2"/>
      <c r="F1" s="2"/>
      <c r="G1" s="1533"/>
      <c r="H1" s="1533"/>
      <c r="I1" s="1533"/>
      <c r="J1" s="1533"/>
      <c r="K1" s="1533"/>
      <c r="L1" s="1533"/>
      <c r="M1" s="1533"/>
      <c r="N1" s="1533"/>
      <c r="O1" s="1533"/>
      <c r="P1" s="1533"/>
      <c r="Q1" s="1533"/>
      <c r="R1" s="1533"/>
      <c r="S1" s="190"/>
      <c r="T1" s="190"/>
      <c r="U1" s="190"/>
    </row>
    <row r="2" spans="1:21" ht="18" customHeight="1" x14ac:dyDescent="0.4">
      <c r="B2" s="983" t="s">
        <v>7694</v>
      </c>
      <c r="C2" s="2"/>
      <c r="D2" s="2"/>
      <c r="E2" s="2"/>
      <c r="F2" s="2"/>
      <c r="G2" s="1533"/>
      <c r="H2" s="1533"/>
      <c r="I2" s="1533"/>
      <c r="J2" s="1533"/>
      <c r="K2" s="1533"/>
      <c r="L2" s="1533"/>
      <c r="M2" s="1533"/>
      <c r="N2" s="1533"/>
      <c r="O2" s="1533"/>
      <c r="P2" s="1533"/>
      <c r="Q2" s="1533"/>
      <c r="R2" s="1533"/>
      <c r="S2" s="190"/>
      <c r="T2" s="190"/>
      <c r="U2" s="190"/>
    </row>
    <row r="3" spans="1:21" ht="18" x14ac:dyDescent="0.4">
      <c r="A3" s="2"/>
      <c r="B3" s="2"/>
      <c r="C3" s="2"/>
      <c r="D3" s="2"/>
      <c r="E3" s="2"/>
      <c r="F3" s="2"/>
      <c r="G3" s="1533"/>
      <c r="H3" s="1533"/>
      <c r="I3" s="1533"/>
      <c r="J3" s="1533"/>
      <c r="K3" s="1533"/>
      <c r="L3" s="1533"/>
      <c r="M3" s="1533"/>
      <c r="N3" s="1533"/>
      <c r="O3" s="1533"/>
      <c r="P3" s="1533"/>
      <c r="Q3" s="1533"/>
      <c r="R3" s="1533"/>
      <c r="S3" s="190"/>
      <c r="T3" s="190"/>
      <c r="U3" s="190"/>
    </row>
    <row r="4" spans="1:21" ht="16" thickBot="1" x14ac:dyDescent="0.4">
      <c r="A4" s="164"/>
      <c r="B4" s="1086" t="s">
        <v>7695</v>
      </c>
      <c r="C4" s="1087"/>
      <c r="D4" s="1086"/>
      <c r="E4" s="398"/>
      <c r="F4" s="398"/>
      <c r="G4" s="1533"/>
      <c r="H4" s="1533"/>
      <c r="I4" s="1533"/>
      <c r="J4" s="1533"/>
      <c r="K4" s="1533"/>
      <c r="L4" s="1533"/>
      <c r="M4" s="1533"/>
      <c r="N4" s="1533"/>
      <c r="O4" s="1533"/>
      <c r="P4" s="1533"/>
      <c r="Q4" s="1533"/>
      <c r="R4" s="1533"/>
    </row>
    <row r="5" spans="1:21" ht="15.5" x14ac:dyDescent="0.35">
      <c r="A5" s="164"/>
      <c r="B5" s="164"/>
      <c r="C5" s="398"/>
      <c r="D5" s="1534"/>
      <c r="E5" s="1534"/>
      <c r="F5" s="1534"/>
      <c r="G5" s="1534"/>
      <c r="H5" s="1534"/>
      <c r="I5" s="1534"/>
      <c r="J5" s="1534"/>
      <c r="K5" s="1534"/>
      <c r="L5" s="1534"/>
      <c r="M5" s="1534"/>
      <c r="N5" s="1534"/>
      <c r="O5" s="1088"/>
      <c r="P5" s="1088"/>
      <c r="Q5" s="1089" t="s">
        <v>7696</v>
      </c>
    </row>
    <row r="6" spans="1:21" ht="45" customHeight="1" x14ac:dyDescent="0.25">
      <c r="A6" s="164"/>
      <c r="B6" s="164"/>
      <c r="C6" s="1525" t="s">
        <v>7697</v>
      </c>
      <c r="D6" s="1526"/>
      <c r="E6" s="1526"/>
      <c r="F6" s="1526"/>
      <c r="G6" s="1526"/>
      <c r="H6" s="1526"/>
      <c r="I6" s="1526"/>
      <c r="J6" s="1526"/>
      <c r="K6" s="1526"/>
      <c r="L6" s="1526"/>
      <c r="M6" s="1526"/>
      <c r="N6" s="1526"/>
      <c r="O6" s="1526"/>
      <c r="P6" s="164"/>
      <c r="Q6" s="1089" t="s">
        <v>7698</v>
      </c>
    </row>
    <row r="7" spans="1:21" ht="8.25" customHeight="1" x14ac:dyDescent="0.25">
      <c r="A7" s="164"/>
      <c r="B7" s="164"/>
      <c r="C7" s="390"/>
      <c r="D7" s="390"/>
      <c r="E7" s="390"/>
      <c r="F7" s="390"/>
      <c r="G7" s="390"/>
      <c r="H7" s="390"/>
      <c r="I7" s="390"/>
      <c r="J7" s="390"/>
      <c r="K7" s="390"/>
      <c r="L7" s="390"/>
      <c r="M7" s="390"/>
      <c r="N7" s="390"/>
      <c r="O7" s="390"/>
      <c r="P7" s="164"/>
      <c r="Q7" s="1089" t="s">
        <v>7699</v>
      </c>
    </row>
    <row r="8" spans="1:21" ht="69" customHeight="1" x14ac:dyDescent="0.25">
      <c r="A8" s="164"/>
      <c r="B8" s="164"/>
      <c r="C8" s="1535" t="s">
        <v>7700</v>
      </c>
      <c r="D8" s="1527"/>
      <c r="E8" s="1527"/>
      <c r="F8" s="1527"/>
      <c r="G8" s="1527"/>
      <c r="H8" s="1527"/>
      <c r="I8" s="1527"/>
      <c r="J8" s="1527"/>
      <c r="K8" s="1527"/>
      <c r="L8" s="1527"/>
      <c r="M8" s="1527"/>
      <c r="N8" s="1527"/>
      <c r="O8" s="1527"/>
      <c r="P8" s="164"/>
      <c r="Q8" s="70"/>
    </row>
    <row r="9" spans="1:21" ht="8.25" customHeight="1" x14ac:dyDescent="0.25">
      <c r="A9" s="164"/>
      <c r="B9" s="164"/>
      <c r="C9" s="1536"/>
      <c r="D9" s="1536"/>
      <c r="E9" s="1536"/>
      <c r="F9" s="1536"/>
      <c r="G9" s="1536"/>
      <c r="H9" s="1536"/>
      <c r="I9" s="1536"/>
      <c r="J9" s="390"/>
      <c r="K9" s="390"/>
      <c r="L9" s="69"/>
      <c r="M9" s="69"/>
      <c r="N9" s="69"/>
      <c r="O9" s="69"/>
      <c r="P9" s="164"/>
      <c r="Q9" s="70"/>
    </row>
    <row r="10" spans="1:21" ht="29.25" customHeight="1" x14ac:dyDescent="0.25">
      <c r="A10" s="164"/>
      <c r="B10" s="164"/>
      <c r="C10" s="1525" t="s">
        <v>7701</v>
      </c>
      <c r="D10" s="1526"/>
      <c r="E10" s="1526"/>
      <c r="F10" s="1526"/>
      <c r="G10" s="1526"/>
      <c r="H10" s="1526"/>
      <c r="I10" s="1526"/>
      <c r="J10" s="1526"/>
      <c r="K10" s="1526"/>
      <c r="L10" s="1526"/>
      <c r="M10" s="1526"/>
      <c r="N10" s="1526"/>
      <c r="O10" s="1526"/>
      <c r="P10" s="164"/>
      <c r="Q10" s="70"/>
    </row>
    <row r="11" spans="1:21" ht="9.75" customHeight="1" x14ac:dyDescent="0.25">
      <c r="A11" s="164"/>
      <c r="B11" s="164"/>
      <c r="C11" s="395"/>
      <c r="D11" s="395"/>
      <c r="E11" s="395"/>
      <c r="F11" s="395"/>
      <c r="G11" s="395"/>
      <c r="H11" s="395"/>
      <c r="I11" s="395"/>
      <c r="J11" s="395"/>
      <c r="K11" s="395"/>
      <c r="L11" s="395"/>
      <c r="M11" s="395"/>
      <c r="N11" s="395"/>
      <c r="O11" s="395"/>
      <c r="P11" s="164"/>
      <c r="Q11" s="70"/>
    </row>
    <row r="12" spans="1:21" ht="13" x14ac:dyDescent="0.25">
      <c r="A12" s="164"/>
      <c r="B12" s="164"/>
      <c r="C12" s="1090" t="s">
        <v>7702</v>
      </c>
      <c r="D12" s="395"/>
      <c r="E12" s="395"/>
      <c r="F12" s="395"/>
      <c r="G12" s="1090"/>
      <c r="H12" s="1090"/>
      <c r="I12" s="395"/>
      <c r="J12" s="395"/>
      <c r="K12" s="395"/>
      <c r="L12" s="395"/>
      <c r="M12" s="395"/>
      <c r="N12" s="395"/>
      <c r="O12" s="395"/>
      <c r="P12" s="164"/>
      <c r="Q12" s="70"/>
    </row>
    <row r="13" spans="1:21" ht="12.75" customHeight="1" x14ac:dyDescent="0.25">
      <c r="A13" s="164"/>
      <c r="B13" s="164"/>
      <c r="C13" s="1525" t="s">
        <v>7703</v>
      </c>
      <c r="D13" s="1526"/>
      <c r="E13" s="395"/>
      <c r="F13" s="395"/>
      <c r="G13" s="800" t="s">
        <v>7704</v>
      </c>
      <c r="H13" s="800"/>
      <c r="I13" s="1091"/>
      <c r="J13" s="1091"/>
      <c r="K13" s="1091"/>
      <c r="L13" s="1091"/>
      <c r="M13" s="1091"/>
      <c r="N13" s="395"/>
      <c r="O13" s="395"/>
      <c r="P13" s="164"/>
      <c r="Q13" s="70"/>
    </row>
    <row r="14" spans="1:21" ht="12.75" customHeight="1" x14ac:dyDescent="0.25">
      <c r="A14" s="164"/>
      <c r="B14" s="164"/>
      <c r="C14" s="1526" t="s">
        <v>7705</v>
      </c>
      <c r="D14" s="1526"/>
      <c r="E14" s="395"/>
      <c r="F14" s="395"/>
      <c r="G14" s="800" t="s">
        <v>7706</v>
      </c>
      <c r="H14" s="800"/>
      <c r="I14" s="1091"/>
      <c r="J14" s="1091"/>
      <c r="K14" s="1091"/>
      <c r="L14" s="1091"/>
      <c r="M14" s="1091"/>
      <c r="N14" s="395"/>
      <c r="O14" s="395"/>
      <c r="P14" s="164"/>
      <c r="Q14" s="70"/>
    </row>
    <row r="15" spans="1:21" ht="12.75" customHeight="1" x14ac:dyDescent="0.25">
      <c r="A15" s="164"/>
      <c r="B15" s="164"/>
      <c r="C15" s="1527"/>
      <c r="D15" s="1527"/>
      <c r="E15" s="781"/>
      <c r="F15" s="781"/>
      <c r="G15" s="64"/>
      <c r="H15" s="64"/>
      <c r="I15" s="64"/>
      <c r="J15" s="64"/>
      <c r="K15" s="64"/>
      <c r="L15" s="64"/>
      <c r="M15" s="64"/>
      <c r="N15" s="395"/>
      <c r="O15" s="395"/>
      <c r="P15" s="164"/>
      <c r="Q15" s="70"/>
    </row>
    <row r="16" spans="1:21" ht="12.5" x14ac:dyDescent="0.25">
      <c r="A16" s="164"/>
      <c r="B16" s="164"/>
      <c r="C16" s="1092"/>
      <c r="D16" s="1092"/>
      <c r="E16" s="1092"/>
      <c r="F16" s="1092"/>
      <c r="G16" s="1092"/>
      <c r="H16" s="1092"/>
      <c r="I16" s="1092"/>
      <c r="J16" s="1092"/>
      <c r="K16" s="1092"/>
      <c r="L16" s="185"/>
      <c r="M16" s="185"/>
      <c r="N16" s="185"/>
      <c r="O16" s="185"/>
      <c r="P16" s="164"/>
      <c r="Q16" s="70"/>
    </row>
    <row r="17" spans="1:18" ht="91.5" customHeight="1" x14ac:dyDescent="0.25">
      <c r="A17" s="164"/>
      <c r="B17" s="164"/>
      <c r="C17" s="1528" t="s">
        <v>7707</v>
      </c>
      <c r="D17" s="1526"/>
      <c r="E17" s="1526"/>
      <c r="F17" s="1526"/>
      <c r="G17" s="1526"/>
      <c r="H17" s="1526"/>
      <c r="I17" s="1526"/>
      <c r="J17" s="1526"/>
      <c r="K17" s="1526"/>
      <c r="L17" s="1526"/>
      <c r="M17" s="1526"/>
      <c r="N17" s="1526"/>
      <c r="O17" s="1526"/>
      <c r="P17" s="164"/>
      <c r="Q17" s="70"/>
    </row>
    <row r="18" spans="1:18" ht="39" customHeight="1" x14ac:dyDescent="0.25">
      <c r="A18" s="164"/>
      <c r="B18" s="164"/>
      <c r="C18" s="1526" t="s">
        <v>7708</v>
      </c>
      <c r="D18" s="1526"/>
      <c r="E18" s="1526"/>
      <c r="F18" s="1526"/>
      <c r="G18" s="1526"/>
      <c r="H18" s="1526"/>
      <c r="I18" s="1526"/>
      <c r="J18" s="1526"/>
      <c r="K18" s="1526"/>
      <c r="L18" s="1526"/>
      <c r="M18" s="1526"/>
      <c r="N18" s="1526"/>
      <c r="O18" s="1526"/>
      <c r="P18" s="164"/>
      <c r="Q18" s="70"/>
    </row>
    <row r="19" spans="1:18" ht="69.75" customHeight="1" x14ac:dyDescent="0.3">
      <c r="A19" s="164"/>
      <c r="B19" s="164"/>
      <c r="C19" s="1439" t="s">
        <v>7709</v>
      </c>
      <c r="D19" s="1439"/>
      <c r="E19" s="1439"/>
      <c r="F19" s="1439"/>
      <c r="G19" s="1439"/>
      <c r="H19" s="1439"/>
      <c r="I19" s="1439"/>
      <c r="J19" s="1439"/>
      <c r="K19" s="1439"/>
      <c r="L19" s="1439"/>
      <c r="M19" s="562"/>
      <c r="N19" s="1093"/>
      <c r="O19" s="395"/>
      <c r="P19" s="1094"/>
      <c r="Q19" s="70"/>
      <c r="R19" s="1095"/>
    </row>
    <row r="20" spans="1:18" ht="39" customHeight="1" x14ac:dyDescent="0.3">
      <c r="A20" s="164"/>
      <c r="B20" s="164"/>
      <c r="C20" s="1096"/>
      <c r="D20" s="1096"/>
      <c r="E20" s="1096"/>
      <c r="F20" s="1096"/>
      <c r="G20" s="1097" t="s">
        <v>7710</v>
      </c>
      <c r="H20" s="1098"/>
      <c r="I20" s="1099" t="str">
        <f>IF(H20="Yes","","Please provide explanation in validation sheet")</f>
        <v>Please provide explanation in validation sheet</v>
      </c>
      <c r="J20" s="6">
        <f>IF(H20="Yes",0,1)</f>
        <v>1</v>
      </c>
      <c r="K20" s="1096"/>
      <c r="L20" s="1096"/>
      <c r="M20" s="1096"/>
      <c r="N20" s="395"/>
      <c r="O20" s="395"/>
      <c r="P20" s="164"/>
      <c r="Q20" s="70"/>
    </row>
    <row r="21" spans="1:18" ht="12.5" x14ac:dyDescent="0.25">
      <c r="A21" s="164"/>
      <c r="B21" s="164"/>
      <c r="C21" s="70"/>
      <c r="D21" s="396"/>
      <c r="E21" s="396"/>
      <c r="F21" s="396"/>
      <c r="G21" s="390"/>
      <c r="H21" s="390"/>
      <c r="I21" s="396"/>
      <c r="J21" s="396"/>
      <c r="K21" s="396"/>
      <c r="L21" s="396"/>
      <c r="M21" s="396"/>
      <c r="N21" s="396"/>
      <c r="O21" s="396"/>
      <c r="P21" s="396"/>
      <c r="Q21" s="70"/>
    </row>
    <row r="22" spans="1:18" ht="16" thickBot="1" x14ac:dyDescent="0.4">
      <c r="A22" s="164"/>
      <c r="B22" s="1086" t="s">
        <v>7711</v>
      </c>
      <c r="C22" s="1087"/>
      <c r="D22" s="1086"/>
      <c r="E22" s="398"/>
      <c r="F22" s="398"/>
      <c r="G22" s="398"/>
      <c r="H22" s="398"/>
      <c r="I22" s="396"/>
      <c r="J22" s="396"/>
      <c r="K22" s="396"/>
      <c r="L22" s="396"/>
      <c r="M22" s="396"/>
      <c r="N22" s="396"/>
      <c r="O22" s="396"/>
      <c r="P22" s="396"/>
      <c r="Q22" s="70"/>
      <c r="R22" s="164"/>
    </row>
    <row r="23" spans="1:18" ht="13" x14ac:dyDescent="0.25">
      <c r="A23" s="164"/>
      <c r="B23" s="164"/>
      <c r="C23" s="185"/>
      <c r="D23" s="1529"/>
      <c r="E23" s="1529"/>
      <c r="F23" s="1529"/>
      <c r="G23" s="1529"/>
      <c r="H23" s="1529"/>
      <c r="I23" s="1529"/>
      <c r="J23" s="1529"/>
      <c r="K23" s="1529"/>
      <c r="L23" s="1529"/>
      <c r="M23" s="1529"/>
      <c r="N23" s="1529"/>
      <c r="O23" s="184"/>
      <c r="P23" s="184"/>
      <c r="Q23" s="185"/>
      <c r="R23" s="164"/>
    </row>
    <row r="24" spans="1:18" ht="15.5" x14ac:dyDescent="0.25">
      <c r="A24" s="164"/>
      <c r="B24" s="164"/>
      <c r="C24" s="1100" t="s">
        <v>7712</v>
      </c>
      <c r="D24" s="1101"/>
      <c r="E24" s="1101"/>
      <c r="F24" s="1101"/>
      <c r="G24" s="1101"/>
      <c r="H24" s="1101"/>
      <c r="I24" s="1101"/>
      <c r="J24" s="1101"/>
      <c r="K24" s="1101"/>
      <c r="L24" s="1101"/>
      <c r="M24" s="1101"/>
      <c r="N24" s="1096"/>
      <c r="O24" s="184"/>
      <c r="P24" s="184"/>
      <c r="Q24" s="185"/>
      <c r="R24" s="164"/>
    </row>
    <row r="25" spans="1:18" ht="15" customHeight="1" x14ac:dyDescent="0.25">
      <c r="A25" s="164"/>
      <c r="B25" s="164"/>
      <c r="C25" s="70"/>
      <c r="D25" s="1530"/>
      <c r="E25" s="1530"/>
      <c r="F25" s="1530"/>
      <c r="G25" s="1530"/>
      <c r="H25" s="1102"/>
      <c r="I25" s="70"/>
      <c r="J25" s="70"/>
      <c r="K25" s="70"/>
      <c r="L25" s="1103"/>
      <c r="M25" s="1103"/>
      <c r="N25" s="70"/>
      <c r="O25" s="425"/>
      <c r="P25" s="185"/>
      <c r="Q25" s="164"/>
    </row>
    <row r="26" spans="1:18" ht="26" x14ac:dyDescent="0.3">
      <c r="A26" s="164"/>
      <c r="B26" s="164"/>
      <c r="C26" s="1104" t="s">
        <v>7713</v>
      </c>
      <c r="D26" s="1105" t="s">
        <v>7714</v>
      </c>
      <c r="E26" s="1105" t="s">
        <v>7715</v>
      </c>
      <c r="F26" s="1105" t="s">
        <v>7716</v>
      </c>
      <c r="G26" s="1105" t="s">
        <v>7717</v>
      </c>
      <c r="H26" s="1105" t="s">
        <v>7718</v>
      </c>
      <c r="I26" s="1105" t="s">
        <v>7719</v>
      </c>
      <c r="J26" s="1105" t="s">
        <v>7651</v>
      </c>
      <c r="K26" s="1105" t="s">
        <v>7720</v>
      </c>
      <c r="M26" s="1096"/>
      <c r="N26" s="184"/>
      <c r="O26" s="184"/>
      <c r="P26" s="185"/>
      <c r="Q26" s="164"/>
    </row>
    <row r="27" spans="1:18" ht="15.5" x14ac:dyDescent="0.3">
      <c r="A27" s="164"/>
      <c r="B27" s="164"/>
      <c r="C27" s="1106"/>
      <c r="D27" s="1107" t="s">
        <v>6</v>
      </c>
      <c r="E27" s="1107" t="s">
        <v>6</v>
      </c>
      <c r="F27" s="1107" t="s">
        <v>6</v>
      </c>
      <c r="G27" s="1107" t="s">
        <v>6</v>
      </c>
      <c r="H27" s="1107" t="s">
        <v>6</v>
      </c>
      <c r="I27" s="1107" t="s">
        <v>6</v>
      </c>
      <c r="J27" s="1108" t="s">
        <v>6</v>
      </c>
      <c r="K27" s="1108" t="s">
        <v>6</v>
      </c>
      <c r="M27" s="1096"/>
      <c r="N27" s="184"/>
      <c r="O27" s="184"/>
      <c r="P27" s="185"/>
      <c r="Q27" s="164"/>
    </row>
    <row r="28" spans="1:18" ht="13" x14ac:dyDescent="0.25">
      <c r="A28" s="164"/>
      <c r="B28" s="164"/>
      <c r="C28" s="1109" t="s">
        <v>7721</v>
      </c>
      <c r="D28" s="1110"/>
      <c r="E28" s="1111"/>
      <c r="F28" s="1111"/>
      <c r="G28" s="1111"/>
      <c r="H28" s="1111"/>
      <c r="I28" s="1111"/>
      <c r="J28" s="1111"/>
      <c r="K28" s="1112">
        <f t="shared" ref="K28:K34" si="0">SUM(D28:J28)</f>
        <v>0</v>
      </c>
      <c r="M28" s="1096"/>
      <c r="N28" s="184"/>
      <c r="O28" s="184"/>
      <c r="P28" s="185"/>
      <c r="Q28" s="164"/>
    </row>
    <row r="29" spans="1:18" ht="13" x14ac:dyDescent="0.25">
      <c r="A29" s="164"/>
      <c r="B29" s="164"/>
      <c r="C29" s="1109" t="s">
        <v>53</v>
      </c>
      <c r="D29" s="1110"/>
      <c r="E29" s="1111"/>
      <c r="F29" s="1111"/>
      <c r="G29" s="1111"/>
      <c r="H29" s="1111"/>
      <c r="I29" s="1111"/>
      <c r="J29" s="1111"/>
      <c r="K29" s="1112">
        <f t="shared" si="0"/>
        <v>0</v>
      </c>
      <c r="M29" s="1096"/>
      <c r="N29" s="184"/>
      <c r="O29" s="184"/>
      <c r="P29" s="185"/>
      <c r="Q29" s="164"/>
    </row>
    <row r="30" spans="1:18" ht="25" x14ac:dyDescent="0.25">
      <c r="A30" s="164"/>
      <c r="B30" s="164"/>
      <c r="C30" s="1109" t="s">
        <v>7722</v>
      </c>
      <c r="D30" s="1113"/>
      <c r="E30" s="1113"/>
      <c r="F30" s="1113"/>
      <c r="G30" s="1113"/>
      <c r="H30" s="1113"/>
      <c r="I30" s="1113"/>
      <c r="J30" s="1113"/>
      <c r="K30" s="1112">
        <f t="shared" si="0"/>
        <v>0</v>
      </c>
      <c r="M30" s="1096"/>
      <c r="N30" s="184"/>
      <c r="O30" s="184"/>
      <c r="P30" s="185"/>
      <c r="Q30" s="164"/>
    </row>
    <row r="31" spans="1:18" ht="25" x14ac:dyDescent="0.25">
      <c r="A31" s="164"/>
      <c r="B31" s="164"/>
      <c r="C31" s="1109" t="s">
        <v>7723</v>
      </c>
      <c r="D31" s="1113"/>
      <c r="E31" s="1113"/>
      <c r="F31" s="1113"/>
      <c r="G31" s="1113"/>
      <c r="H31" s="1113"/>
      <c r="I31" s="1113"/>
      <c r="J31" s="1113"/>
      <c r="K31" s="1112">
        <f t="shared" si="0"/>
        <v>0</v>
      </c>
      <c r="M31" s="1096"/>
      <c r="N31" s="184"/>
      <c r="O31" s="184"/>
      <c r="P31" s="185"/>
      <c r="Q31" s="164"/>
    </row>
    <row r="32" spans="1:18" ht="13" x14ac:dyDescent="0.25">
      <c r="A32" s="164"/>
      <c r="B32" s="164"/>
      <c r="C32" s="1109" t="s">
        <v>7724</v>
      </c>
      <c r="D32" s="1110"/>
      <c r="E32" s="1111"/>
      <c r="F32" s="1111"/>
      <c r="G32" s="1111"/>
      <c r="H32" s="1111"/>
      <c r="I32" s="1111"/>
      <c r="J32" s="1111"/>
      <c r="K32" s="1112">
        <f t="shared" si="0"/>
        <v>0</v>
      </c>
      <c r="M32" s="1096"/>
      <c r="N32" s="184"/>
      <c r="O32" s="184"/>
      <c r="P32" s="185"/>
      <c r="Q32" s="164"/>
    </row>
    <row r="33" spans="1:18" ht="13" x14ac:dyDescent="0.25">
      <c r="A33" s="164"/>
      <c r="B33" s="164"/>
      <c r="C33" s="1109" t="s">
        <v>3581</v>
      </c>
      <c r="D33" s="1110"/>
      <c r="E33" s="1111"/>
      <c r="F33" s="1111"/>
      <c r="G33" s="1111"/>
      <c r="H33" s="1111"/>
      <c r="I33" s="1111"/>
      <c r="J33" s="1111"/>
      <c r="K33" s="1112">
        <f t="shared" si="0"/>
        <v>0</v>
      </c>
      <c r="M33" s="1096"/>
      <c r="N33" s="184"/>
      <c r="O33" s="184"/>
      <c r="P33" s="185"/>
      <c r="Q33" s="164"/>
    </row>
    <row r="34" spans="1:18" ht="13" x14ac:dyDescent="0.25">
      <c r="A34" s="164"/>
      <c r="B34" s="164"/>
      <c r="C34" s="1109" t="s">
        <v>7725</v>
      </c>
      <c r="D34" s="1114">
        <f t="shared" ref="D34:J34" si="1">SUM(D28:D33)</f>
        <v>0</v>
      </c>
      <c r="E34" s="1114">
        <f t="shared" si="1"/>
        <v>0</v>
      </c>
      <c r="F34" s="1114">
        <f t="shared" si="1"/>
        <v>0</v>
      </c>
      <c r="G34" s="1114">
        <f t="shared" si="1"/>
        <v>0</v>
      </c>
      <c r="H34" s="1114">
        <f t="shared" si="1"/>
        <v>0</v>
      </c>
      <c r="I34" s="1114">
        <f t="shared" si="1"/>
        <v>0</v>
      </c>
      <c r="J34" s="1114">
        <f t="shared" si="1"/>
        <v>0</v>
      </c>
      <c r="K34" s="1112">
        <f t="shared" si="0"/>
        <v>0</v>
      </c>
      <c r="M34" s="1096"/>
      <c r="N34" s="184"/>
      <c r="O34" s="184"/>
      <c r="P34" s="185"/>
      <c r="Q34" s="164"/>
    </row>
    <row r="35" spans="1:18" ht="13" x14ac:dyDescent="0.25">
      <c r="A35" s="164"/>
      <c r="B35" s="164"/>
      <c r="C35" s="761"/>
      <c r="D35" s="1115"/>
      <c r="E35" s="1115"/>
      <c r="F35" s="1115"/>
      <c r="G35" s="1115"/>
      <c r="H35" s="1115"/>
      <c r="I35" s="1096"/>
      <c r="J35" s="1096"/>
      <c r="K35" s="1096"/>
      <c r="L35" s="1096"/>
      <c r="M35" s="1096"/>
      <c r="N35" s="184"/>
      <c r="O35" s="184"/>
      <c r="P35" s="185"/>
      <c r="Q35" s="164"/>
    </row>
    <row r="36" spans="1:18" ht="13" x14ac:dyDescent="0.25">
      <c r="A36" s="164"/>
      <c r="B36" s="164"/>
      <c r="C36" s="185"/>
      <c r="D36" s="1096"/>
      <c r="E36" s="1096"/>
      <c r="F36" s="1096"/>
      <c r="G36" s="1096"/>
      <c r="H36" s="1096"/>
      <c r="I36" s="1096"/>
      <c r="J36" s="1096"/>
      <c r="K36" s="1096"/>
      <c r="L36" s="1096"/>
      <c r="M36" s="1096"/>
      <c r="N36" s="1096"/>
      <c r="O36" s="184"/>
      <c r="P36" s="184"/>
      <c r="Q36" s="185"/>
      <c r="R36" s="164"/>
    </row>
    <row r="37" spans="1:18" ht="26" x14ac:dyDescent="0.3">
      <c r="A37" s="164"/>
      <c r="B37" s="164"/>
      <c r="C37" s="1104" t="s">
        <v>7726</v>
      </c>
      <c r="D37" s="1105" t="s">
        <v>7714</v>
      </c>
      <c r="E37" s="1105" t="s">
        <v>7715</v>
      </c>
      <c r="F37" s="1105" t="s">
        <v>7716</v>
      </c>
      <c r="G37" s="1105" t="s">
        <v>7717</v>
      </c>
      <c r="H37" s="1105" t="s">
        <v>7718</v>
      </c>
      <c r="I37" s="1105" t="s">
        <v>7719</v>
      </c>
      <c r="J37" s="1105" t="s">
        <v>7651</v>
      </c>
      <c r="K37" s="1105" t="s">
        <v>7720</v>
      </c>
      <c r="M37" s="1096"/>
      <c r="N37" s="1096"/>
      <c r="O37" s="184"/>
      <c r="P37" s="184"/>
      <c r="Q37" s="185"/>
      <c r="R37" s="164"/>
    </row>
    <row r="38" spans="1:18" ht="15.5" x14ac:dyDescent="0.25">
      <c r="A38" s="164"/>
      <c r="B38" s="164"/>
      <c r="C38" s="1106"/>
      <c r="D38" s="1107" t="s">
        <v>6</v>
      </c>
      <c r="E38" s="1107" t="s">
        <v>6</v>
      </c>
      <c r="F38" s="1107" t="s">
        <v>6</v>
      </c>
      <c r="G38" s="1107" t="s">
        <v>6</v>
      </c>
      <c r="H38" s="1107" t="s">
        <v>6</v>
      </c>
      <c r="I38" s="1107" t="s">
        <v>6</v>
      </c>
      <c r="J38" s="1107" t="s">
        <v>6</v>
      </c>
      <c r="K38" s="1107" t="s">
        <v>6</v>
      </c>
      <c r="M38" s="1096"/>
      <c r="N38" s="1096"/>
      <c r="O38" s="184"/>
      <c r="P38" s="184"/>
      <c r="Q38" s="185"/>
      <c r="R38" s="164"/>
    </row>
    <row r="39" spans="1:18" ht="13" x14ac:dyDescent="0.25">
      <c r="A39" s="164"/>
      <c r="B39" s="164"/>
      <c r="C39" s="1109" t="s">
        <v>7727</v>
      </c>
      <c r="D39" s="1116"/>
      <c r="E39" s="1117"/>
      <c r="F39" s="1117"/>
      <c r="G39" s="1117"/>
      <c r="H39" s="1117"/>
      <c r="I39" s="1117"/>
      <c r="J39" s="838"/>
      <c r="K39" s="1112">
        <f t="shared" ref="K39:K47" si="2">SUM(D39:J39)</f>
        <v>0</v>
      </c>
      <c r="M39" s="1096"/>
      <c r="N39" s="1096"/>
      <c r="O39" s="184"/>
      <c r="P39" s="184"/>
      <c r="Q39" s="185"/>
      <c r="R39" s="164"/>
    </row>
    <row r="40" spans="1:18" ht="13" x14ac:dyDescent="0.25">
      <c r="A40" s="164"/>
      <c r="B40" s="164"/>
      <c r="C40" s="1109" t="s">
        <v>7728</v>
      </c>
      <c r="D40" s="1116"/>
      <c r="E40" s="1117"/>
      <c r="F40" s="1117"/>
      <c r="G40" s="1117"/>
      <c r="H40" s="1117"/>
      <c r="I40" s="1117"/>
      <c r="J40" s="838"/>
      <c r="K40" s="1112">
        <f t="shared" si="2"/>
        <v>0</v>
      </c>
      <c r="M40" s="1096"/>
      <c r="N40" s="1096"/>
      <c r="O40" s="184"/>
      <c r="P40" s="184"/>
      <c r="Q40" s="185"/>
      <c r="R40" s="164"/>
    </row>
    <row r="41" spans="1:18" ht="25" x14ac:dyDescent="0.25">
      <c r="A41" s="164"/>
      <c r="B41" s="164"/>
      <c r="C41" s="1109" t="s">
        <v>7729</v>
      </c>
      <c r="D41" s="1118"/>
      <c r="E41" s="1118"/>
      <c r="F41" s="1118"/>
      <c r="G41" s="1118"/>
      <c r="H41" s="1118"/>
      <c r="I41" s="1118"/>
      <c r="J41" s="1119"/>
      <c r="K41" s="1112">
        <f t="shared" si="2"/>
        <v>0</v>
      </c>
      <c r="M41" s="1096"/>
      <c r="N41" s="1096"/>
      <c r="O41" s="184"/>
      <c r="P41" s="184"/>
      <c r="Q41" s="185"/>
      <c r="R41" s="164"/>
    </row>
    <row r="42" spans="1:18" ht="25" x14ac:dyDescent="0.25">
      <c r="A42" s="164"/>
      <c r="B42" s="164"/>
      <c r="C42" s="1109" t="s">
        <v>7730</v>
      </c>
      <c r="D42" s="1118"/>
      <c r="E42" s="1118"/>
      <c r="F42" s="1118"/>
      <c r="G42" s="1118"/>
      <c r="H42" s="1118"/>
      <c r="I42" s="1118"/>
      <c r="J42" s="1119"/>
      <c r="K42" s="1112">
        <f t="shared" si="2"/>
        <v>0</v>
      </c>
      <c r="M42" s="1096"/>
      <c r="N42" s="1096"/>
      <c r="O42" s="184"/>
      <c r="P42" s="184"/>
      <c r="Q42" s="185"/>
      <c r="R42" s="164"/>
    </row>
    <row r="43" spans="1:18" ht="25" x14ac:dyDescent="0.25">
      <c r="A43" s="164"/>
      <c r="B43" s="164"/>
      <c r="C43" s="1109" t="s">
        <v>7731</v>
      </c>
      <c r="D43" s="1118"/>
      <c r="E43" s="1118"/>
      <c r="F43" s="1118"/>
      <c r="G43" s="1118"/>
      <c r="H43" s="1118"/>
      <c r="I43" s="1118"/>
      <c r="J43" s="1119"/>
      <c r="K43" s="1112">
        <f t="shared" si="2"/>
        <v>0</v>
      </c>
      <c r="M43" s="1096"/>
      <c r="N43" s="1096"/>
      <c r="O43" s="184"/>
      <c r="P43" s="184"/>
      <c r="Q43" s="185"/>
      <c r="R43" s="164"/>
    </row>
    <row r="44" spans="1:18" ht="25" x14ac:dyDescent="0.25">
      <c r="A44" s="164"/>
      <c r="B44" s="164"/>
      <c r="C44" s="1109" t="s">
        <v>7732</v>
      </c>
      <c r="D44" s="1116"/>
      <c r="E44" s="1117"/>
      <c r="F44" s="1117"/>
      <c r="G44" s="1117"/>
      <c r="H44" s="1117"/>
      <c r="I44" s="1117"/>
      <c r="J44" s="838"/>
      <c r="K44" s="1112">
        <f t="shared" si="2"/>
        <v>0</v>
      </c>
      <c r="M44" s="1096"/>
      <c r="N44" s="1096"/>
      <c r="O44" s="184"/>
      <c r="P44" s="184"/>
      <c r="Q44" s="185"/>
      <c r="R44" s="164"/>
    </row>
    <row r="45" spans="1:18" ht="13" x14ac:dyDescent="0.25">
      <c r="A45" s="164"/>
      <c r="B45" s="164"/>
      <c r="C45" s="1109" t="s">
        <v>7724</v>
      </c>
      <c r="D45" s="1116"/>
      <c r="E45" s="1117"/>
      <c r="F45" s="1117"/>
      <c r="G45" s="1117"/>
      <c r="H45" s="1117"/>
      <c r="I45" s="1117"/>
      <c r="J45" s="838"/>
      <c r="K45" s="1112">
        <f t="shared" si="2"/>
        <v>0</v>
      </c>
      <c r="M45" s="1096"/>
      <c r="N45" s="1096"/>
      <c r="O45" s="184"/>
      <c r="P45" s="184"/>
      <c r="Q45" s="185"/>
      <c r="R45" s="164"/>
    </row>
    <row r="46" spans="1:18" ht="13" x14ac:dyDescent="0.25">
      <c r="A46" s="164"/>
      <c r="B46" s="164"/>
      <c r="C46" s="1109" t="s">
        <v>3581</v>
      </c>
      <c r="D46" s="1116"/>
      <c r="E46" s="1117"/>
      <c r="F46" s="1117"/>
      <c r="G46" s="1117"/>
      <c r="H46" s="1117"/>
      <c r="I46" s="1117"/>
      <c r="J46" s="838"/>
      <c r="K46" s="1112">
        <f t="shared" si="2"/>
        <v>0</v>
      </c>
      <c r="M46" s="1096"/>
      <c r="N46" s="1096"/>
      <c r="O46" s="184"/>
      <c r="P46" s="184"/>
      <c r="Q46" s="185"/>
      <c r="R46" s="164"/>
    </row>
    <row r="47" spans="1:18" ht="13" x14ac:dyDescent="0.25">
      <c r="A47" s="164"/>
      <c r="B47" s="164"/>
      <c r="C47" s="1109" t="s">
        <v>7733</v>
      </c>
      <c r="D47" s="1114">
        <f t="shared" ref="D47:J47" si="3">SUM(D39:D46)</f>
        <v>0</v>
      </c>
      <c r="E47" s="1114">
        <f t="shared" si="3"/>
        <v>0</v>
      </c>
      <c r="F47" s="1114">
        <f t="shared" si="3"/>
        <v>0</v>
      </c>
      <c r="G47" s="1114">
        <f t="shared" si="3"/>
        <v>0</v>
      </c>
      <c r="H47" s="1114">
        <f t="shared" si="3"/>
        <v>0</v>
      </c>
      <c r="I47" s="1114">
        <f t="shared" si="3"/>
        <v>0</v>
      </c>
      <c r="J47" s="1114">
        <f t="shared" si="3"/>
        <v>0</v>
      </c>
      <c r="K47" s="1112">
        <f t="shared" si="2"/>
        <v>0</v>
      </c>
      <c r="M47" s="1096"/>
      <c r="N47" s="1096"/>
      <c r="O47" s="184"/>
      <c r="P47" s="184"/>
      <c r="Q47" s="185"/>
      <c r="R47" s="164"/>
    </row>
    <row r="48" spans="1:18" ht="13" x14ac:dyDescent="0.25">
      <c r="A48" s="164"/>
      <c r="B48" s="164"/>
      <c r="C48" s="1109" t="s">
        <v>7734</v>
      </c>
      <c r="D48" s="1114">
        <f>+D28-D39</f>
        <v>0</v>
      </c>
      <c r="E48" s="1114">
        <f t="shared" ref="E48:K48" si="4">+E28-E39</f>
        <v>0</v>
      </c>
      <c r="F48" s="1114">
        <f t="shared" si="4"/>
        <v>0</v>
      </c>
      <c r="G48" s="1114">
        <f t="shared" si="4"/>
        <v>0</v>
      </c>
      <c r="H48" s="1114">
        <f t="shared" si="4"/>
        <v>0</v>
      </c>
      <c r="I48" s="1114">
        <f t="shared" si="4"/>
        <v>0</v>
      </c>
      <c r="J48" s="1114">
        <f t="shared" si="4"/>
        <v>0</v>
      </c>
      <c r="K48" s="1114">
        <f t="shared" si="4"/>
        <v>0</v>
      </c>
      <c r="M48" s="1096"/>
      <c r="N48" s="1096"/>
      <c r="O48" s="184"/>
      <c r="P48" s="184"/>
      <c r="Q48" s="185"/>
      <c r="R48" s="164"/>
    </row>
    <row r="49" spans="1:18" ht="13" x14ac:dyDescent="0.25">
      <c r="A49" s="164"/>
      <c r="B49" s="164"/>
      <c r="C49" s="1109" t="s">
        <v>7735</v>
      </c>
      <c r="D49" s="1114">
        <f>+D34-D48</f>
        <v>0</v>
      </c>
      <c r="E49" s="1114">
        <f t="shared" ref="E49:K49" si="5">+E34-E48</f>
        <v>0</v>
      </c>
      <c r="F49" s="1114">
        <f t="shared" si="5"/>
        <v>0</v>
      </c>
      <c r="G49" s="1114">
        <f t="shared" si="5"/>
        <v>0</v>
      </c>
      <c r="H49" s="1114">
        <f t="shared" si="5"/>
        <v>0</v>
      </c>
      <c r="I49" s="1114">
        <f t="shared" si="5"/>
        <v>0</v>
      </c>
      <c r="J49" s="1114">
        <f t="shared" si="5"/>
        <v>0</v>
      </c>
      <c r="K49" s="1114">
        <f t="shared" si="5"/>
        <v>0</v>
      </c>
      <c r="M49" s="1096"/>
      <c r="N49" s="1096"/>
      <c r="O49" s="184"/>
      <c r="P49" s="184"/>
      <c r="Q49" s="185"/>
      <c r="R49" s="164"/>
    </row>
    <row r="50" spans="1:18" ht="13" x14ac:dyDescent="0.25">
      <c r="A50" s="164"/>
      <c r="B50" s="164"/>
      <c r="C50" s="185"/>
      <c r="D50" s="1096"/>
      <c r="E50" s="1096"/>
      <c r="F50" s="1096"/>
      <c r="G50" s="1096"/>
      <c r="H50" s="1096"/>
      <c r="I50" s="1096"/>
      <c r="J50" s="1096"/>
      <c r="K50" s="1096"/>
      <c r="L50" s="1096"/>
      <c r="M50" s="1096"/>
      <c r="N50" s="1096"/>
      <c r="O50" s="184"/>
      <c r="P50" s="184"/>
      <c r="Q50" s="185"/>
      <c r="R50" s="164"/>
    </row>
    <row r="51" spans="1:18" ht="13" x14ac:dyDescent="0.25">
      <c r="A51" s="164"/>
      <c r="B51" s="164"/>
      <c r="C51" s="185"/>
      <c r="D51" s="1096"/>
      <c r="E51" s="1096"/>
      <c r="F51" s="1096"/>
      <c r="G51" s="1096"/>
      <c r="H51" s="1096"/>
      <c r="I51" s="1096"/>
      <c r="J51" s="1096"/>
      <c r="K51" s="1096"/>
      <c r="L51" s="1096"/>
      <c r="M51" s="1096"/>
      <c r="N51" s="1096"/>
      <c r="O51" s="184"/>
      <c r="P51" s="184"/>
      <c r="Q51" s="185"/>
      <c r="R51" s="164"/>
    </row>
    <row r="52" spans="1:18" ht="15.5" x14ac:dyDescent="0.25">
      <c r="A52" s="164"/>
      <c r="B52" s="164"/>
      <c r="C52" s="1100" t="s">
        <v>7736</v>
      </c>
      <c r="D52" s="1096"/>
      <c r="E52" s="1096"/>
      <c r="F52" s="1096"/>
      <c r="G52" s="1096"/>
      <c r="H52" s="1096"/>
      <c r="I52" s="1096"/>
      <c r="J52" s="1096"/>
      <c r="K52" s="1096"/>
      <c r="L52" s="1096"/>
      <c r="M52" s="1096"/>
      <c r="N52" s="1096"/>
      <c r="O52" s="184"/>
      <c r="P52" s="184"/>
      <c r="Q52" s="185"/>
      <c r="R52" s="164"/>
    </row>
    <row r="53" spans="1:18" ht="13" x14ac:dyDescent="0.25">
      <c r="A53" s="164"/>
      <c r="B53" s="164"/>
      <c r="C53" s="185"/>
      <c r="D53" s="1096"/>
      <c r="E53" s="1096"/>
      <c r="F53" s="1096"/>
      <c r="G53" s="1096"/>
      <c r="H53" s="1096"/>
      <c r="I53" s="1096"/>
      <c r="J53" s="1096"/>
      <c r="K53" s="1096"/>
      <c r="L53" s="1096"/>
      <c r="M53" s="1096"/>
      <c r="N53" s="1096"/>
      <c r="O53" s="184"/>
      <c r="P53" s="184"/>
      <c r="Q53" s="185"/>
      <c r="R53" s="164"/>
    </row>
    <row r="54" spans="1:18" ht="13" x14ac:dyDescent="0.25">
      <c r="A54" s="164"/>
      <c r="B54" s="164"/>
      <c r="C54" s="185"/>
      <c r="D54" s="1529" t="s">
        <v>7737</v>
      </c>
      <c r="E54" s="1529"/>
      <c r="F54" s="1529"/>
      <c r="G54" s="1529"/>
      <c r="H54" s="1529"/>
      <c r="I54" s="1529"/>
      <c r="J54" s="1529"/>
      <c r="K54" s="1529"/>
      <c r="L54" s="1529"/>
      <c r="M54" s="1529"/>
      <c r="N54" s="1529"/>
      <c r="O54" s="184"/>
      <c r="P54" s="184"/>
      <c r="Q54" s="185"/>
    </row>
    <row r="55" spans="1:18" ht="14" x14ac:dyDescent="0.25">
      <c r="A55" s="164"/>
      <c r="B55" s="164"/>
      <c r="C55" s="70"/>
      <c r="D55" s="1531"/>
      <c r="E55" s="1531"/>
      <c r="F55" s="1531"/>
      <c r="G55" s="1531"/>
      <c r="H55" s="1102"/>
      <c r="I55" s="70"/>
      <c r="J55" s="70"/>
      <c r="K55" s="70"/>
      <c r="L55" s="1532"/>
      <c r="M55" s="1532"/>
      <c r="N55" s="1532"/>
      <c r="O55" s="70"/>
      <c r="Q55" s="70"/>
    </row>
    <row r="56" spans="1:18" ht="60.75" customHeight="1" x14ac:dyDescent="0.3">
      <c r="A56" s="164"/>
      <c r="B56" s="164"/>
      <c r="C56" s="1120" t="s">
        <v>7738</v>
      </c>
      <c r="D56" s="1121" t="s">
        <v>7739</v>
      </c>
      <c r="E56" s="1122" t="s">
        <v>7740</v>
      </c>
      <c r="F56" s="1122" t="s">
        <v>7741</v>
      </c>
      <c r="G56" s="1123" t="s">
        <v>7742</v>
      </c>
      <c r="H56" s="84" t="s">
        <v>7743</v>
      </c>
      <c r="I56" s="70"/>
      <c r="J56" s="1124" t="s">
        <v>7744</v>
      </c>
      <c r="L56" s="1125"/>
      <c r="M56" s="1125"/>
      <c r="N56" s="1125"/>
      <c r="O56" s="70"/>
      <c r="Q56" s="70"/>
    </row>
    <row r="57" spans="1:18" ht="13" x14ac:dyDescent="0.3">
      <c r="A57" s="164"/>
      <c r="B57" s="164"/>
      <c r="C57" s="1126"/>
      <c r="D57" s="1127" t="s">
        <v>6</v>
      </c>
      <c r="E57" s="1128" t="s">
        <v>6</v>
      </c>
      <c r="F57" s="1128" t="s">
        <v>6</v>
      </c>
      <c r="G57" s="1128" t="s">
        <v>6</v>
      </c>
      <c r="H57" s="1129" t="s">
        <v>6</v>
      </c>
      <c r="I57" s="70"/>
      <c r="J57" s="1130" t="s">
        <v>7745</v>
      </c>
      <c r="L57" s="255"/>
      <c r="M57" s="255"/>
      <c r="N57" s="255"/>
      <c r="O57" s="70"/>
      <c r="Q57" s="70"/>
    </row>
    <row r="58" spans="1:18" ht="13" x14ac:dyDescent="0.3">
      <c r="A58" s="164"/>
      <c r="B58" s="164"/>
      <c r="C58" s="1131" t="s">
        <v>7714</v>
      </c>
      <c r="D58" s="1132"/>
      <c r="E58" s="1132"/>
      <c r="F58" s="1132"/>
      <c r="G58" s="1133"/>
      <c r="H58" s="1112">
        <f t="shared" ref="H58:H65" si="6">SUM(D58:G58)</f>
        <v>0</v>
      </c>
      <c r="I58" s="70" t="str">
        <f>IF(H58=D34," "," GRC not allocated")</f>
        <v xml:space="preserve"> </v>
      </c>
      <c r="J58" s="1134"/>
      <c r="L58" s="1135"/>
      <c r="M58" s="1135"/>
      <c r="N58" s="1136"/>
      <c r="O58" s="70"/>
      <c r="Q58" s="70"/>
    </row>
    <row r="59" spans="1:18" ht="13" x14ac:dyDescent="0.3">
      <c r="A59" s="164"/>
      <c r="B59" s="164"/>
      <c r="C59" s="1083" t="s">
        <v>7715</v>
      </c>
      <c r="D59" s="815"/>
      <c r="E59" s="815"/>
      <c r="F59" s="815"/>
      <c r="G59" s="1133"/>
      <c r="H59" s="1112">
        <f t="shared" si="6"/>
        <v>0</v>
      </c>
      <c r="I59" s="70" t="str">
        <f>IF(H59=E34," "," GRC not allocated")</f>
        <v xml:space="preserve"> </v>
      </c>
      <c r="J59" s="1134"/>
      <c r="L59" s="1135"/>
      <c r="M59" s="1135"/>
      <c r="N59" s="1136"/>
      <c r="O59" s="70"/>
      <c r="Q59" s="70"/>
    </row>
    <row r="60" spans="1:18" ht="13" x14ac:dyDescent="0.3">
      <c r="A60" s="164"/>
      <c r="B60" s="164"/>
      <c r="C60" s="1083" t="s">
        <v>7716</v>
      </c>
      <c r="D60" s="815"/>
      <c r="E60" s="815"/>
      <c r="F60" s="815"/>
      <c r="G60" s="1133"/>
      <c r="H60" s="1112">
        <f t="shared" si="6"/>
        <v>0</v>
      </c>
      <c r="I60" s="70" t="str">
        <f>IF(H60=F34," "," GRC not allocated")</f>
        <v xml:space="preserve"> </v>
      </c>
      <c r="J60" s="1134"/>
      <c r="L60" s="1135"/>
      <c r="M60" s="1135"/>
      <c r="N60" s="1136"/>
      <c r="O60" s="70"/>
      <c r="Q60" s="70"/>
    </row>
    <row r="61" spans="1:18" ht="13" x14ac:dyDescent="0.3">
      <c r="A61" s="164"/>
      <c r="B61" s="164"/>
      <c r="C61" s="1083" t="s">
        <v>7717</v>
      </c>
      <c r="D61" s="815"/>
      <c r="E61" s="815"/>
      <c r="F61" s="815"/>
      <c r="G61" s="1133"/>
      <c r="H61" s="1112">
        <f t="shared" si="6"/>
        <v>0</v>
      </c>
      <c r="I61" s="70" t="str">
        <f>IF(H61=G34," "," GRC not allocated")</f>
        <v xml:space="preserve"> </v>
      </c>
      <c r="J61" s="1134"/>
      <c r="L61" s="1135"/>
      <c r="M61" s="1135"/>
      <c r="N61" s="1136"/>
      <c r="O61" s="70"/>
      <c r="Q61" s="70"/>
    </row>
    <row r="62" spans="1:18" ht="13" x14ac:dyDescent="0.3">
      <c r="A62" s="164"/>
      <c r="B62" s="164"/>
      <c r="C62" s="1083" t="s">
        <v>7718</v>
      </c>
      <c r="D62" s="815"/>
      <c r="E62" s="815"/>
      <c r="F62" s="815"/>
      <c r="G62" s="1133"/>
      <c r="H62" s="1112">
        <f t="shared" si="6"/>
        <v>0</v>
      </c>
      <c r="I62" s="70" t="str">
        <f>IF(H62=H34," "," GRC not allocated")</f>
        <v xml:space="preserve"> </v>
      </c>
      <c r="J62" s="1134"/>
      <c r="L62" s="1135"/>
      <c r="M62" s="1135"/>
      <c r="N62" s="1136"/>
      <c r="O62" s="70"/>
      <c r="Q62" s="70"/>
    </row>
    <row r="63" spans="1:18" ht="13" x14ac:dyDescent="0.3">
      <c r="A63" s="164"/>
      <c r="B63" s="164"/>
      <c r="C63" s="1083" t="s">
        <v>7719</v>
      </c>
      <c r="D63" s="815"/>
      <c r="E63" s="815"/>
      <c r="F63" s="815"/>
      <c r="G63" s="1133"/>
      <c r="H63" s="1112">
        <f t="shared" si="6"/>
        <v>0</v>
      </c>
      <c r="I63" s="70" t="str">
        <f>IF(H63=I34," "," GRC not allocated")</f>
        <v xml:space="preserve"> </v>
      </c>
      <c r="J63" s="1134"/>
      <c r="L63" s="1135"/>
      <c r="M63" s="1135"/>
      <c r="N63" s="1136"/>
      <c r="O63" s="70"/>
      <c r="Q63" s="70"/>
    </row>
    <row r="64" spans="1:18" ht="12.75" hidden="1" customHeight="1" x14ac:dyDescent="0.3">
      <c r="A64" s="164"/>
      <c r="B64" s="164"/>
      <c r="C64" s="1137"/>
      <c r="D64" s="1138"/>
      <c r="E64" s="1138"/>
      <c r="F64" s="1138"/>
      <c r="G64" s="1139"/>
      <c r="H64" s="1112">
        <f t="shared" si="6"/>
        <v>0</v>
      </c>
      <c r="I64" s="70" t="str">
        <f>IF(H64=I35," "," GRC not allocated")</f>
        <v xml:space="preserve"> </v>
      </c>
      <c r="J64" s="1134"/>
      <c r="L64" s="1140"/>
      <c r="M64" s="1140"/>
      <c r="N64" s="1136"/>
      <c r="O64" s="70"/>
      <c r="Q64" s="70"/>
    </row>
    <row r="65" spans="1:17" ht="12.75" customHeight="1" x14ac:dyDescent="0.3">
      <c r="A65" s="164"/>
      <c r="B65" s="164"/>
      <c r="C65" s="1141" t="s">
        <v>7651</v>
      </c>
      <c r="D65" s="1138"/>
      <c r="E65" s="1138"/>
      <c r="F65" s="1138"/>
      <c r="G65" s="1139"/>
      <c r="H65" s="1112">
        <f t="shared" si="6"/>
        <v>0</v>
      </c>
      <c r="I65" s="70" t="str">
        <f>IF(H65=J34," "," GRC not allocated")</f>
        <v xml:space="preserve"> </v>
      </c>
      <c r="J65" s="1134"/>
      <c r="L65" s="1140"/>
      <c r="M65" s="1140"/>
      <c r="N65" s="1136"/>
      <c r="O65" s="70"/>
      <c r="Q65" s="70"/>
    </row>
    <row r="66" spans="1:17" ht="12.5" x14ac:dyDescent="0.25">
      <c r="A66" s="164"/>
      <c r="B66" s="164"/>
      <c r="C66" s="1083" t="s">
        <v>7720</v>
      </c>
      <c r="D66" s="1112">
        <f>SUM(D58:D63)</f>
        <v>0</v>
      </c>
      <c r="E66" s="1112">
        <f>SUM(E58:E63)</f>
        <v>0</v>
      </c>
      <c r="F66" s="1112">
        <f>SUM(F58:F63)</f>
        <v>0</v>
      </c>
      <c r="G66" s="1112">
        <f>SUM(G58:G63)</f>
        <v>0</v>
      </c>
      <c r="H66" s="1112">
        <f>SUM(H58:H63)</f>
        <v>0</v>
      </c>
      <c r="I66" s="70" t="str">
        <f>IF(H66=K34," "," GRC not allocated")</f>
        <v xml:space="preserve"> </v>
      </c>
      <c r="J66" s="1134"/>
      <c r="L66" s="1136"/>
      <c r="M66" s="1136"/>
      <c r="N66" s="1136"/>
      <c r="O66" s="70"/>
      <c r="Q66" s="70"/>
    </row>
    <row r="67" spans="1:17" ht="13" x14ac:dyDescent="0.25">
      <c r="A67" s="164"/>
      <c r="B67" s="164"/>
      <c r="C67" s="182"/>
      <c r="D67" s="1142"/>
      <c r="E67" s="1142"/>
      <c r="F67" s="1142"/>
      <c r="G67" s="1143"/>
      <c r="H67" s="1142"/>
      <c r="I67" s="1142"/>
      <c r="L67" s="1144"/>
      <c r="M67" s="1144"/>
      <c r="N67" s="1144"/>
      <c r="O67" s="1142"/>
      <c r="Q67" s="70"/>
    </row>
    <row r="68" spans="1:17" ht="30" customHeight="1" x14ac:dyDescent="0.25">
      <c r="A68" s="164"/>
      <c r="B68" s="164"/>
      <c r="C68" s="69"/>
      <c r="D68" s="1142"/>
      <c r="E68" s="1142"/>
      <c r="F68" s="1142"/>
      <c r="G68" s="1142"/>
      <c r="H68" s="1142"/>
      <c r="I68" s="1142"/>
      <c r="J68" s="1142"/>
      <c r="L68" s="1144"/>
      <c r="M68" s="1144"/>
      <c r="N68" s="1144"/>
      <c r="O68" s="1142"/>
      <c r="P68" s="1142"/>
      <c r="Q68" s="70"/>
    </row>
    <row r="69" spans="1:17" ht="26" x14ac:dyDescent="0.25">
      <c r="A69" s="164"/>
      <c r="B69" s="164"/>
      <c r="C69" s="70"/>
      <c r="D69" s="1145" t="s">
        <v>7746</v>
      </c>
      <c r="E69" s="1145"/>
      <c r="F69" s="1145"/>
      <c r="G69" s="1524" t="str">
        <f>IF((H66&lt;10000000)*OR(K66&lt;10000000),"Ok","You have reported more than £10bn of GRC data, please ensure this is correct, and that you have not failed to round to thousands.")</f>
        <v>Ok</v>
      </c>
      <c r="H69" s="1524"/>
      <c r="I69" s="1524"/>
      <c r="J69" s="1524"/>
      <c r="K69" s="1524"/>
      <c r="L69" s="1524"/>
      <c r="M69" s="1524"/>
      <c r="N69" s="1524"/>
      <c r="O69" s="396"/>
      <c r="P69" s="396"/>
      <c r="Q69" s="70"/>
    </row>
    <row r="70" spans="1:17" ht="30.75" customHeight="1" x14ac:dyDescent="0.25">
      <c r="A70" s="164"/>
      <c r="B70" s="164"/>
      <c r="C70" s="1521" t="s">
        <v>7747</v>
      </c>
      <c r="D70" s="1521"/>
      <c r="E70" s="1521"/>
      <c r="F70" s="1521"/>
      <c r="G70" s="1521"/>
      <c r="H70" s="1521"/>
      <c r="I70" s="1521"/>
      <c r="J70" s="1521"/>
      <c r="K70" s="1521"/>
      <c r="L70" s="1521"/>
      <c r="M70" s="1521"/>
      <c r="N70" s="1146"/>
      <c r="O70" s="1146"/>
      <c r="Q70" s="69"/>
    </row>
    <row r="71" spans="1:17" ht="78.75" customHeight="1" x14ac:dyDescent="0.25">
      <c r="A71" s="164"/>
      <c r="B71" s="164"/>
      <c r="C71" s="1522"/>
      <c r="D71" s="1522"/>
      <c r="E71" s="1522"/>
      <c r="F71" s="1522"/>
      <c r="G71" s="1522"/>
      <c r="H71" s="1522"/>
      <c r="I71" s="1522"/>
      <c r="J71" s="1522"/>
      <c r="K71" s="1522"/>
      <c r="L71" s="1522"/>
      <c r="M71" s="1522"/>
      <c r="N71" s="1147"/>
      <c r="O71" s="1147"/>
      <c r="Q71" s="70"/>
    </row>
    <row r="72" spans="1:17" ht="12.5" x14ac:dyDescent="0.25">
      <c r="A72" s="164"/>
      <c r="B72" s="164"/>
      <c r="C72" s="70"/>
      <c r="D72" s="390"/>
      <c r="E72" s="390"/>
      <c r="F72" s="390"/>
      <c r="G72" s="390"/>
      <c r="H72" s="390"/>
      <c r="I72" s="70"/>
      <c r="J72" s="70"/>
      <c r="K72" s="70"/>
      <c r="L72" s="70"/>
      <c r="M72" s="70"/>
      <c r="N72" s="70"/>
      <c r="O72" s="70"/>
      <c r="P72" s="70"/>
      <c r="Q72" s="70"/>
    </row>
    <row r="73" spans="1:17" ht="16" thickBot="1" x14ac:dyDescent="0.4">
      <c r="A73" s="164"/>
      <c r="B73" s="1086" t="s">
        <v>7748</v>
      </c>
      <c r="C73" s="1086"/>
      <c r="D73" s="1086"/>
      <c r="E73" s="398"/>
      <c r="F73" s="398"/>
      <c r="G73" s="398"/>
      <c r="H73" s="398"/>
      <c r="I73" s="70"/>
      <c r="J73" s="70"/>
      <c r="K73" s="70"/>
      <c r="L73" s="70"/>
      <c r="M73" s="70"/>
      <c r="N73" s="70"/>
      <c r="O73" s="70"/>
      <c r="P73" s="70"/>
      <c r="Q73" s="70"/>
    </row>
    <row r="74" spans="1:17" ht="12.5" x14ac:dyDescent="0.25">
      <c r="A74" s="164"/>
      <c r="B74" s="164"/>
      <c r="C74" s="70"/>
      <c r="D74" s="390"/>
      <c r="E74" s="390"/>
      <c r="F74" s="390"/>
      <c r="G74" s="390"/>
      <c r="H74" s="390"/>
      <c r="I74" s="70"/>
      <c r="J74" s="70"/>
      <c r="K74" s="70"/>
      <c r="L74" s="70"/>
      <c r="M74" s="70"/>
      <c r="N74" s="70"/>
      <c r="O74" s="70"/>
      <c r="P74" s="70"/>
      <c r="Q74" s="70"/>
    </row>
    <row r="75" spans="1:17" ht="12.75" customHeight="1" x14ac:dyDescent="0.25">
      <c r="A75" s="164"/>
      <c r="B75" s="164"/>
      <c r="C75" s="1443" t="s">
        <v>7749</v>
      </c>
      <c r="D75" s="1443"/>
      <c r="E75" s="1443"/>
      <c r="F75" s="1443"/>
      <c r="G75" s="1443"/>
      <c r="H75" s="1443"/>
      <c r="I75" s="1443"/>
      <c r="J75" s="1443"/>
      <c r="K75" s="1443"/>
      <c r="L75" s="1443"/>
      <c r="M75" s="1443"/>
      <c r="N75" s="1443"/>
      <c r="O75" s="1443"/>
      <c r="P75" s="1443"/>
      <c r="Q75" s="70"/>
    </row>
    <row r="76" spans="1:17" ht="12.75" customHeight="1" x14ac:dyDescent="0.25">
      <c r="A76" s="164"/>
      <c r="B76" s="164"/>
      <c r="C76" s="1523" t="s">
        <v>7750</v>
      </c>
      <c r="D76" s="1523"/>
      <c r="E76" s="1523"/>
      <c r="F76" s="1523"/>
      <c r="G76" s="1523"/>
      <c r="H76" s="1523"/>
      <c r="I76" s="1523"/>
      <c r="J76" s="1523"/>
      <c r="K76" s="1523"/>
      <c r="L76" s="1523"/>
      <c r="M76" s="1523"/>
      <c r="N76" s="1523"/>
      <c r="O76" s="1523"/>
      <c r="P76" s="1523"/>
      <c r="Q76" s="185"/>
    </row>
    <row r="77" spans="1:17" ht="14" x14ac:dyDescent="0.25">
      <c r="A77" s="164"/>
      <c r="B77" s="164"/>
      <c r="C77" s="70"/>
      <c r="D77" s="390"/>
      <c r="E77" s="390"/>
      <c r="F77" s="390"/>
      <c r="G77" s="1148" t="s">
        <v>7751</v>
      </c>
      <c r="I77" s="70"/>
      <c r="J77" s="70"/>
      <c r="K77" s="70"/>
      <c r="L77" s="70"/>
      <c r="M77" s="70"/>
      <c r="O77" s="70"/>
      <c r="P77" s="70"/>
      <c r="Q77" s="70"/>
    </row>
    <row r="78" spans="1:17" ht="12.75" customHeight="1" x14ac:dyDescent="0.25">
      <c r="A78" s="164"/>
      <c r="B78" s="164"/>
      <c r="C78" s="1149" t="s">
        <v>7752</v>
      </c>
      <c r="D78" s="1149"/>
      <c r="E78" s="1149"/>
      <c r="F78" s="1149"/>
      <c r="G78" s="1150"/>
      <c r="I78" s="70"/>
      <c r="J78" s="70"/>
      <c r="K78" s="70"/>
      <c r="L78" s="70"/>
      <c r="M78" s="70"/>
      <c r="O78" s="70"/>
      <c r="P78" s="70"/>
      <c r="Q78" s="70"/>
    </row>
    <row r="79" spans="1:17" ht="12.5" x14ac:dyDescent="0.25">
      <c r="A79" s="164"/>
      <c r="B79" s="164"/>
      <c r="C79" s="789"/>
      <c r="D79" s="789"/>
      <c r="E79" s="789"/>
      <c r="F79" s="789"/>
      <c r="G79" s="70"/>
      <c r="I79" s="70"/>
      <c r="J79" s="70"/>
      <c r="K79" s="70"/>
      <c r="L79" s="70"/>
      <c r="M79" s="70"/>
      <c r="O79" s="70"/>
      <c r="P79" s="70"/>
      <c r="Q79" s="70"/>
    </row>
    <row r="80" spans="1:17" ht="12.75" customHeight="1" x14ac:dyDescent="0.25">
      <c r="A80" s="164"/>
      <c r="B80" s="164"/>
      <c r="C80" s="789" t="s">
        <v>7753</v>
      </c>
      <c r="D80" s="789"/>
      <c r="E80" s="789"/>
      <c r="F80" s="789"/>
      <c r="G80" s="70"/>
      <c r="I80" s="70"/>
      <c r="J80" s="70"/>
      <c r="K80" s="70"/>
      <c r="L80" s="70"/>
      <c r="M80" s="70"/>
      <c r="O80" s="70"/>
      <c r="P80" s="70"/>
      <c r="Q80" s="70"/>
    </row>
    <row r="81" spans="1:17" ht="12.75" customHeight="1" x14ac:dyDescent="0.25">
      <c r="A81" s="164"/>
      <c r="B81" s="164"/>
      <c r="C81" s="789" t="s">
        <v>7754</v>
      </c>
      <c r="D81" s="789"/>
      <c r="E81" s="789"/>
      <c r="F81" s="789"/>
      <c r="G81" s="70"/>
      <c r="I81" s="70"/>
      <c r="J81" s="70"/>
      <c r="K81" s="70"/>
      <c r="L81" s="70"/>
      <c r="M81" s="70"/>
      <c r="O81" s="70"/>
      <c r="P81" s="70"/>
      <c r="Q81" s="70"/>
    </row>
    <row r="82" spans="1:17" ht="12.5" x14ac:dyDescent="0.25">
      <c r="A82" s="164"/>
      <c r="B82" s="164"/>
      <c r="C82" s="1149" t="s">
        <v>7755</v>
      </c>
      <c r="D82" s="1149"/>
      <c r="E82" s="1149"/>
      <c r="F82" s="1149"/>
      <c r="G82" s="1150"/>
      <c r="I82" s="70"/>
      <c r="J82" s="70"/>
      <c r="K82" s="70"/>
      <c r="L82" s="70"/>
      <c r="M82" s="70"/>
      <c r="O82" s="70"/>
      <c r="P82" s="70"/>
      <c r="Q82" s="70"/>
    </row>
    <row r="83" spans="1:17" ht="12.5" x14ac:dyDescent="0.25">
      <c r="A83" s="164"/>
      <c r="B83" s="164"/>
      <c r="C83" s="789"/>
      <c r="D83" s="789"/>
      <c r="E83" s="789"/>
      <c r="F83" s="789"/>
      <c r="G83" s="70"/>
      <c r="I83" s="70"/>
      <c r="J83" s="70"/>
      <c r="K83" s="70"/>
      <c r="L83" s="70"/>
      <c r="M83" s="70"/>
      <c r="O83" s="70"/>
      <c r="P83" s="70"/>
      <c r="Q83" s="70"/>
    </row>
    <row r="84" spans="1:17" ht="12.75" customHeight="1" x14ac:dyDescent="0.25">
      <c r="A84" s="164"/>
      <c r="B84" s="164"/>
      <c r="C84" s="789" t="s">
        <v>7756</v>
      </c>
      <c r="D84" s="789"/>
      <c r="E84" s="789"/>
      <c r="F84" s="789"/>
      <c r="G84" s="70"/>
      <c r="I84" s="70"/>
      <c r="J84" s="70"/>
      <c r="K84" s="70"/>
      <c r="L84" s="70"/>
      <c r="M84" s="70"/>
      <c r="O84" s="70"/>
      <c r="P84" s="70"/>
      <c r="Q84" s="70"/>
    </row>
    <row r="85" spans="1:17" ht="12.5" x14ac:dyDescent="0.25">
      <c r="A85" s="164"/>
      <c r="B85" s="164"/>
      <c r="C85" s="1149" t="s">
        <v>7757</v>
      </c>
      <c r="D85" s="1149"/>
      <c r="E85" s="1149"/>
      <c r="F85" s="1149"/>
      <c r="G85" s="1150"/>
      <c r="I85" s="70"/>
      <c r="J85" s="70"/>
      <c r="K85" s="70"/>
      <c r="L85" s="70"/>
      <c r="M85" s="70"/>
      <c r="O85" s="70"/>
      <c r="P85" s="70"/>
      <c r="Q85" s="70"/>
    </row>
    <row r="86" spans="1:17" ht="12.5" x14ac:dyDescent="0.25">
      <c r="A86" s="164"/>
      <c r="B86" s="12"/>
      <c r="C86" s="1149"/>
      <c r="D86" s="1149"/>
      <c r="E86" s="1149"/>
      <c r="F86" s="789"/>
      <c r="G86" s="70"/>
      <c r="I86" s="70"/>
      <c r="J86" s="70"/>
      <c r="K86" s="70"/>
      <c r="L86" s="70"/>
      <c r="M86" s="70"/>
      <c r="O86" s="70"/>
      <c r="P86" s="70"/>
      <c r="Q86" s="70"/>
    </row>
    <row r="87" spans="1:17" ht="12.75" customHeight="1" x14ac:dyDescent="0.25">
      <c r="A87" s="164"/>
      <c r="B87" s="12"/>
      <c r="C87" s="1149" t="s">
        <v>7758</v>
      </c>
      <c r="D87" s="1149"/>
      <c r="E87" s="1149"/>
      <c r="F87" s="789"/>
      <c r="G87" s="70"/>
      <c r="I87" s="70"/>
      <c r="J87" s="70"/>
      <c r="K87" s="70"/>
      <c r="L87" s="70"/>
      <c r="M87" s="70"/>
      <c r="O87" s="70"/>
      <c r="P87" s="70"/>
      <c r="Q87" s="70"/>
    </row>
    <row r="88" spans="1:17" ht="12.75" customHeight="1" x14ac:dyDescent="0.25">
      <c r="A88" s="164"/>
      <c r="B88" s="12"/>
      <c r="C88" s="1149" t="s">
        <v>7759</v>
      </c>
      <c r="D88" s="1149"/>
      <c r="E88" s="1149"/>
      <c r="F88" s="1149"/>
      <c r="G88" s="1150"/>
      <c r="I88" s="70"/>
      <c r="J88" s="70"/>
      <c r="K88" s="70"/>
      <c r="L88" s="70"/>
      <c r="M88" s="70"/>
      <c r="O88" s="70"/>
      <c r="P88" s="70"/>
      <c r="Q88" s="70"/>
    </row>
    <row r="89" spans="1:17" ht="12.5" x14ac:dyDescent="0.25">
      <c r="A89" s="164"/>
      <c r="B89" s="12"/>
      <c r="C89" s="1149"/>
      <c r="D89" s="1149"/>
      <c r="E89" s="1149"/>
      <c r="F89" s="789"/>
      <c r="G89" s="70"/>
      <c r="I89" s="70"/>
      <c r="J89" s="70"/>
      <c r="K89" s="70"/>
      <c r="L89" s="70"/>
      <c r="M89" s="70"/>
      <c r="O89" s="70"/>
      <c r="P89" s="70"/>
      <c r="Q89" s="70"/>
    </row>
    <row r="90" spans="1:17" ht="12.75" customHeight="1" x14ac:dyDescent="0.25">
      <c r="A90" s="164"/>
      <c r="B90" s="12"/>
      <c r="C90" s="1151" t="s">
        <v>7760</v>
      </c>
      <c r="D90" s="1149"/>
      <c r="E90" s="1149"/>
      <c r="F90" s="789"/>
      <c r="G90" s="70"/>
      <c r="I90" s="70"/>
      <c r="J90" s="70"/>
      <c r="K90" s="70"/>
      <c r="L90" s="70"/>
      <c r="M90" s="70"/>
      <c r="O90" s="70"/>
      <c r="P90" s="70"/>
      <c r="Q90" s="70"/>
    </row>
    <row r="91" spans="1:17" ht="12.75" customHeight="1" x14ac:dyDescent="0.25">
      <c r="A91" s="164"/>
      <c r="B91" s="12"/>
      <c r="C91" s="1151" t="s">
        <v>7761</v>
      </c>
      <c r="D91" s="1149"/>
      <c r="E91" s="1149"/>
      <c r="F91" s="1149"/>
      <c r="G91" s="1150"/>
      <c r="I91" s="70"/>
      <c r="J91" s="70"/>
      <c r="K91" s="70"/>
      <c r="L91" s="70"/>
      <c r="M91" s="70"/>
      <c r="O91" s="70"/>
      <c r="P91" s="70"/>
      <c r="Q91" s="70"/>
    </row>
    <row r="92" spans="1:17" ht="12.5" x14ac:dyDescent="0.25">
      <c r="A92" s="164"/>
      <c r="B92" s="12"/>
      <c r="C92" s="1149"/>
      <c r="D92" s="1149"/>
      <c r="E92" s="1149"/>
      <c r="F92" s="789"/>
      <c r="G92" s="70"/>
      <c r="I92" s="70"/>
      <c r="J92" s="70"/>
      <c r="K92" s="70"/>
      <c r="L92" s="70"/>
      <c r="M92" s="70"/>
      <c r="O92" s="70"/>
      <c r="P92" s="70"/>
      <c r="Q92" s="70"/>
    </row>
    <row r="93" spans="1:17" ht="12.75" customHeight="1" x14ac:dyDescent="0.25">
      <c r="A93" s="164"/>
      <c r="B93" s="12"/>
      <c r="C93" s="1149" t="s">
        <v>7762</v>
      </c>
      <c r="D93" s="1149"/>
      <c r="E93" s="1149"/>
      <c r="F93" s="789"/>
      <c r="G93" s="70"/>
      <c r="I93" s="70"/>
      <c r="J93" s="70"/>
      <c r="K93" s="70"/>
      <c r="L93" s="70"/>
      <c r="M93" s="70"/>
      <c r="O93" s="70"/>
      <c r="P93" s="70"/>
      <c r="Q93" s="70"/>
    </row>
    <row r="94" spans="1:17" ht="12.5" x14ac:dyDescent="0.25">
      <c r="A94" s="164"/>
      <c r="B94" s="164"/>
      <c r="C94" s="789" t="s">
        <v>7763</v>
      </c>
      <c r="D94" s="789"/>
      <c r="E94" s="789"/>
      <c r="F94" s="789"/>
      <c r="G94" s="70"/>
      <c r="I94" s="70"/>
      <c r="J94" s="70"/>
      <c r="K94" s="70"/>
      <c r="L94" s="70"/>
      <c r="M94" s="70"/>
      <c r="O94" s="70"/>
      <c r="P94" s="70"/>
      <c r="Q94" s="70"/>
    </row>
    <row r="95" spans="1:17" ht="12.75" customHeight="1" x14ac:dyDescent="0.25">
      <c r="A95" s="164"/>
      <c r="B95" s="164"/>
      <c r="C95" s="787" t="s">
        <v>7764</v>
      </c>
      <c r="D95" s="1149"/>
      <c r="E95" s="1149"/>
      <c r="F95" s="1149"/>
      <c r="G95" s="1150"/>
      <c r="I95" s="70"/>
      <c r="J95" s="70"/>
      <c r="K95" s="70"/>
      <c r="L95" s="70"/>
      <c r="M95" s="70"/>
      <c r="O95" s="70"/>
      <c r="P95" s="70"/>
      <c r="Q95" s="70"/>
    </row>
    <row r="96" spans="1:17" ht="12.75" customHeight="1" x14ac:dyDescent="0.25">
      <c r="A96" s="164"/>
      <c r="B96" s="164"/>
      <c r="C96" s="1149" t="s">
        <v>7765</v>
      </c>
      <c r="D96" s="1149"/>
      <c r="E96" s="1149"/>
      <c r="F96" s="1149"/>
      <c r="G96" s="1150"/>
      <c r="I96" s="70"/>
      <c r="J96" s="70"/>
      <c r="K96" s="70"/>
      <c r="L96" s="70"/>
      <c r="M96" s="70"/>
      <c r="O96" s="70"/>
      <c r="P96" s="70"/>
      <c r="Q96" s="70"/>
    </row>
    <row r="97" spans="1:17" ht="12.5" x14ac:dyDescent="0.25">
      <c r="A97" s="164"/>
      <c r="B97" s="164"/>
      <c r="C97" s="1149" t="s">
        <v>7766</v>
      </c>
      <c r="D97" s="1149"/>
      <c r="E97" s="1149"/>
      <c r="F97" s="1149"/>
      <c r="G97" s="1150"/>
      <c r="I97" s="70"/>
      <c r="J97" s="70"/>
      <c r="K97" s="70"/>
      <c r="L97" s="70"/>
      <c r="M97" s="70"/>
      <c r="O97" s="70"/>
      <c r="P97" s="70"/>
      <c r="Q97" s="70"/>
    </row>
    <row r="98" spans="1:17" ht="12.5" x14ac:dyDescent="0.25">
      <c r="A98" s="164"/>
      <c r="B98" s="164"/>
      <c r="C98" s="1149" t="s">
        <v>7767</v>
      </c>
      <c r="D98" s="1149"/>
      <c r="E98" s="1149"/>
      <c r="F98" s="1149"/>
      <c r="G98" s="1150"/>
      <c r="I98" s="70"/>
      <c r="J98" s="70"/>
      <c r="K98" s="70"/>
      <c r="L98" s="70"/>
      <c r="M98" s="70"/>
      <c r="O98" s="70"/>
      <c r="P98" s="70"/>
      <c r="Q98" s="70"/>
    </row>
    <row r="99" spans="1:17" ht="12.5" x14ac:dyDescent="0.25">
      <c r="A99" s="164"/>
      <c r="B99" s="164"/>
      <c r="C99" s="1149" t="s">
        <v>7768</v>
      </c>
      <c r="D99" s="1149"/>
      <c r="E99" s="1149"/>
      <c r="F99" s="1149"/>
      <c r="G99" s="1150"/>
      <c r="I99" s="70"/>
      <c r="J99" s="70"/>
      <c r="K99" s="70"/>
      <c r="L99" s="70"/>
      <c r="M99" s="70"/>
      <c r="O99" s="70"/>
      <c r="P99" s="70"/>
      <c r="Q99" s="70"/>
    </row>
    <row r="100" spans="1:17" ht="12.5" x14ac:dyDescent="0.25">
      <c r="A100" s="164"/>
      <c r="B100" s="164"/>
      <c r="C100" s="1149" t="s">
        <v>7769</v>
      </c>
      <c r="D100" s="1149"/>
      <c r="E100" s="1149"/>
      <c r="F100" s="1149"/>
      <c r="G100" s="1150"/>
      <c r="I100" s="70"/>
      <c r="J100" s="70"/>
      <c r="K100" s="70"/>
      <c r="L100" s="70"/>
      <c r="M100" s="70"/>
      <c r="O100" s="70"/>
      <c r="P100" s="70"/>
      <c r="Q100" s="70"/>
    </row>
    <row r="101" spans="1:17" ht="12.5" x14ac:dyDescent="0.25">
      <c r="A101" s="164"/>
      <c r="B101" s="164"/>
      <c r="C101" s="789"/>
      <c r="D101" s="789"/>
      <c r="E101" s="789"/>
      <c r="F101" s="789"/>
      <c r="G101" s="70"/>
      <c r="I101" s="70"/>
      <c r="J101" s="70"/>
      <c r="K101" s="70"/>
      <c r="L101" s="70"/>
      <c r="M101" s="70"/>
      <c r="O101" s="70"/>
      <c r="P101" s="70"/>
      <c r="Q101" s="70"/>
    </row>
    <row r="102" spans="1:17" ht="12.75" customHeight="1" x14ac:dyDescent="0.25">
      <c r="A102" s="164"/>
      <c r="B102" s="164"/>
      <c r="C102" s="789" t="s">
        <v>7770</v>
      </c>
      <c r="D102" s="789"/>
      <c r="E102" s="789"/>
      <c r="F102" s="789"/>
      <c r="G102" s="70"/>
      <c r="I102" s="70"/>
      <c r="J102" s="70"/>
      <c r="K102" s="70"/>
      <c r="L102" s="70"/>
      <c r="M102" s="70"/>
      <c r="O102" s="70"/>
      <c r="P102" s="70"/>
      <c r="Q102" s="70"/>
    </row>
    <row r="103" spans="1:17" ht="12.75" customHeight="1" x14ac:dyDescent="0.25">
      <c r="A103" s="164"/>
      <c r="B103" s="164"/>
      <c r="C103" s="789" t="s">
        <v>7771</v>
      </c>
      <c r="D103" s="789"/>
      <c r="E103" s="789"/>
      <c r="F103" s="789"/>
      <c r="G103" s="70"/>
      <c r="I103" s="70"/>
      <c r="J103" s="70"/>
      <c r="K103" s="70"/>
      <c r="L103" s="70"/>
      <c r="M103" s="70"/>
      <c r="O103" s="70"/>
      <c r="P103" s="70"/>
      <c r="Q103" s="70"/>
    </row>
    <row r="104" spans="1:17" ht="12.75" customHeight="1" x14ac:dyDescent="0.25">
      <c r="A104" s="164"/>
      <c r="B104" s="164"/>
      <c r="C104" s="1149" t="s">
        <v>7772</v>
      </c>
      <c r="D104" s="1149"/>
      <c r="E104" s="1149"/>
      <c r="F104" s="1149"/>
      <c r="G104" s="1150"/>
      <c r="I104" s="70"/>
      <c r="J104" s="70"/>
      <c r="K104" s="70"/>
      <c r="L104" s="70"/>
      <c r="M104" s="70"/>
      <c r="O104" s="70"/>
      <c r="P104" s="70"/>
      <c r="Q104" s="70"/>
    </row>
    <row r="105" spans="1:17" ht="12.5" x14ac:dyDescent="0.25">
      <c r="A105" s="164"/>
      <c r="B105" s="164"/>
      <c r="C105" s="789"/>
      <c r="D105" s="789"/>
      <c r="E105" s="789"/>
      <c r="F105" s="789"/>
      <c r="G105" s="70"/>
      <c r="I105" s="70"/>
      <c r="J105" s="70"/>
      <c r="K105" s="70"/>
      <c r="L105" s="70"/>
      <c r="M105" s="70"/>
      <c r="O105" s="70"/>
      <c r="P105" s="70"/>
      <c r="Q105" s="70"/>
    </row>
    <row r="106" spans="1:17" ht="12.75" customHeight="1" x14ac:dyDescent="0.25">
      <c r="A106" s="164"/>
      <c r="B106" s="164"/>
      <c r="C106" s="789" t="s">
        <v>7773</v>
      </c>
      <c r="D106" s="789"/>
      <c r="E106" s="789"/>
      <c r="F106" s="789"/>
      <c r="G106" s="70"/>
      <c r="I106" s="70"/>
      <c r="J106" s="70"/>
      <c r="K106" s="70"/>
      <c r="L106" s="70"/>
      <c r="M106" s="70"/>
      <c r="O106" s="70"/>
      <c r="P106" s="70"/>
      <c r="Q106" s="70"/>
    </row>
    <row r="107" spans="1:17" ht="12.75" customHeight="1" x14ac:dyDescent="0.25">
      <c r="A107" s="164"/>
      <c r="B107" s="164"/>
      <c r="C107" s="789" t="s">
        <v>7774</v>
      </c>
      <c r="D107" s="789"/>
      <c r="E107" s="789"/>
      <c r="F107" s="789"/>
      <c r="G107" s="70"/>
      <c r="I107" s="70"/>
      <c r="J107" s="70"/>
      <c r="K107" s="70"/>
      <c r="L107" s="70"/>
      <c r="M107" s="70"/>
      <c r="O107" s="70"/>
      <c r="P107" s="70"/>
      <c r="Q107" s="70"/>
    </row>
    <row r="108" spans="1:17" ht="12.75" customHeight="1" x14ac:dyDescent="0.25">
      <c r="A108" s="164"/>
      <c r="B108" s="164"/>
      <c r="C108" s="787" t="s">
        <v>7775</v>
      </c>
      <c r="D108" s="1149"/>
      <c r="E108" s="1149"/>
      <c r="F108" s="1149"/>
      <c r="G108" s="1150"/>
      <c r="I108" s="70"/>
      <c r="J108" s="70"/>
      <c r="K108" s="70"/>
      <c r="L108" s="70"/>
      <c r="M108" s="70"/>
      <c r="O108" s="70"/>
      <c r="P108" s="70"/>
      <c r="Q108" s="70"/>
    </row>
    <row r="109" spans="1:17" ht="12.75" customHeight="1" x14ac:dyDescent="0.25">
      <c r="A109" s="164"/>
      <c r="B109" s="164"/>
      <c r="C109" s="1149" t="s">
        <v>7765</v>
      </c>
      <c r="D109" s="1149"/>
      <c r="E109" s="1149"/>
      <c r="F109" s="1149"/>
      <c r="G109" s="1150"/>
      <c r="I109" s="70"/>
      <c r="J109" s="70"/>
      <c r="K109" s="70"/>
      <c r="L109" s="70"/>
      <c r="M109" s="70"/>
      <c r="O109" s="70"/>
      <c r="P109" s="70"/>
      <c r="Q109" s="70"/>
    </row>
    <row r="110" spans="1:17" ht="12.5" x14ac:dyDescent="0.25">
      <c r="A110" s="164"/>
      <c r="B110" s="164"/>
      <c r="C110" s="1149" t="s">
        <v>7766</v>
      </c>
      <c r="D110" s="1149"/>
      <c r="E110" s="1149"/>
      <c r="F110" s="1149"/>
      <c r="G110" s="1150"/>
      <c r="I110" s="70"/>
      <c r="J110" s="70"/>
      <c r="K110" s="70"/>
      <c r="L110" s="70"/>
      <c r="M110" s="70"/>
      <c r="O110" s="70"/>
      <c r="P110" s="70"/>
      <c r="Q110" s="70"/>
    </row>
    <row r="111" spans="1:17" ht="12.5" x14ac:dyDescent="0.25">
      <c r="A111" s="164"/>
      <c r="B111" s="164"/>
      <c r="C111" s="1149" t="s">
        <v>7767</v>
      </c>
      <c r="D111" s="1149"/>
      <c r="E111" s="1149"/>
      <c r="F111" s="1149"/>
      <c r="G111" s="1150"/>
      <c r="I111" s="70"/>
      <c r="J111" s="70"/>
      <c r="K111" s="70"/>
      <c r="L111" s="70"/>
      <c r="M111" s="70"/>
      <c r="O111" s="70"/>
      <c r="P111" s="70"/>
      <c r="Q111" s="70"/>
    </row>
    <row r="112" spans="1:17" ht="12.5" x14ac:dyDescent="0.25">
      <c r="A112" s="164"/>
      <c r="B112" s="164"/>
      <c r="C112" s="1149" t="s">
        <v>7768</v>
      </c>
      <c r="D112" s="1149"/>
      <c r="E112" s="1149"/>
      <c r="F112" s="1149"/>
      <c r="G112" s="1150"/>
      <c r="I112" s="70"/>
      <c r="J112" s="70"/>
      <c r="K112" s="70"/>
      <c r="L112" s="70"/>
      <c r="M112" s="70"/>
      <c r="O112" s="70"/>
      <c r="P112" s="70"/>
      <c r="Q112" s="70"/>
    </row>
    <row r="113" spans="1:18" ht="12.5" x14ac:dyDescent="0.25">
      <c r="A113" s="164"/>
      <c r="B113" s="164"/>
      <c r="C113" s="789"/>
      <c r="D113" s="789"/>
      <c r="E113" s="789"/>
      <c r="F113" s="789"/>
      <c r="G113" s="70"/>
      <c r="I113" s="70"/>
      <c r="J113" s="70"/>
      <c r="K113" s="70"/>
      <c r="L113" s="70"/>
      <c r="M113" s="70"/>
      <c r="O113" s="70"/>
      <c r="P113" s="70"/>
      <c r="Q113" s="70"/>
    </row>
    <row r="114" spans="1:18" ht="12.75" customHeight="1" x14ac:dyDescent="0.25">
      <c r="A114" s="164"/>
      <c r="B114" s="164"/>
      <c r="C114" s="789" t="s">
        <v>7776</v>
      </c>
      <c r="D114" s="789"/>
      <c r="E114" s="789"/>
      <c r="F114" s="789"/>
      <c r="G114" s="70"/>
      <c r="I114" s="70"/>
      <c r="J114" s="70"/>
      <c r="K114" s="70"/>
      <c r="L114" s="70"/>
      <c r="M114" s="70"/>
      <c r="O114" s="70"/>
      <c r="P114" s="70"/>
      <c r="Q114" s="70"/>
    </row>
    <row r="115" spans="1:18" ht="12.75" customHeight="1" x14ac:dyDescent="0.25">
      <c r="A115" s="164"/>
      <c r="B115" s="164"/>
      <c r="C115" s="789" t="s">
        <v>7777</v>
      </c>
      <c r="D115" s="789"/>
      <c r="E115" s="789"/>
      <c r="F115" s="789"/>
      <c r="G115" s="70"/>
      <c r="I115" s="70"/>
      <c r="J115" s="70"/>
      <c r="K115" s="70"/>
      <c r="L115" s="70"/>
      <c r="M115" s="70"/>
      <c r="O115" s="70"/>
      <c r="P115" s="70"/>
      <c r="Q115" s="70"/>
    </row>
    <row r="116" spans="1:18" ht="12.75" customHeight="1" x14ac:dyDescent="0.25">
      <c r="A116" s="164"/>
      <c r="B116" s="164"/>
      <c r="C116" s="1149" t="s">
        <v>7778</v>
      </c>
      <c r="D116" s="1149"/>
      <c r="E116" s="1149"/>
      <c r="F116" s="1149"/>
      <c r="G116" s="1150"/>
      <c r="I116" s="70"/>
      <c r="J116" s="70"/>
      <c r="K116" s="70"/>
      <c r="L116" s="70"/>
      <c r="M116" s="70"/>
      <c r="O116" s="70"/>
      <c r="P116" s="70"/>
      <c r="Q116" s="70"/>
    </row>
    <row r="117" spans="1:18" ht="12.5" x14ac:dyDescent="0.25">
      <c r="A117" s="164"/>
      <c r="B117" s="164"/>
      <c r="C117" s="789"/>
      <c r="D117" s="789"/>
      <c r="E117" s="789"/>
      <c r="F117" s="789"/>
      <c r="G117" s="70"/>
      <c r="I117" s="70"/>
      <c r="J117" s="70"/>
      <c r="K117" s="70"/>
      <c r="L117" s="70"/>
      <c r="M117" s="70"/>
      <c r="O117" s="70"/>
      <c r="P117" s="70"/>
      <c r="Q117" s="70"/>
    </row>
    <row r="118" spans="1:18" ht="12.75" customHeight="1" x14ac:dyDescent="0.25">
      <c r="A118" s="164"/>
      <c r="B118" s="164"/>
      <c r="C118" s="1149" t="s">
        <v>7779</v>
      </c>
      <c r="D118" s="1149"/>
      <c r="E118" s="1149"/>
      <c r="F118" s="1149"/>
      <c r="G118" s="1150"/>
      <c r="I118" s="70"/>
      <c r="J118" s="70"/>
      <c r="K118" s="70"/>
      <c r="L118" s="70"/>
      <c r="M118" s="70"/>
      <c r="O118" s="70"/>
      <c r="P118" s="70"/>
      <c r="Q118" s="70"/>
    </row>
    <row r="119" spans="1:18" ht="12.5" x14ac:dyDescent="0.25">
      <c r="A119" s="164"/>
      <c r="B119" s="164"/>
      <c r="C119" s="1152"/>
      <c r="D119" s="1449"/>
      <c r="E119" s="1449"/>
      <c r="F119" s="1449"/>
      <c r="G119" s="1449"/>
      <c r="H119" s="396"/>
      <c r="I119" s="70"/>
      <c r="J119" s="70"/>
      <c r="K119" s="70"/>
      <c r="L119" s="70"/>
      <c r="M119" s="70"/>
      <c r="N119" s="70"/>
      <c r="O119" s="70"/>
      <c r="P119" s="70"/>
      <c r="Q119" s="70"/>
    </row>
    <row r="120" spans="1:18" ht="36" customHeight="1" x14ac:dyDescent="0.25">
      <c r="A120" s="164"/>
      <c r="B120" s="164"/>
      <c r="C120" s="1478" t="s">
        <v>7780</v>
      </c>
      <c r="D120" s="1478"/>
      <c r="E120" s="1478"/>
      <c r="F120" s="1478"/>
      <c r="G120" s="1478"/>
      <c r="H120" s="1478"/>
      <c r="I120" s="1478"/>
      <c r="J120" s="1478"/>
      <c r="K120" s="1478"/>
      <c r="L120" s="1478"/>
      <c r="M120" s="1478"/>
      <c r="N120" s="1478"/>
      <c r="O120" s="1478"/>
      <c r="P120" s="164"/>
      <c r="Q120" s="70"/>
    </row>
    <row r="121" spans="1:18" ht="15.5" x14ac:dyDescent="0.25">
      <c r="A121" s="164"/>
      <c r="B121" s="164"/>
      <c r="C121" s="1341" t="s">
        <v>89</v>
      </c>
      <c r="D121" s="1342"/>
      <c r="E121" s="1342"/>
      <c r="F121" s="1342"/>
      <c r="G121" s="1342"/>
      <c r="H121" s="1342"/>
      <c r="I121" s="1342"/>
      <c r="J121" s="1342"/>
      <c r="K121" s="1342"/>
      <c r="L121" s="1342"/>
      <c r="M121" s="1342"/>
      <c r="N121" s="1342"/>
      <c r="O121" s="1343"/>
      <c r="P121" s="164"/>
      <c r="Q121" s="70"/>
    </row>
    <row r="122" spans="1:18" ht="12.5" x14ac:dyDescent="0.25">
      <c r="A122" s="164"/>
      <c r="B122" s="164"/>
      <c r="C122" s="1333"/>
      <c r="D122" s="1334"/>
      <c r="E122" s="1334"/>
      <c r="F122" s="1334"/>
      <c r="G122" s="1334"/>
      <c r="H122" s="1334"/>
      <c r="I122" s="1334"/>
      <c r="J122" s="1334"/>
      <c r="K122" s="1334"/>
      <c r="L122" s="1334"/>
      <c r="M122" s="1334"/>
      <c r="N122" s="1334"/>
      <c r="O122" s="1335"/>
      <c r="P122" s="70"/>
      <c r="Q122" s="70"/>
    </row>
    <row r="123" spans="1:18" ht="12.5" x14ac:dyDescent="0.25">
      <c r="A123" s="164"/>
      <c r="B123" s="164"/>
      <c r="C123" s="1518"/>
      <c r="D123" s="1519"/>
      <c r="E123" s="1519"/>
      <c r="F123" s="1519"/>
      <c r="G123" s="1519"/>
      <c r="H123" s="1519"/>
      <c r="I123" s="1519"/>
      <c r="J123" s="1519"/>
      <c r="K123" s="1519"/>
      <c r="L123" s="1519"/>
      <c r="M123" s="1519"/>
      <c r="N123" s="1519"/>
      <c r="O123" s="1520"/>
      <c r="P123" s="70"/>
      <c r="Q123" s="70"/>
    </row>
    <row r="124" spans="1:18" ht="12.5" x14ac:dyDescent="0.25">
      <c r="C124" s="1518"/>
      <c r="D124" s="1519"/>
      <c r="E124" s="1519"/>
      <c r="F124" s="1519"/>
      <c r="G124" s="1519"/>
      <c r="H124" s="1519"/>
      <c r="I124" s="1519"/>
      <c r="J124" s="1519"/>
      <c r="K124" s="1519"/>
      <c r="L124" s="1519"/>
      <c r="M124" s="1519"/>
      <c r="N124" s="1519"/>
      <c r="O124" s="1520"/>
      <c r="R124" s="50" t="s">
        <v>4257</v>
      </c>
    </row>
    <row r="125" spans="1:18" ht="12.75" customHeight="1" x14ac:dyDescent="0.25">
      <c r="C125" s="1518"/>
      <c r="D125" s="1519"/>
      <c r="E125" s="1519"/>
      <c r="F125" s="1519"/>
      <c r="G125" s="1519"/>
      <c r="H125" s="1519"/>
      <c r="I125" s="1519"/>
      <c r="J125" s="1519"/>
      <c r="K125" s="1519"/>
      <c r="L125" s="1519"/>
      <c r="M125" s="1519"/>
      <c r="N125" s="1519"/>
      <c r="O125" s="1520"/>
    </row>
    <row r="126" spans="1:18" ht="12.75" customHeight="1" x14ac:dyDescent="0.25">
      <c r="C126" s="1518"/>
      <c r="D126" s="1519"/>
      <c r="E126" s="1519"/>
      <c r="F126" s="1519"/>
      <c r="G126" s="1519"/>
      <c r="H126" s="1519"/>
      <c r="I126" s="1519"/>
      <c r="J126" s="1519"/>
      <c r="K126" s="1519"/>
      <c r="L126" s="1519"/>
      <c r="M126" s="1519"/>
      <c r="N126" s="1519"/>
      <c r="O126" s="1520"/>
    </row>
    <row r="127" spans="1:18" ht="12.75" customHeight="1" x14ac:dyDescent="0.25">
      <c r="C127" s="1518"/>
      <c r="D127" s="1519"/>
      <c r="E127" s="1519"/>
      <c r="F127" s="1519"/>
      <c r="G127" s="1519"/>
      <c r="H127" s="1519"/>
      <c r="I127" s="1519"/>
      <c r="J127" s="1519"/>
      <c r="K127" s="1519"/>
      <c r="L127" s="1519"/>
      <c r="M127" s="1519"/>
      <c r="N127" s="1519"/>
      <c r="O127" s="1520"/>
    </row>
    <row r="128" spans="1:18" ht="12.75" customHeight="1" x14ac:dyDescent="0.25">
      <c r="C128" s="1336"/>
      <c r="D128" s="1337"/>
      <c r="E128" s="1337"/>
      <c r="F128" s="1337"/>
      <c r="G128" s="1337"/>
      <c r="H128" s="1337"/>
      <c r="I128" s="1337"/>
      <c r="J128" s="1337"/>
      <c r="K128" s="1337"/>
      <c r="L128" s="1337"/>
      <c r="M128" s="1337"/>
      <c r="N128" s="1337"/>
      <c r="O128" s="1338"/>
    </row>
  </sheetData>
  <mergeCells count="26">
    <mergeCell ref="C10:O10"/>
    <mergeCell ref="G1:R4"/>
    <mergeCell ref="D5:N5"/>
    <mergeCell ref="C6:O6"/>
    <mergeCell ref="C8:O8"/>
    <mergeCell ref="C9:I9"/>
    <mergeCell ref="G69:N69"/>
    <mergeCell ref="C13:D13"/>
    <mergeCell ref="C14:D14"/>
    <mergeCell ref="C15:D15"/>
    <mergeCell ref="C17:O17"/>
    <mergeCell ref="C18:O18"/>
    <mergeCell ref="C19:L19"/>
    <mergeCell ref="D23:N23"/>
    <mergeCell ref="D25:G25"/>
    <mergeCell ref="D54:N54"/>
    <mergeCell ref="D55:G55"/>
    <mergeCell ref="L55:N55"/>
    <mergeCell ref="C121:O121"/>
    <mergeCell ref="C122:O128"/>
    <mergeCell ref="C70:M70"/>
    <mergeCell ref="C71:M71"/>
    <mergeCell ref="C75:P75"/>
    <mergeCell ref="C76:P76"/>
    <mergeCell ref="D119:G119"/>
    <mergeCell ref="C120:O120"/>
  </mergeCells>
  <dataValidations count="4">
    <dataValidation type="list" allowBlank="1" showInputMessage="1" showErrorMessage="1" prompt="Please select if you have completed the questionnaire." sqref="N19 H20">
      <formula1>$Q$5:$Q$7</formula1>
    </dataValidation>
    <dataValidation type="whole" operator="lessThanOrEqual" allowBlank="1" showInputMessage="1" showErrorMessage="1" error="Whole negative numbers expected in this cell" sqref="D32:J32 D44:I46">
      <formula1>0</formula1>
    </dataValidation>
    <dataValidation operator="lessThan" allowBlank="1" showErrorMessage="1" errorTitle="Input error" promptTitle="Enter as negative" sqref="D42:J43 D30:J32 G58:G65"/>
    <dataValidation type="list" operator="lessThan" allowBlank="1" showInputMessage="1" showErrorMessage="1" errorTitle="Input error" error="Must be 1 to 5" promptTitle="Scale 1 through 5" prompt="(1 = Strongly Disagree through to 5 = Strongly Agree)_x000a_" sqref="G78">
      <formula1>"1,2,3,4,5"</formula1>
    </dataValidation>
  </dataValidations>
  <hyperlinks>
    <hyperlink ref="G13" r:id="rId1"/>
    <hyperlink ref="G14" r:id="rId2"/>
    <hyperlink ref="G15" r:id="rId3" display="http://www.scotland.gov.uk/Resource/Doc/919/0095594.pdf"/>
  </hyperlinks>
  <printOptions headings="1" gridLines="1"/>
  <pageMargins left="0.74803149606299213" right="0.74803149606299213" top="0.98425196850393704" bottom="0.98425196850393704" header="0.51181102362204722" footer="0.51181102362204722"/>
  <pageSetup paperSize="9" scale="31" orientation="portrait" r:id="rId4"/>
  <headerFooter alignWithMargins="0"/>
  <legacyDrawing r:id="rId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U2573"/>
  <sheetViews>
    <sheetView showGridLines="0" zoomScale="80" zoomScaleNormal="80" workbookViewId="0"/>
  </sheetViews>
  <sheetFormatPr defaultRowHeight="12.75" customHeight="1" x14ac:dyDescent="0.25"/>
  <cols>
    <col min="2" max="2" width="48.1796875" customWidth="1"/>
    <col min="3" max="3" width="11.81640625" customWidth="1"/>
    <col min="4" max="4" width="10.453125" customWidth="1"/>
    <col min="5" max="5" width="2.1796875" customWidth="1"/>
    <col min="6" max="7" width="16.54296875" customWidth="1"/>
    <col min="8" max="8" width="2.1796875" customWidth="1"/>
    <col min="9" max="9" width="16.54296875" customWidth="1"/>
    <col min="10" max="10" width="2.1796875" customWidth="1"/>
    <col min="11" max="11" width="16.54296875" customWidth="1"/>
    <col min="12" max="12" width="2.1796875" customWidth="1"/>
    <col min="13" max="13" width="16.54296875" customWidth="1"/>
    <col min="14" max="14" width="2.1796875" customWidth="1"/>
    <col min="15" max="15" width="16.54296875" customWidth="1"/>
    <col min="16" max="16" width="2.1796875" customWidth="1"/>
    <col min="17" max="17" width="16.54296875" customWidth="1"/>
    <col min="18" max="18" width="9.1796875" customWidth="1"/>
  </cols>
  <sheetData>
    <row r="1" spans="1:21" s="471" customFormat="1" ht="18" x14ac:dyDescent="0.4">
      <c r="A1" s="467"/>
      <c r="B1" s="468"/>
      <c r="C1" s="469"/>
      <c r="D1" s="469"/>
      <c r="E1" s="469"/>
      <c r="F1" s="469"/>
      <c r="G1" s="469"/>
      <c r="H1" s="469"/>
      <c r="I1" s="469"/>
      <c r="J1" s="469"/>
      <c r="K1" s="469"/>
      <c r="L1" s="469"/>
      <c r="M1" s="469"/>
      <c r="N1" s="469"/>
      <c r="O1" s="469"/>
      <c r="P1" s="469"/>
      <c r="Q1" s="470"/>
      <c r="R1" s="469"/>
    </row>
    <row r="2" spans="1:21" s="471" customFormat="1" ht="18" customHeight="1" x14ac:dyDescent="0.4">
      <c r="A2" s="467"/>
      <c r="B2" s="472" t="s">
        <v>4261</v>
      </c>
      <c r="C2" s="473"/>
      <c r="D2" s="473"/>
      <c r="E2" s="473"/>
      <c r="F2" s="473"/>
      <c r="G2" s="473"/>
      <c r="H2" s="473"/>
      <c r="I2" s="473"/>
      <c r="J2" s="473"/>
      <c r="K2" s="473"/>
      <c r="L2" s="473"/>
      <c r="M2" s="473"/>
      <c r="N2" s="473"/>
      <c r="O2" s="473"/>
      <c r="P2" s="473"/>
      <c r="Q2" s="473"/>
      <c r="R2" s="473"/>
    </row>
    <row r="3" spans="1:21" s="471" customFormat="1" ht="18" customHeight="1" x14ac:dyDescent="0.4">
      <c r="A3" s="467"/>
      <c r="B3" s="472"/>
      <c r="C3" s="473"/>
      <c r="D3" s="473"/>
      <c r="E3" s="473"/>
      <c r="F3" s="473"/>
      <c r="G3" s="473"/>
      <c r="H3" s="473"/>
      <c r="I3" s="473"/>
      <c r="J3" s="473"/>
      <c r="K3" s="473"/>
      <c r="L3" s="473"/>
      <c r="M3" s="473"/>
      <c r="N3" s="473"/>
      <c r="O3" s="473"/>
      <c r="P3" s="473"/>
      <c r="Q3" s="473"/>
      <c r="R3" s="473"/>
    </row>
    <row r="4" spans="1:21" s="471" customFormat="1" ht="17.25" customHeight="1" x14ac:dyDescent="0.25">
      <c r="A4" s="467"/>
      <c r="B4" s="1548" t="s">
        <v>4262</v>
      </c>
      <c r="C4" s="1548"/>
      <c r="D4" s="1548"/>
      <c r="E4" s="1548"/>
      <c r="F4" s="1548"/>
      <c r="G4" s="1548"/>
      <c r="H4" s="1548"/>
      <c r="I4" s="1548"/>
      <c r="J4" s="1548"/>
      <c r="K4" s="1548"/>
      <c r="L4" s="1548"/>
      <c r="M4" s="1548"/>
      <c r="N4" s="1548"/>
      <c r="O4" s="1548"/>
      <c r="P4" s="1548"/>
      <c r="Q4" s="1548"/>
      <c r="R4" s="1548"/>
    </row>
    <row r="5" spans="1:21" s="471" customFormat="1" ht="20.25" customHeight="1" x14ac:dyDescent="0.25">
      <c r="A5" s="467"/>
      <c r="B5" s="1548"/>
      <c r="C5" s="1548"/>
      <c r="D5" s="1548"/>
      <c r="E5" s="1548"/>
      <c r="F5" s="1548"/>
      <c r="G5" s="1548"/>
      <c r="H5" s="1548"/>
      <c r="I5" s="1548"/>
      <c r="J5" s="1548"/>
      <c r="K5" s="1548"/>
      <c r="L5" s="1548"/>
      <c r="M5" s="1548"/>
      <c r="N5" s="1548"/>
      <c r="O5" s="1548"/>
      <c r="P5" s="1548"/>
      <c r="Q5" s="1548"/>
      <c r="R5" s="1548"/>
    </row>
    <row r="6" spans="1:21" s="471" customFormat="1" ht="18.75" customHeight="1" x14ac:dyDescent="0.25">
      <c r="A6" s="467"/>
      <c r="B6" s="1548"/>
      <c r="C6" s="1548"/>
      <c r="D6" s="1548"/>
      <c r="E6" s="1548"/>
      <c r="F6" s="1548"/>
      <c r="G6" s="1548"/>
      <c r="H6" s="1548"/>
      <c r="I6" s="1548"/>
      <c r="J6" s="1548"/>
      <c r="K6" s="1548"/>
      <c r="L6" s="1548"/>
      <c r="M6" s="1548"/>
      <c r="N6" s="1548"/>
      <c r="O6" s="1548"/>
      <c r="P6" s="1548"/>
      <c r="Q6" s="1548"/>
      <c r="R6" s="1548"/>
    </row>
    <row r="7" spans="1:21" s="471" customFormat="1" ht="14.25" customHeight="1" x14ac:dyDescent="0.3">
      <c r="A7" s="467"/>
      <c r="B7" s="474"/>
      <c r="C7" s="474"/>
      <c r="D7" s="475"/>
      <c r="E7" s="475"/>
      <c r="F7" s="475"/>
      <c r="G7" s="475"/>
      <c r="H7" s="475"/>
      <c r="I7" s="475"/>
      <c r="J7" s="475"/>
      <c r="K7" s="475"/>
      <c r="L7" s="475"/>
      <c r="M7" s="475"/>
      <c r="N7" s="475"/>
      <c r="O7" s="475"/>
      <c r="P7" s="475"/>
      <c r="Q7" s="475"/>
      <c r="R7" s="476"/>
    </row>
    <row r="8" spans="1:21" s="471" customFormat="1" ht="149.25" customHeight="1" x14ac:dyDescent="0.25">
      <c r="A8" s="467"/>
      <c r="B8" s="1549" t="s">
        <v>4263</v>
      </c>
      <c r="C8" s="1549"/>
      <c r="D8" s="1549"/>
      <c r="E8" s="1549"/>
      <c r="F8" s="1549"/>
      <c r="G8" s="1549"/>
      <c r="H8" s="1549"/>
      <c r="I8" s="1549"/>
      <c r="J8" s="1549"/>
      <c r="K8" s="1549"/>
      <c r="L8" s="1549"/>
      <c r="M8" s="1549"/>
      <c r="N8" s="1549"/>
      <c r="O8" s="1549"/>
      <c r="P8" s="1549"/>
      <c r="Q8" s="1549"/>
      <c r="R8" s="1549"/>
    </row>
    <row r="9" spans="1:21" s="471" customFormat="1" ht="14.25" customHeight="1" x14ac:dyDescent="0.3">
      <c r="A9" s="467"/>
      <c r="B9" s="474"/>
      <c r="C9" s="474"/>
      <c r="D9" s="475"/>
      <c r="E9" s="475"/>
      <c r="F9" s="475"/>
      <c r="G9" s="475"/>
      <c r="H9" s="475"/>
      <c r="I9" s="475"/>
      <c r="J9" s="475"/>
      <c r="K9" s="475"/>
      <c r="L9" s="475"/>
      <c r="M9" s="475"/>
      <c r="N9" s="475"/>
      <c r="O9" s="475"/>
      <c r="P9" s="475"/>
      <c r="Q9" s="475"/>
      <c r="R9" s="476"/>
    </row>
    <row r="10" spans="1:21" s="471" customFormat="1" ht="77.25" customHeight="1" x14ac:dyDescent="0.25">
      <c r="A10" s="467"/>
      <c r="B10" s="477" t="s">
        <v>4264</v>
      </c>
      <c r="C10" s="476"/>
      <c r="D10" s="478" t="s">
        <v>4265</v>
      </c>
      <c r="E10" s="479"/>
      <c r="F10" s="478" t="s">
        <v>4266</v>
      </c>
      <c r="G10" s="478" t="s">
        <v>4267</v>
      </c>
      <c r="H10" s="480"/>
      <c r="I10" s="1546" t="s">
        <v>4268</v>
      </c>
      <c r="K10" s="478" t="s">
        <v>4269</v>
      </c>
      <c r="L10" s="480"/>
      <c r="M10" s="478" t="s">
        <v>4270</v>
      </c>
      <c r="N10" s="480"/>
      <c r="O10" s="1546" t="s">
        <v>4271</v>
      </c>
      <c r="P10" s="476"/>
      <c r="Q10" s="478" t="s">
        <v>4272</v>
      </c>
      <c r="R10" s="481"/>
      <c r="S10" s="482"/>
      <c r="T10" s="471" t="s">
        <v>4273</v>
      </c>
    </row>
    <row r="11" spans="1:21" s="471" customFormat="1" ht="18" customHeight="1" x14ac:dyDescent="0.3">
      <c r="A11" s="467"/>
      <c r="B11" s="483"/>
      <c r="C11" s="476"/>
      <c r="D11" s="484"/>
      <c r="E11" s="485"/>
      <c r="F11" s="484" t="s">
        <v>6</v>
      </c>
      <c r="G11" s="484" t="s">
        <v>6</v>
      </c>
      <c r="H11" s="486"/>
      <c r="I11" s="1547"/>
      <c r="K11" s="484" t="s">
        <v>6</v>
      </c>
      <c r="L11" s="486"/>
      <c r="M11" s="484" t="s">
        <v>6</v>
      </c>
      <c r="N11" s="486"/>
      <c r="O11" s="1547"/>
      <c r="P11" s="476"/>
      <c r="Q11" s="484" t="s">
        <v>6</v>
      </c>
      <c r="R11" s="481"/>
      <c r="S11" s="482"/>
    </row>
    <row r="12" spans="1:21" s="471" customFormat="1" ht="14.25" customHeight="1" x14ac:dyDescent="0.3">
      <c r="A12" s="467"/>
      <c r="B12" s="476"/>
      <c r="C12" s="476"/>
      <c r="D12" s="486">
        <v>1</v>
      </c>
      <c r="E12" s="486"/>
      <c r="F12" s="486">
        <v>2</v>
      </c>
      <c r="G12" s="486">
        <v>3</v>
      </c>
      <c r="H12" s="486"/>
      <c r="I12" s="486">
        <v>4</v>
      </c>
      <c r="J12" s="487"/>
      <c r="K12" s="486">
        <v>5</v>
      </c>
      <c r="L12" s="486"/>
      <c r="M12" s="486">
        <v>6</v>
      </c>
      <c r="N12" s="486"/>
      <c r="O12" s="486">
        <v>7</v>
      </c>
      <c r="P12" s="488"/>
      <c r="Q12" s="486">
        <v>8</v>
      </c>
      <c r="R12" s="481"/>
      <c r="S12" s="482"/>
    </row>
    <row r="13" spans="1:21" s="471" customFormat="1" ht="15" customHeight="1" x14ac:dyDescent="0.3">
      <c r="A13" s="467"/>
      <c r="C13" s="476"/>
      <c r="D13" s="476"/>
      <c r="E13" s="476"/>
      <c r="F13" s="488"/>
      <c r="G13" s="488"/>
      <c r="H13" s="488"/>
      <c r="I13" s="488"/>
      <c r="J13" s="488"/>
      <c r="K13" s="476"/>
      <c r="L13" s="476"/>
      <c r="M13" s="476"/>
      <c r="N13" s="476"/>
      <c r="O13" s="476"/>
      <c r="P13" s="476"/>
      <c r="Q13" s="476"/>
      <c r="R13" s="489"/>
      <c r="S13" s="490"/>
    </row>
    <row r="14" spans="1:21" s="471" customFormat="1" ht="14" x14ac:dyDescent="0.3">
      <c r="A14" s="467"/>
      <c r="B14" s="491" t="s">
        <v>4274</v>
      </c>
      <c r="C14" s="481"/>
      <c r="D14" s="492" t="s">
        <v>893</v>
      </c>
      <c r="E14" s="492"/>
      <c r="F14" s="493"/>
      <c r="G14" s="493"/>
      <c r="H14" s="494"/>
      <c r="I14" s="495"/>
      <c r="J14" s="496"/>
      <c r="K14" s="497"/>
      <c r="L14" s="498"/>
      <c r="M14" s="497"/>
      <c r="N14" s="498"/>
      <c r="O14" s="495"/>
      <c r="P14" s="476"/>
      <c r="Q14" s="493"/>
      <c r="R14" s="499" t="str">
        <f>IF(F14+G14+Q14=0,"Ok",IF(AND(Q14&gt;0,F14+G14+J14&lt;0),"Ok","Error"))</f>
        <v>Ok</v>
      </c>
      <c r="S14" s="500"/>
      <c r="T14" s="501" t="str">
        <f>IF(AND((F14+G14&lt;0),(K14+M14)&gt;(F14+G14-1)),"Error - total of columns K and M should be greater than individual contribution","Ok")</f>
        <v>Ok</v>
      </c>
      <c r="U14" s="471">
        <f>IF(T14="ok",0,1)</f>
        <v>0</v>
      </c>
    </row>
    <row r="15" spans="1:21" s="471" customFormat="1" ht="15" customHeight="1" x14ac:dyDescent="0.3">
      <c r="A15" s="467"/>
      <c r="B15" s="502"/>
      <c r="C15" s="476"/>
      <c r="D15" s="502"/>
      <c r="E15" s="502"/>
      <c r="F15" s="503"/>
      <c r="G15" s="502"/>
      <c r="H15" s="502"/>
      <c r="I15" s="488"/>
      <c r="J15" s="502"/>
      <c r="K15" s="502"/>
      <c r="L15" s="502"/>
      <c r="M15" s="502"/>
      <c r="N15" s="502"/>
      <c r="O15" s="502"/>
      <c r="P15" s="502"/>
      <c r="Q15" s="502"/>
      <c r="R15" s="504"/>
      <c r="S15" s="482"/>
    </row>
    <row r="16" spans="1:21" s="471" customFormat="1" ht="14" x14ac:dyDescent="0.3">
      <c r="A16" s="467"/>
      <c r="B16" s="481" t="s">
        <v>4275</v>
      </c>
      <c r="C16" s="481"/>
      <c r="D16" s="492" t="s">
        <v>879</v>
      </c>
      <c r="E16" s="492"/>
      <c r="F16" s="493"/>
      <c r="G16" s="493"/>
      <c r="H16" s="505"/>
      <c r="I16" s="495"/>
      <c r="J16" s="481"/>
      <c r="K16" s="506"/>
      <c r="L16" s="498"/>
      <c r="M16" s="506"/>
      <c r="N16" s="498"/>
      <c r="O16" s="506"/>
      <c r="P16" s="502"/>
      <c r="Q16" s="493"/>
      <c r="R16" s="499" t="str">
        <f t="shared" ref="R16:R28" si="0">IF(F16+G16+Q16=0,"Ok",IF(AND(Q16&gt;0,F16+G16+J16&lt;0),"Ok","Error"))</f>
        <v>Ok</v>
      </c>
      <c r="S16" s="482"/>
    </row>
    <row r="17" spans="1:19" s="471" customFormat="1" ht="14" x14ac:dyDescent="0.3">
      <c r="A17" s="467"/>
      <c r="B17" s="481" t="s">
        <v>4276</v>
      </c>
      <c r="C17" s="481"/>
      <c r="D17" s="492" t="s">
        <v>881</v>
      </c>
      <c r="E17" s="492"/>
      <c r="F17" s="493"/>
      <c r="G17" s="493"/>
      <c r="H17" s="505"/>
      <c r="I17" s="495"/>
      <c r="J17" s="481"/>
      <c r="K17" s="507"/>
      <c r="L17" s="498"/>
      <c r="M17" s="507"/>
      <c r="N17" s="498"/>
      <c r="O17" s="507"/>
      <c r="P17" s="502"/>
      <c r="Q17" s="493"/>
      <c r="R17" s="499" t="str">
        <f t="shared" si="0"/>
        <v>Ok</v>
      </c>
      <c r="S17" s="482"/>
    </row>
    <row r="18" spans="1:19" s="471" customFormat="1" ht="14" x14ac:dyDescent="0.3">
      <c r="A18" s="467"/>
      <c r="B18" s="481" t="s">
        <v>4277</v>
      </c>
      <c r="C18" s="481"/>
      <c r="D18" s="492" t="s">
        <v>883</v>
      </c>
      <c r="E18" s="492"/>
      <c r="F18" s="508"/>
      <c r="G18" s="508"/>
      <c r="H18" s="505"/>
      <c r="I18" s="495"/>
      <c r="J18" s="481"/>
      <c r="K18" s="507"/>
      <c r="L18" s="498"/>
      <c r="M18" s="507"/>
      <c r="N18" s="498"/>
      <c r="O18" s="507"/>
      <c r="P18" s="502"/>
      <c r="Q18" s="508"/>
      <c r="R18" s="499" t="str">
        <f t="shared" si="0"/>
        <v>Ok</v>
      </c>
      <c r="S18" s="482"/>
    </row>
    <row r="19" spans="1:19" s="471" customFormat="1" ht="14" x14ac:dyDescent="0.3">
      <c r="A19" s="467"/>
      <c r="B19" s="481" t="s">
        <v>4278</v>
      </c>
      <c r="C19" s="481"/>
      <c r="D19" s="492" t="s">
        <v>889</v>
      </c>
      <c r="E19" s="492"/>
      <c r="F19" s="493"/>
      <c r="G19" s="493"/>
      <c r="H19" s="505"/>
      <c r="I19" s="495"/>
      <c r="J19" s="481"/>
      <c r="K19" s="507"/>
      <c r="L19" s="498"/>
      <c r="M19" s="507"/>
      <c r="N19" s="498"/>
      <c r="O19" s="507"/>
      <c r="P19" s="502"/>
      <c r="Q19" s="493"/>
      <c r="R19" s="499" t="str">
        <f t="shared" si="0"/>
        <v>Ok</v>
      </c>
      <c r="S19" s="482"/>
    </row>
    <row r="20" spans="1:19" s="471" customFormat="1" ht="14" x14ac:dyDescent="0.3">
      <c r="A20" s="467"/>
      <c r="B20" s="481" t="s">
        <v>4279</v>
      </c>
      <c r="C20" s="481"/>
      <c r="D20" s="509" t="s">
        <v>1077</v>
      </c>
      <c r="E20" s="509"/>
      <c r="F20" s="493"/>
      <c r="G20" s="493"/>
      <c r="H20" s="505"/>
      <c r="I20" s="495"/>
      <c r="J20" s="481"/>
      <c r="K20" s="507"/>
      <c r="L20" s="498"/>
      <c r="M20" s="507"/>
      <c r="N20" s="498"/>
      <c r="O20" s="507"/>
      <c r="P20" s="502"/>
      <c r="Q20" s="493"/>
      <c r="R20" s="499" t="str">
        <f t="shared" si="0"/>
        <v>Ok</v>
      </c>
      <c r="S20" s="482"/>
    </row>
    <row r="21" spans="1:19" s="471" customFormat="1" ht="14" x14ac:dyDescent="0.3">
      <c r="A21" s="467"/>
      <c r="B21" s="481" t="s">
        <v>3889</v>
      </c>
      <c r="C21" s="481"/>
      <c r="D21" s="509" t="s">
        <v>1117</v>
      </c>
      <c r="E21" s="509"/>
      <c r="F21" s="493"/>
      <c r="G21" s="493"/>
      <c r="H21" s="505"/>
      <c r="I21" s="495"/>
      <c r="J21" s="481"/>
      <c r="K21" s="507"/>
      <c r="L21" s="498"/>
      <c r="M21" s="507"/>
      <c r="N21" s="498"/>
      <c r="O21" s="507"/>
      <c r="P21" s="502"/>
      <c r="Q21" s="493"/>
      <c r="R21" s="499" t="str">
        <f t="shared" si="0"/>
        <v>Ok</v>
      </c>
      <c r="S21" s="482"/>
    </row>
    <row r="22" spans="1:19" s="471" customFormat="1" ht="14" x14ac:dyDescent="0.3">
      <c r="A22" s="467"/>
      <c r="B22" s="481" t="s">
        <v>4280</v>
      </c>
      <c r="C22" s="481"/>
      <c r="D22" s="509" t="s">
        <v>1191</v>
      </c>
      <c r="E22" s="509"/>
      <c r="F22" s="493"/>
      <c r="G22" s="493"/>
      <c r="H22" s="505"/>
      <c r="I22" s="495"/>
      <c r="J22" s="481"/>
      <c r="K22" s="507"/>
      <c r="L22" s="498"/>
      <c r="M22" s="507"/>
      <c r="N22" s="498"/>
      <c r="O22" s="507"/>
      <c r="P22" s="502"/>
      <c r="Q22" s="493"/>
      <c r="R22" s="499" t="str">
        <f t="shared" si="0"/>
        <v>Ok</v>
      </c>
      <c r="S22" s="482"/>
    </row>
    <row r="23" spans="1:19" s="471" customFormat="1" ht="14" x14ac:dyDescent="0.3">
      <c r="A23" s="467"/>
      <c r="B23" s="481" t="s">
        <v>3898</v>
      </c>
      <c r="C23" s="481"/>
      <c r="D23" s="509" t="s">
        <v>1095</v>
      </c>
      <c r="E23" s="509"/>
      <c r="F23" s="493"/>
      <c r="G23" s="493"/>
      <c r="H23" s="505"/>
      <c r="I23" s="495"/>
      <c r="J23" s="481"/>
      <c r="K23" s="507"/>
      <c r="L23" s="498"/>
      <c r="M23" s="507"/>
      <c r="N23" s="498"/>
      <c r="O23" s="507"/>
      <c r="P23" s="502"/>
      <c r="Q23" s="493"/>
      <c r="R23" s="499" t="str">
        <f>IF(F23+G23+Q23=0,"Ok",IF(AND(Q23&gt;0,F23+G23+J23&lt;0),"Ok","Error"))</f>
        <v>Ok</v>
      </c>
      <c r="S23" s="482"/>
    </row>
    <row r="24" spans="1:19" s="471" customFormat="1" ht="14" x14ac:dyDescent="0.3">
      <c r="A24" s="467"/>
      <c r="B24" s="481" t="s">
        <v>4281</v>
      </c>
      <c r="C24" s="481"/>
      <c r="D24" s="509" t="s">
        <v>885</v>
      </c>
      <c r="E24" s="509"/>
      <c r="F24" s="493"/>
      <c r="G24" s="493"/>
      <c r="H24" s="505"/>
      <c r="I24" s="495"/>
      <c r="J24" s="481"/>
      <c r="K24" s="507"/>
      <c r="L24" s="498"/>
      <c r="M24" s="507"/>
      <c r="N24" s="498"/>
      <c r="O24" s="507"/>
      <c r="P24" s="502"/>
      <c r="Q24" s="493"/>
      <c r="R24" s="499" t="str">
        <f t="shared" si="0"/>
        <v>Ok</v>
      </c>
      <c r="S24" s="482"/>
    </row>
    <row r="25" spans="1:19" s="471" customFormat="1" ht="14" x14ac:dyDescent="0.3">
      <c r="A25" s="467"/>
      <c r="B25" s="481" t="s">
        <v>4282</v>
      </c>
      <c r="C25" s="481"/>
      <c r="D25" s="492" t="s">
        <v>887</v>
      </c>
      <c r="E25" s="492"/>
      <c r="F25" s="493"/>
      <c r="G25" s="493"/>
      <c r="H25" s="505"/>
      <c r="I25" s="495"/>
      <c r="J25" s="481"/>
      <c r="K25" s="507"/>
      <c r="L25" s="498"/>
      <c r="M25" s="507"/>
      <c r="N25" s="498"/>
      <c r="O25" s="507"/>
      <c r="P25" s="502"/>
      <c r="Q25" s="493"/>
      <c r="R25" s="499" t="str">
        <f t="shared" si="0"/>
        <v>Ok</v>
      </c>
      <c r="S25" s="482"/>
    </row>
    <row r="26" spans="1:19" s="471" customFormat="1" ht="14" x14ac:dyDescent="0.3">
      <c r="A26" s="467"/>
      <c r="B26" s="481" t="s">
        <v>4283</v>
      </c>
      <c r="C26" s="481"/>
      <c r="D26" s="509" t="s">
        <v>891</v>
      </c>
      <c r="E26" s="509"/>
      <c r="F26" s="493"/>
      <c r="G26" s="493"/>
      <c r="H26" s="505"/>
      <c r="I26" s="495"/>
      <c r="J26" s="481"/>
      <c r="K26" s="507"/>
      <c r="L26" s="498"/>
      <c r="M26" s="507"/>
      <c r="N26" s="498"/>
      <c r="O26" s="507"/>
      <c r="P26" s="502"/>
      <c r="Q26" s="493"/>
      <c r="R26" s="499" t="str">
        <f t="shared" si="0"/>
        <v>Ok</v>
      </c>
      <c r="S26" s="482"/>
    </row>
    <row r="27" spans="1:19" s="471" customFormat="1" ht="14" x14ac:dyDescent="0.3">
      <c r="A27" s="467"/>
      <c r="B27" s="481" t="s">
        <v>4284</v>
      </c>
      <c r="C27" s="481"/>
      <c r="D27" s="492" t="s">
        <v>895</v>
      </c>
      <c r="E27" s="492"/>
      <c r="F27" s="493"/>
      <c r="G27" s="493"/>
      <c r="H27" s="505"/>
      <c r="I27" s="495"/>
      <c r="J27" s="481"/>
      <c r="K27" s="507"/>
      <c r="L27" s="498"/>
      <c r="M27" s="507"/>
      <c r="N27" s="498"/>
      <c r="O27" s="507"/>
      <c r="P27" s="502"/>
      <c r="Q27" s="493"/>
      <c r="R27" s="499" t="str">
        <f t="shared" si="0"/>
        <v>Ok</v>
      </c>
      <c r="S27" s="482"/>
    </row>
    <row r="28" spans="1:19" s="471" customFormat="1" ht="14" x14ac:dyDescent="0.3">
      <c r="A28" s="467"/>
      <c r="B28" s="481" t="s">
        <v>4285</v>
      </c>
      <c r="C28" s="481"/>
      <c r="D28" s="509" t="s">
        <v>897</v>
      </c>
      <c r="E28" s="509"/>
      <c r="F28" s="493"/>
      <c r="G28" s="493"/>
      <c r="H28" s="505"/>
      <c r="I28" s="495"/>
      <c r="J28" s="481"/>
      <c r="K28" s="510"/>
      <c r="L28" s="498"/>
      <c r="M28" s="510"/>
      <c r="N28" s="498"/>
      <c r="O28" s="510"/>
      <c r="P28" s="502"/>
      <c r="Q28" s="493"/>
      <c r="R28" s="499" t="str">
        <f t="shared" si="0"/>
        <v>Ok</v>
      </c>
      <c r="S28" s="482"/>
    </row>
    <row r="29" spans="1:19" s="471" customFormat="1" ht="14.25" customHeight="1" x14ac:dyDescent="0.3">
      <c r="A29" s="467"/>
      <c r="B29" s="476"/>
      <c r="C29" s="511"/>
      <c r="D29" s="480"/>
      <c r="E29" s="480"/>
      <c r="F29" s="476"/>
      <c r="G29" s="476"/>
      <c r="H29" s="476"/>
      <c r="I29" s="476"/>
      <c r="J29" s="476"/>
      <c r="K29" s="476"/>
      <c r="L29" s="476"/>
      <c r="M29" s="476"/>
      <c r="N29" s="476"/>
      <c r="O29" s="476"/>
      <c r="P29" s="476"/>
      <c r="Q29" s="476"/>
      <c r="R29" s="504"/>
      <c r="S29" s="482"/>
    </row>
    <row r="30" spans="1:19" s="471" customFormat="1" ht="14.25" customHeight="1" x14ac:dyDescent="0.3">
      <c r="A30" s="467"/>
      <c r="B30" s="476"/>
      <c r="C30" s="512"/>
      <c r="D30" s="512"/>
      <c r="E30" s="512"/>
      <c r="F30" s="476"/>
      <c r="G30" s="476"/>
      <c r="H30" s="476"/>
      <c r="I30" s="476"/>
      <c r="J30" s="476"/>
      <c r="K30" s="476"/>
      <c r="L30" s="476"/>
      <c r="M30" s="476"/>
      <c r="N30" s="476"/>
      <c r="O30" s="476"/>
      <c r="P30" s="476"/>
      <c r="Q30" s="476"/>
      <c r="R30" s="504"/>
      <c r="S30" s="482"/>
    </row>
    <row r="31" spans="1:19" s="471" customFormat="1" ht="77.25" customHeight="1" x14ac:dyDescent="0.25">
      <c r="A31" s="467"/>
      <c r="B31" s="477" t="s">
        <v>4286</v>
      </c>
      <c r="C31" s="476"/>
      <c r="D31" s="478" t="s">
        <v>4265</v>
      </c>
      <c r="E31" s="479"/>
      <c r="F31" s="478" t="s">
        <v>4266</v>
      </c>
      <c r="G31" s="478" t="s">
        <v>4267</v>
      </c>
      <c r="H31" s="480"/>
      <c r="I31" s="1546" t="s">
        <v>4268</v>
      </c>
      <c r="K31" s="478" t="s">
        <v>4269</v>
      </c>
      <c r="L31" s="480"/>
      <c r="M31" s="478" t="s">
        <v>4270</v>
      </c>
      <c r="N31" s="480"/>
      <c r="O31" s="1546" t="s">
        <v>4271</v>
      </c>
      <c r="P31" s="476"/>
      <c r="Q31" s="478" t="s">
        <v>4272</v>
      </c>
      <c r="R31" s="481"/>
      <c r="S31" s="482"/>
    </row>
    <row r="32" spans="1:19" s="471" customFormat="1" ht="18" customHeight="1" x14ac:dyDescent="0.3">
      <c r="A32" s="467"/>
      <c r="B32" s="483"/>
      <c r="C32" s="476"/>
      <c r="D32" s="484"/>
      <c r="E32" s="485"/>
      <c r="F32" s="484" t="s">
        <v>6</v>
      </c>
      <c r="G32" s="484" t="s">
        <v>6</v>
      </c>
      <c r="H32" s="486"/>
      <c r="I32" s="1547"/>
      <c r="K32" s="484" t="s">
        <v>6</v>
      </c>
      <c r="L32" s="486"/>
      <c r="M32" s="484" t="s">
        <v>6</v>
      </c>
      <c r="N32" s="486"/>
      <c r="O32" s="1547"/>
      <c r="P32" s="476"/>
      <c r="Q32" s="484" t="s">
        <v>6</v>
      </c>
      <c r="R32" s="481"/>
      <c r="S32" s="482"/>
    </row>
    <row r="33" spans="1:21" s="471" customFormat="1" ht="14.25" customHeight="1" x14ac:dyDescent="0.3">
      <c r="A33" s="467"/>
      <c r="B33" s="476"/>
      <c r="C33" s="476"/>
      <c r="D33" s="486">
        <v>1</v>
      </c>
      <c r="E33" s="486"/>
      <c r="F33" s="486">
        <v>2</v>
      </c>
      <c r="G33" s="486">
        <v>3</v>
      </c>
      <c r="H33" s="486"/>
      <c r="I33" s="486">
        <v>4</v>
      </c>
      <c r="J33" s="487"/>
      <c r="K33" s="486">
        <v>5</v>
      </c>
      <c r="L33" s="486"/>
      <c r="M33" s="486">
        <v>6</v>
      </c>
      <c r="N33" s="486"/>
      <c r="O33" s="486">
        <v>7</v>
      </c>
      <c r="P33" s="488"/>
      <c r="Q33" s="486">
        <v>8</v>
      </c>
      <c r="R33" s="481"/>
      <c r="S33" s="482"/>
    </row>
    <row r="34" spans="1:21" s="471" customFormat="1" ht="15" customHeight="1" x14ac:dyDescent="0.3">
      <c r="A34" s="467"/>
      <c r="C34" s="512"/>
      <c r="D34" s="512"/>
      <c r="E34" s="512"/>
      <c r="F34" s="476"/>
      <c r="G34" s="476"/>
      <c r="H34" s="476"/>
      <c r="I34" s="476"/>
      <c r="J34" s="476"/>
      <c r="K34" s="476"/>
      <c r="L34" s="476"/>
      <c r="M34" s="476"/>
      <c r="N34" s="476"/>
      <c r="O34" s="476"/>
      <c r="P34" s="476"/>
      <c r="Q34" s="476"/>
      <c r="R34" s="504"/>
      <c r="S34" s="490"/>
    </row>
    <row r="35" spans="1:21" s="471" customFormat="1" ht="14" x14ac:dyDescent="0.3">
      <c r="A35" s="467"/>
      <c r="B35" s="491" t="s">
        <v>4287</v>
      </c>
      <c r="C35" s="481"/>
      <c r="D35" s="492" t="s">
        <v>907</v>
      </c>
      <c r="E35" s="492"/>
      <c r="F35" s="493"/>
      <c r="G35" s="493"/>
      <c r="H35" s="494"/>
      <c r="I35" s="495"/>
      <c r="J35" s="496"/>
      <c r="K35" s="497"/>
      <c r="L35" s="498"/>
      <c r="M35" s="497"/>
      <c r="N35" s="498"/>
      <c r="O35" s="495"/>
      <c r="P35" s="476"/>
      <c r="Q35" s="493"/>
      <c r="R35" s="499" t="str">
        <f>IF(F35+G35+Q35=0,"Ok",IF(AND(Q35&gt;0,F35+G35+J35&lt;0),"Ok","Error"))</f>
        <v>Ok</v>
      </c>
      <c r="S35" s="500"/>
      <c r="T35" s="501" t="str">
        <f>IF(AND((F35+G35&lt;0),(K35+M35)&gt;(F35+G35-1)),"Error - total of columns K and M should be greater than individual contribution","Ok")</f>
        <v>Ok</v>
      </c>
      <c r="U35" s="471">
        <f>IF(T35="ok",0,1)</f>
        <v>0</v>
      </c>
    </row>
    <row r="36" spans="1:21" s="471" customFormat="1" ht="15" customHeight="1" x14ac:dyDescent="0.3">
      <c r="A36" s="467"/>
      <c r="B36" s="502"/>
      <c r="C36" s="476"/>
      <c r="D36" s="513"/>
      <c r="E36" s="513"/>
      <c r="F36" s="503"/>
      <c r="G36" s="502"/>
      <c r="H36" s="502"/>
      <c r="I36" s="488"/>
      <c r="J36" s="502"/>
      <c r="K36" s="502"/>
      <c r="L36" s="502"/>
      <c r="M36" s="502"/>
      <c r="N36" s="502"/>
      <c r="O36" s="502"/>
      <c r="P36" s="502"/>
      <c r="Q36" s="502"/>
      <c r="R36" s="514"/>
      <c r="S36" s="515"/>
    </row>
    <row r="37" spans="1:21" s="471" customFormat="1" ht="14" x14ac:dyDescent="0.3">
      <c r="A37" s="467"/>
      <c r="B37" s="481" t="s">
        <v>4288</v>
      </c>
      <c r="C37" s="481"/>
      <c r="D37" s="492" t="s">
        <v>899</v>
      </c>
      <c r="E37" s="492"/>
      <c r="F37" s="493"/>
      <c r="G37" s="493"/>
      <c r="H37" s="505"/>
      <c r="I37" s="495"/>
      <c r="J37" s="481"/>
      <c r="K37" s="506"/>
      <c r="L37" s="498"/>
      <c r="M37" s="506"/>
      <c r="N37" s="498"/>
      <c r="O37" s="506"/>
      <c r="P37" s="502"/>
      <c r="Q37" s="493"/>
      <c r="R37" s="499" t="str">
        <f t="shared" ref="R37:R44" si="1">IF(F37+G37+Q37=0,"Ok",IF(AND(Q37&gt;0,F37+G37+J37&lt;0),"Ok","Error"))</f>
        <v>Ok</v>
      </c>
      <c r="S37" s="482"/>
    </row>
    <row r="38" spans="1:21" s="471" customFormat="1" ht="14" x14ac:dyDescent="0.3">
      <c r="A38" s="467"/>
      <c r="B38" s="481" t="s">
        <v>4289</v>
      </c>
      <c r="C38" s="481"/>
      <c r="D38" s="492" t="s">
        <v>901</v>
      </c>
      <c r="E38" s="492"/>
      <c r="F38" s="493"/>
      <c r="G38" s="493"/>
      <c r="H38" s="505"/>
      <c r="I38" s="495"/>
      <c r="J38" s="481"/>
      <c r="K38" s="507"/>
      <c r="L38" s="498"/>
      <c r="M38" s="507"/>
      <c r="N38" s="498"/>
      <c r="O38" s="507"/>
      <c r="P38" s="502"/>
      <c r="Q38" s="493"/>
      <c r="R38" s="499" t="str">
        <f t="shared" si="1"/>
        <v>Ok</v>
      </c>
      <c r="S38" s="482"/>
    </row>
    <row r="39" spans="1:21" s="471" customFormat="1" ht="14" x14ac:dyDescent="0.3">
      <c r="A39" s="467"/>
      <c r="B39" s="481" t="s">
        <v>4290</v>
      </c>
      <c r="C39" s="481"/>
      <c r="D39" s="492" t="s">
        <v>1079</v>
      </c>
      <c r="E39" s="492"/>
      <c r="F39" s="493"/>
      <c r="G39" s="493"/>
      <c r="H39" s="505"/>
      <c r="I39" s="495"/>
      <c r="J39" s="481"/>
      <c r="K39" s="507"/>
      <c r="L39" s="498"/>
      <c r="M39" s="507"/>
      <c r="N39" s="498"/>
      <c r="O39" s="507"/>
      <c r="P39" s="502"/>
      <c r="Q39" s="493"/>
      <c r="R39" s="499" t="str">
        <f t="shared" si="1"/>
        <v>Ok</v>
      </c>
      <c r="S39" s="482"/>
    </row>
    <row r="40" spans="1:21" s="471" customFormat="1" ht="14" x14ac:dyDescent="0.3">
      <c r="A40" s="467"/>
      <c r="B40" s="481" t="s">
        <v>4291</v>
      </c>
      <c r="C40" s="481"/>
      <c r="D40" s="492" t="s">
        <v>1107</v>
      </c>
      <c r="E40" s="492"/>
      <c r="F40" s="493"/>
      <c r="G40" s="493"/>
      <c r="H40" s="505"/>
      <c r="I40" s="495"/>
      <c r="J40" s="481"/>
      <c r="K40" s="507"/>
      <c r="L40" s="498"/>
      <c r="M40" s="507"/>
      <c r="N40" s="498"/>
      <c r="O40" s="507"/>
      <c r="P40" s="502"/>
      <c r="Q40" s="493"/>
      <c r="R40" s="499" t="str">
        <f t="shared" si="1"/>
        <v>Ok</v>
      </c>
      <c r="S40" s="482"/>
    </row>
    <row r="41" spans="1:21" s="471" customFormat="1" ht="14" x14ac:dyDescent="0.3">
      <c r="A41" s="467"/>
      <c r="B41" s="481" t="s">
        <v>4292</v>
      </c>
      <c r="C41" s="481"/>
      <c r="D41" s="492" t="s">
        <v>4293</v>
      </c>
      <c r="E41" s="492"/>
      <c r="F41" s="493"/>
      <c r="G41" s="493"/>
      <c r="H41" s="505"/>
      <c r="I41" s="495"/>
      <c r="J41" s="481"/>
      <c r="K41" s="507"/>
      <c r="L41" s="498"/>
      <c r="M41" s="507"/>
      <c r="N41" s="498"/>
      <c r="O41" s="507"/>
      <c r="P41" s="502"/>
      <c r="Q41" s="493"/>
      <c r="R41" s="499" t="str">
        <f t="shared" si="1"/>
        <v>Ok</v>
      </c>
      <c r="S41" s="482"/>
    </row>
    <row r="42" spans="1:21" s="471" customFormat="1" ht="14" x14ac:dyDescent="0.3">
      <c r="A42" s="467"/>
      <c r="B42" s="481" t="s">
        <v>3974</v>
      </c>
      <c r="C42" s="481"/>
      <c r="D42" s="492" t="s">
        <v>1097</v>
      </c>
      <c r="E42" s="492"/>
      <c r="F42" s="493"/>
      <c r="G42" s="493"/>
      <c r="H42" s="505"/>
      <c r="I42" s="495"/>
      <c r="J42" s="481"/>
      <c r="K42" s="507"/>
      <c r="L42" s="498"/>
      <c r="M42" s="507"/>
      <c r="N42" s="498"/>
      <c r="O42" s="507"/>
      <c r="P42" s="502"/>
      <c r="Q42" s="493"/>
      <c r="R42" s="499" t="str">
        <f>IF(F42+G42+Q42=0,"Ok",IF(AND(Q42&gt;0,F42+G42+J42&lt;0),"Ok","Error"))</f>
        <v>Ok</v>
      </c>
      <c r="S42" s="482"/>
    </row>
    <row r="43" spans="1:21" s="471" customFormat="1" ht="14" x14ac:dyDescent="0.3">
      <c r="A43" s="467"/>
      <c r="B43" s="481" t="s">
        <v>4294</v>
      </c>
      <c r="C43" s="481"/>
      <c r="D43" s="492" t="s">
        <v>905</v>
      </c>
      <c r="E43" s="492"/>
      <c r="F43" s="493"/>
      <c r="G43" s="493"/>
      <c r="H43" s="505"/>
      <c r="I43" s="495"/>
      <c r="J43" s="481"/>
      <c r="K43" s="507"/>
      <c r="L43" s="498"/>
      <c r="M43" s="507"/>
      <c r="N43" s="498"/>
      <c r="O43" s="507"/>
      <c r="P43" s="502"/>
      <c r="Q43" s="493"/>
      <c r="R43" s="499" t="str">
        <f t="shared" si="1"/>
        <v>Ok</v>
      </c>
      <c r="S43" s="482"/>
    </row>
    <row r="44" spans="1:21" s="471" customFormat="1" ht="14" x14ac:dyDescent="0.3">
      <c r="A44" s="467"/>
      <c r="B44" s="481" t="s">
        <v>4295</v>
      </c>
      <c r="C44" s="481"/>
      <c r="D44" s="492" t="s">
        <v>903</v>
      </c>
      <c r="E44" s="492"/>
      <c r="F44" s="493"/>
      <c r="G44" s="493"/>
      <c r="H44" s="505"/>
      <c r="I44" s="495"/>
      <c r="J44" s="481"/>
      <c r="K44" s="510"/>
      <c r="L44" s="498"/>
      <c r="M44" s="510"/>
      <c r="N44" s="498"/>
      <c r="O44" s="510"/>
      <c r="P44" s="502"/>
      <c r="Q44" s="493"/>
      <c r="R44" s="499" t="str">
        <f t="shared" si="1"/>
        <v>Ok</v>
      </c>
      <c r="S44" s="482"/>
    </row>
    <row r="45" spans="1:21" s="471" customFormat="1" ht="15" customHeight="1" x14ac:dyDescent="0.3">
      <c r="A45" s="467"/>
      <c r="B45" s="476"/>
      <c r="C45" s="476"/>
      <c r="D45" s="476"/>
      <c r="E45" s="476"/>
      <c r="F45" s="476"/>
      <c r="G45" s="476"/>
      <c r="H45" s="476"/>
      <c r="I45" s="476"/>
      <c r="J45" s="476"/>
      <c r="K45" s="476"/>
      <c r="L45" s="476"/>
      <c r="M45" s="476"/>
      <c r="N45" s="476"/>
      <c r="O45" s="476"/>
      <c r="P45" s="502"/>
      <c r="Q45" s="502"/>
      <c r="R45" s="504"/>
      <c r="S45" s="482"/>
    </row>
    <row r="46" spans="1:21" s="471" customFormat="1" ht="14.25" customHeight="1" x14ac:dyDescent="0.3">
      <c r="A46" s="467"/>
      <c r="B46" s="476"/>
      <c r="C46" s="476"/>
      <c r="D46" s="476"/>
      <c r="E46" s="476"/>
      <c r="F46" s="476"/>
      <c r="G46" s="476"/>
      <c r="H46" s="476"/>
      <c r="I46" s="476"/>
      <c r="J46" s="476"/>
      <c r="K46" s="476"/>
      <c r="L46" s="476"/>
      <c r="M46" s="476"/>
      <c r="N46" s="476"/>
      <c r="O46" s="476"/>
      <c r="P46" s="476"/>
      <c r="Q46" s="476"/>
      <c r="R46" s="504"/>
      <c r="S46" s="482"/>
    </row>
    <row r="47" spans="1:21" s="471" customFormat="1" ht="96.75" customHeight="1" x14ac:dyDescent="0.3">
      <c r="A47" s="467"/>
      <c r="B47" s="477" t="s">
        <v>4296</v>
      </c>
      <c r="C47" s="476"/>
      <c r="D47" s="478" t="s">
        <v>4265</v>
      </c>
      <c r="E47" s="479"/>
      <c r="F47" s="478" t="s">
        <v>4266</v>
      </c>
      <c r="G47" s="478" t="s">
        <v>4267</v>
      </c>
      <c r="H47" s="480"/>
      <c r="I47" s="1546" t="s">
        <v>4268</v>
      </c>
      <c r="K47" s="478" t="s">
        <v>4269</v>
      </c>
      <c r="L47" s="480"/>
      <c r="M47" s="478" t="s">
        <v>4270</v>
      </c>
      <c r="N47" s="480"/>
      <c r="O47" s="1546" t="s">
        <v>4271</v>
      </c>
      <c r="P47" s="476"/>
      <c r="Q47" s="478" t="s">
        <v>4272</v>
      </c>
      <c r="R47" s="504"/>
      <c r="S47" s="490"/>
    </row>
    <row r="48" spans="1:21" s="471" customFormat="1" ht="14" x14ac:dyDescent="0.3">
      <c r="A48" s="467"/>
      <c r="B48" s="483"/>
      <c r="C48" s="476"/>
      <c r="D48" s="484"/>
      <c r="E48" s="485"/>
      <c r="F48" s="484" t="s">
        <v>6</v>
      </c>
      <c r="G48" s="484" t="s">
        <v>6</v>
      </c>
      <c r="H48" s="486"/>
      <c r="I48" s="1547"/>
      <c r="K48" s="484" t="s">
        <v>6</v>
      </c>
      <c r="L48" s="486"/>
      <c r="M48" s="484" t="s">
        <v>6</v>
      </c>
      <c r="N48" s="486"/>
      <c r="O48" s="1547"/>
      <c r="P48" s="476"/>
      <c r="Q48" s="484" t="s">
        <v>6</v>
      </c>
      <c r="R48" s="504"/>
      <c r="S48" s="490"/>
    </row>
    <row r="49" spans="1:21" s="471" customFormat="1" ht="14" x14ac:dyDescent="0.3">
      <c r="A49" s="467"/>
      <c r="B49" s="476"/>
      <c r="C49" s="476"/>
      <c r="D49" s="486">
        <v>1</v>
      </c>
      <c r="E49" s="486"/>
      <c r="F49" s="486">
        <v>2</v>
      </c>
      <c r="G49" s="486">
        <v>3</v>
      </c>
      <c r="H49" s="486"/>
      <c r="I49" s="486">
        <v>4</v>
      </c>
      <c r="J49" s="487"/>
      <c r="K49" s="486">
        <v>5</v>
      </c>
      <c r="L49" s="486"/>
      <c r="M49" s="486">
        <v>6</v>
      </c>
      <c r="N49" s="486"/>
      <c r="O49" s="486">
        <v>7</v>
      </c>
      <c r="P49" s="488"/>
      <c r="Q49" s="486">
        <v>8</v>
      </c>
      <c r="R49" s="504"/>
      <c r="S49" s="490"/>
    </row>
    <row r="50" spans="1:21" s="471" customFormat="1" ht="14" x14ac:dyDescent="0.3">
      <c r="A50" s="467"/>
      <c r="B50" s="476"/>
      <c r="C50" s="476"/>
      <c r="D50" s="486"/>
      <c r="E50" s="486"/>
      <c r="F50" s="486"/>
      <c r="G50" s="486"/>
      <c r="H50" s="486"/>
      <c r="I50" s="486"/>
      <c r="J50" s="487"/>
      <c r="K50" s="486"/>
      <c r="L50" s="486"/>
      <c r="M50" s="486"/>
      <c r="N50" s="486"/>
      <c r="O50" s="486"/>
      <c r="P50" s="488"/>
      <c r="Q50" s="486"/>
      <c r="R50" s="504"/>
      <c r="S50" s="490"/>
    </row>
    <row r="51" spans="1:21" s="471" customFormat="1" ht="14" x14ac:dyDescent="0.3">
      <c r="A51" s="467"/>
      <c r="B51" s="491" t="s">
        <v>4297</v>
      </c>
      <c r="C51" s="481"/>
      <c r="D51" s="492" t="s">
        <v>913</v>
      </c>
      <c r="E51" s="492"/>
      <c r="F51" s="493"/>
      <c r="G51" s="493"/>
      <c r="H51" s="516"/>
      <c r="I51" s="493"/>
      <c r="J51" s="516"/>
      <c r="K51" s="497"/>
      <c r="L51" s="498"/>
      <c r="M51" s="497"/>
      <c r="N51" s="498"/>
      <c r="O51" s="495"/>
      <c r="P51" s="502"/>
      <c r="Q51" s="493"/>
      <c r="R51" s="499" t="str">
        <f>IF(F51+G51+Q51=0,"Ok",IF(AND(Q51&gt;0,F51+G51+J51&lt;0),"Ok","Error"))</f>
        <v>Ok</v>
      </c>
      <c r="S51" s="500"/>
      <c r="T51" s="501" t="str">
        <f>IF(AND((F51+G51&lt;0),(K51+M51)&gt;(F51+G51-1)),"Error - total of columns K and M should be greater than individual contribution","Ok")</f>
        <v>Ok</v>
      </c>
      <c r="U51" s="471">
        <f>IF(T51="ok",0,1)</f>
        <v>0</v>
      </c>
    </row>
    <row r="52" spans="1:21" s="471" customFormat="1" ht="15" customHeight="1" x14ac:dyDescent="0.3">
      <c r="A52" s="467"/>
      <c r="B52" s="502"/>
      <c r="C52" s="476"/>
      <c r="D52" s="486"/>
      <c r="E52" s="486"/>
      <c r="F52" s="486"/>
      <c r="G52" s="486"/>
      <c r="H52" s="486"/>
      <c r="I52" s="486"/>
      <c r="J52" s="487"/>
      <c r="K52" s="486"/>
      <c r="L52" s="486"/>
      <c r="M52" s="486"/>
      <c r="N52" s="486"/>
      <c r="O52" s="486"/>
      <c r="P52" s="488"/>
      <c r="Q52" s="486"/>
      <c r="R52" s="514"/>
      <c r="S52" s="515"/>
    </row>
    <row r="53" spans="1:21" s="471" customFormat="1" ht="14" x14ac:dyDescent="0.3">
      <c r="A53" s="467"/>
      <c r="B53" s="481" t="s">
        <v>3640</v>
      </c>
      <c r="C53" s="481"/>
      <c r="D53" s="492" t="s">
        <v>909</v>
      </c>
      <c r="E53" s="492"/>
      <c r="F53" s="493"/>
      <c r="G53" s="493"/>
      <c r="H53" s="505"/>
      <c r="I53" s="495"/>
      <c r="J53" s="481"/>
      <c r="K53" s="506"/>
      <c r="L53" s="498"/>
      <c r="M53" s="506"/>
      <c r="N53" s="498"/>
      <c r="O53" s="506"/>
      <c r="P53" s="502"/>
      <c r="Q53" s="493"/>
      <c r="R53" s="499" t="str">
        <f>IF(F53+G53+Q53=0,"Ok",IF(AND(Q53&gt;0,F53+G53+J53&lt;0),"Ok","Error"))</f>
        <v>Ok</v>
      </c>
      <c r="S53" s="482"/>
    </row>
    <row r="54" spans="1:21" s="471" customFormat="1" ht="14" x14ac:dyDescent="0.3">
      <c r="A54" s="467"/>
      <c r="B54" s="481" t="s">
        <v>3812</v>
      </c>
      <c r="C54" s="481"/>
      <c r="D54" s="492" t="s">
        <v>911</v>
      </c>
      <c r="E54" s="492"/>
      <c r="F54" s="493"/>
      <c r="G54" s="493"/>
      <c r="H54" s="505"/>
      <c r="I54" s="495"/>
      <c r="J54" s="481"/>
      <c r="K54" s="507"/>
      <c r="L54" s="498"/>
      <c r="M54" s="507"/>
      <c r="N54" s="498"/>
      <c r="O54" s="507"/>
      <c r="P54" s="502"/>
      <c r="Q54" s="493"/>
      <c r="R54" s="499" t="str">
        <f>IF(F54+G54+Q54=0,"Ok",IF(AND(Q54&gt;0,F54+G54+J54&lt;0),"Ok","Error"))</f>
        <v>Ok</v>
      </c>
      <c r="S54" s="482"/>
    </row>
    <row r="55" spans="1:21" s="471" customFormat="1" ht="14" x14ac:dyDescent="0.3">
      <c r="A55" s="467"/>
      <c r="B55" s="481" t="s">
        <v>4015</v>
      </c>
      <c r="C55" s="481"/>
      <c r="D55" s="492" t="s">
        <v>915</v>
      </c>
      <c r="E55" s="492"/>
      <c r="F55" s="493"/>
      <c r="G55" s="493"/>
      <c r="H55" s="505"/>
      <c r="I55" s="495"/>
      <c r="J55" s="481"/>
      <c r="K55" s="507"/>
      <c r="L55" s="498"/>
      <c r="M55" s="507"/>
      <c r="N55" s="498"/>
      <c r="O55" s="507"/>
      <c r="P55" s="502"/>
      <c r="Q55" s="493"/>
      <c r="R55" s="499" t="str">
        <f>IF(F55+G55+Q55=0,"Ok",IF(AND(Q55&gt;0,F55+G55+J55&lt;0),"Ok","Error"))</f>
        <v>Ok</v>
      </c>
      <c r="S55" s="482"/>
    </row>
    <row r="56" spans="1:21" s="471" customFormat="1" ht="14" x14ac:dyDescent="0.3">
      <c r="A56" s="467"/>
      <c r="B56" s="481" t="s">
        <v>4298</v>
      </c>
      <c r="C56" s="481"/>
      <c r="D56" s="492" t="s">
        <v>1081</v>
      </c>
      <c r="E56" s="492"/>
      <c r="F56" s="493"/>
      <c r="G56" s="493"/>
      <c r="H56" s="505"/>
      <c r="I56" s="495"/>
      <c r="J56" s="481"/>
      <c r="K56" s="507"/>
      <c r="L56" s="498"/>
      <c r="M56" s="507"/>
      <c r="N56" s="498"/>
      <c r="O56" s="507"/>
      <c r="P56" s="502"/>
      <c r="Q56" s="493"/>
      <c r="R56" s="499" t="str">
        <f>IF(F56+G56+Q56=0,"Ok",IF(AND(Q56&gt;0,F56+G56+J56&lt;0),"Ok","Error"))</f>
        <v>Ok</v>
      </c>
      <c r="S56" s="482"/>
    </row>
    <row r="57" spans="1:21" s="471" customFormat="1" ht="14" x14ac:dyDescent="0.3">
      <c r="A57" s="467"/>
      <c r="B57" s="481" t="s">
        <v>4299</v>
      </c>
      <c r="C57" s="481"/>
      <c r="D57" s="492" t="s">
        <v>1195</v>
      </c>
      <c r="E57" s="492"/>
      <c r="F57" s="493"/>
      <c r="G57" s="493"/>
      <c r="H57" s="505"/>
      <c r="I57" s="495"/>
      <c r="J57" s="481"/>
      <c r="K57" s="510"/>
      <c r="L57" s="498"/>
      <c r="M57" s="510"/>
      <c r="N57" s="498"/>
      <c r="O57" s="510"/>
      <c r="P57" s="502"/>
      <c r="Q57" s="493"/>
      <c r="R57" s="499" t="str">
        <f>IF(F57+G57+Q57=0,"Ok",IF(AND(Q57&gt;0,F57+G57+J57&lt;0),"Ok","Error"))</f>
        <v>Ok</v>
      </c>
      <c r="S57" s="482"/>
    </row>
    <row r="58" spans="1:21" s="471" customFormat="1" ht="14.25" customHeight="1" x14ac:dyDescent="0.3">
      <c r="A58" s="467"/>
      <c r="B58" s="476"/>
      <c r="C58" s="512"/>
      <c r="D58" s="512"/>
      <c r="E58" s="512"/>
      <c r="F58" s="476"/>
      <c r="G58" s="476"/>
      <c r="H58" s="476"/>
      <c r="I58" s="476"/>
      <c r="J58" s="476"/>
      <c r="K58" s="476"/>
      <c r="L58" s="476"/>
      <c r="M58" s="476"/>
      <c r="N58" s="476"/>
      <c r="O58" s="476"/>
      <c r="P58" s="476"/>
      <c r="Q58" s="476"/>
      <c r="R58" s="504"/>
      <c r="S58" s="482"/>
    </row>
    <row r="59" spans="1:21" s="471" customFormat="1" ht="14.25" customHeight="1" x14ac:dyDescent="0.3">
      <c r="A59" s="467"/>
      <c r="B59" s="476"/>
      <c r="C59" s="512"/>
      <c r="D59" s="512"/>
      <c r="E59" s="512"/>
      <c r="F59" s="476"/>
      <c r="G59" s="476"/>
      <c r="H59" s="476"/>
      <c r="I59" s="476"/>
      <c r="J59" s="476"/>
      <c r="K59" s="476"/>
      <c r="L59" s="476"/>
      <c r="M59" s="476"/>
      <c r="N59" s="481"/>
      <c r="O59" s="476"/>
      <c r="P59" s="476"/>
      <c r="Q59" s="476"/>
      <c r="R59" s="504"/>
      <c r="S59" s="482"/>
    </row>
    <row r="60" spans="1:21" s="471" customFormat="1" ht="97.5" customHeight="1" x14ac:dyDescent="0.3">
      <c r="A60" s="467"/>
      <c r="B60" s="477" t="s">
        <v>4300</v>
      </c>
      <c r="C60" s="512"/>
      <c r="D60" s="478" t="s">
        <v>4265</v>
      </c>
      <c r="E60" s="479"/>
      <c r="F60" s="478" t="s">
        <v>4266</v>
      </c>
      <c r="G60" s="478" t="s">
        <v>4267</v>
      </c>
      <c r="H60" s="480"/>
      <c r="I60" s="1546" t="s">
        <v>4268</v>
      </c>
      <c r="K60" s="478" t="s">
        <v>4269</v>
      </c>
      <c r="L60" s="480"/>
      <c r="M60" s="478" t="s">
        <v>4270</v>
      </c>
      <c r="N60" s="480"/>
      <c r="O60" s="1546" t="s">
        <v>4271</v>
      </c>
      <c r="P60" s="476"/>
      <c r="Q60" s="478" t="s">
        <v>4272</v>
      </c>
      <c r="R60" s="504"/>
      <c r="S60" s="490"/>
    </row>
    <row r="61" spans="1:21" s="471" customFormat="1" ht="15" customHeight="1" x14ac:dyDescent="0.3">
      <c r="A61" s="467"/>
      <c r="B61" s="483"/>
      <c r="C61" s="512"/>
      <c r="D61" s="484"/>
      <c r="E61" s="485"/>
      <c r="F61" s="484" t="s">
        <v>6</v>
      </c>
      <c r="G61" s="484" t="s">
        <v>6</v>
      </c>
      <c r="H61" s="486"/>
      <c r="I61" s="1547"/>
      <c r="K61" s="484" t="s">
        <v>6</v>
      </c>
      <c r="L61" s="486"/>
      <c r="M61" s="484" t="s">
        <v>6</v>
      </c>
      <c r="N61" s="486"/>
      <c r="O61" s="1547"/>
      <c r="P61" s="476"/>
      <c r="Q61" s="484" t="s">
        <v>6</v>
      </c>
      <c r="R61" s="504"/>
      <c r="S61" s="490"/>
    </row>
    <row r="62" spans="1:21" s="471" customFormat="1" ht="15" customHeight="1" x14ac:dyDescent="0.3">
      <c r="A62" s="467"/>
      <c r="B62" s="476"/>
      <c r="C62" s="512"/>
      <c r="D62" s="486">
        <v>1</v>
      </c>
      <c r="E62" s="486"/>
      <c r="F62" s="486">
        <v>2</v>
      </c>
      <c r="G62" s="486">
        <v>3</v>
      </c>
      <c r="H62" s="486"/>
      <c r="I62" s="486">
        <v>4</v>
      </c>
      <c r="J62" s="487"/>
      <c r="K62" s="486">
        <v>5</v>
      </c>
      <c r="L62" s="486"/>
      <c r="M62" s="486">
        <v>6</v>
      </c>
      <c r="N62" s="486"/>
      <c r="O62" s="486">
        <v>7</v>
      </c>
      <c r="P62" s="488"/>
      <c r="Q62" s="486">
        <v>8</v>
      </c>
      <c r="R62" s="504"/>
      <c r="S62" s="490"/>
    </row>
    <row r="63" spans="1:21" s="471" customFormat="1" ht="15" customHeight="1" x14ac:dyDescent="0.3">
      <c r="A63" s="467"/>
      <c r="B63" s="476"/>
      <c r="C63" s="512"/>
      <c r="D63" s="486"/>
      <c r="E63" s="486"/>
      <c r="F63" s="486"/>
      <c r="G63" s="486"/>
      <c r="H63" s="486"/>
      <c r="I63" s="486"/>
      <c r="J63" s="487"/>
      <c r="K63" s="486"/>
      <c r="L63" s="486"/>
      <c r="M63" s="486"/>
      <c r="N63" s="486"/>
      <c r="O63" s="486"/>
      <c r="P63" s="488"/>
      <c r="Q63" s="486"/>
      <c r="R63" s="504"/>
      <c r="S63" s="490"/>
    </row>
    <row r="64" spans="1:21" s="471" customFormat="1" ht="14" x14ac:dyDescent="0.3">
      <c r="A64" s="467"/>
      <c r="B64" s="491" t="s">
        <v>4301</v>
      </c>
      <c r="C64" s="481"/>
      <c r="D64" s="509" t="s">
        <v>931</v>
      </c>
      <c r="E64" s="509"/>
      <c r="F64" s="493"/>
      <c r="G64" s="493"/>
      <c r="H64" s="516"/>
      <c r="I64" s="493"/>
      <c r="J64" s="516"/>
      <c r="K64" s="517"/>
      <c r="L64" s="498"/>
      <c r="M64" s="497"/>
      <c r="N64" s="498"/>
      <c r="O64" s="497"/>
      <c r="P64" s="502"/>
      <c r="Q64" s="493"/>
      <c r="R64" s="499" t="str">
        <f>IF(F64+G64+Q64=0,"Ok",IF(AND(Q64&gt;0,F64+G64+J64&lt;0),"Ok","Error"))</f>
        <v>Ok</v>
      </c>
      <c r="S64" s="500"/>
      <c r="T64" s="501" t="str">
        <f>IF(AND((F64+G64&lt;0),(K64+M64)&gt;(F64+G64-1)),"Error - total of columns K and M should be greater than individual contribution","Ok")</f>
        <v>Ok</v>
      </c>
      <c r="U64" s="471">
        <f>IF(T64="ok",0,1)</f>
        <v>0</v>
      </c>
    </row>
    <row r="65" spans="1:19" s="471" customFormat="1" ht="15" customHeight="1" x14ac:dyDescent="0.25">
      <c r="A65" s="467"/>
      <c r="B65" s="503"/>
      <c r="C65" s="503"/>
      <c r="D65" s="503"/>
      <c r="E65" s="503"/>
      <c r="F65" s="503"/>
      <c r="G65" s="503"/>
      <c r="H65" s="503"/>
      <c r="I65" s="503"/>
      <c r="J65" s="503"/>
      <c r="K65" s="518"/>
      <c r="L65" s="519"/>
      <c r="M65" s="518"/>
      <c r="N65" s="519"/>
      <c r="O65" s="518"/>
      <c r="P65" s="518"/>
      <c r="Q65" s="518"/>
      <c r="R65" s="520"/>
      <c r="S65" s="515"/>
    </row>
    <row r="66" spans="1:19" s="471" customFormat="1" ht="14" x14ac:dyDescent="0.3">
      <c r="A66" s="467"/>
      <c r="B66" s="481" t="s">
        <v>3666</v>
      </c>
      <c r="C66" s="481"/>
      <c r="D66" s="509" t="s">
        <v>927</v>
      </c>
      <c r="E66" s="509"/>
      <c r="F66" s="493"/>
      <c r="G66" s="493"/>
      <c r="H66" s="505"/>
      <c r="I66" s="493"/>
      <c r="J66" s="481"/>
      <c r="K66" s="506"/>
      <c r="L66" s="498"/>
      <c r="M66" s="506"/>
      <c r="N66" s="498"/>
      <c r="O66" s="506"/>
      <c r="P66" s="502"/>
      <c r="Q66" s="493"/>
      <c r="R66" s="499" t="str">
        <f t="shared" ref="R66:R74" si="2">IF(F66+G66+Q66=0,"Ok",IF(AND(Q66&gt;0,F66+G66+J66&lt;0),"Ok","Error"))</f>
        <v>Ok</v>
      </c>
      <c r="S66" s="482"/>
    </row>
    <row r="67" spans="1:19" s="471" customFormat="1" ht="14" x14ac:dyDescent="0.3">
      <c r="A67" s="467"/>
      <c r="B67" s="481" t="s">
        <v>3779</v>
      </c>
      <c r="C67" s="481"/>
      <c r="D67" s="509" t="s">
        <v>929</v>
      </c>
      <c r="E67" s="509"/>
      <c r="F67" s="493"/>
      <c r="G67" s="493"/>
      <c r="H67" s="505"/>
      <c r="I67" s="493"/>
      <c r="J67" s="481"/>
      <c r="K67" s="507"/>
      <c r="L67" s="498"/>
      <c r="M67" s="507"/>
      <c r="N67" s="498"/>
      <c r="O67" s="507"/>
      <c r="P67" s="502"/>
      <c r="Q67" s="493"/>
      <c r="R67" s="499" t="str">
        <f t="shared" si="2"/>
        <v>Ok</v>
      </c>
      <c r="S67" s="482"/>
    </row>
    <row r="68" spans="1:19" s="471" customFormat="1" ht="14" x14ac:dyDescent="0.3">
      <c r="A68" s="467"/>
      <c r="B68" s="481" t="s">
        <v>4014</v>
      </c>
      <c r="C68" s="481"/>
      <c r="D68" s="509" t="s">
        <v>933</v>
      </c>
      <c r="E68" s="509"/>
      <c r="F68" s="493"/>
      <c r="G68" s="493"/>
      <c r="H68" s="505"/>
      <c r="I68" s="493"/>
      <c r="J68" s="481"/>
      <c r="K68" s="507"/>
      <c r="L68" s="498"/>
      <c r="M68" s="507"/>
      <c r="N68" s="498"/>
      <c r="O68" s="507"/>
      <c r="P68" s="502"/>
      <c r="Q68" s="493"/>
      <c r="R68" s="499" t="str">
        <f t="shared" si="2"/>
        <v>Ok</v>
      </c>
      <c r="S68" s="482"/>
    </row>
    <row r="69" spans="1:19" s="471" customFormat="1" ht="14" x14ac:dyDescent="0.3">
      <c r="A69" s="467"/>
      <c r="B69" s="481" t="s">
        <v>4019</v>
      </c>
      <c r="C69" s="481"/>
      <c r="D69" s="492" t="s">
        <v>935</v>
      </c>
      <c r="E69" s="492"/>
      <c r="F69" s="493"/>
      <c r="G69" s="493"/>
      <c r="H69" s="505"/>
      <c r="I69" s="493"/>
      <c r="J69" s="481"/>
      <c r="K69" s="507"/>
      <c r="L69" s="498"/>
      <c r="M69" s="507"/>
      <c r="N69" s="498"/>
      <c r="O69" s="507"/>
      <c r="P69" s="502"/>
      <c r="Q69" s="493"/>
      <c r="R69" s="499" t="str">
        <f t="shared" si="2"/>
        <v>Ok</v>
      </c>
      <c r="S69" s="482"/>
    </row>
    <row r="70" spans="1:19" s="471" customFormat="1" ht="14" x14ac:dyDescent="0.3">
      <c r="A70" s="467"/>
      <c r="B70" s="481" t="s">
        <v>4302</v>
      </c>
      <c r="C70" s="481"/>
      <c r="D70" s="509" t="s">
        <v>937</v>
      </c>
      <c r="E70" s="509"/>
      <c r="F70" s="493"/>
      <c r="G70" s="493"/>
      <c r="H70" s="505"/>
      <c r="I70" s="493"/>
      <c r="J70" s="481"/>
      <c r="K70" s="507"/>
      <c r="L70" s="498"/>
      <c r="M70" s="507"/>
      <c r="N70" s="498"/>
      <c r="O70" s="507"/>
      <c r="P70" s="502"/>
      <c r="Q70" s="493"/>
      <c r="R70" s="499" t="str">
        <f t="shared" si="2"/>
        <v>Ok</v>
      </c>
      <c r="S70" s="482"/>
    </row>
    <row r="71" spans="1:19" s="471" customFormat="1" ht="14" x14ac:dyDescent="0.3">
      <c r="A71" s="467"/>
      <c r="B71" s="481" t="s">
        <v>4303</v>
      </c>
      <c r="C71" s="481"/>
      <c r="D71" s="509" t="s">
        <v>1085</v>
      </c>
      <c r="E71" s="509"/>
      <c r="F71" s="493"/>
      <c r="G71" s="493"/>
      <c r="H71" s="505"/>
      <c r="I71" s="493"/>
      <c r="J71" s="481"/>
      <c r="K71" s="507"/>
      <c r="L71" s="498"/>
      <c r="M71" s="507"/>
      <c r="N71" s="498"/>
      <c r="O71" s="507"/>
      <c r="P71" s="502"/>
      <c r="Q71" s="493"/>
      <c r="R71" s="499" t="str">
        <f t="shared" si="2"/>
        <v>Ok</v>
      </c>
      <c r="S71" s="482"/>
    </row>
    <row r="72" spans="1:19" s="471" customFormat="1" ht="14" x14ac:dyDescent="0.3">
      <c r="A72" s="467"/>
      <c r="B72" s="481" t="s">
        <v>4304</v>
      </c>
      <c r="C72" s="481"/>
      <c r="D72" s="509" t="s">
        <v>1113</v>
      </c>
      <c r="E72" s="509"/>
      <c r="F72" s="493"/>
      <c r="G72" s="493"/>
      <c r="H72" s="505"/>
      <c r="I72" s="493"/>
      <c r="J72" s="481"/>
      <c r="K72" s="507"/>
      <c r="L72" s="498"/>
      <c r="M72" s="507"/>
      <c r="N72" s="498"/>
      <c r="O72" s="507"/>
      <c r="P72" s="502"/>
      <c r="Q72" s="493"/>
      <c r="R72" s="499" t="str">
        <f t="shared" si="2"/>
        <v>Ok</v>
      </c>
      <c r="S72" s="482"/>
    </row>
    <row r="73" spans="1:19" s="471" customFormat="1" ht="14" x14ac:dyDescent="0.3">
      <c r="A73" s="467"/>
      <c r="B73" s="481" t="s">
        <v>4305</v>
      </c>
      <c r="C73" s="481"/>
      <c r="D73" s="509" t="s">
        <v>1199</v>
      </c>
      <c r="E73" s="509"/>
      <c r="F73" s="493"/>
      <c r="G73" s="493"/>
      <c r="H73" s="505"/>
      <c r="I73" s="493"/>
      <c r="J73" s="481"/>
      <c r="K73" s="507"/>
      <c r="L73" s="498"/>
      <c r="M73" s="507"/>
      <c r="N73" s="498"/>
      <c r="O73" s="507"/>
      <c r="P73" s="502"/>
      <c r="Q73" s="493"/>
      <c r="R73" s="499" t="str">
        <f t="shared" si="2"/>
        <v>Ok</v>
      </c>
      <c r="S73" s="482"/>
    </row>
    <row r="74" spans="1:19" s="471" customFormat="1" ht="14" x14ac:dyDescent="0.3">
      <c r="A74" s="467"/>
      <c r="B74" s="481" t="s">
        <v>4306</v>
      </c>
      <c r="C74" s="481"/>
      <c r="D74" s="509" t="s">
        <v>939</v>
      </c>
      <c r="E74" s="509"/>
      <c r="F74" s="493"/>
      <c r="G74" s="493"/>
      <c r="H74" s="505"/>
      <c r="I74" s="493"/>
      <c r="J74" s="481"/>
      <c r="K74" s="510"/>
      <c r="L74" s="498"/>
      <c r="M74" s="510"/>
      <c r="N74" s="498"/>
      <c r="O74" s="510"/>
      <c r="P74" s="502"/>
      <c r="Q74" s="493"/>
      <c r="R74" s="499" t="str">
        <f t="shared" si="2"/>
        <v>Ok</v>
      </c>
      <c r="S74" s="482"/>
    </row>
    <row r="75" spans="1:19" s="471" customFormat="1" ht="15" customHeight="1" x14ac:dyDescent="0.3">
      <c r="A75" s="467"/>
      <c r="B75" s="476"/>
      <c r="C75" s="512"/>
      <c r="D75" s="512"/>
      <c r="E75" s="512"/>
      <c r="F75" s="476"/>
      <c r="G75" s="476"/>
      <c r="H75" s="476"/>
      <c r="I75" s="476"/>
      <c r="J75" s="476"/>
      <c r="K75" s="476"/>
      <c r="L75" s="481"/>
      <c r="M75" s="476"/>
      <c r="N75" s="481"/>
      <c r="O75" s="476"/>
      <c r="P75" s="502"/>
      <c r="Q75" s="502"/>
      <c r="R75" s="504"/>
      <c r="S75" s="482"/>
    </row>
    <row r="76" spans="1:19" s="471" customFormat="1" ht="14.25" customHeight="1" x14ac:dyDescent="0.3">
      <c r="A76" s="467"/>
      <c r="B76" s="476"/>
      <c r="C76" s="512"/>
      <c r="D76" s="512"/>
      <c r="E76" s="512"/>
      <c r="F76" s="476"/>
      <c r="G76" s="476"/>
      <c r="H76" s="476"/>
      <c r="I76" s="476"/>
      <c r="J76" s="476"/>
      <c r="K76" s="476"/>
      <c r="L76" s="481"/>
      <c r="M76" s="476"/>
      <c r="N76" s="481"/>
      <c r="O76" s="476"/>
      <c r="P76" s="476"/>
      <c r="Q76" s="476"/>
      <c r="R76" s="504"/>
      <c r="S76" s="482"/>
    </row>
    <row r="77" spans="1:19" s="471" customFormat="1" ht="96" customHeight="1" x14ac:dyDescent="0.3">
      <c r="A77" s="467"/>
      <c r="B77" s="477" t="s">
        <v>4307</v>
      </c>
      <c r="C77" s="512"/>
      <c r="D77" s="478" t="s">
        <v>4265</v>
      </c>
      <c r="E77" s="479"/>
      <c r="F77" s="478" t="s">
        <v>4266</v>
      </c>
      <c r="G77" s="478" t="s">
        <v>4267</v>
      </c>
      <c r="H77" s="480"/>
      <c r="I77" s="1546" t="s">
        <v>4268</v>
      </c>
      <c r="K77" s="478" t="s">
        <v>4269</v>
      </c>
      <c r="L77" s="480"/>
      <c r="M77" s="478" t="s">
        <v>4270</v>
      </c>
      <c r="N77" s="480"/>
      <c r="O77" s="1546" t="s">
        <v>4271</v>
      </c>
      <c r="P77" s="476"/>
      <c r="Q77" s="478" t="s">
        <v>4272</v>
      </c>
      <c r="R77" s="504"/>
      <c r="S77" s="490"/>
    </row>
    <row r="78" spans="1:19" s="471" customFormat="1" ht="14" x14ac:dyDescent="0.3">
      <c r="A78" s="467"/>
      <c r="B78" s="483"/>
      <c r="C78" s="481"/>
      <c r="D78" s="484"/>
      <c r="E78" s="485"/>
      <c r="F78" s="484" t="s">
        <v>6</v>
      </c>
      <c r="G78" s="484" t="s">
        <v>6</v>
      </c>
      <c r="H78" s="486"/>
      <c r="I78" s="1547"/>
      <c r="K78" s="484" t="s">
        <v>6</v>
      </c>
      <c r="L78" s="486"/>
      <c r="M78" s="484" t="s">
        <v>6</v>
      </c>
      <c r="N78" s="486"/>
      <c r="O78" s="1547"/>
      <c r="P78" s="476"/>
      <c r="Q78" s="484" t="s">
        <v>6</v>
      </c>
      <c r="R78" s="499" t="str">
        <f>IF(F81+G81+Q81=0,"Ok",IF(AND(Q81&gt;0,F81+G81+J81&lt;0),"Ok","Error"))</f>
        <v>Ok</v>
      </c>
      <c r="S78" s="500"/>
    </row>
    <row r="79" spans="1:19" s="471" customFormat="1" ht="15" customHeight="1" x14ac:dyDescent="0.3">
      <c r="A79" s="467"/>
      <c r="B79" s="502"/>
      <c r="C79" s="512"/>
      <c r="D79" s="486">
        <v>1</v>
      </c>
      <c r="E79" s="486"/>
      <c r="F79" s="486">
        <v>2</v>
      </c>
      <c r="G79" s="486">
        <v>3</v>
      </c>
      <c r="H79" s="486"/>
      <c r="I79" s="486">
        <v>4</v>
      </c>
      <c r="J79" s="487"/>
      <c r="K79" s="486">
        <v>5</v>
      </c>
      <c r="L79" s="486"/>
      <c r="M79" s="486">
        <v>6</v>
      </c>
      <c r="N79" s="486"/>
      <c r="O79" s="486">
        <v>7</v>
      </c>
      <c r="P79" s="488"/>
      <c r="Q79" s="486">
        <v>8</v>
      </c>
      <c r="R79" s="514"/>
      <c r="S79" s="515"/>
    </row>
    <row r="80" spans="1:19" s="471" customFormat="1" ht="15" customHeight="1" x14ac:dyDescent="0.3">
      <c r="A80" s="467"/>
      <c r="B80" s="502"/>
      <c r="C80" s="512"/>
      <c r="D80" s="486"/>
      <c r="E80" s="486"/>
      <c r="F80" s="486"/>
      <c r="G80" s="486"/>
      <c r="H80" s="486"/>
      <c r="I80" s="486"/>
      <c r="J80" s="487"/>
      <c r="K80" s="486"/>
      <c r="L80" s="486"/>
      <c r="M80" s="486"/>
      <c r="N80" s="486"/>
      <c r="O80" s="486"/>
      <c r="P80" s="488"/>
      <c r="Q80" s="486"/>
      <c r="R80" s="514"/>
      <c r="S80" s="515"/>
    </row>
    <row r="81" spans="1:21" s="471" customFormat="1" ht="15" customHeight="1" x14ac:dyDescent="0.3">
      <c r="A81" s="467"/>
      <c r="B81" s="491" t="s">
        <v>4308</v>
      </c>
      <c r="C81" s="503"/>
      <c r="D81" s="509" t="s">
        <v>313</v>
      </c>
      <c r="E81" s="509"/>
      <c r="F81" s="493"/>
      <c r="G81" s="493"/>
      <c r="H81" s="516"/>
      <c r="I81" s="493"/>
      <c r="J81" s="516"/>
      <c r="K81" s="497"/>
      <c r="L81" s="498"/>
      <c r="M81" s="497"/>
      <c r="N81" s="498"/>
      <c r="O81" s="497"/>
      <c r="P81" s="502"/>
      <c r="Q81" s="493"/>
      <c r="R81" s="520"/>
      <c r="S81" s="515"/>
      <c r="T81" s="501" t="str">
        <f>IF(AND((F81+G81&lt;0),(K81+M81)&gt;(F81+G81-1)),"Error - total of columns K and M should be greater than individual contribution","Ok")</f>
        <v>Ok</v>
      </c>
      <c r="U81" s="471">
        <f>IF(T81="ok",0,1)</f>
        <v>0</v>
      </c>
    </row>
    <row r="82" spans="1:21" s="471" customFormat="1" ht="15" customHeight="1" x14ac:dyDescent="0.3">
      <c r="A82" s="467"/>
      <c r="B82" s="502"/>
      <c r="C82" s="512"/>
      <c r="D82" s="521"/>
      <c r="E82" s="521"/>
      <c r="F82" s="476"/>
      <c r="G82" s="476"/>
      <c r="H82" s="476"/>
      <c r="I82" s="476"/>
      <c r="J82" s="476"/>
      <c r="K82" s="476"/>
      <c r="L82" s="481"/>
      <c r="M82" s="476"/>
      <c r="N82" s="481"/>
      <c r="O82" s="476"/>
      <c r="P82" s="476"/>
      <c r="Q82" s="476"/>
      <c r="R82" s="514"/>
      <c r="S82" s="515"/>
    </row>
    <row r="83" spans="1:21" s="471" customFormat="1" ht="14" x14ac:dyDescent="0.3">
      <c r="A83" s="467"/>
      <c r="B83" s="481" t="s">
        <v>4309</v>
      </c>
      <c r="C83" s="481"/>
      <c r="D83" s="509" t="s">
        <v>311</v>
      </c>
      <c r="E83" s="509"/>
      <c r="F83" s="493"/>
      <c r="G83" s="493"/>
      <c r="H83" s="505"/>
      <c r="I83" s="493"/>
      <c r="J83" s="481"/>
      <c r="K83" s="506"/>
      <c r="L83" s="498"/>
      <c r="M83" s="506"/>
      <c r="N83" s="498"/>
      <c r="O83" s="506"/>
      <c r="P83" s="502"/>
      <c r="Q83" s="493"/>
      <c r="R83" s="499" t="str">
        <f>IF(F83+G83+Q83=0,"Ok",IF(AND(Q83&gt;0,F83+G83+J83&lt;0),"Ok","Error"))</f>
        <v>Ok</v>
      </c>
      <c r="S83" s="482"/>
    </row>
    <row r="84" spans="1:21" s="471" customFormat="1" ht="14" x14ac:dyDescent="0.3">
      <c r="A84" s="467"/>
      <c r="B84" s="481" t="s">
        <v>4310</v>
      </c>
      <c r="C84" s="481"/>
      <c r="D84" s="509" t="s">
        <v>317</v>
      </c>
      <c r="E84" s="509"/>
      <c r="F84" s="493"/>
      <c r="G84" s="493"/>
      <c r="H84" s="505"/>
      <c r="I84" s="493"/>
      <c r="J84" s="522"/>
      <c r="K84" s="507"/>
      <c r="L84" s="498"/>
      <c r="M84" s="507"/>
      <c r="N84" s="498"/>
      <c r="O84" s="507"/>
      <c r="P84" s="502"/>
      <c r="Q84" s="493"/>
      <c r="R84" s="499" t="str">
        <f>IF(F84+G84+Q84=0,"Ok",IF(AND(Q84&gt;0,F84+G84+J84&lt;0),"Ok","Error"))</f>
        <v>Ok</v>
      </c>
      <c r="S84" s="482"/>
    </row>
    <row r="85" spans="1:21" s="471" customFormat="1" ht="14" x14ac:dyDescent="0.3">
      <c r="A85" s="467"/>
      <c r="B85" s="481" t="s">
        <v>4311</v>
      </c>
      <c r="C85" s="509"/>
      <c r="D85" s="509" t="s">
        <v>1579</v>
      </c>
      <c r="E85" s="509"/>
      <c r="F85" s="493"/>
      <c r="G85" s="493"/>
      <c r="H85" s="505"/>
      <c r="I85" s="493"/>
      <c r="J85" s="522"/>
      <c r="K85" s="507"/>
      <c r="L85" s="498"/>
      <c r="M85" s="507"/>
      <c r="N85" s="498"/>
      <c r="O85" s="507"/>
      <c r="P85" s="502"/>
      <c r="Q85" s="493"/>
      <c r="R85" s="499" t="str">
        <f>IF(F85+G85+Q85=0,"Ok",IF(AND(Q85&gt;0,F85+G85+J85&lt;0),"Ok","Error"))</f>
        <v>Ok</v>
      </c>
      <c r="S85" s="482"/>
    </row>
    <row r="86" spans="1:21" s="471" customFormat="1" ht="14" x14ac:dyDescent="0.3">
      <c r="A86" s="467"/>
      <c r="B86" s="481" t="s">
        <v>4312</v>
      </c>
      <c r="C86" s="481"/>
      <c r="D86" s="509" t="s">
        <v>315</v>
      </c>
      <c r="E86" s="509"/>
      <c r="F86" s="493"/>
      <c r="G86" s="493"/>
      <c r="H86" s="505"/>
      <c r="I86" s="493"/>
      <c r="J86" s="522"/>
      <c r="K86" s="510"/>
      <c r="L86" s="498"/>
      <c r="M86" s="510"/>
      <c r="N86" s="498"/>
      <c r="O86" s="510"/>
      <c r="P86" s="502"/>
      <c r="Q86" s="493"/>
      <c r="R86" s="499" t="str">
        <f>IF(F86+G86+Q86=0,"Ok",IF(AND(Q86&gt;0,F86+G86+J86&lt;0),"Ok","Error"))</f>
        <v>Ok</v>
      </c>
      <c r="S86" s="482"/>
    </row>
    <row r="87" spans="1:21" s="471" customFormat="1" ht="15" customHeight="1" x14ac:dyDescent="0.3">
      <c r="A87" s="467"/>
      <c r="B87" s="476"/>
      <c r="C87" s="512"/>
      <c r="D87" s="512"/>
      <c r="E87" s="512"/>
      <c r="F87" s="512"/>
      <c r="G87" s="512"/>
      <c r="H87" s="512"/>
      <c r="I87" s="512"/>
      <c r="J87" s="174"/>
      <c r="K87" s="476"/>
      <c r="L87" s="481"/>
      <c r="M87" s="476"/>
      <c r="N87" s="481"/>
      <c r="O87" s="476"/>
      <c r="P87" s="476"/>
      <c r="Q87" s="476"/>
      <c r="R87" s="489"/>
      <c r="S87" s="482"/>
    </row>
    <row r="88" spans="1:21" s="471" customFormat="1" ht="12.75" customHeight="1" x14ac:dyDescent="0.25">
      <c r="A88" s="467"/>
      <c r="B88" s="523"/>
      <c r="C88" s="523"/>
      <c r="D88" s="523"/>
      <c r="E88" s="523"/>
      <c r="F88" s="523"/>
      <c r="G88" s="523"/>
      <c r="H88" s="523"/>
      <c r="I88" s="523"/>
      <c r="J88" s="523"/>
      <c r="K88" s="523"/>
      <c r="L88" s="523"/>
      <c r="M88" s="523"/>
      <c r="N88" s="523"/>
      <c r="O88" s="523"/>
      <c r="P88" s="523"/>
      <c r="Q88" s="523"/>
      <c r="R88" s="523"/>
    </row>
    <row r="89" spans="1:21" s="471" customFormat="1" ht="15.5" x14ac:dyDescent="0.35">
      <c r="A89" s="467"/>
      <c r="B89" s="1537" t="s">
        <v>89</v>
      </c>
      <c r="C89" s="1538"/>
      <c r="D89" s="1538"/>
      <c r="E89" s="1538"/>
      <c r="F89" s="1538"/>
      <c r="G89" s="1538"/>
      <c r="H89" s="1538"/>
      <c r="I89" s="1538"/>
      <c r="J89" s="1538"/>
      <c r="K89" s="1538"/>
      <c r="L89" s="1538"/>
      <c r="M89" s="1538"/>
      <c r="N89" s="1538"/>
      <c r="O89" s="1538"/>
      <c r="P89" s="1538"/>
      <c r="Q89" s="1539"/>
      <c r="R89" s="523"/>
    </row>
    <row r="90" spans="1:21" s="471" customFormat="1" ht="12.75" customHeight="1" x14ac:dyDescent="0.25">
      <c r="A90" s="467"/>
      <c r="B90" s="1540"/>
      <c r="C90" s="1541"/>
      <c r="D90" s="1541"/>
      <c r="E90" s="1541"/>
      <c r="F90" s="1541"/>
      <c r="G90" s="1541"/>
      <c r="H90" s="1541"/>
      <c r="I90" s="1541"/>
      <c r="J90" s="1541"/>
      <c r="K90" s="1541"/>
      <c r="L90" s="1541"/>
      <c r="M90" s="1541"/>
      <c r="N90" s="1541"/>
      <c r="O90" s="1541"/>
      <c r="P90" s="1541"/>
      <c r="Q90" s="1542"/>
      <c r="R90" s="523"/>
      <c r="S90" s="129" t="s">
        <v>3159</v>
      </c>
      <c r="T90" s="471">
        <f>SUM(U13:U89)</f>
        <v>0</v>
      </c>
    </row>
    <row r="91" spans="1:21" s="471" customFormat="1" ht="36" customHeight="1" x14ac:dyDescent="0.25">
      <c r="A91" s="467"/>
      <c r="B91" s="1543"/>
      <c r="C91" s="1544"/>
      <c r="D91" s="1544"/>
      <c r="E91" s="1544"/>
      <c r="F91" s="1544"/>
      <c r="G91" s="1544"/>
      <c r="H91" s="1544"/>
      <c r="I91" s="1544"/>
      <c r="J91" s="1544"/>
      <c r="K91" s="1544"/>
      <c r="L91" s="1544"/>
      <c r="M91" s="1544"/>
      <c r="N91" s="1544"/>
      <c r="O91" s="1544"/>
      <c r="P91" s="1544"/>
      <c r="Q91" s="1545"/>
      <c r="R91" s="523"/>
    </row>
    <row r="92" spans="1:21" s="471" customFormat="1" ht="12.75" customHeight="1" x14ac:dyDescent="0.25">
      <c r="A92" s="467"/>
      <c r="B92" s="523"/>
      <c r="C92" s="523"/>
      <c r="D92" s="523"/>
      <c r="E92" s="523"/>
      <c r="F92" s="523"/>
      <c r="G92" s="523"/>
      <c r="H92" s="523"/>
      <c r="I92" s="523"/>
      <c r="J92" s="523"/>
      <c r="K92" s="523"/>
      <c r="L92" s="523"/>
      <c r="M92" s="523"/>
      <c r="N92" s="523"/>
      <c r="O92" s="523"/>
      <c r="P92" s="523"/>
      <c r="Q92" s="523"/>
      <c r="R92" s="523"/>
    </row>
    <row r="93" spans="1:21" s="471" customFormat="1" ht="12.75" customHeight="1" x14ac:dyDescent="0.25">
      <c r="A93" s="467"/>
      <c r="B93" s="523"/>
      <c r="C93" s="523"/>
      <c r="D93" s="523"/>
      <c r="E93" s="523"/>
      <c r="F93" s="523"/>
      <c r="G93" s="523"/>
      <c r="H93" s="523"/>
      <c r="I93" s="523"/>
      <c r="J93" s="523"/>
      <c r="K93" s="523"/>
      <c r="L93" s="523"/>
      <c r="M93" s="523"/>
      <c r="N93" s="523"/>
      <c r="O93" s="523"/>
      <c r="P93" s="523"/>
      <c r="Q93" s="523"/>
      <c r="R93" s="523"/>
    </row>
    <row r="94" spans="1:21" s="471" customFormat="1" ht="12.75" customHeight="1" x14ac:dyDescent="0.25">
      <c r="A94" s="467"/>
      <c r="B94" s="523"/>
      <c r="C94" s="523"/>
      <c r="D94" s="523"/>
      <c r="E94" s="523"/>
      <c r="F94" s="523"/>
      <c r="G94" s="523"/>
      <c r="H94" s="523"/>
      <c r="I94" s="523"/>
      <c r="J94" s="523"/>
      <c r="K94" s="523"/>
      <c r="L94" s="523"/>
      <c r="M94" s="523"/>
      <c r="N94" s="523"/>
      <c r="O94" s="523"/>
      <c r="P94" s="523"/>
      <c r="Q94" s="523"/>
      <c r="R94" s="523"/>
    </row>
    <row r="95" spans="1:21" s="471" customFormat="1" ht="12.75" customHeight="1" x14ac:dyDescent="0.25">
      <c r="A95" s="467"/>
      <c r="B95" s="523"/>
      <c r="C95" s="523"/>
      <c r="D95" s="523"/>
      <c r="E95" s="523"/>
      <c r="F95" s="523"/>
      <c r="G95" s="523"/>
      <c r="H95" s="523"/>
      <c r="I95" s="523"/>
      <c r="J95" s="523"/>
      <c r="K95" s="523"/>
      <c r="L95" s="523"/>
      <c r="M95" s="523"/>
      <c r="N95" s="523"/>
      <c r="O95" s="523"/>
      <c r="P95" s="523"/>
      <c r="Q95" s="523"/>
      <c r="R95" s="523"/>
    </row>
    <row r="96" spans="1:21" s="471" customFormat="1" ht="12.75" customHeight="1" x14ac:dyDescent="0.25">
      <c r="A96" s="467"/>
      <c r="B96" s="523"/>
      <c r="C96" s="523"/>
      <c r="D96" s="523"/>
      <c r="E96" s="523"/>
      <c r="F96" s="523"/>
      <c r="G96" s="523"/>
      <c r="H96" s="523"/>
      <c r="I96" s="523"/>
      <c r="J96" s="523"/>
      <c r="K96" s="523"/>
      <c r="L96" s="523"/>
      <c r="M96" s="523"/>
      <c r="N96" s="523"/>
      <c r="O96" s="523"/>
      <c r="P96" s="523"/>
      <c r="Q96" s="523"/>
      <c r="R96" s="523"/>
    </row>
    <row r="97" spans="1:18" s="471" customFormat="1" ht="12.75" customHeight="1" x14ac:dyDescent="0.25">
      <c r="A97" s="467"/>
      <c r="B97" s="523"/>
      <c r="C97" s="523"/>
      <c r="D97" s="523"/>
      <c r="E97" s="523"/>
      <c r="F97" s="523"/>
      <c r="G97" s="523"/>
      <c r="H97" s="523"/>
      <c r="I97" s="523"/>
      <c r="J97" s="523"/>
      <c r="K97" s="523"/>
      <c r="L97" s="523"/>
      <c r="M97" s="523"/>
      <c r="N97" s="523"/>
      <c r="O97" s="523"/>
      <c r="P97" s="523"/>
      <c r="Q97" s="523"/>
      <c r="R97" s="523"/>
    </row>
    <row r="98" spans="1:18" s="471" customFormat="1" ht="12.75" customHeight="1" x14ac:dyDescent="0.25">
      <c r="A98" s="467"/>
      <c r="B98" s="523"/>
      <c r="C98" s="523"/>
      <c r="D98" s="523"/>
      <c r="E98" s="523"/>
      <c r="F98" s="523"/>
      <c r="G98" s="523"/>
      <c r="H98" s="523"/>
      <c r="I98" s="523"/>
      <c r="J98" s="523"/>
      <c r="K98" s="523"/>
      <c r="L98" s="523"/>
      <c r="M98" s="523"/>
      <c r="N98" s="523"/>
      <c r="O98" s="523"/>
      <c r="P98" s="523"/>
      <c r="Q98" s="523"/>
      <c r="R98" s="523"/>
    </row>
    <row r="99" spans="1:18" s="471" customFormat="1" ht="12.75" customHeight="1" x14ac:dyDescent="0.25">
      <c r="A99" s="467"/>
      <c r="B99" s="523"/>
      <c r="C99" s="523"/>
      <c r="D99" s="523"/>
      <c r="E99" s="523"/>
      <c r="F99" s="523"/>
      <c r="G99" s="523"/>
      <c r="H99" s="523"/>
      <c r="I99" s="523"/>
      <c r="J99" s="523"/>
      <c r="K99" s="523"/>
      <c r="L99" s="523"/>
      <c r="M99" s="523"/>
      <c r="N99" s="523"/>
      <c r="O99" s="523"/>
      <c r="P99" s="523"/>
      <c r="Q99" s="523"/>
      <c r="R99" s="523"/>
    </row>
    <row r="100" spans="1:18" s="471" customFormat="1" ht="12.75" customHeight="1" x14ac:dyDescent="0.25">
      <c r="A100" s="467"/>
      <c r="B100" s="523"/>
      <c r="C100" s="523"/>
      <c r="D100" s="523"/>
      <c r="E100" s="523"/>
      <c r="F100" s="523"/>
      <c r="G100" s="523"/>
      <c r="H100" s="523"/>
      <c r="I100" s="523"/>
      <c r="J100" s="523"/>
      <c r="K100" s="523"/>
      <c r="L100" s="523"/>
      <c r="M100" s="523"/>
      <c r="N100" s="523"/>
      <c r="O100" s="523"/>
      <c r="P100" s="523"/>
      <c r="Q100" s="523"/>
      <c r="R100" s="523"/>
    </row>
    <row r="101" spans="1:18" s="471" customFormat="1" ht="12.75" customHeight="1" x14ac:dyDescent="0.25">
      <c r="A101" s="467"/>
      <c r="B101" s="523"/>
      <c r="C101" s="523"/>
      <c r="D101" s="523"/>
      <c r="E101" s="523"/>
      <c r="F101" s="523"/>
      <c r="G101" s="523"/>
      <c r="H101" s="523"/>
      <c r="I101" s="523"/>
      <c r="J101" s="523"/>
      <c r="K101" s="523"/>
      <c r="L101" s="523"/>
      <c r="M101" s="523"/>
      <c r="N101" s="523"/>
      <c r="O101" s="523"/>
      <c r="P101" s="523"/>
      <c r="Q101" s="523"/>
      <c r="R101" s="523"/>
    </row>
    <row r="102" spans="1:18" s="471" customFormat="1" ht="12.75" customHeight="1" x14ac:dyDescent="0.25">
      <c r="A102" s="467"/>
      <c r="B102" s="523"/>
      <c r="C102" s="523"/>
      <c r="D102" s="523"/>
      <c r="E102" s="523"/>
      <c r="F102" s="523"/>
      <c r="G102" s="523"/>
      <c r="H102" s="523"/>
      <c r="I102" s="523"/>
      <c r="J102" s="523"/>
      <c r="K102" s="523"/>
      <c r="L102" s="523"/>
      <c r="M102" s="523"/>
      <c r="N102" s="523"/>
      <c r="O102" s="523"/>
      <c r="P102" s="523"/>
      <c r="Q102" s="523"/>
      <c r="R102" s="523"/>
    </row>
    <row r="103" spans="1:18" s="471" customFormat="1" ht="12.75" customHeight="1" x14ac:dyDescent="0.25">
      <c r="A103" s="467"/>
      <c r="B103" s="523"/>
      <c r="C103" s="523"/>
      <c r="D103" s="523"/>
      <c r="E103" s="523"/>
      <c r="F103" s="523"/>
      <c r="G103" s="523"/>
      <c r="H103" s="523"/>
      <c r="I103" s="523"/>
      <c r="J103" s="523"/>
      <c r="K103" s="523"/>
      <c r="L103" s="523"/>
      <c r="M103" s="523"/>
      <c r="N103" s="523"/>
      <c r="O103" s="523"/>
      <c r="P103" s="523"/>
      <c r="Q103" s="523"/>
      <c r="R103" s="523"/>
    </row>
    <row r="104" spans="1:18" s="471" customFormat="1" ht="12.75" customHeight="1" x14ac:dyDescent="0.25">
      <c r="A104" s="467"/>
      <c r="B104" s="523"/>
      <c r="C104" s="523"/>
      <c r="D104" s="523"/>
      <c r="E104" s="523"/>
      <c r="F104" s="523"/>
      <c r="G104" s="523"/>
      <c r="H104" s="523"/>
      <c r="I104" s="523"/>
      <c r="J104" s="523"/>
      <c r="K104" s="523"/>
      <c r="L104" s="523"/>
      <c r="M104" s="523"/>
      <c r="N104" s="523"/>
      <c r="O104" s="523"/>
      <c r="P104" s="523"/>
      <c r="Q104" s="523"/>
      <c r="R104" s="523"/>
    </row>
    <row r="105" spans="1:18" s="471" customFormat="1" ht="12.75" customHeight="1" x14ac:dyDescent="0.25">
      <c r="A105" s="467"/>
      <c r="B105" s="523"/>
      <c r="C105" s="523"/>
      <c r="D105" s="523"/>
      <c r="E105" s="523"/>
      <c r="F105" s="523"/>
      <c r="G105" s="523"/>
      <c r="H105" s="523"/>
      <c r="I105" s="523"/>
      <c r="J105" s="523"/>
      <c r="K105" s="523"/>
      <c r="L105" s="523"/>
      <c r="M105" s="523"/>
      <c r="N105" s="523"/>
      <c r="O105" s="523"/>
      <c r="P105" s="523"/>
      <c r="Q105" s="523"/>
      <c r="R105" s="523"/>
    </row>
    <row r="106" spans="1:18" s="471" customFormat="1" ht="12.75" customHeight="1" x14ac:dyDescent="0.25">
      <c r="A106" s="467"/>
      <c r="B106" s="523"/>
      <c r="C106" s="523"/>
      <c r="D106" s="523"/>
      <c r="E106" s="523"/>
      <c r="F106" s="523"/>
      <c r="G106" s="523"/>
      <c r="H106" s="523"/>
      <c r="I106" s="523"/>
      <c r="J106" s="523"/>
      <c r="K106" s="523"/>
      <c r="L106" s="523"/>
      <c r="M106" s="523"/>
      <c r="N106" s="523"/>
      <c r="O106" s="523"/>
      <c r="P106" s="523"/>
      <c r="Q106" s="523"/>
      <c r="R106" s="523"/>
    </row>
    <row r="107" spans="1:18" s="471" customFormat="1" ht="12.75" customHeight="1" x14ac:dyDescent="0.25">
      <c r="A107" s="467"/>
      <c r="B107" s="523"/>
      <c r="C107" s="523"/>
      <c r="D107" s="523"/>
      <c r="E107" s="523"/>
      <c r="F107" s="523"/>
      <c r="G107" s="523"/>
      <c r="H107" s="523"/>
      <c r="I107" s="523"/>
      <c r="J107" s="523"/>
      <c r="K107" s="523"/>
      <c r="L107" s="523"/>
      <c r="M107" s="523"/>
      <c r="N107" s="523"/>
      <c r="O107" s="523"/>
      <c r="P107" s="523"/>
      <c r="Q107" s="523"/>
      <c r="R107" s="523"/>
    </row>
    <row r="108" spans="1:18" s="471" customFormat="1" ht="12.75" customHeight="1" x14ac:dyDescent="0.25">
      <c r="A108" s="467"/>
      <c r="B108" s="523"/>
      <c r="C108" s="523"/>
      <c r="D108" s="523"/>
      <c r="E108" s="523"/>
      <c r="F108" s="523"/>
      <c r="G108" s="523"/>
      <c r="H108" s="523"/>
      <c r="I108" s="523"/>
      <c r="J108" s="523"/>
      <c r="K108" s="523"/>
      <c r="L108" s="523"/>
      <c r="M108" s="523"/>
      <c r="N108" s="523"/>
      <c r="O108" s="523"/>
      <c r="P108" s="523"/>
      <c r="Q108" s="523"/>
      <c r="R108" s="523"/>
    </row>
    <row r="109" spans="1:18" s="471" customFormat="1" ht="12.75" customHeight="1" x14ac:dyDescent="0.25">
      <c r="A109" s="467"/>
      <c r="B109" s="523"/>
      <c r="C109" s="523"/>
      <c r="D109" s="523"/>
      <c r="E109" s="523"/>
      <c r="F109" s="523"/>
      <c r="G109" s="523"/>
      <c r="H109" s="523"/>
      <c r="I109" s="523"/>
      <c r="J109" s="523"/>
      <c r="K109" s="523"/>
      <c r="L109" s="523"/>
      <c r="M109" s="523"/>
      <c r="N109" s="523"/>
      <c r="O109" s="523"/>
      <c r="P109" s="523"/>
      <c r="Q109" s="523"/>
      <c r="R109" s="523"/>
    </row>
    <row r="110" spans="1:18" s="471" customFormat="1" ht="12.75" customHeight="1" x14ac:dyDescent="0.25">
      <c r="A110" s="467"/>
      <c r="B110" s="523"/>
      <c r="C110" s="523"/>
      <c r="D110" s="523"/>
      <c r="E110" s="523"/>
      <c r="F110" s="523"/>
      <c r="G110" s="523"/>
      <c r="H110" s="523"/>
      <c r="I110" s="523"/>
      <c r="J110" s="523"/>
      <c r="K110" s="523"/>
      <c r="L110" s="523"/>
      <c r="M110" s="523"/>
      <c r="N110" s="523"/>
      <c r="O110" s="523"/>
      <c r="P110" s="523"/>
      <c r="Q110" s="523"/>
      <c r="R110" s="523"/>
    </row>
    <row r="111" spans="1:18" s="471" customFormat="1" ht="12.75" customHeight="1" x14ac:dyDescent="0.25">
      <c r="A111" s="467"/>
      <c r="B111" s="523"/>
      <c r="C111" s="523"/>
      <c r="D111" s="523"/>
      <c r="E111" s="523"/>
      <c r="F111" s="523"/>
      <c r="G111" s="523"/>
      <c r="H111" s="523"/>
      <c r="I111" s="523"/>
      <c r="J111" s="523"/>
      <c r="K111" s="523"/>
      <c r="L111" s="523"/>
      <c r="M111" s="523"/>
      <c r="N111" s="523"/>
      <c r="O111" s="523"/>
      <c r="P111" s="523"/>
      <c r="Q111" s="523"/>
      <c r="R111" s="523"/>
    </row>
    <row r="112" spans="1:18" s="471" customFormat="1" ht="12.75" customHeight="1" x14ac:dyDescent="0.25">
      <c r="A112" s="467"/>
      <c r="B112" s="523"/>
      <c r="C112" s="523"/>
      <c r="D112" s="523"/>
      <c r="E112" s="523"/>
      <c r="F112" s="523"/>
      <c r="G112" s="523"/>
      <c r="H112" s="523"/>
      <c r="I112" s="523"/>
      <c r="J112" s="523"/>
      <c r="K112" s="523"/>
      <c r="L112" s="523"/>
      <c r="M112" s="523"/>
      <c r="N112" s="523"/>
      <c r="O112" s="523"/>
      <c r="P112" s="523"/>
      <c r="Q112" s="523"/>
      <c r="R112" s="523"/>
    </row>
    <row r="113" spans="1:18" s="471" customFormat="1" ht="12.75" customHeight="1" x14ac:dyDescent="0.25">
      <c r="A113" s="467"/>
      <c r="B113" s="523"/>
      <c r="C113" s="523"/>
      <c r="D113" s="523"/>
      <c r="E113" s="523"/>
      <c r="F113" s="523"/>
      <c r="G113" s="523"/>
      <c r="H113" s="523"/>
      <c r="I113" s="523"/>
      <c r="J113" s="523"/>
      <c r="K113" s="523"/>
      <c r="L113" s="523"/>
      <c r="M113" s="523"/>
      <c r="N113" s="523"/>
      <c r="O113" s="523"/>
      <c r="P113" s="523"/>
      <c r="Q113" s="523"/>
      <c r="R113" s="523"/>
    </row>
    <row r="114" spans="1:18" s="471" customFormat="1" ht="12.75" customHeight="1" x14ac:dyDescent="0.25">
      <c r="A114" s="467"/>
      <c r="B114" s="523"/>
      <c r="C114" s="523"/>
      <c r="D114" s="523"/>
      <c r="E114" s="523"/>
      <c r="F114" s="523"/>
      <c r="G114" s="523"/>
      <c r="H114" s="523"/>
      <c r="I114" s="523"/>
      <c r="J114" s="523"/>
      <c r="K114" s="523"/>
      <c r="L114" s="523"/>
      <c r="M114" s="523"/>
      <c r="N114" s="523"/>
      <c r="O114" s="523"/>
      <c r="P114" s="523"/>
      <c r="Q114" s="523"/>
      <c r="R114" s="523"/>
    </row>
    <row r="115" spans="1:18" s="471" customFormat="1" ht="12.75" customHeight="1" x14ac:dyDescent="0.25">
      <c r="A115" s="467"/>
      <c r="B115" s="523"/>
      <c r="C115" s="523"/>
      <c r="D115" s="523"/>
      <c r="E115" s="523"/>
      <c r="F115" s="523"/>
      <c r="G115" s="523"/>
      <c r="H115" s="523"/>
      <c r="I115" s="523"/>
      <c r="J115" s="523"/>
      <c r="K115" s="523"/>
      <c r="L115" s="523"/>
      <c r="M115" s="523"/>
      <c r="N115" s="523"/>
      <c r="O115" s="523"/>
      <c r="P115" s="523"/>
      <c r="Q115" s="523"/>
      <c r="R115" s="523"/>
    </row>
    <row r="116" spans="1:18" s="471" customFormat="1" ht="12.75" customHeight="1" x14ac:dyDescent="0.25">
      <c r="A116" s="467"/>
      <c r="B116" s="523"/>
      <c r="C116" s="523"/>
      <c r="D116" s="523"/>
      <c r="E116" s="523"/>
      <c r="F116" s="523"/>
      <c r="G116" s="523"/>
      <c r="H116" s="523"/>
      <c r="I116" s="523"/>
      <c r="J116" s="523"/>
      <c r="K116" s="523"/>
      <c r="L116" s="523"/>
      <c r="M116" s="523"/>
      <c r="N116" s="523"/>
      <c r="O116" s="523"/>
      <c r="P116" s="523"/>
      <c r="Q116" s="523"/>
      <c r="R116" s="523"/>
    </row>
    <row r="117" spans="1:18" s="471" customFormat="1" ht="12.75" customHeight="1" x14ac:dyDescent="0.25">
      <c r="A117" s="467"/>
      <c r="B117" s="523"/>
      <c r="C117" s="523"/>
      <c r="D117" s="523"/>
      <c r="E117" s="523"/>
      <c r="F117" s="523"/>
      <c r="G117" s="523"/>
      <c r="H117" s="523"/>
      <c r="I117" s="523"/>
      <c r="J117" s="523"/>
      <c r="K117" s="523"/>
      <c r="L117" s="523"/>
      <c r="M117" s="523"/>
      <c r="N117" s="523"/>
      <c r="O117" s="523"/>
      <c r="P117" s="523"/>
      <c r="Q117" s="523"/>
      <c r="R117" s="523"/>
    </row>
    <row r="118" spans="1:18" s="471" customFormat="1" ht="12.75" customHeight="1" x14ac:dyDescent="0.25">
      <c r="A118" s="467"/>
      <c r="B118" s="523"/>
      <c r="C118" s="523"/>
      <c r="D118" s="523"/>
      <c r="E118" s="523"/>
      <c r="F118" s="523"/>
      <c r="G118" s="523"/>
      <c r="H118" s="523"/>
      <c r="I118" s="523"/>
      <c r="J118" s="523"/>
      <c r="K118" s="523"/>
      <c r="L118" s="523"/>
      <c r="M118" s="523"/>
      <c r="N118" s="523"/>
      <c r="O118" s="523"/>
      <c r="P118" s="523"/>
      <c r="Q118" s="523"/>
      <c r="R118" s="523"/>
    </row>
    <row r="119" spans="1:18" s="471" customFormat="1" ht="12.75" customHeight="1" x14ac:dyDescent="0.25">
      <c r="A119" s="467"/>
      <c r="B119" s="523"/>
      <c r="C119" s="523"/>
      <c r="D119" s="523"/>
      <c r="E119" s="523"/>
      <c r="F119" s="523"/>
      <c r="G119" s="523"/>
      <c r="H119" s="523"/>
      <c r="I119" s="523"/>
      <c r="J119" s="523"/>
      <c r="K119" s="523"/>
      <c r="L119" s="523"/>
      <c r="M119" s="523"/>
      <c r="N119" s="523"/>
      <c r="O119" s="523"/>
      <c r="P119" s="523"/>
      <c r="Q119" s="523"/>
      <c r="R119" s="523"/>
    </row>
    <row r="120" spans="1:18" s="471" customFormat="1" ht="12.75" customHeight="1" x14ac:dyDescent="0.25">
      <c r="A120" s="467"/>
      <c r="B120" s="523"/>
      <c r="C120" s="523"/>
      <c r="D120" s="523"/>
      <c r="E120" s="523"/>
      <c r="F120" s="523"/>
      <c r="G120" s="523"/>
      <c r="H120" s="523"/>
      <c r="I120" s="523"/>
      <c r="J120" s="523"/>
      <c r="K120" s="523"/>
      <c r="L120" s="523"/>
      <c r="M120" s="523"/>
      <c r="N120" s="523"/>
      <c r="O120" s="523"/>
      <c r="P120" s="523"/>
      <c r="Q120" s="523"/>
      <c r="R120" s="523"/>
    </row>
    <row r="121" spans="1:18" s="471" customFormat="1" ht="12.75" customHeight="1" x14ac:dyDescent="0.25">
      <c r="A121" s="467"/>
      <c r="B121" s="523"/>
      <c r="C121" s="523"/>
      <c r="D121" s="523"/>
      <c r="E121" s="523"/>
      <c r="F121" s="523"/>
      <c r="G121" s="523"/>
      <c r="H121" s="523"/>
      <c r="I121" s="523"/>
      <c r="J121" s="523"/>
      <c r="K121" s="523"/>
      <c r="L121" s="523"/>
      <c r="M121" s="523"/>
      <c r="N121" s="523"/>
      <c r="O121" s="523"/>
      <c r="P121" s="523"/>
      <c r="Q121" s="523"/>
      <c r="R121" s="523"/>
    </row>
    <row r="122" spans="1:18" s="471" customFormat="1" ht="12.75" customHeight="1" x14ac:dyDescent="0.25">
      <c r="A122" s="467"/>
      <c r="B122" s="523"/>
      <c r="C122" s="523"/>
      <c r="D122" s="523"/>
      <c r="E122" s="523"/>
      <c r="F122" s="523"/>
      <c r="G122" s="523"/>
      <c r="H122" s="523"/>
      <c r="I122" s="523"/>
      <c r="J122" s="523"/>
      <c r="K122" s="523"/>
      <c r="L122" s="523"/>
      <c r="M122" s="523"/>
      <c r="N122" s="523"/>
      <c r="O122" s="523"/>
      <c r="P122" s="523"/>
      <c r="Q122" s="523"/>
      <c r="R122" s="523"/>
    </row>
    <row r="123" spans="1:18" s="471" customFormat="1" ht="12.75" customHeight="1" x14ac:dyDescent="0.25">
      <c r="A123" s="467"/>
      <c r="B123" s="523"/>
      <c r="C123" s="523"/>
      <c r="D123" s="523"/>
      <c r="E123" s="523"/>
      <c r="F123" s="523"/>
      <c r="G123" s="523"/>
      <c r="H123" s="523"/>
      <c r="I123" s="523"/>
      <c r="J123" s="523"/>
      <c r="K123" s="523"/>
      <c r="L123" s="523"/>
      <c r="M123" s="523"/>
      <c r="N123" s="523"/>
      <c r="O123" s="523"/>
      <c r="P123" s="523"/>
      <c r="Q123" s="523"/>
      <c r="R123" s="523"/>
    </row>
    <row r="124" spans="1:18" s="471" customFormat="1" ht="12.75" customHeight="1" x14ac:dyDescent="0.25">
      <c r="A124" s="467"/>
      <c r="B124" s="523"/>
      <c r="C124" s="523"/>
      <c r="D124" s="523"/>
      <c r="E124" s="523"/>
      <c r="F124" s="523"/>
      <c r="G124" s="523"/>
      <c r="H124" s="523"/>
      <c r="I124" s="523"/>
      <c r="J124" s="523"/>
      <c r="K124" s="523"/>
      <c r="L124" s="523"/>
      <c r="M124" s="523"/>
      <c r="N124" s="523"/>
      <c r="O124" s="523"/>
      <c r="P124" s="523"/>
      <c r="Q124" s="523"/>
      <c r="R124" s="523"/>
    </row>
    <row r="125" spans="1:18" s="471" customFormat="1" ht="12.75" customHeight="1" x14ac:dyDescent="0.25">
      <c r="A125" s="467"/>
      <c r="B125" s="523"/>
      <c r="C125" s="523"/>
      <c r="D125" s="523"/>
      <c r="E125" s="523"/>
      <c r="F125" s="523"/>
      <c r="G125" s="523"/>
      <c r="H125" s="523"/>
      <c r="I125" s="523"/>
      <c r="J125" s="523"/>
      <c r="K125" s="523"/>
      <c r="L125" s="523"/>
      <c r="M125" s="523"/>
      <c r="N125" s="523"/>
      <c r="O125" s="523"/>
      <c r="P125" s="523"/>
      <c r="Q125" s="523"/>
      <c r="R125" s="523"/>
    </row>
    <row r="126" spans="1:18" s="471" customFormat="1" ht="12.75" customHeight="1" x14ac:dyDescent="0.25">
      <c r="A126" s="467"/>
      <c r="B126" s="523"/>
      <c r="C126" s="523"/>
      <c r="D126" s="523"/>
      <c r="E126" s="523"/>
      <c r="F126" s="523"/>
      <c r="G126" s="523"/>
      <c r="H126" s="523"/>
      <c r="I126" s="523"/>
      <c r="J126" s="523"/>
      <c r="K126" s="523"/>
      <c r="L126" s="523"/>
      <c r="M126" s="523"/>
      <c r="N126" s="523"/>
      <c r="O126" s="523"/>
      <c r="P126" s="523"/>
      <c r="Q126" s="523"/>
      <c r="R126" s="523"/>
    </row>
    <row r="127" spans="1:18" s="471" customFormat="1" ht="12.75" customHeight="1" x14ac:dyDescent="0.25">
      <c r="A127" s="467"/>
      <c r="B127" s="523"/>
      <c r="C127" s="523"/>
      <c r="D127" s="523"/>
      <c r="E127" s="523"/>
      <c r="F127" s="523"/>
      <c r="G127" s="523"/>
      <c r="H127" s="523"/>
      <c r="I127" s="523"/>
      <c r="J127" s="523"/>
      <c r="K127" s="523"/>
      <c r="L127" s="523"/>
      <c r="M127" s="523"/>
      <c r="N127" s="523"/>
      <c r="O127" s="523"/>
      <c r="P127" s="523"/>
      <c r="Q127" s="523"/>
      <c r="R127" s="523"/>
    </row>
    <row r="128" spans="1:18" s="471" customFormat="1" ht="12.75" customHeight="1" x14ac:dyDescent="0.25">
      <c r="A128" s="467"/>
      <c r="B128" s="523"/>
      <c r="C128" s="523"/>
      <c r="D128" s="523"/>
      <c r="E128" s="523"/>
      <c r="F128" s="523"/>
      <c r="G128" s="523"/>
      <c r="H128" s="523"/>
      <c r="I128" s="523"/>
      <c r="J128" s="523"/>
      <c r="K128" s="523"/>
      <c r="L128" s="523"/>
      <c r="M128" s="523"/>
      <c r="N128" s="523"/>
      <c r="O128" s="523"/>
      <c r="P128" s="523"/>
      <c r="Q128" s="523"/>
      <c r="R128" s="523"/>
    </row>
    <row r="129" spans="1:18" s="471" customFormat="1" ht="12.75" customHeight="1" x14ac:dyDescent="0.25">
      <c r="A129" s="467"/>
      <c r="B129" s="523"/>
      <c r="C129" s="523"/>
      <c r="D129" s="523"/>
      <c r="E129" s="523"/>
      <c r="F129" s="523"/>
      <c r="G129" s="523"/>
      <c r="H129" s="523"/>
      <c r="I129" s="523"/>
      <c r="J129" s="523"/>
      <c r="K129" s="523"/>
      <c r="L129" s="523"/>
      <c r="M129" s="523"/>
      <c r="N129" s="523"/>
      <c r="O129" s="523"/>
      <c r="P129" s="523"/>
      <c r="Q129" s="523"/>
      <c r="R129" s="523"/>
    </row>
    <row r="130" spans="1:18" s="471" customFormat="1" ht="12.75" customHeight="1" x14ac:dyDescent="0.25">
      <c r="A130" s="467"/>
      <c r="B130" s="523"/>
      <c r="C130" s="523"/>
      <c r="D130" s="523"/>
      <c r="E130" s="523"/>
      <c r="F130" s="523"/>
      <c r="G130" s="523"/>
      <c r="H130" s="523"/>
      <c r="I130" s="523"/>
      <c r="J130" s="523"/>
      <c r="K130" s="523"/>
      <c r="L130" s="523"/>
      <c r="M130" s="523"/>
      <c r="N130" s="523"/>
      <c r="O130" s="523"/>
      <c r="P130" s="523"/>
      <c r="Q130" s="523"/>
      <c r="R130" s="523"/>
    </row>
    <row r="131" spans="1:18" s="471" customFormat="1" ht="12.75" customHeight="1" x14ac:dyDescent="0.25">
      <c r="A131" s="467"/>
      <c r="B131" s="523"/>
      <c r="C131" s="523"/>
      <c r="D131" s="523"/>
      <c r="E131" s="523"/>
      <c r="F131" s="523"/>
      <c r="G131" s="523"/>
      <c r="H131" s="523"/>
      <c r="I131" s="523"/>
      <c r="J131" s="523"/>
      <c r="K131" s="523"/>
      <c r="L131" s="523"/>
      <c r="M131" s="523"/>
      <c r="N131" s="523"/>
      <c r="O131" s="523"/>
      <c r="P131" s="523"/>
      <c r="Q131" s="523"/>
      <c r="R131" s="523"/>
    </row>
    <row r="132" spans="1:18" s="471" customFormat="1" ht="12.75" customHeight="1" x14ac:dyDescent="0.25">
      <c r="A132" s="467"/>
      <c r="B132" s="523"/>
      <c r="C132" s="523"/>
      <c r="D132" s="523"/>
      <c r="E132" s="523"/>
      <c r="F132" s="523"/>
      <c r="G132" s="523"/>
      <c r="H132" s="523"/>
      <c r="I132" s="523"/>
      <c r="J132" s="523"/>
      <c r="K132" s="523"/>
      <c r="L132" s="523"/>
      <c r="M132" s="523"/>
      <c r="N132" s="523"/>
      <c r="O132" s="523"/>
      <c r="P132" s="523"/>
      <c r="Q132" s="523"/>
      <c r="R132" s="523"/>
    </row>
    <row r="133" spans="1:18" s="471" customFormat="1" ht="12.75" customHeight="1" x14ac:dyDescent="0.25">
      <c r="A133" s="467"/>
      <c r="B133" s="523"/>
      <c r="C133" s="523"/>
      <c r="D133" s="523"/>
      <c r="E133" s="523"/>
      <c r="F133" s="523"/>
      <c r="G133" s="523"/>
      <c r="H133" s="523"/>
      <c r="I133" s="523"/>
      <c r="J133" s="523"/>
      <c r="K133" s="523"/>
      <c r="L133" s="523"/>
      <c r="M133" s="523"/>
      <c r="N133" s="523"/>
      <c r="O133" s="523"/>
      <c r="P133" s="523"/>
      <c r="Q133" s="523"/>
      <c r="R133" s="523"/>
    </row>
    <row r="134" spans="1:18" s="471" customFormat="1" ht="12.75" customHeight="1" x14ac:dyDescent="0.25">
      <c r="A134" s="467"/>
      <c r="B134" s="523"/>
      <c r="C134" s="523"/>
      <c r="D134" s="523"/>
      <c r="E134" s="523"/>
      <c r="F134" s="523"/>
      <c r="G134" s="523"/>
      <c r="H134" s="523"/>
      <c r="I134" s="523"/>
      <c r="J134" s="523"/>
      <c r="K134" s="523"/>
      <c r="L134" s="523"/>
      <c r="M134" s="523"/>
      <c r="N134" s="523"/>
      <c r="O134" s="523"/>
      <c r="P134" s="523"/>
      <c r="Q134" s="523"/>
      <c r="R134" s="523"/>
    </row>
    <row r="135" spans="1:18" s="471" customFormat="1" ht="12.75" customHeight="1" x14ac:dyDescent="0.25">
      <c r="A135" s="467"/>
      <c r="B135" s="523"/>
      <c r="C135" s="523"/>
      <c r="D135" s="523"/>
      <c r="E135" s="523"/>
      <c r="F135" s="523"/>
      <c r="G135" s="523"/>
      <c r="H135" s="523"/>
      <c r="I135" s="523"/>
      <c r="J135" s="523"/>
      <c r="K135" s="523"/>
      <c r="L135" s="523"/>
      <c r="M135" s="523"/>
      <c r="N135" s="523"/>
      <c r="O135" s="523"/>
      <c r="P135" s="523"/>
      <c r="Q135" s="523"/>
      <c r="R135" s="523"/>
    </row>
    <row r="136" spans="1:18" s="471" customFormat="1" ht="12.75" customHeight="1" x14ac:dyDescent="0.25">
      <c r="A136" s="467"/>
      <c r="B136" s="523"/>
      <c r="C136" s="523"/>
      <c r="D136" s="523"/>
      <c r="E136" s="523"/>
      <c r="F136" s="523"/>
      <c r="G136" s="523"/>
      <c r="H136" s="523"/>
      <c r="I136" s="523"/>
      <c r="J136" s="523"/>
      <c r="K136" s="523"/>
      <c r="L136" s="523"/>
      <c r="M136" s="523"/>
      <c r="N136" s="523"/>
      <c r="O136" s="523"/>
      <c r="P136" s="523"/>
      <c r="Q136" s="523"/>
      <c r="R136" s="523"/>
    </row>
    <row r="137" spans="1:18" s="471" customFormat="1" ht="12.75" customHeight="1" x14ac:dyDescent="0.25">
      <c r="A137" s="467"/>
      <c r="B137" s="523"/>
      <c r="C137" s="523"/>
      <c r="D137" s="523"/>
      <c r="E137" s="523"/>
      <c r="F137" s="523"/>
      <c r="G137" s="523"/>
      <c r="H137" s="523"/>
      <c r="I137" s="523"/>
      <c r="J137" s="523"/>
      <c r="K137" s="523"/>
      <c r="L137" s="523"/>
      <c r="M137" s="523"/>
      <c r="N137" s="523"/>
      <c r="O137" s="523"/>
      <c r="P137" s="523"/>
      <c r="Q137" s="523"/>
      <c r="R137" s="523"/>
    </row>
    <row r="138" spans="1:18" s="471" customFormat="1" ht="12.75" customHeight="1" x14ac:dyDescent="0.25">
      <c r="A138" s="467"/>
      <c r="B138" s="523"/>
      <c r="C138" s="523"/>
      <c r="D138" s="523"/>
      <c r="E138" s="523"/>
      <c r="F138" s="523"/>
      <c r="G138" s="523"/>
      <c r="H138" s="523"/>
      <c r="I138" s="523"/>
      <c r="J138" s="523"/>
      <c r="K138" s="523"/>
      <c r="L138" s="523"/>
      <c r="M138" s="523"/>
      <c r="N138" s="523"/>
      <c r="O138" s="523"/>
      <c r="P138" s="523"/>
      <c r="Q138" s="523"/>
      <c r="R138" s="523"/>
    </row>
    <row r="139" spans="1:18" s="471" customFormat="1" ht="12.75" customHeight="1" x14ac:dyDescent="0.25">
      <c r="A139" s="467"/>
      <c r="B139" s="523"/>
      <c r="C139" s="523"/>
      <c r="D139" s="523"/>
      <c r="E139" s="523"/>
      <c r="F139" s="523"/>
      <c r="G139" s="523"/>
      <c r="H139" s="523"/>
      <c r="I139" s="523"/>
      <c r="J139" s="523"/>
      <c r="K139" s="523"/>
      <c r="L139" s="523"/>
      <c r="M139" s="523"/>
      <c r="N139" s="523"/>
      <c r="O139" s="523"/>
      <c r="P139" s="523"/>
      <c r="Q139" s="523"/>
      <c r="R139" s="523"/>
    </row>
    <row r="140" spans="1:18" s="471" customFormat="1" ht="12.75" customHeight="1" x14ac:dyDescent="0.25">
      <c r="A140" s="467"/>
      <c r="B140" s="523"/>
      <c r="C140" s="523"/>
      <c r="D140" s="523"/>
      <c r="E140" s="523"/>
      <c r="F140" s="523"/>
      <c r="G140" s="523"/>
      <c r="H140" s="523"/>
      <c r="I140" s="523"/>
      <c r="J140" s="523"/>
      <c r="K140" s="523"/>
      <c r="L140" s="523"/>
      <c r="M140" s="523"/>
      <c r="N140" s="523"/>
      <c r="O140" s="523"/>
      <c r="P140" s="523"/>
      <c r="Q140" s="523"/>
      <c r="R140" s="523"/>
    </row>
    <row r="141" spans="1:18" s="471" customFormat="1" ht="12.75" customHeight="1" x14ac:dyDescent="0.25">
      <c r="A141" s="467"/>
      <c r="B141" s="523"/>
      <c r="C141" s="523"/>
      <c r="D141" s="523"/>
      <c r="E141" s="523"/>
      <c r="F141" s="523"/>
      <c r="G141" s="523"/>
      <c r="H141" s="523"/>
      <c r="I141" s="523"/>
      <c r="J141" s="523"/>
      <c r="K141" s="523"/>
      <c r="L141" s="523"/>
      <c r="M141" s="523"/>
      <c r="N141" s="523"/>
      <c r="O141" s="523"/>
      <c r="P141" s="523"/>
      <c r="Q141" s="523"/>
      <c r="R141" s="523"/>
    </row>
    <row r="142" spans="1:18" s="471" customFormat="1" ht="12.75" customHeight="1" x14ac:dyDescent="0.25">
      <c r="A142" s="467"/>
      <c r="B142" s="523"/>
      <c r="C142" s="523"/>
      <c r="D142" s="523"/>
      <c r="E142" s="523"/>
      <c r="F142" s="523"/>
      <c r="G142" s="523"/>
      <c r="H142" s="523"/>
      <c r="I142" s="523"/>
      <c r="J142" s="523"/>
      <c r="K142" s="523"/>
      <c r="L142" s="523"/>
      <c r="M142" s="523"/>
      <c r="N142" s="523"/>
      <c r="O142" s="523"/>
      <c r="P142" s="523"/>
      <c r="Q142" s="523"/>
      <c r="R142" s="523"/>
    </row>
    <row r="143" spans="1:18" s="471" customFormat="1" ht="12.75" customHeight="1" x14ac:dyDescent="0.25">
      <c r="A143" s="467"/>
      <c r="B143" s="523"/>
      <c r="C143" s="523"/>
      <c r="D143" s="523"/>
      <c r="E143" s="523"/>
      <c r="F143" s="523"/>
      <c r="G143" s="523"/>
      <c r="H143" s="523"/>
      <c r="I143" s="523"/>
      <c r="J143" s="523"/>
      <c r="K143" s="523"/>
      <c r="L143" s="523"/>
      <c r="M143" s="523"/>
      <c r="N143" s="523"/>
      <c r="O143" s="523"/>
      <c r="P143" s="523"/>
      <c r="Q143" s="523"/>
      <c r="R143" s="523"/>
    </row>
    <row r="144" spans="1:18" s="471" customFormat="1" ht="12.75" customHeight="1" x14ac:dyDescent="0.25">
      <c r="A144" s="467"/>
      <c r="B144" s="523"/>
      <c r="C144" s="523"/>
      <c r="D144" s="523"/>
      <c r="E144" s="523"/>
      <c r="F144" s="523"/>
      <c r="G144" s="523"/>
      <c r="H144" s="523"/>
      <c r="I144" s="523"/>
      <c r="J144" s="523"/>
      <c r="K144" s="523"/>
      <c r="L144" s="523"/>
      <c r="M144" s="523"/>
      <c r="N144" s="523"/>
      <c r="O144" s="523"/>
      <c r="P144" s="523"/>
      <c r="Q144" s="523"/>
      <c r="R144" s="523"/>
    </row>
    <row r="145" spans="1:18" s="471" customFormat="1" ht="12.75" customHeight="1" x14ac:dyDescent="0.25">
      <c r="A145" s="467"/>
      <c r="B145" s="523"/>
      <c r="C145" s="523"/>
      <c r="D145" s="523"/>
      <c r="E145" s="523"/>
      <c r="F145" s="523"/>
      <c r="G145" s="523"/>
      <c r="H145" s="523"/>
      <c r="I145" s="523"/>
      <c r="J145" s="523"/>
      <c r="K145" s="523"/>
      <c r="L145" s="523"/>
      <c r="M145" s="523"/>
      <c r="N145" s="523"/>
      <c r="O145" s="523"/>
      <c r="P145" s="523"/>
      <c r="Q145" s="523"/>
      <c r="R145" s="523"/>
    </row>
    <row r="146" spans="1:18" s="471" customFormat="1" ht="12.75" customHeight="1" x14ac:dyDescent="0.25">
      <c r="A146" s="467"/>
      <c r="B146" s="523"/>
      <c r="C146" s="523"/>
      <c r="D146" s="523"/>
      <c r="E146" s="523"/>
      <c r="F146" s="523"/>
      <c r="G146" s="523"/>
      <c r="H146" s="523"/>
      <c r="I146" s="523"/>
      <c r="J146" s="523"/>
      <c r="K146" s="523"/>
      <c r="L146" s="523"/>
      <c r="M146" s="523"/>
      <c r="N146" s="523"/>
      <c r="O146" s="523"/>
      <c r="P146" s="523"/>
      <c r="Q146" s="523"/>
      <c r="R146" s="523"/>
    </row>
    <row r="147" spans="1:18" s="471" customFormat="1" ht="12.75" customHeight="1" x14ac:dyDescent="0.25">
      <c r="A147" s="467"/>
      <c r="B147" s="523"/>
      <c r="C147" s="523"/>
      <c r="D147" s="523"/>
      <c r="E147" s="523"/>
      <c r="F147" s="523"/>
      <c r="G147" s="523"/>
      <c r="H147" s="523"/>
      <c r="I147" s="523"/>
      <c r="J147" s="523"/>
      <c r="K147" s="523"/>
      <c r="L147" s="523"/>
      <c r="M147" s="523"/>
      <c r="N147" s="523"/>
      <c r="O147" s="523"/>
      <c r="P147" s="523"/>
      <c r="Q147" s="523"/>
      <c r="R147" s="523"/>
    </row>
    <row r="148" spans="1:18" s="471" customFormat="1" ht="12.75" customHeight="1" x14ac:dyDescent="0.25">
      <c r="A148" s="467"/>
      <c r="B148" s="523"/>
      <c r="C148" s="523"/>
      <c r="D148" s="523"/>
      <c r="E148" s="523"/>
      <c r="F148" s="523"/>
      <c r="G148" s="523"/>
      <c r="H148" s="523"/>
      <c r="I148" s="523"/>
      <c r="J148" s="523"/>
      <c r="K148" s="523"/>
      <c r="L148" s="523"/>
      <c r="M148" s="523"/>
      <c r="N148" s="523"/>
      <c r="O148" s="523"/>
      <c r="P148" s="523"/>
      <c r="Q148" s="523"/>
      <c r="R148" s="523"/>
    </row>
    <row r="149" spans="1:18" s="471" customFormat="1" ht="12.75" customHeight="1" x14ac:dyDescent="0.25">
      <c r="A149" s="467"/>
      <c r="B149" s="523"/>
      <c r="C149" s="523"/>
      <c r="D149" s="523"/>
      <c r="E149" s="523"/>
      <c r="F149" s="523"/>
      <c r="G149" s="523"/>
      <c r="H149" s="523"/>
      <c r="I149" s="523"/>
      <c r="J149" s="523"/>
      <c r="K149" s="523"/>
      <c r="L149" s="523"/>
      <c r="M149" s="523"/>
      <c r="N149" s="523"/>
      <c r="O149" s="523"/>
      <c r="P149" s="523"/>
      <c r="Q149" s="523"/>
      <c r="R149" s="523"/>
    </row>
    <row r="150" spans="1:18" s="471" customFormat="1" ht="12.75" customHeight="1" x14ac:dyDescent="0.25">
      <c r="A150" s="467"/>
      <c r="B150" s="523"/>
      <c r="C150" s="523"/>
      <c r="D150" s="523"/>
      <c r="E150" s="523"/>
      <c r="F150" s="523"/>
      <c r="G150" s="523"/>
      <c r="H150" s="523"/>
      <c r="I150" s="523"/>
      <c r="J150" s="523"/>
      <c r="K150" s="523"/>
      <c r="L150" s="523"/>
      <c r="M150" s="523"/>
      <c r="N150" s="523"/>
      <c r="O150" s="523"/>
      <c r="P150" s="523"/>
      <c r="Q150" s="523"/>
      <c r="R150" s="523"/>
    </row>
    <row r="151" spans="1:18" s="471" customFormat="1" ht="12.75" customHeight="1" x14ac:dyDescent="0.25">
      <c r="A151" s="467"/>
      <c r="B151" s="523"/>
      <c r="C151" s="523"/>
      <c r="D151" s="523"/>
      <c r="E151" s="523"/>
      <c r="F151" s="523"/>
      <c r="G151" s="523"/>
      <c r="H151" s="523"/>
      <c r="I151" s="523"/>
      <c r="J151" s="523"/>
      <c r="K151" s="523"/>
      <c r="L151" s="523"/>
      <c r="M151" s="523"/>
      <c r="N151" s="523"/>
      <c r="O151" s="523"/>
      <c r="P151" s="523"/>
      <c r="Q151" s="523"/>
      <c r="R151" s="523"/>
    </row>
    <row r="152" spans="1:18" s="471" customFormat="1" ht="12.75" customHeight="1" x14ac:dyDescent="0.25">
      <c r="A152" s="467"/>
      <c r="B152" s="523"/>
      <c r="C152" s="523"/>
      <c r="D152" s="523"/>
      <c r="E152" s="523"/>
      <c r="F152" s="523"/>
      <c r="G152" s="523"/>
      <c r="H152" s="523"/>
      <c r="I152" s="523"/>
      <c r="J152" s="523"/>
      <c r="K152" s="523"/>
      <c r="L152" s="523"/>
      <c r="M152" s="523"/>
      <c r="N152" s="523"/>
      <c r="O152" s="523"/>
      <c r="P152" s="523"/>
      <c r="Q152" s="523"/>
      <c r="R152" s="523"/>
    </row>
    <row r="153" spans="1:18" s="471" customFormat="1" ht="12.75" customHeight="1" x14ac:dyDescent="0.25">
      <c r="A153" s="467"/>
      <c r="B153" s="523"/>
      <c r="C153" s="523"/>
      <c r="D153" s="523"/>
      <c r="E153" s="523"/>
      <c r="F153" s="523"/>
      <c r="G153" s="523"/>
      <c r="H153" s="523"/>
      <c r="I153" s="523"/>
      <c r="J153" s="523"/>
      <c r="K153" s="523"/>
      <c r="L153" s="523"/>
      <c r="M153" s="523"/>
      <c r="N153" s="523"/>
      <c r="O153" s="523"/>
      <c r="P153" s="523"/>
      <c r="Q153" s="523"/>
      <c r="R153" s="523"/>
    </row>
    <row r="154" spans="1:18" s="471" customFormat="1" ht="12.75" customHeight="1" x14ac:dyDescent="0.25">
      <c r="A154" s="467"/>
      <c r="B154" s="523"/>
      <c r="C154" s="523"/>
      <c r="D154" s="523"/>
      <c r="E154" s="523"/>
      <c r="F154" s="523"/>
      <c r="G154" s="523"/>
      <c r="H154" s="523"/>
      <c r="I154" s="523"/>
      <c r="J154" s="523"/>
      <c r="K154" s="523"/>
      <c r="L154" s="523"/>
      <c r="M154" s="523"/>
      <c r="N154" s="523"/>
      <c r="O154" s="523"/>
      <c r="P154" s="523"/>
      <c r="Q154" s="523"/>
      <c r="R154" s="523"/>
    </row>
    <row r="155" spans="1:18" s="471" customFormat="1" ht="12.75" customHeight="1" x14ac:dyDescent="0.25">
      <c r="A155" s="467"/>
      <c r="B155" s="523"/>
      <c r="C155" s="523"/>
      <c r="D155" s="523"/>
      <c r="E155" s="523"/>
      <c r="F155" s="523"/>
      <c r="G155" s="523"/>
      <c r="H155" s="523"/>
      <c r="I155" s="523"/>
      <c r="J155" s="523"/>
      <c r="K155" s="523"/>
      <c r="L155" s="523"/>
      <c r="M155" s="523"/>
      <c r="N155" s="523"/>
      <c r="O155" s="523"/>
      <c r="P155" s="523"/>
      <c r="Q155" s="523"/>
      <c r="R155" s="523"/>
    </row>
    <row r="156" spans="1:18" s="471" customFormat="1" ht="12.75" customHeight="1" x14ac:dyDescent="0.25">
      <c r="A156" s="467"/>
      <c r="B156" s="523"/>
      <c r="C156" s="523"/>
      <c r="D156" s="523"/>
      <c r="E156" s="523"/>
      <c r="F156" s="523"/>
      <c r="G156" s="523"/>
      <c r="H156" s="523"/>
      <c r="I156" s="523"/>
      <c r="J156" s="523"/>
      <c r="K156" s="523"/>
      <c r="L156" s="523"/>
      <c r="M156" s="523"/>
      <c r="N156" s="523"/>
      <c r="O156" s="523"/>
      <c r="P156" s="523"/>
      <c r="Q156" s="523"/>
      <c r="R156" s="523"/>
    </row>
    <row r="157" spans="1:18" s="471" customFormat="1" ht="12.75" customHeight="1" x14ac:dyDescent="0.25">
      <c r="A157" s="467"/>
      <c r="B157" s="523"/>
      <c r="C157" s="523"/>
      <c r="D157" s="523"/>
      <c r="E157" s="523"/>
      <c r="F157" s="523"/>
      <c r="G157" s="523"/>
      <c r="H157" s="523"/>
      <c r="I157" s="523"/>
      <c r="J157" s="523"/>
      <c r="K157" s="523"/>
      <c r="L157" s="523"/>
      <c r="M157" s="523"/>
      <c r="N157" s="523"/>
      <c r="O157" s="523"/>
      <c r="P157" s="523"/>
      <c r="Q157" s="523"/>
      <c r="R157" s="523"/>
    </row>
    <row r="158" spans="1:18" s="471" customFormat="1" ht="12.75" customHeight="1" x14ac:dyDescent="0.25">
      <c r="A158" s="467"/>
      <c r="B158" s="523"/>
      <c r="C158" s="523"/>
      <c r="D158" s="523"/>
      <c r="E158" s="523"/>
      <c r="F158" s="523"/>
      <c r="G158" s="523"/>
      <c r="H158" s="523"/>
      <c r="I158" s="523"/>
      <c r="J158" s="523"/>
      <c r="K158" s="523"/>
      <c r="L158" s="523"/>
      <c r="M158" s="523"/>
      <c r="N158" s="523"/>
      <c r="O158" s="523"/>
      <c r="P158" s="523"/>
      <c r="Q158" s="523"/>
      <c r="R158" s="523"/>
    </row>
    <row r="159" spans="1:18" s="471" customFormat="1" ht="12.75" customHeight="1" x14ac:dyDescent="0.25">
      <c r="A159" s="467"/>
      <c r="B159" s="523"/>
      <c r="C159" s="523"/>
      <c r="D159" s="523"/>
      <c r="E159" s="523"/>
      <c r="F159" s="523"/>
      <c r="G159" s="523"/>
      <c r="H159" s="523"/>
      <c r="I159" s="523"/>
      <c r="J159" s="523"/>
      <c r="K159" s="523"/>
      <c r="L159" s="523"/>
      <c r="M159" s="523"/>
      <c r="N159" s="523"/>
      <c r="O159" s="523"/>
      <c r="P159" s="523"/>
      <c r="Q159" s="523"/>
      <c r="R159" s="523"/>
    </row>
    <row r="160" spans="1:18" s="471" customFormat="1" ht="12.75" customHeight="1" x14ac:dyDescent="0.25">
      <c r="A160" s="467"/>
      <c r="B160" s="523"/>
      <c r="C160" s="523"/>
      <c r="D160" s="523"/>
      <c r="E160" s="523"/>
      <c r="F160" s="523"/>
      <c r="G160" s="523"/>
      <c r="H160" s="523"/>
      <c r="I160" s="523"/>
      <c r="J160" s="523"/>
      <c r="K160" s="523"/>
      <c r="L160" s="523"/>
      <c r="M160" s="523"/>
      <c r="N160" s="523"/>
      <c r="O160" s="523"/>
      <c r="P160" s="523"/>
      <c r="Q160" s="523"/>
      <c r="R160" s="523"/>
    </row>
    <row r="161" spans="1:18" s="471" customFormat="1" ht="12.75" customHeight="1" x14ac:dyDescent="0.25">
      <c r="A161" s="467"/>
      <c r="B161" s="523"/>
      <c r="C161" s="523"/>
      <c r="D161" s="523"/>
      <c r="E161" s="523"/>
      <c r="F161" s="523"/>
      <c r="G161" s="523"/>
      <c r="H161" s="523"/>
      <c r="I161" s="523"/>
      <c r="J161" s="523"/>
      <c r="K161" s="523"/>
      <c r="L161" s="523"/>
      <c r="M161" s="523"/>
      <c r="N161" s="523"/>
      <c r="O161" s="523"/>
      <c r="P161" s="523"/>
      <c r="Q161" s="523"/>
      <c r="R161" s="523"/>
    </row>
    <row r="162" spans="1:18" s="471" customFormat="1" ht="12.75" customHeight="1" x14ac:dyDescent="0.25">
      <c r="A162" s="467"/>
      <c r="B162" s="523"/>
      <c r="C162" s="523"/>
      <c r="D162" s="523"/>
      <c r="E162" s="523"/>
      <c r="F162" s="523"/>
      <c r="G162" s="523"/>
      <c r="H162" s="523"/>
      <c r="I162" s="523"/>
      <c r="J162" s="523"/>
      <c r="K162" s="523"/>
      <c r="L162" s="523"/>
      <c r="M162" s="523"/>
      <c r="N162" s="523"/>
      <c r="O162" s="523"/>
      <c r="P162" s="523"/>
      <c r="Q162" s="523"/>
      <c r="R162" s="523"/>
    </row>
    <row r="163" spans="1:18" s="471" customFormat="1" ht="12.75" customHeight="1" x14ac:dyDescent="0.25">
      <c r="A163" s="467"/>
      <c r="B163" s="523"/>
      <c r="C163" s="523"/>
      <c r="D163" s="523"/>
      <c r="E163" s="523"/>
      <c r="F163" s="523"/>
      <c r="G163" s="523"/>
      <c r="H163" s="523"/>
      <c r="I163" s="523"/>
      <c r="J163" s="523"/>
      <c r="K163" s="523"/>
      <c r="L163" s="523"/>
      <c r="M163" s="523"/>
      <c r="N163" s="523"/>
      <c r="O163" s="523"/>
      <c r="P163" s="523"/>
      <c r="Q163" s="523"/>
      <c r="R163" s="523"/>
    </row>
    <row r="164" spans="1:18" s="471" customFormat="1" ht="12.75" customHeight="1" x14ac:dyDescent="0.25">
      <c r="A164" s="467"/>
      <c r="B164" s="523"/>
      <c r="C164" s="523"/>
      <c r="D164" s="523"/>
      <c r="E164" s="523"/>
      <c r="F164" s="523"/>
      <c r="G164" s="523"/>
      <c r="H164" s="523"/>
      <c r="I164" s="523"/>
      <c r="J164" s="523"/>
      <c r="K164" s="523"/>
      <c r="L164" s="523"/>
      <c r="M164" s="523"/>
      <c r="N164" s="523"/>
      <c r="O164" s="523"/>
      <c r="P164" s="523"/>
      <c r="Q164" s="523"/>
      <c r="R164" s="523"/>
    </row>
    <row r="165" spans="1:18" s="471" customFormat="1" ht="12.75" customHeight="1" x14ac:dyDescent="0.25">
      <c r="A165" s="467"/>
      <c r="B165" s="523"/>
      <c r="C165" s="523"/>
      <c r="D165" s="523"/>
      <c r="E165" s="523"/>
      <c r="F165" s="523"/>
      <c r="G165" s="523"/>
      <c r="H165" s="523"/>
      <c r="I165" s="523"/>
      <c r="J165" s="523"/>
      <c r="K165" s="523"/>
      <c r="L165" s="523"/>
      <c r="M165" s="523"/>
      <c r="N165" s="523"/>
      <c r="O165" s="523"/>
      <c r="P165" s="523"/>
      <c r="Q165" s="523"/>
      <c r="R165" s="523"/>
    </row>
    <row r="166" spans="1:18" s="471" customFormat="1" ht="12.75" customHeight="1" x14ac:dyDescent="0.25">
      <c r="A166" s="467"/>
      <c r="B166" s="523"/>
      <c r="C166" s="523"/>
      <c r="D166" s="523"/>
      <c r="E166" s="523"/>
      <c r="F166" s="523"/>
      <c r="G166" s="523"/>
      <c r="H166" s="523"/>
      <c r="I166" s="523"/>
      <c r="J166" s="523"/>
      <c r="K166" s="523"/>
      <c r="L166" s="523"/>
      <c r="M166" s="523"/>
      <c r="N166" s="523"/>
      <c r="O166" s="523"/>
      <c r="P166" s="523"/>
      <c r="Q166" s="523"/>
      <c r="R166" s="523"/>
    </row>
    <row r="167" spans="1:18" s="471" customFormat="1" ht="12.75" customHeight="1" x14ac:dyDescent="0.25">
      <c r="A167" s="467"/>
      <c r="B167" s="523"/>
      <c r="C167" s="523"/>
      <c r="D167" s="523"/>
      <c r="E167" s="523"/>
      <c r="F167" s="523"/>
      <c r="G167" s="523"/>
      <c r="H167" s="523"/>
      <c r="I167" s="523"/>
      <c r="J167" s="523"/>
      <c r="K167" s="523"/>
      <c r="L167" s="523"/>
      <c r="M167" s="523"/>
      <c r="N167" s="523"/>
      <c r="O167" s="523"/>
      <c r="P167" s="523"/>
      <c r="Q167" s="523"/>
      <c r="R167" s="523"/>
    </row>
    <row r="168" spans="1:18" s="471" customFormat="1" ht="12.75" customHeight="1" x14ac:dyDescent="0.25">
      <c r="A168" s="467"/>
      <c r="B168" s="523"/>
      <c r="C168" s="523"/>
      <c r="D168" s="523"/>
      <c r="E168" s="523"/>
      <c r="F168" s="523"/>
      <c r="G168" s="523"/>
      <c r="H168" s="523"/>
      <c r="I168" s="523"/>
      <c r="J168" s="523"/>
      <c r="K168" s="523"/>
      <c r="L168" s="523"/>
      <c r="M168" s="523"/>
      <c r="N168" s="523"/>
      <c r="O168" s="523"/>
      <c r="P168" s="523"/>
      <c r="Q168" s="523"/>
      <c r="R168" s="523"/>
    </row>
    <row r="169" spans="1:18" s="471" customFormat="1" ht="12.75" customHeight="1" x14ac:dyDescent="0.25">
      <c r="A169" s="467"/>
      <c r="B169" s="523"/>
      <c r="C169" s="523"/>
      <c r="D169" s="523"/>
      <c r="E169" s="523"/>
      <c r="F169" s="523"/>
      <c r="G169" s="523"/>
      <c r="H169" s="523"/>
      <c r="I169" s="523"/>
      <c r="J169" s="523"/>
      <c r="K169" s="523"/>
      <c r="L169" s="523"/>
      <c r="M169" s="523"/>
      <c r="N169" s="523"/>
      <c r="O169" s="523"/>
      <c r="P169" s="523"/>
      <c r="Q169" s="523"/>
      <c r="R169" s="523"/>
    </row>
    <row r="170" spans="1:18" s="471" customFormat="1" ht="12.75" customHeight="1" x14ac:dyDescent="0.25">
      <c r="A170" s="467"/>
      <c r="B170" s="523"/>
      <c r="C170" s="523"/>
      <c r="D170" s="523"/>
      <c r="E170" s="523"/>
      <c r="F170" s="523"/>
      <c r="G170" s="523"/>
      <c r="H170" s="523"/>
      <c r="I170" s="523"/>
      <c r="J170" s="523"/>
      <c r="K170" s="523"/>
      <c r="L170" s="523"/>
      <c r="M170" s="523"/>
      <c r="N170" s="523"/>
      <c r="O170" s="523"/>
      <c r="P170" s="523"/>
      <c r="Q170" s="523"/>
      <c r="R170" s="523"/>
    </row>
    <row r="171" spans="1:18" s="471" customFormat="1" ht="12.75" customHeight="1" x14ac:dyDescent="0.25">
      <c r="A171" s="467"/>
      <c r="B171" s="523"/>
      <c r="C171" s="523"/>
      <c r="D171" s="523"/>
      <c r="E171" s="523"/>
      <c r="F171" s="523"/>
      <c r="G171" s="523"/>
      <c r="H171" s="523"/>
      <c r="I171" s="523"/>
      <c r="J171" s="523"/>
      <c r="K171" s="523"/>
      <c r="L171" s="523"/>
      <c r="M171" s="523"/>
      <c r="N171" s="523"/>
      <c r="O171" s="523"/>
      <c r="P171" s="523"/>
      <c r="Q171" s="523"/>
      <c r="R171" s="523"/>
    </row>
    <row r="172" spans="1:18" s="471" customFormat="1" ht="12.75" customHeight="1" x14ac:dyDescent="0.25">
      <c r="A172" s="467"/>
      <c r="B172" s="523"/>
      <c r="C172" s="523"/>
      <c r="D172" s="523"/>
      <c r="E172" s="523"/>
      <c r="F172" s="523"/>
      <c r="G172" s="523"/>
      <c r="H172" s="523"/>
      <c r="I172" s="523"/>
      <c r="J172" s="523"/>
      <c r="K172" s="523"/>
      <c r="L172" s="523"/>
      <c r="M172" s="523"/>
      <c r="N172" s="523"/>
      <c r="O172" s="523"/>
      <c r="P172" s="523"/>
      <c r="Q172" s="523"/>
      <c r="R172" s="523"/>
    </row>
    <row r="173" spans="1:18" s="471" customFormat="1" ht="12.75" customHeight="1" x14ac:dyDescent="0.25">
      <c r="A173" s="467"/>
      <c r="B173" s="523"/>
      <c r="C173" s="523"/>
      <c r="D173" s="523"/>
      <c r="E173" s="523"/>
      <c r="F173" s="523"/>
      <c r="G173" s="523"/>
      <c r="H173" s="523"/>
      <c r="I173" s="523"/>
      <c r="J173" s="523"/>
      <c r="K173" s="523"/>
      <c r="L173" s="523"/>
      <c r="M173" s="523"/>
      <c r="N173" s="523"/>
      <c r="O173" s="523"/>
      <c r="P173" s="523"/>
      <c r="Q173" s="523"/>
      <c r="R173" s="523"/>
    </row>
    <row r="174" spans="1:18" s="471" customFormat="1" ht="12.75" customHeight="1" x14ac:dyDescent="0.25">
      <c r="A174" s="467"/>
      <c r="B174" s="523"/>
      <c r="C174" s="523"/>
      <c r="D174" s="523"/>
      <c r="E174" s="523"/>
      <c r="F174" s="523"/>
      <c r="G174" s="523"/>
      <c r="H174" s="523"/>
      <c r="I174" s="523"/>
      <c r="J174" s="523"/>
      <c r="K174" s="523"/>
      <c r="L174" s="523"/>
      <c r="M174" s="523"/>
      <c r="N174" s="523"/>
      <c r="O174" s="523"/>
      <c r="P174" s="523"/>
      <c r="Q174" s="523"/>
      <c r="R174" s="523"/>
    </row>
    <row r="175" spans="1:18" s="471" customFormat="1" ht="12.75" customHeight="1" x14ac:dyDescent="0.25">
      <c r="A175" s="467"/>
      <c r="B175" s="523"/>
      <c r="C175" s="523"/>
      <c r="D175" s="523"/>
      <c r="E175" s="523"/>
      <c r="F175" s="523"/>
      <c r="G175" s="523"/>
      <c r="H175" s="523"/>
      <c r="I175" s="523"/>
      <c r="J175" s="523"/>
      <c r="K175" s="523"/>
      <c r="L175" s="523"/>
      <c r="M175" s="523"/>
      <c r="N175" s="523"/>
      <c r="O175" s="523"/>
      <c r="P175" s="523"/>
      <c r="Q175" s="523"/>
      <c r="R175" s="523"/>
    </row>
    <row r="176" spans="1:18" s="471" customFormat="1" ht="12.75" customHeight="1" x14ac:dyDescent="0.25">
      <c r="A176" s="467"/>
      <c r="B176" s="523"/>
      <c r="C176" s="523"/>
      <c r="D176" s="523"/>
      <c r="E176" s="523"/>
      <c r="F176" s="523"/>
      <c r="G176" s="523"/>
      <c r="H176" s="523"/>
      <c r="I176" s="523"/>
      <c r="J176" s="523"/>
      <c r="K176" s="523"/>
      <c r="L176" s="523"/>
      <c r="M176" s="523"/>
      <c r="N176" s="523"/>
      <c r="O176" s="523"/>
      <c r="P176" s="523"/>
      <c r="Q176" s="523"/>
      <c r="R176" s="523"/>
    </row>
    <row r="177" spans="1:18" s="471" customFormat="1" ht="12.75" customHeight="1" x14ac:dyDescent="0.25">
      <c r="A177" s="467"/>
      <c r="B177" s="523"/>
      <c r="C177" s="523"/>
      <c r="D177" s="523"/>
      <c r="E177" s="523"/>
      <c r="F177" s="523"/>
      <c r="G177" s="523"/>
      <c r="H177" s="523"/>
      <c r="I177" s="523"/>
      <c r="J177" s="523"/>
      <c r="K177" s="523"/>
      <c r="L177" s="523"/>
      <c r="M177" s="523"/>
      <c r="N177" s="523"/>
      <c r="O177" s="523"/>
      <c r="P177" s="523"/>
      <c r="Q177" s="523"/>
      <c r="R177" s="523"/>
    </row>
    <row r="178" spans="1:18" s="471" customFormat="1" ht="12.75" customHeight="1" x14ac:dyDescent="0.25">
      <c r="A178" s="467"/>
      <c r="B178" s="523"/>
      <c r="C178" s="523"/>
      <c r="D178" s="523"/>
      <c r="E178" s="523"/>
      <c r="F178" s="523"/>
      <c r="G178" s="523"/>
      <c r="H178" s="523"/>
      <c r="I178" s="523"/>
      <c r="J178" s="523"/>
      <c r="K178" s="523"/>
      <c r="L178" s="523"/>
      <c r="M178" s="523"/>
      <c r="N178" s="523"/>
      <c r="O178" s="523"/>
      <c r="P178" s="523"/>
      <c r="Q178" s="523"/>
      <c r="R178" s="523"/>
    </row>
    <row r="179" spans="1:18" s="471" customFormat="1" ht="12.75" customHeight="1" x14ac:dyDescent="0.25">
      <c r="A179" s="467"/>
      <c r="B179" s="523"/>
      <c r="C179" s="523"/>
      <c r="D179" s="523"/>
      <c r="E179" s="523"/>
      <c r="F179" s="523"/>
      <c r="G179" s="523"/>
      <c r="H179" s="523"/>
      <c r="I179" s="523"/>
      <c r="J179" s="523"/>
      <c r="K179" s="523"/>
      <c r="L179" s="523"/>
      <c r="M179" s="523"/>
      <c r="N179" s="523"/>
      <c r="O179" s="523"/>
      <c r="P179" s="523"/>
      <c r="Q179" s="523"/>
      <c r="R179" s="523"/>
    </row>
    <row r="180" spans="1:18" s="471" customFormat="1" ht="12.75" customHeight="1" x14ac:dyDescent="0.25">
      <c r="A180" s="467"/>
      <c r="B180" s="523"/>
      <c r="C180" s="523"/>
      <c r="D180" s="523"/>
      <c r="E180" s="523"/>
      <c r="F180" s="523"/>
      <c r="G180" s="523"/>
      <c r="H180" s="523"/>
      <c r="I180" s="523"/>
      <c r="J180" s="523"/>
      <c r="K180" s="523"/>
      <c r="L180" s="523"/>
      <c r="M180" s="523"/>
      <c r="N180" s="523"/>
      <c r="O180" s="523"/>
      <c r="P180" s="523"/>
      <c r="Q180" s="523"/>
      <c r="R180" s="523"/>
    </row>
    <row r="181" spans="1:18" s="471" customFormat="1" ht="12.75" customHeight="1" x14ac:dyDescent="0.25">
      <c r="A181" s="467"/>
      <c r="B181" s="523"/>
      <c r="C181" s="523"/>
      <c r="D181" s="523"/>
      <c r="E181" s="523"/>
      <c r="F181" s="523"/>
      <c r="G181" s="523"/>
      <c r="H181" s="523"/>
      <c r="I181" s="523"/>
      <c r="J181" s="523"/>
      <c r="K181" s="523"/>
      <c r="L181" s="523"/>
      <c r="M181" s="523"/>
      <c r="N181" s="523"/>
      <c r="O181" s="523"/>
      <c r="P181" s="523"/>
      <c r="Q181" s="523"/>
      <c r="R181" s="523"/>
    </row>
    <row r="182" spans="1:18" s="471" customFormat="1" ht="12.75" customHeight="1" x14ac:dyDescent="0.25">
      <c r="A182" s="467"/>
      <c r="B182" s="523"/>
      <c r="C182" s="523"/>
      <c r="D182" s="523"/>
      <c r="E182" s="523"/>
      <c r="F182" s="523"/>
      <c r="G182" s="523"/>
      <c r="H182" s="523"/>
      <c r="I182" s="523"/>
      <c r="J182" s="523"/>
      <c r="K182" s="523"/>
      <c r="L182" s="523"/>
      <c r="M182" s="523"/>
      <c r="N182" s="523"/>
      <c r="O182" s="523"/>
      <c r="P182" s="523"/>
      <c r="Q182" s="523"/>
      <c r="R182" s="523"/>
    </row>
    <row r="183" spans="1:18" s="471" customFormat="1" ht="12.75" customHeight="1" x14ac:dyDescent="0.25">
      <c r="A183" s="467"/>
      <c r="B183" s="523"/>
      <c r="C183" s="523"/>
      <c r="D183" s="523"/>
      <c r="E183" s="523"/>
      <c r="F183" s="523"/>
      <c r="G183" s="523"/>
      <c r="H183" s="523"/>
      <c r="I183" s="523"/>
      <c r="J183" s="523"/>
      <c r="K183" s="523"/>
      <c r="L183" s="523"/>
      <c r="M183" s="523"/>
      <c r="N183" s="523"/>
      <c r="O183" s="523"/>
      <c r="P183" s="523"/>
      <c r="Q183" s="523"/>
      <c r="R183" s="523"/>
    </row>
    <row r="184" spans="1:18" s="471" customFormat="1" ht="12.75" customHeight="1" x14ac:dyDescent="0.25">
      <c r="A184" s="467"/>
      <c r="B184" s="523"/>
      <c r="C184" s="523"/>
      <c r="D184" s="523"/>
      <c r="E184" s="523"/>
      <c r="F184" s="523"/>
      <c r="G184" s="523"/>
      <c r="H184" s="523"/>
      <c r="I184" s="523"/>
      <c r="J184" s="523"/>
      <c r="K184" s="523"/>
      <c r="L184" s="523"/>
      <c r="M184" s="523"/>
      <c r="N184" s="523"/>
      <c r="O184" s="523"/>
      <c r="P184" s="523"/>
      <c r="Q184" s="523"/>
      <c r="R184" s="523"/>
    </row>
    <row r="185" spans="1:18" s="471" customFormat="1" ht="12.75" customHeight="1" x14ac:dyDescent="0.25">
      <c r="A185" s="467"/>
      <c r="B185" s="523"/>
      <c r="C185" s="523"/>
      <c r="D185" s="523"/>
      <c r="E185" s="523"/>
      <c r="F185" s="523"/>
      <c r="G185" s="523"/>
      <c r="H185" s="523"/>
      <c r="I185" s="523"/>
      <c r="J185" s="523"/>
      <c r="K185" s="523"/>
      <c r="L185" s="523"/>
      <c r="M185" s="523"/>
      <c r="N185" s="523"/>
      <c r="O185" s="523"/>
      <c r="P185" s="523"/>
      <c r="Q185" s="523"/>
      <c r="R185" s="523"/>
    </row>
    <row r="186" spans="1:18" s="471" customFormat="1" ht="12.75" customHeight="1" x14ac:dyDescent="0.25">
      <c r="A186" s="467"/>
      <c r="B186" s="523"/>
      <c r="C186" s="523"/>
      <c r="D186" s="523"/>
      <c r="E186" s="523"/>
      <c r="F186" s="523"/>
      <c r="G186" s="523"/>
      <c r="H186" s="523"/>
      <c r="I186" s="523"/>
      <c r="J186" s="523"/>
      <c r="K186" s="523"/>
      <c r="L186" s="523"/>
      <c r="M186" s="523"/>
      <c r="N186" s="523"/>
      <c r="O186" s="523"/>
      <c r="P186" s="523"/>
      <c r="Q186" s="523"/>
      <c r="R186" s="523"/>
    </row>
    <row r="187" spans="1:18" s="471" customFormat="1" ht="12.75" customHeight="1" x14ac:dyDescent="0.25">
      <c r="A187" s="467"/>
      <c r="B187" s="523"/>
      <c r="C187" s="523"/>
      <c r="D187" s="523"/>
      <c r="E187" s="523"/>
      <c r="F187" s="523"/>
      <c r="G187" s="523"/>
      <c r="H187" s="523"/>
      <c r="I187" s="523"/>
      <c r="J187" s="523"/>
      <c r="K187" s="523"/>
      <c r="L187" s="523"/>
      <c r="M187" s="523"/>
      <c r="N187" s="523"/>
      <c r="O187" s="523"/>
      <c r="P187" s="523"/>
      <c r="Q187" s="523"/>
      <c r="R187" s="523"/>
    </row>
    <row r="188" spans="1:18" s="471" customFormat="1" ht="12.75" customHeight="1" x14ac:dyDescent="0.25">
      <c r="A188" s="467"/>
      <c r="B188" s="523"/>
      <c r="C188" s="523"/>
      <c r="D188" s="523"/>
      <c r="E188" s="523"/>
      <c r="F188" s="523"/>
      <c r="G188" s="523"/>
      <c r="H188" s="523"/>
      <c r="I188" s="523"/>
      <c r="J188" s="523"/>
      <c r="K188" s="523"/>
      <c r="L188" s="523"/>
      <c r="M188" s="523"/>
      <c r="N188" s="523"/>
      <c r="O188" s="523"/>
      <c r="P188" s="523"/>
      <c r="Q188" s="523"/>
      <c r="R188" s="523"/>
    </row>
    <row r="189" spans="1:18" s="471" customFormat="1" ht="12.75" customHeight="1" x14ac:dyDescent="0.25">
      <c r="A189" s="467"/>
      <c r="B189" s="523"/>
      <c r="C189" s="523"/>
      <c r="D189" s="523"/>
      <c r="E189" s="523"/>
      <c r="F189" s="523"/>
      <c r="G189" s="523"/>
      <c r="H189" s="523"/>
      <c r="I189" s="523"/>
      <c r="J189" s="523"/>
      <c r="K189" s="523"/>
      <c r="L189" s="523"/>
      <c r="M189" s="523"/>
      <c r="N189" s="523"/>
      <c r="O189" s="523"/>
      <c r="P189" s="523"/>
      <c r="Q189" s="523"/>
      <c r="R189" s="523"/>
    </row>
    <row r="190" spans="1:18" s="471" customFormat="1" ht="12.75" customHeight="1" x14ac:dyDescent="0.25">
      <c r="A190" s="467"/>
      <c r="B190" s="523"/>
      <c r="C190" s="523"/>
      <c r="D190" s="523"/>
      <c r="E190" s="523"/>
      <c r="F190" s="523"/>
      <c r="G190" s="523"/>
      <c r="H190" s="523"/>
      <c r="I190" s="523"/>
      <c r="J190" s="523"/>
      <c r="K190" s="523"/>
      <c r="L190" s="523"/>
      <c r="M190" s="523"/>
      <c r="N190" s="523"/>
      <c r="O190" s="523"/>
      <c r="P190" s="523"/>
      <c r="Q190" s="523"/>
      <c r="R190" s="523"/>
    </row>
    <row r="191" spans="1:18" s="471" customFormat="1" ht="12.75" customHeight="1" x14ac:dyDescent="0.25">
      <c r="A191" s="467"/>
      <c r="B191" s="523"/>
      <c r="C191" s="523"/>
      <c r="D191" s="523"/>
      <c r="E191" s="523"/>
      <c r="F191" s="523"/>
      <c r="G191" s="523"/>
      <c r="H191" s="523"/>
      <c r="I191" s="523"/>
      <c r="J191" s="523"/>
      <c r="K191" s="523"/>
      <c r="L191" s="523"/>
      <c r="M191" s="523"/>
      <c r="N191" s="523"/>
      <c r="O191" s="523"/>
      <c r="P191" s="523"/>
      <c r="Q191" s="523"/>
      <c r="R191" s="523"/>
    </row>
    <row r="192" spans="1:18" s="471" customFormat="1" ht="12.75" customHeight="1" x14ac:dyDescent="0.25">
      <c r="A192" s="467"/>
      <c r="B192" s="523"/>
      <c r="C192" s="523"/>
      <c r="D192" s="523"/>
      <c r="E192" s="523"/>
      <c r="F192" s="523"/>
      <c r="G192" s="523"/>
      <c r="H192" s="523"/>
      <c r="I192" s="523"/>
      <c r="J192" s="523"/>
      <c r="K192" s="523"/>
      <c r="L192" s="523"/>
      <c r="M192" s="523"/>
      <c r="N192" s="523"/>
      <c r="O192" s="523"/>
      <c r="P192" s="523"/>
      <c r="Q192" s="523"/>
      <c r="R192" s="523"/>
    </row>
    <row r="193" spans="1:18" s="471" customFormat="1" ht="12.75" customHeight="1" x14ac:dyDescent="0.25">
      <c r="A193" s="467"/>
      <c r="B193" s="523"/>
      <c r="C193" s="523"/>
      <c r="D193" s="523"/>
      <c r="E193" s="523"/>
      <c r="F193" s="523"/>
      <c r="G193" s="523"/>
      <c r="H193" s="523"/>
      <c r="I193" s="523"/>
      <c r="J193" s="523"/>
      <c r="K193" s="523"/>
      <c r="L193" s="523"/>
      <c r="M193" s="523"/>
      <c r="N193" s="523"/>
      <c r="O193" s="523"/>
      <c r="P193" s="523"/>
      <c r="Q193" s="523"/>
      <c r="R193" s="523"/>
    </row>
    <row r="194" spans="1:18" s="471" customFormat="1" ht="12.75" customHeight="1" x14ac:dyDescent="0.25">
      <c r="A194" s="467"/>
      <c r="B194" s="523"/>
      <c r="C194" s="523"/>
      <c r="D194" s="523"/>
      <c r="E194" s="523"/>
      <c r="F194" s="523"/>
      <c r="G194" s="523"/>
      <c r="H194" s="523"/>
      <c r="I194" s="523"/>
      <c r="J194" s="523"/>
      <c r="K194" s="523"/>
      <c r="L194" s="523"/>
      <c r="M194" s="523"/>
      <c r="N194" s="523"/>
      <c r="O194" s="523"/>
      <c r="P194" s="523"/>
      <c r="Q194" s="523"/>
      <c r="R194" s="523"/>
    </row>
    <row r="195" spans="1:18" s="471" customFormat="1" ht="12.75" customHeight="1" x14ac:dyDescent="0.25">
      <c r="A195" s="467"/>
      <c r="B195" s="523"/>
      <c r="C195" s="523"/>
      <c r="D195" s="523"/>
      <c r="E195" s="523"/>
      <c r="F195" s="523"/>
      <c r="G195" s="523"/>
      <c r="H195" s="523"/>
      <c r="I195" s="523"/>
      <c r="J195" s="523"/>
      <c r="K195" s="523"/>
      <c r="L195" s="523"/>
      <c r="M195" s="523"/>
      <c r="N195" s="523"/>
      <c r="O195" s="523"/>
      <c r="P195" s="523"/>
      <c r="Q195" s="523"/>
      <c r="R195" s="523"/>
    </row>
    <row r="196" spans="1:18" s="471" customFormat="1" ht="12.75" customHeight="1" x14ac:dyDescent="0.25">
      <c r="A196" s="467"/>
      <c r="B196" s="523"/>
      <c r="C196" s="523"/>
      <c r="D196" s="523"/>
      <c r="E196" s="523"/>
      <c r="F196" s="523"/>
      <c r="G196" s="523"/>
      <c r="H196" s="523"/>
      <c r="I196" s="523"/>
      <c r="J196" s="523"/>
      <c r="K196" s="523"/>
      <c r="L196" s="523"/>
      <c r="M196" s="523"/>
      <c r="N196" s="523"/>
      <c r="O196" s="523"/>
      <c r="P196" s="523"/>
      <c r="Q196" s="523"/>
      <c r="R196" s="523"/>
    </row>
    <row r="197" spans="1:18" s="471" customFormat="1" ht="12.75" customHeight="1" x14ac:dyDescent="0.25">
      <c r="A197" s="467"/>
      <c r="B197" s="523"/>
      <c r="C197" s="523"/>
      <c r="D197" s="523"/>
      <c r="E197" s="523"/>
      <c r="F197" s="523"/>
      <c r="G197" s="523"/>
      <c r="H197" s="523"/>
      <c r="I197" s="523"/>
      <c r="J197" s="523"/>
      <c r="K197" s="523"/>
      <c r="L197" s="523"/>
      <c r="M197" s="523"/>
      <c r="N197" s="523"/>
      <c r="O197" s="523"/>
      <c r="P197" s="523"/>
      <c r="Q197" s="523"/>
      <c r="R197" s="523"/>
    </row>
    <row r="198" spans="1:18" s="471" customFormat="1" ht="12.75" customHeight="1" x14ac:dyDescent="0.25">
      <c r="A198" s="467"/>
      <c r="B198" s="523"/>
      <c r="C198" s="523"/>
      <c r="D198" s="523"/>
      <c r="E198" s="523"/>
      <c r="F198" s="523"/>
      <c r="G198" s="523"/>
      <c r="H198" s="523"/>
      <c r="I198" s="523"/>
      <c r="J198" s="523"/>
      <c r="K198" s="523"/>
      <c r="L198" s="523"/>
      <c r="M198" s="523"/>
      <c r="N198" s="523"/>
      <c r="O198" s="523"/>
      <c r="P198" s="523"/>
      <c r="Q198" s="523"/>
      <c r="R198" s="523"/>
    </row>
    <row r="199" spans="1:18" s="471" customFormat="1" ht="12.75" customHeight="1" x14ac:dyDescent="0.25">
      <c r="A199" s="467"/>
      <c r="B199" s="523"/>
      <c r="C199" s="523"/>
      <c r="D199" s="523"/>
      <c r="E199" s="523"/>
      <c r="F199" s="523"/>
      <c r="G199" s="523"/>
      <c r="H199" s="523"/>
      <c r="I199" s="523"/>
      <c r="J199" s="523"/>
      <c r="K199" s="523"/>
      <c r="L199" s="523"/>
      <c r="M199" s="523"/>
      <c r="N199" s="523"/>
      <c r="O199" s="523"/>
      <c r="P199" s="523"/>
      <c r="Q199" s="523"/>
      <c r="R199" s="523"/>
    </row>
    <row r="200" spans="1:18" s="471" customFormat="1" ht="12.75" customHeight="1" x14ac:dyDescent="0.25">
      <c r="A200" s="467"/>
      <c r="B200" s="523"/>
      <c r="C200" s="523"/>
      <c r="D200" s="523"/>
      <c r="E200" s="523"/>
      <c r="F200" s="523"/>
      <c r="G200" s="523"/>
      <c r="H200" s="523"/>
      <c r="I200" s="523"/>
      <c r="J200" s="523"/>
      <c r="K200" s="523"/>
      <c r="L200" s="523"/>
      <c r="M200" s="523"/>
      <c r="N200" s="523"/>
      <c r="O200" s="523"/>
      <c r="P200" s="523"/>
      <c r="Q200" s="523"/>
      <c r="R200" s="523"/>
    </row>
    <row r="201" spans="1:18" s="471" customFormat="1" ht="12.75" customHeight="1" x14ac:dyDescent="0.25">
      <c r="A201" s="467"/>
      <c r="B201" s="523"/>
      <c r="C201" s="523"/>
      <c r="D201" s="523"/>
      <c r="E201" s="523"/>
      <c r="F201" s="523"/>
      <c r="G201" s="523"/>
      <c r="H201" s="523"/>
      <c r="I201" s="523"/>
      <c r="J201" s="523"/>
      <c r="K201" s="523"/>
      <c r="L201" s="523"/>
      <c r="M201" s="523"/>
      <c r="N201" s="523"/>
      <c r="O201" s="523"/>
      <c r="P201" s="523"/>
      <c r="Q201" s="523"/>
      <c r="R201" s="523"/>
    </row>
    <row r="202" spans="1:18" s="471" customFormat="1" ht="12.75" customHeight="1" x14ac:dyDescent="0.25">
      <c r="A202" s="467"/>
      <c r="B202" s="523"/>
      <c r="C202" s="523"/>
      <c r="D202" s="523"/>
      <c r="E202" s="523"/>
      <c r="F202" s="523"/>
      <c r="G202" s="523"/>
      <c r="H202" s="523"/>
      <c r="I202" s="523"/>
      <c r="J202" s="523"/>
      <c r="K202" s="523"/>
      <c r="L202" s="523"/>
      <c r="M202" s="523"/>
      <c r="N202" s="523"/>
      <c r="O202" s="523"/>
      <c r="P202" s="523"/>
      <c r="Q202" s="523"/>
      <c r="R202" s="523"/>
    </row>
    <row r="203" spans="1:18" s="471" customFormat="1" ht="12.75" customHeight="1" x14ac:dyDescent="0.25">
      <c r="A203" s="467"/>
      <c r="B203" s="523"/>
      <c r="C203" s="523"/>
      <c r="D203" s="523"/>
      <c r="E203" s="523"/>
      <c r="F203" s="523"/>
      <c r="G203" s="523"/>
      <c r="H203" s="523"/>
      <c r="I203" s="523"/>
      <c r="J203" s="523"/>
      <c r="K203" s="523"/>
      <c r="L203" s="523"/>
      <c r="M203" s="523"/>
      <c r="N203" s="523"/>
      <c r="O203" s="523"/>
      <c r="P203" s="523"/>
      <c r="Q203" s="523"/>
      <c r="R203" s="523"/>
    </row>
    <row r="204" spans="1:18" s="471" customFormat="1" ht="12.75" customHeight="1" x14ac:dyDescent="0.25">
      <c r="A204" s="467"/>
      <c r="B204" s="523"/>
      <c r="C204" s="523"/>
      <c r="D204" s="523"/>
      <c r="E204" s="523"/>
      <c r="F204" s="523"/>
      <c r="G204" s="523"/>
      <c r="H204" s="523"/>
      <c r="I204" s="523"/>
      <c r="J204" s="523"/>
      <c r="K204" s="523"/>
      <c r="L204" s="523"/>
      <c r="M204" s="523"/>
      <c r="N204" s="523"/>
      <c r="O204" s="523"/>
      <c r="P204" s="523"/>
      <c r="Q204" s="523"/>
      <c r="R204" s="523"/>
    </row>
    <row r="205" spans="1:18" s="471" customFormat="1" ht="12.75" customHeight="1" x14ac:dyDescent="0.25">
      <c r="A205" s="467"/>
      <c r="B205" s="523"/>
      <c r="C205" s="523"/>
      <c r="D205" s="523"/>
      <c r="E205" s="523"/>
      <c r="F205" s="523"/>
      <c r="G205" s="523"/>
      <c r="H205" s="523"/>
      <c r="I205" s="523"/>
      <c r="J205" s="523"/>
      <c r="K205" s="523"/>
      <c r="L205" s="523"/>
      <c r="M205" s="523"/>
      <c r="N205" s="523"/>
      <c r="O205" s="523"/>
      <c r="P205" s="523"/>
      <c r="Q205" s="523"/>
      <c r="R205" s="523"/>
    </row>
    <row r="206" spans="1:18" s="471" customFormat="1" ht="12.75" customHeight="1" x14ac:dyDescent="0.25">
      <c r="A206" s="467"/>
      <c r="B206" s="523"/>
      <c r="C206" s="523"/>
      <c r="D206" s="523"/>
      <c r="E206" s="523"/>
      <c r="F206" s="523"/>
      <c r="G206" s="523"/>
      <c r="H206" s="523"/>
      <c r="I206" s="523"/>
      <c r="J206" s="523"/>
      <c r="K206" s="523"/>
      <c r="L206" s="523"/>
      <c r="M206" s="523"/>
      <c r="N206" s="523"/>
      <c r="O206" s="523"/>
      <c r="P206" s="523"/>
      <c r="Q206" s="523"/>
      <c r="R206" s="523"/>
    </row>
    <row r="207" spans="1:18" s="471" customFormat="1" ht="12.75" customHeight="1" x14ac:dyDescent="0.25">
      <c r="A207" s="467"/>
      <c r="B207" s="523"/>
      <c r="C207" s="523"/>
      <c r="D207" s="523"/>
      <c r="E207" s="523"/>
      <c r="F207" s="523"/>
      <c r="G207" s="523"/>
      <c r="H207" s="523"/>
      <c r="I207" s="523"/>
      <c r="J207" s="523"/>
      <c r="K207" s="523"/>
      <c r="L207" s="523"/>
      <c r="M207" s="523"/>
      <c r="N207" s="523"/>
      <c r="O207" s="523"/>
      <c r="P207" s="523"/>
      <c r="Q207" s="523"/>
      <c r="R207" s="523"/>
    </row>
    <row r="208" spans="1:18" s="471" customFormat="1" ht="12.75" customHeight="1" x14ac:dyDescent="0.25">
      <c r="A208" s="467"/>
      <c r="B208" s="523"/>
      <c r="C208" s="523"/>
      <c r="D208" s="523"/>
      <c r="E208" s="523"/>
      <c r="F208" s="523"/>
      <c r="G208" s="523"/>
      <c r="H208" s="523"/>
      <c r="I208" s="523"/>
      <c r="J208" s="523"/>
      <c r="K208" s="523"/>
      <c r="L208" s="523"/>
      <c r="M208" s="523"/>
      <c r="N208" s="523"/>
      <c r="O208" s="523"/>
      <c r="P208" s="523"/>
      <c r="Q208" s="523"/>
      <c r="R208" s="523"/>
    </row>
    <row r="209" spans="1:18" s="471" customFormat="1" ht="12.75" customHeight="1" x14ac:dyDescent="0.25">
      <c r="A209" s="467"/>
      <c r="B209" s="523"/>
      <c r="C209" s="523"/>
      <c r="D209" s="523"/>
      <c r="E209" s="523"/>
      <c r="F209" s="523"/>
      <c r="G209" s="523"/>
      <c r="H209" s="523"/>
      <c r="I209" s="523"/>
      <c r="J209" s="523"/>
      <c r="K209" s="523"/>
      <c r="L209" s="523"/>
      <c r="M209" s="523"/>
      <c r="N209" s="523"/>
      <c r="O209" s="523"/>
      <c r="P209" s="523"/>
      <c r="Q209" s="523"/>
      <c r="R209" s="523"/>
    </row>
    <row r="210" spans="1:18" s="471" customFormat="1" ht="12.75" customHeight="1" x14ac:dyDescent="0.25">
      <c r="A210" s="467"/>
      <c r="B210" s="523"/>
      <c r="C210" s="523"/>
      <c r="D210" s="523"/>
      <c r="E210" s="523"/>
      <c r="F210" s="523"/>
      <c r="G210" s="523"/>
      <c r="H210" s="523"/>
      <c r="I210" s="523"/>
      <c r="J210" s="523"/>
      <c r="K210" s="523"/>
      <c r="L210" s="523"/>
      <c r="M210" s="523"/>
      <c r="N210" s="523"/>
      <c r="O210" s="523"/>
      <c r="P210" s="523"/>
      <c r="Q210" s="523"/>
      <c r="R210" s="523"/>
    </row>
    <row r="211" spans="1:18" s="471" customFormat="1" ht="12.75" customHeight="1" x14ac:dyDescent="0.25">
      <c r="A211" s="467"/>
      <c r="B211" s="523"/>
      <c r="C211" s="523"/>
      <c r="D211" s="523"/>
      <c r="E211" s="523"/>
      <c r="F211" s="523"/>
      <c r="G211" s="523"/>
      <c r="H211" s="523"/>
      <c r="I211" s="523"/>
      <c r="J211" s="523"/>
      <c r="K211" s="523"/>
      <c r="L211" s="523"/>
      <c r="M211" s="523"/>
      <c r="N211" s="523"/>
      <c r="O211" s="523"/>
      <c r="P211" s="523"/>
      <c r="Q211" s="523"/>
      <c r="R211" s="523"/>
    </row>
    <row r="212" spans="1:18" s="471" customFormat="1" ht="12.75" customHeight="1" x14ac:dyDescent="0.25">
      <c r="A212" s="467"/>
      <c r="B212" s="523"/>
      <c r="C212" s="523"/>
      <c r="D212" s="523"/>
      <c r="E212" s="523"/>
      <c r="F212" s="523"/>
      <c r="G212" s="523"/>
      <c r="H212" s="523"/>
      <c r="I212" s="523"/>
      <c r="J212" s="523"/>
      <c r="K212" s="523"/>
      <c r="L212" s="523"/>
      <c r="M212" s="523"/>
      <c r="N212" s="523"/>
      <c r="O212" s="523"/>
      <c r="P212" s="523"/>
      <c r="Q212" s="523"/>
      <c r="R212" s="523"/>
    </row>
    <row r="213" spans="1:18" s="471" customFormat="1" ht="12.75" customHeight="1" x14ac:dyDescent="0.25">
      <c r="A213" s="467"/>
      <c r="B213" s="523"/>
      <c r="C213" s="523"/>
      <c r="D213" s="523"/>
      <c r="E213" s="523"/>
      <c r="F213" s="523"/>
      <c r="G213" s="523"/>
      <c r="H213" s="523"/>
      <c r="I213" s="523"/>
      <c r="J213" s="523"/>
      <c r="K213" s="523"/>
      <c r="L213" s="523"/>
      <c r="M213" s="523"/>
      <c r="N213" s="523"/>
      <c r="O213" s="523"/>
      <c r="P213" s="523"/>
      <c r="Q213" s="523"/>
      <c r="R213" s="523"/>
    </row>
    <row r="214" spans="1:18" s="471" customFormat="1" ht="12.75" customHeight="1" x14ac:dyDescent="0.25">
      <c r="A214" s="467"/>
      <c r="B214" s="523"/>
      <c r="C214" s="523"/>
      <c r="D214" s="523"/>
      <c r="E214" s="523"/>
      <c r="F214" s="523"/>
      <c r="G214" s="523"/>
      <c r="H214" s="523"/>
      <c r="I214" s="523"/>
      <c r="J214" s="523"/>
      <c r="K214" s="523"/>
      <c r="L214" s="523"/>
      <c r="M214" s="523"/>
      <c r="N214" s="523"/>
      <c r="O214" s="523"/>
      <c r="P214" s="523"/>
      <c r="Q214" s="523"/>
      <c r="R214" s="523"/>
    </row>
    <row r="215" spans="1:18" s="471" customFormat="1" ht="12.75" customHeight="1" x14ac:dyDescent="0.25">
      <c r="A215" s="467"/>
      <c r="B215" s="523"/>
      <c r="C215" s="523"/>
      <c r="D215" s="523"/>
      <c r="E215" s="523"/>
      <c r="F215" s="523"/>
      <c r="G215" s="523"/>
      <c r="H215" s="523"/>
      <c r="I215" s="523"/>
      <c r="J215" s="523"/>
      <c r="K215" s="523"/>
      <c r="L215" s="523"/>
      <c r="M215" s="523"/>
      <c r="N215" s="523"/>
      <c r="O215" s="523"/>
      <c r="P215" s="523"/>
      <c r="Q215" s="523"/>
      <c r="R215" s="523"/>
    </row>
    <row r="216" spans="1:18" s="471" customFormat="1" ht="12.75" customHeight="1" x14ac:dyDescent="0.25">
      <c r="A216" s="467"/>
      <c r="B216" s="523"/>
      <c r="C216" s="523"/>
      <c r="D216" s="523"/>
      <c r="E216" s="523"/>
      <c r="F216" s="523"/>
      <c r="G216" s="523"/>
      <c r="H216" s="523"/>
      <c r="I216" s="523"/>
      <c r="J216" s="523"/>
      <c r="K216" s="523"/>
      <c r="L216" s="523"/>
      <c r="M216" s="523"/>
      <c r="N216" s="523"/>
      <c r="O216" s="523"/>
      <c r="P216" s="523"/>
      <c r="Q216" s="523"/>
      <c r="R216" s="523"/>
    </row>
    <row r="217" spans="1:18" s="471" customFormat="1" ht="12.75" customHeight="1" x14ac:dyDescent="0.25">
      <c r="A217" s="467"/>
      <c r="B217" s="523"/>
      <c r="C217" s="523"/>
      <c r="D217" s="523"/>
      <c r="E217" s="523"/>
      <c r="F217" s="523"/>
      <c r="G217" s="523"/>
      <c r="H217" s="523"/>
      <c r="I217" s="523"/>
      <c r="J217" s="523"/>
      <c r="K217" s="523"/>
      <c r="L217" s="523"/>
      <c r="M217" s="523"/>
      <c r="N217" s="523"/>
      <c r="O217" s="523"/>
      <c r="P217" s="523"/>
      <c r="Q217" s="523"/>
      <c r="R217" s="523"/>
    </row>
    <row r="218" spans="1:18" s="471" customFormat="1" ht="12.75" customHeight="1" x14ac:dyDescent="0.25">
      <c r="A218" s="467"/>
      <c r="B218" s="523"/>
      <c r="C218" s="523"/>
      <c r="D218" s="523"/>
      <c r="E218" s="523"/>
      <c r="F218" s="523"/>
      <c r="G218" s="523"/>
      <c r="H218" s="523"/>
      <c r="I218" s="523"/>
      <c r="J218" s="523"/>
      <c r="K218" s="523"/>
      <c r="L218" s="523"/>
      <c r="M218" s="523"/>
      <c r="N218" s="523"/>
      <c r="O218" s="523"/>
      <c r="P218" s="523"/>
      <c r="Q218" s="523"/>
      <c r="R218" s="523"/>
    </row>
    <row r="219" spans="1:18" s="471" customFormat="1" ht="12.75" customHeight="1" x14ac:dyDescent="0.25">
      <c r="A219" s="467"/>
      <c r="B219" s="523"/>
      <c r="C219" s="523"/>
      <c r="D219" s="523"/>
      <c r="E219" s="523"/>
      <c r="F219" s="523"/>
      <c r="G219" s="523"/>
      <c r="H219" s="523"/>
      <c r="I219" s="523"/>
      <c r="J219" s="523"/>
      <c r="K219" s="523"/>
      <c r="L219" s="523"/>
      <c r="M219" s="523"/>
      <c r="N219" s="523"/>
      <c r="O219" s="523"/>
      <c r="P219" s="523"/>
      <c r="Q219" s="523"/>
      <c r="R219" s="523"/>
    </row>
    <row r="220" spans="1:18" s="471" customFormat="1" ht="12.75" customHeight="1" x14ac:dyDescent="0.25">
      <c r="A220" s="467"/>
      <c r="B220" s="523"/>
      <c r="C220" s="523"/>
      <c r="D220" s="523"/>
      <c r="E220" s="523"/>
      <c r="F220" s="523"/>
      <c r="G220" s="523"/>
      <c r="H220" s="523"/>
      <c r="I220" s="523"/>
      <c r="J220" s="523"/>
      <c r="K220" s="523"/>
      <c r="L220" s="523"/>
      <c r="M220" s="523"/>
      <c r="N220" s="523"/>
      <c r="O220" s="523"/>
      <c r="P220" s="523"/>
      <c r="Q220" s="523"/>
      <c r="R220" s="523"/>
    </row>
    <row r="221" spans="1:18" s="471" customFormat="1" ht="12.75" customHeight="1" x14ac:dyDescent="0.25">
      <c r="A221" s="467"/>
      <c r="B221" s="523"/>
      <c r="C221" s="523"/>
      <c r="D221" s="523"/>
      <c r="E221" s="523"/>
      <c r="F221" s="523"/>
      <c r="G221" s="523"/>
      <c r="H221" s="523"/>
      <c r="I221" s="523"/>
      <c r="J221" s="523"/>
      <c r="K221" s="523"/>
      <c r="L221" s="523"/>
      <c r="M221" s="523"/>
      <c r="N221" s="523"/>
      <c r="O221" s="523"/>
      <c r="P221" s="523"/>
      <c r="Q221" s="523"/>
      <c r="R221" s="523"/>
    </row>
    <row r="222" spans="1:18" s="471" customFormat="1" ht="12.75" customHeight="1" x14ac:dyDescent="0.25">
      <c r="A222" s="467"/>
      <c r="B222" s="523"/>
      <c r="C222" s="523"/>
      <c r="D222" s="523"/>
      <c r="E222" s="523"/>
      <c r="F222" s="523"/>
      <c r="G222" s="523"/>
      <c r="H222" s="523"/>
      <c r="I222" s="523"/>
      <c r="J222" s="523"/>
      <c r="K222" s="523"/>
      <c r="L222" s="523"/>
      <c r="M222" s="523"/>
      <c r="N222" s="523"/>
      <c r="O222" s="523"/>
      <c r="P222" s="523"/>
      <c r="Q222" s="523"/>
      <c r="R222" s="523"/>
    </row>
    <row r="223" spans="1:18" s="471" customFormat="1" ht="12.75" customHeight="1" x14ac:dyDescent="0.25">
      <c r="A223" s="467"/>
      <c r="B223" s="523"/>
      <c r="C223" s="523"/>
      <c r="D223" s="523"/>
      <c r="E223" s="523"/>
      <c r="F223" s="523"/>
      <c r="G223" s="523"/>
      <c r="H223" s="523"/>
      <c r="I223" s="523"/>
      <c r="J223" s="523"/>
      <c r="K223" s="523"/>
      <c r="L223" s="523"/>
      <c r="M223" s="523"/>
      <c r="N223" s="523"/>
      <c r="O223" s="523"/>
      <c r="P223" s="523"/>
      <c r="Q223" s="523"/>
      <c r="R223" s="523"/>
    </row>
    <row r="224" spans="1:18" s="471" customFormat="1" ht="12.75" customHeight="1" x14ac:dyDescent="0.25">
      <c r="A224" s="467"/>
      <c r="B224" s="523"/>
      <c r="C224" s="523"/>
      <c r="D224" s="523"/>
      <c r="E224" s="523"/>
      <c r="F224" s="523"/>
      <c r="G224" s="523"/>
      <c r="H224" s="523"/>
      <c r="I224" s="523"/>
      <c r="J224" s="523"/>
      <c r="K224" s="523"/>
      <c r="L224" s="523"/>
      <c r="M224" s="523"/>
      <c r="N224" s="523"/>
      <c r="O224" s="523"/>
      <c r="P224" s="523"/>
      <c r="Q224" s="523"/>
      <c r="R224" s="523"/>
    </row>
    <row r="225" spans="1:18" s="471" customFormat="1" ht="12.75" customHeight="1" x14ac:dyDescent="0.25">
      <c r="A225" s="467"/>
      <c r="B225" s="523"/>
      <c r="C225" s="523"/>
      <c r="D225" s="523"/>
      <c r="E225" s="523"/>
      <c r="F225" s="523"/>
      <c r="G225" s="523"/>
      <c r="H225" s="523"/>
      <c r="I225" s="523"/>
      <c r="J225" s="523"/>
      <c r="K225" s="523"/>
      <c r="L225" s="523"/>
      <c r="M225" s="523"/>
      <c r="N225" s="523"/>
      <c r="O225" s="523"/>
      <c r="P225" s="523"/>
      <c r="Q225" s="523"/>
      <c r="R225" s="523"/>
    </row>
    <row r="226" spans="1:18" s="471" customFormat="1" ht="12.75" customHeight="1" x14ac:dyDescent="0.25">
      <c r="A226" s="467"/>
      <c r="B226" s="523"/>
      <c r="C226" s="523"/>
      <c r="D226" s="523"/>
      <c r="E226" s="523"/>
      <c r="F226" s="523"/>
      <c r="G226" s="523"/>
      <c r="H226" s="523"/>
      <c r="I226" s="523"/>
      <c r="J226" s="523"/>
      <c r="K226" s="523"/>
      <c r="L226" s="523"/>
      <c r="M226" s="523"/>
      <c r="N226" s="523"/>
      <c r="O226" s="523"/>
      <c r="P226" s="523"/>
      <c r="Q226" s="523"/>
      <c r="R226" s="523"/>
    </row>
    <row r="227" spans="1:18" s="471" customFormat="1" ht="12.75" customHeight="1" x14ac:dyDescent="0.25">
      <c r="A227" s="467"/>
      <c r="B227" s="523"/>
      <c r="C227" s="523"/>
      <c r="D227" s="523"/>
      <c r="E227" s="523"/>
      <c r="F227" s="523"/>
      <c r="G227" s="523"/>
      <c r="H227" s="523"/>
      <c r="I227" s="523"/>
      <c r="J227" s="523"/>
      <c r="K227" s="523"/>
      <c r="L227" s="523"/>
      <c r="M227" s="523"/>
      <c r="N227" s="523"/>
      <c r="O227" s="523"/>
      <c r="P227" s="523"/>
      <c r="Q227" s="523"/>
      <c r="R227" s="523"/>
    </row>
    <row r="228" spans="1:18" s="471" customFormat="1" ht="12.75" customHeight="1" x14ac:dyDescent="0.25">
      <c r="A228" s="467"/>
      <c r="B228" s="523"/>
      <c r="C228" s="523"/>
      <c r="D228" s="523"/>
      <c r="E228" s="523"/>
      <c r="F228" s="523"/>
      <c r="G228" s="523"/>
      <c r="H228" s="523"/>
      <c r="I228" s="523"/>
      <c r="J228" s="523"/>
      <c r="K228" s="523"/>
      <c r="L228" s="523"/>
      <c r="M228" s="523"/>
      <c r="N228" s="523"/>
      <c r="O228" s="523"/>
      <c r="P228" s="523"/>
      <c r="Q228" s="523"/>
      <c r="R228" s="523"/>
    </row>
    <row r="229" spans="1:18" s="471" customFormat="1" ht="12.75" customHeight="1" x14ac:dyDescent="0.25">
      <c r="A229" s="467"/>
      <c r="B229" s="523"/>
      <c r="C229" s="523"/>
      <c r="D229" s="523"/>
      <c r="E229" s="523"/>
      <c r="F229" s="523"/>
      <c r="G229" s="523"/>
      <c r="H229" s="523"/>
      <c r="I229" s="523"/>
      <c r="J229" s="523"/>
      <c r="K229" s="523"/>
      <c r="L229" s="523"/>
      <c r="M229" s="523"/>
      <c r="N229" s="523"/>
      <c r="O229" s="523"/>
      <c r="P229" s="523"/>
      <c r="Q229" s="523"/>
      <c r="R229" s="523"/>
    </row>
    <row r="230" spans="1:18" s="471" customFormat="1" ht="12.75" customHeight="1" x14ac:dyDescent="0.25">
      <c r="A230" s="467"/>
      <c r="B230" s="523"/>
      <c r="C230" s="523"/>
      <c r="D230" s="523"/>
      <c r="E230" s="523"/>
      <c r="F230" s="523"/>
      <c r="G230" s="523"/>
      <c r="H230" s="523"/>
      <c r="I230" s="523"/>
      <c r="J230" s="523"/>
      <c r="K230" s="523"/>
      <c r="L230" s="523"/>
      <c r="M230" s="523"/>
      <c r="N230" s="523"/>
      <c r="O230" s="523"/>
      <c r="P230" s="523"/>
      <c r="Q230" s="523"/>
      <c r="R230" s="523"/>
    </row>
    <row r="231" spans="1:18" s="471" customFormat="1" ht="12.75" customHeight="1" x14ac:dyDescent="0.25">
      <c r="A231" s="467"/>
      <c r="B231" s="523"/>
      <c r="C231" s="523"/>
      <c r="D231" s="523"/>
      <c r="E231" s="523"/>
      <c r="F231" s="523"/>
      <c r="G231" s="523"/>
      <c r="H231" s="523"/>
      <c r="I231" s="523"/>
      <c r="J231" s="523"/>
      <c r="K231" s="523"/>
      <c r="L231" s="523"/>
      <c r="M231" s="523"/>
      <c r="N231" s="523"/>
      <c r="O231" s="523"/>
      <c r="P231" s="523"/>
      <c r="Q231" s="523"/>
      <c r="R231" s="523"/>
    </row>
    <row r="232" spans="1:18" s="471" customFormat="1" ht="12.75" customHeight="1" x14ac:dyDescent="0.25">
      <c r="A232" s="467"/>
      <c r="B232" s="523"/>
      <c r="C232" s="523"/>
      <c r="D232" s="523"/>
      <c r="E232" s="523"/>
      <c r="F232" s="523"/>
      <c r="G232" s="523"/>
      <c r="H232" s="523"/>
      <c r="I232" s="523"/>
      <c r="J232" s="523"/>
      <c r="K232" s="523"/>
      <c r="L232" s="523"/>
      <c r="M232" s="523"/>
      <c r="N232" s="523"/>
      <c r="O232" s="523"/>
      <c r="P232" s="523"/>
      <c r="Q232" s="523"/>
      <c r="R232" s="523"/>
    </row>
    <row r="233" spans="1:18" s="471" customFormat="1" ht="12.75" customHeight="1" x14ac:dyDescent="0.25">
      <c r="A233" s="467"/>
      <c r="B233" s="523"/>
      <c r="C233" s="523"/>
      <c r="D233" s="523"/>
      <c r="E233" s="523"/>
      <c r="F233" s="523"/>
      <c r="G233" s="523"/>
      <c r="H233" s="523"/>
      <c r="I233" s="523"/>
      <c r="J233" s="523"/>
      <c r="K233" s="523"/>
      <c r="L233" s="523"/>
      <c r="M233" s="523"/>
      <c r="N233" s="523"/>
      <c r="O233" s="523"/>
      <c r="P233" s="523"/>
      <c r="Q233" s="523"/>
      <c r="R233" s="523"/>
    </row>
    <row r="234" spans="1:18" s="471" customFormat="1" ht="12.75" customHeight="1" x14ac:dyDescent="0.25">
      <c r="A234" s="467"/>
      <c r="B234" s="523"/>
      <c r="C234" s="523"/>
      <c r="D234" s="523"/>
      <c r="E234" s="523"/>
      <c r="F234" s="523"/>
      <c r="G234" s="523"/>
      <c r="H234" s="523"/>
      <c r="I234" s="523"/>
      <c r="J234" s="523"/>
      <c r="K234" s="523"/>
      <c r="L234" s="523"/>
      <c r="M234" s="523"/>
      <c r="N234" s="523"/>
      <c r="O234" s="523"/>
      <c r="P234" s="523"/>
      <c r="Q234" s="523"/>
      <c r="R234" s="523"/>
    </row>
    <row r="235" spans="1:18" s="471" customFormat="1" ht="12.75" customHeight="1" x14ac:dyDescent="0.25">
      <c r="A235" s="467"/>
      <c r="B235" s="523"/>
      <c r="C235" s="523"/>
      <c r="D235" s="523"/>
      <c r="E235" s="523"/>
      <c r="F235" s="523"/>
      <c r="G235" s="523"/>
      <c r="H235" s="523"/>
      <c r="I235" s="523"/>
      <c r="J235" s="523"/>
      <c r="K235" s="523"/>
      <c r="L235" s="523"/>
      <c r="M235" s="523"/>
      <c r="N235" s="523"/>
      <c r="O235" s="523"/>
      <c r="P235" s="523"/>
      <c r="Q235" s="523"/>
      <c r="R235" s="523"/>
    </row>
    <row r="236" spans="1:18" s="471" customFormat="1" ht="12.75" customHeight="1" x14ac:dyDescent="0.25">
      <c r="A236" s="467"/>
      <c r="B236" s="523"/>
      <c r="C236" s="523"/>
      <c r="D236" s="523"/>
      <c r="E236" s="523"/>
      <c r="F236" s="523"/>
      <c r="G236" s="523"/>
      <c r="H236" s="523"/>
      <c r="I236" s="523"/>
      <c r="J236" s="523"/>
      <c r="K236" s="523"/>
      <c r="L236" s="523"/>
      <c r="M236" s="523"/>
      <c r="N236" s="523"/>
      <c r="O236" s="523"/>
      <c r="P236" s="523"/>
      <c r="Q236" s="523"/>
      <c r="R236" s="523"/>
    </row>
    <row r="237" spans="1:18" s="471" customFormat="1" ht="12.75" customHeight="1" x14ac:dyDescent="0.25">
      <c r="A237" s="467"/>
      <c r="B237" s="523"/>
      <c r="C237" s="523"/>
      <c r="D237" s="523"/>
      <c r="E237" s="523"/>
      <c r="F237" s="523"/>
      <c r="G237" s="523"/>
      <c r="H237" s="523"/>
      <c r="I237" s="523"/>
      <c r="J237" s="523"/>
      <c r="K237" s="523"/>
      <c r="L237" s="523"/>
      <c r="M237" s="523"/>
      <c r="N237" s="523"/>
      <c r="O237" s="523"/>
      <c r="P237" s="523"/>
      <c r="Q237" s="523"/>
      <c r="R237" s="523"/>
    </row>
    <row r="238" spans="1:18" s="471" customFormat="1" ht="12.75" customHeight="1" x14ac:dyDescent="0.25">
      <c r="A238" s="467"/>
      <c r="B238" s="523"/>
      <c r="C238" s="523"/>
      <c r="D238" s="523"/>
      <c r="E238" s="523"/>
      <c r="F238" s="523"/>
      <c r="G238" s="523"/>
      <c r="H238" s="523"/>
      <c r="I238" s="523"/>
      <c r="J238" s="523"/>
      <c r="K238" s="523"/>
      <c r="L238" s="523"/>
      <c r="M238" s="523"/>
      <c r="N238" s="523"/>
      <c r="O238" s="523"/>
      <c r="P238" s="523"/>
      <c r="Q238" s="523"/>
      <c r="R238" s="523"/>
    </row>
    <row r="239" spans="1:18" s="471" customFormat="1" ht="12.75" customHeight="1" x14ac:dyDescent="0.25">
      <c r="A239" s="467"/>
      <c r="B239" s="523"/>
      <c r="C239" s="523"/>
      <c r="D239" s="523"/>
      <c r="E239" s="523"/>
      <c r="F239" s="523"/>
      <c r="G239" s="523"/>
      <c r="H239" s="523"/>
      <c r="I239" s="523"/>
      <c r="J239" s="523"/>
      <c r="K239" s="523"/>
      <c r="L239" s="523"/>
      <c r="M239" s="523"/>
      <c r="N239" s="523"/>
      <c r="O239" s="523"/>
      <c r="P239" s="523"/>
      <c r="Q239" s="523"/>
      <c r="R239" s="523"/>
    </row>
    <row r="240" spans="1:18" s="471" customFormat="1" ht="12.75" customHeight="1" x14ac:dyDescent="0.25">
      <c r="A240" s="467"/>
      <c r="B240" s="523"/>
      <c r="C240" s="523"/>
      <c r="D240" s="523"/>
      <c r="E240" s="523"/>
      <c r="F240" s="523"/>
      <c r="G240" s="523"/>
      <c r="H240" s="523"/>
      <c r="I240" s="523"/>
      <c r="J240" s="523"/>
      <c r="K240" s="523"/>
      <c r="L240" s="523"/>
      <c r="M240" s="523"/>
      <c r="N240" s="523"/>
      <c r="O240" s="523"/>
      <c r="P240" s="523"/>
      <c r="Q240" s="523"/>
      <c r="R240" s="523"/>
    </row>
    <row r="241" spans="1:18" s="471" customFormat="1" ht="12.75" customHeight="1" x14ac:dyDescent="0.25">
      <c r="A241" s="467"/>
      <c r="B241" s="523"/>
      <c r="C241" s="523"/>
      <c r="D241" s="523"/>
      <c r="E241" s="523"/>
      <c r="F241" s="523"/>
      <c r="G241" s="523"/>
      <c r="H241" s="523"/>
      <c r="I241" s="523"/>
      <c r="J241" s="523"/>
      <c r="K241" s="523"/>
      <c r="L241" s="523"/>
      <c r="M241" s="523"/>
      <c r="N241" s="523"/>
      <c r="O241" s="523"/>
      <c r="P241" s="523"/>
      <c r="Q241" s="523"/>
      <c r="R241" s="523"/>
    </row>
    <row r="242" spans="1:18" s="471" customFormat="1" ht="12.75" customHeight="1" x14ac:dyDescent="0.25">
      <c r="A242" s="467"/>
      <c r="B242" s="523"/>
      <c r="C242" s="523"/>
      <c r="D242" s="523"/>
      <c r="E242" s="523"/>
      <c r="F242" s="523"/>
      <c r="G242" s="523"/>
      <c r="H242" s="523"/>
      <c r="I242" s="523"/>
      <c r="J242" s="523"/>
      <c r="K242" s="523"/>
      <c r="L242" s="523"/>
      <c r="M242" s="523"/>
      <c r="N242" s="523"/>
      <c r="O242" s="523"/>
      <c r="P242" s="523"/>
      <c r="Q242" s="523"/>
      <c r="R242" s="523"/>
    </row>
    <row r="243" spans="1:18" s="471" customFormat="1" ht="12.75" customHeight="1" x14ac:dyDescent="0.25">
      <c r="A243" s="467"/>
      <c r="B243" s="523"/>
      <c r="C243" s="523"/>
      <c r="D243" s="523"/>
      <c r="E243" s="523"/>
      <c r="F243" s="523"/>
      <c r="G243" s="523"/>
      <c r="H243" s="523"/>
      <c r="I243" s="523"/>
      <c r="J243" s="523"/>
      <c r="K243" s="523"/>
      <c r="L243" s="523"/>
      <c r="M243" s="523"/>
      <c r="N243" s="523"/>
      <c r="O243" s="523"/>
      <c r="P243" s="523"/>
      <c r="Q243" s="523"/>
      <c r="R243" s="523"/>
    </row>
    <row r="244" spans="1:18" s="471" customFormat="1" ht="12.75" customHeight="1" x14ac:dyDescent="0.25">
      <c r="A244" s="467"/>
      <c r="B244" s="523"/>
      <c r="C244" s="523"/>
      <c r="D244" s="523"/>
      <c r="E244" s="523"/>
      <c r="F244" s="523"/>
      <c r="G244" s="523"/>
      <c r="H244" s="523"/>
      <c r="I244" s="523"/>
      <c r="J244" s="523"/>
      <c r="K244" s="523"/>
      <c r="L244" s="523"/>
      <c r="M244" s="523"/>
      <c r="N244" s="523"/>
      <c r="O244" s="523"/>
      <c r="P244" s="523"/>
      <c r="Q244" s="523"/>
      <c r="R244" s="523"/>
    </row>
    <row r="245" spans="1:18" s="471" customFormat="1" ht="12.75" customHeight="1" x14ac:dyDescent="0.25">
      <c r="A245" s="467"/>
      <c r="B245" s="523"/>
      <c r="C245" s="523"/>
      <c r="D245" s="523"/>
      <c r="E245" s="523"/>
      <c r="F245" s="523"/>
      <c r="G245" s="523"/>
      <c r="H245" s="523"/>
      <c r="I245" s="523"/>
      <c r="J245" s="523"/>
      <c r="K245" s="523"/>
      <c r="L245" s="523"/>
      <c r="M245" s="523"/>
      <c r="N245" s="523"/>
      <c r="O245" s="523"/>
      <c r="P245" s="523"/>
      <c r="Q245" s="523"/>
      <c r="R245" s="523"/>
    </row>
    <row r="246" spans="1:18" s="471" customFormat="1" ht="12.75" customHeight="1" x14ac:dyDescent="0.25">
      <c r="A246" s="467"/>
      <c r="B246" s="523"/>
      <c r="C246" s="523"/>
      <c r="D246" s="523"/>
      <c r="E246" s="523"/>
      <c r="F246" s="523"/>
      <c r="G246" s="523"/>
      <c r="H246" s="523"/>
      <c r="I246" s="523"/>
      <c r="J246" s="523"/>
      <c r="K246" s="523"/>
      <c r="L246" s="523"/>
      <c r="M246" s="523"/>
      <c r="N246" s="523"/>
      <c r="O246" s="523"/>
      <c r="P246" s="523"/>
      <c r="Q246" s="523"/>
      <c r="R246" s="523"/>
    </row>
    <row r="247" spans="1:18" s="471" customFormat="1" ht="12.75" customHeight="1" x14ac:dyDescent="0.25">
      <c r="A247" s="467"/>
      <c r="B247" s="523"/>
      <c r="C247" s="523"/>
      <c r="D247" s="523"/>
      <c r="E247" s="523"/>
      <c r="F247" s="523"/>
      <c r="G247" s="523"/>
      <c r="H247" s="523"/>
      <c r="I247" s="523"/>
      <c r="J247" s="523"/>
      <c r="K247" s="523"/>
      <c r="L247" s="523"/>
      <c r="M247" s="523"/>
      <c r="N247" s="523"/>
      <c r="O247" s="523"/>
      <c r="P247" s="523"/>
      <c r="Q247" s="523"/>
      <c r="R247" s="523"/>
    </row>
    <row r="248" spans="1:18" s="471" customFormat="1" ht="12.75" customHeight="1" x14ac:dyDescent="0.25">
      <c r="A248" s="467"/>
      <c r="B248" s="523"/>
      <c r="C248" s="523"/>
      <c r="D248" s="523"/>
      <c r="E248" s="523"/>
      <c r="F248" s="523"/>
      <c r="G248" s="523"/>
      <c r="H248" s="523"/>
      <c r="I248" s="523"/>
      <c r="J248" s="523"/>
      <c r="K248" s="523"/>
      <c r="L248" s="523"/>
      <c r="M248" s="523"/>
      <c r="N248" s="523"/>
      <c r="O248" s="523"/>
      <c r="P248" s="523"/>
      <c r="Q248" s="523"/>
      <c r="R248" s="523"/>
    </row>
    <row r="249" spans="1:18" s="471" customFormat="1" ht="12.75" customHeight="1" x14ac:dyDescent="0.25">
      <c r="A249" s="467"/>
      <c r="B249" s="523"/>
      <c r="C249" s="523"/>
      <c r="D249" s="523"/>
      <c r="E249" s="523"/>
      <c r="F249" s="523"/>
      <c r="G249" s="523"/>
      <c r="H249" s="523"/>
      <c r="I249" s="523"/>
      <c r="J249" s="523"/>
      <c r="K249" s="523"/>
      <c r="L249" s="523"/>
      <c r="M249" s="523"/>
      <c r="N249" s="523"/>
      <c r="O249" s="523"/>
      <c r="P249" s="523"/>
      <c r="Q249" s="523"/>
      <c r="R249" s="523"/>
    </row>
    <row r="250" spans="1:18" s="471" customFormat="1" ht="12.75" customHeight="1" x14ac:dyDescent="0.25">
      <c r="A250" s="467"/>
      <c r="B250" s="523"/>
      <c r="C250" s="523"/>
      <c r="D250" s="523"/>
      <c r="E250" s="523"/>
      <c r="F250" s="523"/>
      <c r="G250" s="523"/>
      <c r="H250" s="523"/>
      <c r="I250" s="523"/>
      <c r="J250" s="523"/>
      <c r="K250" s="523"/>
      <c r="L250" s="523"/>
      <c r="M250" s="523"/>
      <c r="N250" s="523"/>
      <c r="O250" s="523"/>
      <c r="P250" s="523"/>
      <c r="Q250" s="523"/>
      <c r="R250" s="523"/>
    </row>
    <row r="251" spans="1:18" s="471" customFormat="1" ht="12.75" customHeight="1" x14ac:dyDescent="0.25">
      <c r="A251" s="467"/>
      <c r="B251" s="523"/>
      <c r="C251" s="523"/>
      <c r="D251" s="523"/>
      <c r="E251" s="523"/>
      <c r="F251" s="523"/>
      <c r="G251" s="523"/>
      <c r="H251" s="523"/>
      <c r="I251" s="523"/>
      <c r="J251" s="523"/>
      <c r="K251" s="523"/>
      <c r="L251" s="523"/>
      <c r="M251" s="523"/>
      <c r="N251" s="523"/>
      <c r="O251" s="523"/>
      <c r="P251" s="523"/>
      <c r="Q251" s="523"/>
      <c r="R251" s="523"/>
    </row>
    <row r="252" spans="1:18" s="471" customFormat="1" ht="12.75" customHeight="1" x14ac:dyDescent="0.25">
      <c r="A252" s="467"/>
      <c r="B252" s="523"/>
      <c r="C252" s="523"/>
      <c r="D252" s="523"/>
      <c r="E252" s="523"/>
      <c r="F252" s="523"/>
      <c r="G252" s="523"/>
      <c r="H252" s="523"/>
      <c r="I252" s="523"/>
      <c r="J252" s="523"/>
      <c r="K252" s="523"/>
      <c r="L252" s="523"/>
      <c r="M252" s="523"/>
      <c r="N252" s="523"/>
      <c r="O252" s="523"/>
      <c r="P252" s="523"/>
      <c r="Q252" s="523"/>
      <c r="R252" s="523"/>
    </row>
    <row r="253" spans="1:18" s="471" customFormat="1" ht="12.75" customHeight="1" x14ac:dyDescent="0.25">
      <c r="A253" s="467"/>
      <c r="B253" s="523"/>
      <c r="C253" s="523"/>
      <c r="D253" s="523"/>
      <c r="E253" s="523"/>
      <c r="F253" s="523"/>
      <c r="G253" s="523"/>
      <c r="H253" s="523"/>
      <c r="I253" s="523"/>
      <c r="J253" s="523"/>
      <c r="K253" s="523"/>
      <c r="L253" s="523"/>
      <c r="M253" s="523"/>
      <c r="N253" s="523"/>
      <c r="O253" s="523"/>
      <c r="P253" s="523"/>
      <c r="Q253" s="523"/>
      <c r="R253" s="523"/>
    </row>
    <row r="254" spans="1:18" s="471" customFormat="1" ht="12.75" customHeight="1" x14ac:dyDescent="0.25">
      <c r="A254" s="467"/>
      <c r="B254" s="523"/>
      <c r="C254" s="523"/>
      <c r="D254" s="523"/>
      <c r="E254" s="523"/>
      <c r="F254" s="523"/>
      <c r="G254" s="523"/>
      <c r="H254" s="523"/>
      <c r="I254" s="523"/>
      <c r="J254" s="523"/>
      <c r="K254" s="523"/>
      <c r="L254" s="523"/>
      <c r="M254" s="523"/>
      <c r="N254" s="523"/>
      <c r="O254" s="523"/>
      <c r="P254" s="523"/>
      <c r="Q254" s="523"/>
      <c r="R254" s="523"/>
    </row>
    <row r="255" spans="1:18" s="471" customFormat="1" ht="12.75" customHeight="1" x14ac:dyDescent="0.25">
      <c r="A255" s="467"/>
      <c r="B255" s="523"/>
      <c r="C255" s="523"/>
      <c r="D255" s="523"/>
      <c r="E255" s="523"/>
      <c r="F255" s="523"/>
      <c r="G255" s="523"/>
      <c r="H255" s="523"/>
      <c r="I255" s="523"/>
      <c r="J255" s="523"/>
      <c r="K255" s="523"/>
      <c r="L255" s="523"/>
      <c r="M255" s="523"/>
      <c r="N255" s="523"/>
      <c r="O255" s="523"/>
      <c r="P255" s="523"/>
      <c r="Q255" s="523"/>
      <c r="R255" s="523"/>
    </row>
    <row r="256" spans="1:18" s="471" customFormat="1" ht="12.75" customHeight="1" x14ac:dyDescent="0.25">
      <c r="A256" s="467"/>
      <c r="B256" s="523"/>
      <c r="C256" s="523"/>
      <c r="D256" s="523"/>
      <c r="E256" s="523"/>
      <c r="F256" s="523"/>
      <c r="G256" s="523"/>
      <c r="H256" s="523"/>
      <c r="I256" s="523"/>
      <c r="J256" s="523"/>
      <c r="K256" s="523"/>
      <c r="L256" s="523"/>
      <c r="M256" s="523"/>
      <c r="N256" s="523"/>
      <c r="O256" s="523"/>
      <c r="P256" s="523"/>
      <c r="Q256" s="523"/>
      <c r="R256" s="523"/>
    </row>
    <row r="257" spans="1:18" s="471" customFormat="1" ht="12.75" customHeight="1" x14ac:dyDescent="0.25">
      <c r="A257" s="467"/>
      <c r="B257" s="523"/>
      <c r="C257" s="523"/>
      <c r="D257" s="523"/>
      <c r="E257" s="523"/>
      <c r="F257" s="523"/>
      <c r="G257" s="523"/>
      <c r="H257" s="523"/>
      <c r="I257" s="523"/>
      <c r="J257" s="523"/>
      <c r="K257" s="523"/>
      <c r="L257" s="523"/>
      <c r="M257" s="523"/>
      <c r="N257" s="523"/>
      <c r="O257" s="523"/>
      <c r="P257" s="523"/>
      <c r="Q257" s="523"/>
      <c r="R257" s="523"/>
    </row>
    <row r="258" spans="1:18" s="471" customFormat="1" ht="12.75" customHeight="1" x14ac:dyDescent="0.25">
      <c r="A258" s="467"/>
      <c r="B258" s="523"/>
      <c r="C258" s="523"/>
      <c r="D258" s="523"/>
      <c r="E258" s="523"/>
      <c r="F258" s="523"/>
      <c r="G258" s="523"/>
      <c r="H258" s="523"/>
      <c r="I258" s="523"/>
      <c r="J258" s="523"/>
      <c r="K258" s="523"/>
      <c r="L258" s="523"/>
      <c r="M258" s="523"/>
      <c r="N258" s="523"/>
      <c r="O258" s="523"/>
      <c r="P258" s="523"/>
      <c r="Q258" s="523"/>
      <c r="R258" s="523"/>
    </row>
    <row r="259" spans="1:18" s="471" customFormat="1" ht="12.75" customHeight="1" x14ac:dyDescent="0.25">
      <c r="A259" s="467"/>
      <c r="B259" s="523"/>
      <c r="C259" s="523"/>
      <c r="D259" s="523"/>
      <c r="E259" s="523"/>
      <c r="F259" s="523"/>
      <c r="G259" s="523"/>
      <c r="H259" s="523"/>
      <c r="I259" s="523"/>
      <c r="J259" s="523"/>
      <c r="K259" s="523"/>
      <c r="L259" s="523"/>
      <c r="M259" s="523"/>
      <c r="N259" s="523"/>
      <c r="O259" s="523"/>
      <c r="P259" s="523"/>
      <c r="Q259" s="523"/>
      <c r="R259" s="523"/>
    </row>
    <row r="260" spans="1:18" s="471" customFormat="1" ht="12.75" customHeight="1" x14ac:dyDescent="0.25">
      <c r="A260" s="467"/>
      <c r="B260" s="523"/>
      <c r="C260" s="523"/>
      <c r="D260" s="523"/>
      <c r="E260" s="523"/>
      <c r="F260" s="523"/>
      <c r="G260" s="523"/>
      <c r="H260" s="523"/>
      <c r="I260" s="523"/>
      <c r="J260" s="523"/>
      <c r="K260" s="523"/>
      <c r="L260" s="523"/>
      <c r="M260" s="523"/>
      <c r="N260" s="523"/>
      <c r="O260" s="523"/>
      <c r="P260" s="523"/>
      <c r="Q260" s="523"/>
      <c r="R260" s="523"/>
    </row>
    <row r="261" spans="1:18" s="471" customFormat="1" ht="12.75" customHeight="1" x14ac:dyDescent="0.25">
      <c r="A261" s="467"/>
      <c r="B261" s="523"/>
      <c r="C261" s="523"/>
      <c r="D261" s="523"/>
      <c r="E261" s="523"/>
      <c r="F261" s="523"/>
      <c r="G261" s="523"/>
      <c r="H261" s="523"/>
      <c r="I261" s="523"/>
      <c r="J261" s="523"/>
      <c r="K261" s="523"/>
      <c r="L261" s="523"/>
      <c r="M261" s="523"/>
      <c r="N261" s="523"/>
      <c r="O261" s="523"/>
      <c r="P261" s="523"/>
      <c r="Q261" s="523"/>
      <c r="R261" s="523"/>
    </row>
    <row r="262" spans="1:18" s="471" customFormat="1" ht="12.75" customHeight="1" x14ac:dyDescent="0.25">
      <c r="A262" s="467"/>
      <c r="B262" s="523"/>
      <c r="C262" s="523"/>
      <c r="D262" s="523"/>
      <c r="E262" s="523"/>
      <c r="F262" s="523"/>
      <c r="G262" s="523"/>
      <c r="H262" s="523"/>
      <c r="I262" s="523"/>
      <c r="J262" s="523"/>
      <c r="K262" s="523"/>
      <c r="L262" s="523"/>
      <c r="M262" s="523"/>
      <c r="N262" s="523"/>
      <c r="O262" s="523"/>
      <c r="P262" s="523"/>
      <c r="Q262" s="523"/>
      <c r="R262" s="523"/>
    </row>
    <row r="263" spans="1:18" s="471" customFormat="1" ht="12.75" customHeight="1" x14ac:dyDescent="0.25">
      <c r="A263" s="467"/>
      <c r="B263" s="523"/>
      <c r="C263" s="523"/>
      <c r="D263" s="523"/>
      <c r="E263" s="523"/>
      <c r="F263" s="523"/>
      <c r="G263" s="523"/>
      <c r="H263" s="523"/>
      <c r="I263" s="523"/>
      <c r="J263" s="523"/>
      <c r="K263" s="523"/>
      <c r="L263" s="523"/>
      <c r="M263" s="523"/>
      <c r="N263" s="523"/>
      <c r="O263" s="523"/>
      <c r="P263" s="523"/>
      <c r="Q263" s="523"/>
      <c r="R263" s="523"/>
    </row>
    <row r="264" spans="1:18" s="471" customFormat="1" ht="12.75" customHeight="1" x14ac:dyDescent="0.25">
      <c r="A264" s="467"/>
      <c r="B264" s="523"/>
      <c r="C264" s="523"/>
      <c r="D264" s="523"/>
      <c r="E264" s="523"/>
      <c r="F264" s="523"/>
      <c r="G264" s="523"/>
      <c r="H264" s="523"/>
      <c r="I264" s="523"/>
      <c r="J264" s="523"/>
      <c r="K264" s="523"/>
      <c r="L264" s="523"/>
      <c r="M264" s="523"/>
      <c r="N264" s="523"/>
      <c r="O264" s="523"/>
      <c r="P264" s="523"/>
      <c r="Q264" s="523"/>
      <c r="R264" s="523"/>
    </row>
    <row r="265" spans="1:18" s="471" customFormat="1" ht="12.75" customHeight="1" x14ac:dyDescent="0.25">
      <c r="A265" s="467"/>
      <c r="B265" s="523"/>
      <c r="C265" s="523"/>
      <c r="D265" s="523"/>
      <c r="E265" s="523"/>
      <c r="F265" s="523"/>
      <c r="G265" s="523"/>
      <c r="H265" s="523"/>
      <c r="I265" s="523"/>
      <c r="J265" s="523"/>
      <c r="K265" s="523"/>
      <c r="L265" s="523"/>
      <c r="M265" s="523"/>
      <c r="N265" s="523"/>
      <c r="O265" s="523"/>
      <c r="P265" s="523"/>
      <c r="Q265" s="523"/>
      <c r="R265" s="523"/>
    </row>
    <row r="266" spans="1:18" s="471" customFormat="1" ht="12.75" customHeight="1" x14ac:dyDescent="0.25">
      <c r="A266" s="467"/>
      <c r="B266" s="523"/>
      <c r="C266" s="523"/>
      <c r="D266" s="523"/>
      <c r="E266" s="523"/>
      <c r="F266" s="523"/>
      <c r="G266" s="523"/>
      <c r="H266" s="523"/>
      <c r="I266" s="523"/>
      <c r="J266" s="523"/>
      <c r="K266" s="523"/>
      <c r="L266" s="523"/>
      <c r="M266" s="523"/>
      <c r="N266" s="523"/>
      <c r="O266" s="523"/>
      <c r="P266" s="523"/>
      <c r="Q266" s="523"/>
      <c r="R266" s="523"/>
    </row>
    <row r="267" spans="1:18" s="471" customFormat="1" ht="12.75" customHeight="1" x14ac:dyDescent="0.25">
      <c r="A267" s="467"/>
      <c r="B267" s="523"/>
      <c r="C267" s="523"/>
      <c r="D267" s="523"/>
      <c r="E267" s="523"/>
      <c r="F267" s="523"/>
      <c r="G267" s="523"/>
      <c r="H267" s="523"/>
      <c r="I267" s="523"/>
      <c r="J267" s="523"/>
      <c r="K267" s="523"/>
      <c r="L267" s="523"/>
      <c r="M267" s="523"/>
      <c r="N267" s="523"/>
      <c r="O267" s="523"/>
      <c r="P267" s="523"/>
      <c r="Q267" s="523"/>
      <c r="R267" s="523"/>
    </row>
    <row r="268" spans="1:18" s="471" customFormat="1" ht="12.75" customHeight="1" x14ac:dyDescent="0.25">
      <c r="A268" s="467"/>
      <c r="B268" s="523"/>
      <c r="C268" s="523"/>
      <c r="D268" s="523"/>
      <c r="E268" s="523"/>
      <c r="F268" s="523"/>
      <c r="G268" s="523"/>
      <c r="H268" s="523"/>
      <c r="I268" s="523"/>
      <c r="J268" s="523"/>
      <c r="K268" s="523"/>
      <c r="L268" s="523"/>
      <c r="M268" s="523"/>
      <c r="N268" s="523"/>
      <c r="O268" s="523"/>
      <c r="P268" s="523"/>
      <c r="Q268" s="523"/>
      <c r="R268" s="523"/>
    </row>
    <row r="269" spans="1:18" s="471" customFormat="1" ht="12.75" customHeight="1" x14ac:dyDescent="0.25">
      <c r="A269" s="467"/>
      <c r="B269" s="523"/>
      <c r="C269" s="523"/>
      <c r="D269" s="523"/>
      <c r="E269" s="523"/>
      <c r="F269" s="523"/>
      <c r="G269" s="523"/>
      <c r="H269" s="523"/>
      <c r="I269" s="523"/>
      <c r="J269" s="523"/>
      <c r="K269" s="523"/>
      <c r="L269" s="523"/>
      <c r="M269" s="523"/>
      <c r="N269" s="523"/>
      <c r="O269" s="523"/>
      <c r="P269" s="523"/>
      <c r="Q269" s="523"/>
      <c r="R269" s="523"/>
    </row>
    <row r="270" spans="1:18" s="471" customFormat="1" ht="12.75" customHeight="1" x14ac:dyDescent="0.25">
      <c r="A270" s="467"/>
      <c r="B270" s="523"/>
      <c r="C270" s="523"/>
      <c r="D270" s="523"/>
      <c r="E270" s="523"/>
      <c r="F270" s="523"/>
      <c r="G270" s="523"/>
      <c r="H270" s="523"/>
      <c r="I270" s="523"/>
      <c r="J270" s="523"/>
      <c r="K270" s="523"/>
      <c r="L270" s="523"/>
      <c r="M270" s="523"/>
      <c r="N270" s="523"/>
      <c r="O270" s="523"/>
      <c r="P270" s="523"/>
      <c r="Q270" s="523"/>
      <c r="R270" s="523"/>
    </row>
    <row r="271" spans="1:18" s="471" customFormat="1" ht="12.75" customHeight="1" x14ac:dyDescent="0.25">
      <c r="A271" s="467"/>
      <c r="B271" s="523"/>
      <c r="C271" s="523"/>
      <c r="D271" s="523"/>
      <c r="E271" s="523"/>
      <c r="F271" s="523"/>
      <c r="G271" s="523"/>
      <c r="H271" s="523"/>
      <c r="I271" s="523"/>
      <c r="J271" s="523"/>
      <c r="K271" s="523"/>
      <c r="L271" s="523"/>
      <c r="M271" s="523"/>
      <c r="N271" s="523"/>
      <c r="O271" s="523"/>
      <c r="P271" s="523"/>
      <c r="Q271" s="523"/>
      <c r="R271" s="523"/>
    </row>
    <row r="272" spans="1:18" s="471" customFormat="1" ht="12.75" customHeight="1" x14ac:dyDescent="0.25">
      <c r="A272" s="467"/>
      <c r="B272" s="523"/>
      <c r="C272" s="523"/>
      <c r="D272" s="523"/>
      <c r="E272" s="523"/>
      <c r="F272" s="523"/>
      <c r="G272" s="523"/>
      <c r="H272" s="523"/>
      <c r="I272" s="523"/>
      <c r="J272" s="523"/>
      <c r="K272" s="523"/>
      <c r="L272" s="523"/>
      <c r="M272" s="523"/>
      <c r="N272" s="523"/>
      <c r="O272" s="523"/>
      <c r="P272" s="523"/>
      <c r="Q272" s="523"/>
      <c r="R272" s="523"/>
    </row>
    <row r="273" spans="1:18" s="471" customFormat="1" ht="12.75" customHeight="1" x14ac:dyDescent="0.25">
      <c r="A273" s="467"/>
      <c r="B273" s="523"/>
      <c r="C273" s="523"/>
      <c r="D273" s="523"/>
      <c r="E273" s="523"/>
      <c r="F273" s="523"/>
      <c r="G273" s="523"/>
      <c r="H273" s="523"/>
      <c r="I273" s="523"/>
      <c r="J273" s="523"/>
      <c r="K273" s="523"/>
      <c r="L273" s="523"/>
      <c r="M273" s="523"/>
      <c r="N273" s="523"/>
      <c r="O273" s="523"/>
      <c r="P273" s="523"/>
      <c r="Q273" s="523"/>
      <c r="R273" s="523"/>
    </row>
    <row r="274" spans="1:18" s="471" customFormat="1" ht="12.75" customHeight="1" x14ac:dyDescent="0.25">
      <c r="A274" s="467"/>
      <c r="B274" s="523"/>
      <c r="C274" s="523"/>
      <c r="D274" s="523"/>
      <c r="E274" s="523"/>
      <c r="F274" s="523"/>
      <c r="G274" s="523"/>
      <c r="H274" s="523"/>
      <c r="I274" s="523"/>
      <c r="J274" s="523"/>
      <c r="K274" s="523"/>
      <c r="L274" s="523"/>
      <c r="M274" s="523"/>
      <c r="N274" s="523"/>
      <c r="O274" s="523"/>
      <c r="P274" s="523"/>
      <c r="Q274" s="523"/>
      <c r="R274" s="523"/>
    </row>
    <row r="275" spans="1:18" s="471" customFormat="1" ht="12.75" customHeight="1" x14ac:dyDescent="0.25">
      <c r="A275" s="467"/>
      <c r="B275" s="523"/>
      <c r="C275" s="523"/>
      <c r="D275" s="523"/>
      <c r="E275" s="523"/>
      <c r="F275" s="523"/>
      <c r="G275" s="523"/>
      <c r="H275" s="523"/>
      <c r="I275" s="523"/>
      <c r="J275" s="523"/>
      <c r="K275" s="523"/>
      <c r="L275" s="523"/>
      <c r="M275" s="523"/>
      <c r="N275" s="523"/>
      <c r="O275" s="523"/>
      <c r="P275" s="523"/>
      <c r="Q275" s="523"/>
      <c r="R275" s="523"/>
    </row>
    <row r="276" spans="1:18" s="471" customFormat="1" ht="12.75" customHeight="1" x14ac:dyDescent="0.25">
      <c r="A276" s="467"/>
      <c r="B276" s="523"/>
      <c r="C276" s="523"/>
      <c r="D276" s="523"/>
      <c r="E276" s="523"/>
      <c r="F276" s="523"/>
      <c r="G276" s="523"/>
      <c r="H276" s="523"/>
      <c r="I276" s="523"/>
      <c r="J276" s="523"/>
      <c r="K276" s="523"/>
      <c r="L276" s="523"/>
      <c r="M276" s="523"/>
      <c r="N276" s="523"/>
      <c r="O276" s="523"/>
      <c r="P276" s="523"/>
      <c r="Q276" s="523"/>
      <c r="R276" s="523"/>
    </row>
    <row r="277" spans="1:18" s="471" customFormat="1" ht="12.75" customHeight="1" x14ac:dyDescent="0.25">
      <c r="A277" s="467"/>
      <c r="B277" s="523"/>
      <c r="C277" s="523"/>
      <c r="D277" s="523"/>
      <c r="E277" s="523"/>
      <c r="F277" s="523"/>
      <c r="G277" s="523"/>
      <c r="H277" s="523"/>
      <c r="I277" s="523"/>
      <c r="J277" s="523"/>
      <c r="K277" s="523"/>
      <c r="L277" s="523"/>
      <c r="M277" s="523"/>
      <c r="N277" s="523"/>
      <c r="O277" s="523"/>
      <c r="P277" s="523"/>
      <c r="Q277" s="523"/>
      <c r="R277" s="523"/>
    </row>
    <row r="278" spans="1:18" s="471" customFormat="1" ht="12.75" customHeight="1" x14ac:dyDescent="0.25">
      <c r="A278" s="467"/>
      <c r="B278" s="523"/>
      <c r="C278" s="523"/>
      <c r="D278" s="523"/>
      <c r="E278" s="523"/>
      <c r="F278" s="523"/>
      <c r="G278" s="523"/>
      <c r="H278" s="523"/>
      <c r="I278" s="523"/>
      <c r="J278" s="523"/>
      <c r="K278" s="523"/>
      <c r="L278" s="523"/>
      <c r="M278" s="523"/>
      <c r="N278" s="523"/>
      <c r="O278" s="523"/>
      <c r="P278" s="523"/>
      <c r="Q278" s="523"/>
      <c r="R278" s="523"/>
    </row>
    <row r="279" spans="1:18" s="471" customFormat="1" ht="12.75" customHeight="1" x14ac:dyDescent="0.25">
      <c r="A279" s="467"/>
      <c r="B279" s="523"/>
      <c r="C279" s="523"/>
      <c r="D279" s="523"/>
      <c r="E279" s="523"/>
      <c r="F279" s="523"/>
      <c r="G279" s="523"/>
      <c r="H279" s="523"/>
      <c r="I279" s="523"/>
      <c r="J279" s="523"/>
      <c r="K279" s="523"/>
      <c r="L279" s="523"/>
      <c r="M279" s="523"/>
      <c r="N279" s="523"/>
      <c r="O279" s="523"/>
      <c r="P279" s="523"/>
      <c r="Q279" s="523"/>
      <c r="R279" s="523"/>
    </row>
    <row r="280" spans="1:18" s="471" customFormat="1" ht="12.75" customHeight="1" x14ac:dyDescent="0.25">
      <c r="A280" s="467"/>
      <c r="B280" s="523"/>
      <c r="C280" s="523"/>
      <c r="D280" s="523"/>
      <c r="E280" s="523"/>
      <c r="F280" s="523"/>
      <c r="G280" s="523"/>
      <c r="H280" s="523"/>
      <c r="I280" s="523"/>
      <c r="J280" s="523"/>
      <c r="K280" s="523"/>
      <c r="L280" s="523"/>
      <c r="M280" s="523"/>
      <c r="N280" s="523"/>
      <c r="O280" s="523"/>
      <c r="P280" s="523"/>
      <c r="Q280" s="523"/>
      <c r="R280" s="523"/>
    </row>
    <row r="281" spans="1:18" s="471" customFormat="1" ht="12.75" customHeight="1" x14ac:dyDescent="0.25">
      <c r="A281" s="467"/>
      <c r="B281" s="523"/>
      <c r="C281" s="523"/>
      <c r="D281" s="523"/>
      <c r="E281" s="523"/>
      <c r="F281" s="523"/>
      <c r="G281" s="523"/>
      <c r="H281" s="523"/>
      <c r="I281" s="523"/>
      <c r="J281" s="523"/>
      <c r="K281" s="523"/>
      <c r="L281" s="523"/>
      <c r="M281" s="523"/>
      <c r="N281" s="523"/>
      <c r="O281" s="523"/>
      <c r="P281" s="523"/>
      <c r="Q281" s="523"/>
      <c r="R281" s="523"/>
    </row>
    <row r="282" spans="1:18" s="471" customFormat="1" ht="12.75" customHeight="1" x14ac:dyDescent="0.25">
      <c r="A282" s="467"/>
      <c r="B282" s="523"/>
      <c r="C282" s="523"/>
      <c r="D282" s="523"/>
      <c r="E282" s="523"/>
      <c r="F282" s="523"/>
      <c r="G282" s="523"/>
      <c r="H282" s="523"/>
      <c r="I282" s="523"/>
      <c r="J282" s="523"/>
      <c r="K282" s="523"/>
      <c r="L282" s="523"/>
      <c r="M282" s="523"/>
      <c r="N282" s="523"/>
      <c r="O282" s="523"/>
      <c r="P282" s="523"/>
      <c r="Q282" s="523"/>
      <c r="R282" s="523"/>
    </row>
    <row r="283" spans="1:18" s="471" customFormat="1" ht="12.75" customHeight="1" x14ac:dyDescent="0.25">
      <c r="A283" s="467"/>
      <c r="B283" s="523"/>
      <c r="C283" s="523"/>
      <c r="D283" s="523"/>
      <c r="E283" s="523"/>
      <c r="F283" s="523"/>
      <c r="G283" s="523"/>
      <c r="H283" s="523"/>
      <c r="I283" s="523"/>
      <c r="J283" s="523"/>
      <c r="K283" s="523"/>
      <c r="L283" s="523"/>
      <c r="M283" s="523"/>
      <c r="N283" s="523"/>
      <c r="O283" s="523"/>
      <c r="P283" s="523"/>
      <c r="Q283" s="523"/>
      <c r="R283" s="523"/>
    </row>
    <row r="284" spans="1:18" s="471" customFormat="1" ht="12.75" customHeight="1" x14ac:dyDescent="0.25">
      <c r="A284" s="467"/>
      <c r="B284" s="523"/>
      <c r="C284" s="523"/>
      <c r="D284" s="523"/>
      <c r="E284" s="523"/>
      <c r="F284" s="523"/>
      <c r="G284" s="523"/>
      <c r="H284" s="523"/>
      <c r="I284" s="523"/>
      <c r="J284" s="523"/>
      <c r="K284" s="523"/>
      <c r="L284" s="523"/>
      <c r="M284" s="523"/>
      <c r="N284" s="523"/>
      <c r="O284" s="523"/>
      <c r="P284" s="523"/>
      <c r="Q284" s="523"/>
      <c r="R284" s="523"/>
    </row>
    <row r="285" spans="1:18" s="471" customFormat="1" ht="12.75" customHeight="1" x14ac:dyDescent="0.25">
      <c r="A285" s="467"/>
      <c r="B285" s="523"/>
      <c r="C285" s="523"/>
      <c r="D285" s="523"/>
      <c r="E285" s="523"/>
      <c r="F285" s="523"/>
      <c r="G285" s="523"/>
      <c r="H285" s="523"/>
      <c r="I285" s="523"/>
      <c r="J285" s="523"/>
      <c r="K285" s="523"/>
      <c r="L285" s="523"/>
      <c r="M285" s="523"/>
      <c r="N285" s="523"/>
      <c r="O285" s="523"/>
      <c r="P285" s="523"/>
      <c r="Q285" s="523"/>
      <c r="R285" s="523"/>
    </row>
    <row r="286" spans="1:18" s="471" customFormat="1" ht="12.75" customHeight="1" x14ac:dyDescent="0.25">
      <c r="A286" s="467"/>
      <c r="B286" s="523"/>
      <c r="C286" s="523"/>
      <c r="D286" s="523"/>
      <c r="E286" s="523"/>
      <c r="F286" s="523"/>
      <c r="G286" s="523"/>
      <c r="H286" s="523"/>
      <c r="I286" s="523"/>
      <c r="J286" s="523"/>
      <c r="K286" s="523"/>
      <c r="L286" s="523"/>
      <c r="M286" s="523"/>
      <c r="N286" s="523"/>
      <c r="O286" s="523"/>
      <c r="P286" s="523"/>
      <c r="Q286" s="523"/>
      <c r="R286" s="523"/>
    </row>
    <row r="287" spans="1:18" s="471" customFormat="1" ht="12.75" customHeight="1" x14ac:dyDescent="0.25">
      <c r="A287" s="467"/>
      <c r="B287" s="523"/>
      <c r="C287" s="523"/>
      <c r="D287" s="523"/>
      <c r="E287" s="523"/>
      <c r="F287" s="523"/>
      <c r="G287" s="523"/>
      <c r="H287" s="523"/>
      <c r="I287" s="523"/>
      <c r="J287" s="523"/>
      <c r="K287" s="523"/>
      <c r="L287" s="523"/>
      <c r="M287" s="523"/>
      <c r="N287" s="523"/>
      <c r="O287" s="523"/>
      <c r="P287" s="523"/>
      <c r="Q287" s="523"/>
      <c r="R287" s="523"/>
    </row>
    <row r="288" spans="1:18" s="471" customFormat="1" ht="12.75" customHeight="1" x14ac:dyDescent="0.25">
      <c r="A288" s="467"/>
      <c r="B288" s="523"/>
      <c r="C288" s="523"/>
      <c r="D288" s="523"/>
      <c r="E288" s="523"/>
      <c r="F288" s="523"/>
      <c r="G288" s="523"/>
      <c r="H288" s="523"/>
      <c r="I288" s="523"/>
      <c r="J288" s="523"/>
      <c r="K288" s="523"/>
      <c r="L288" s="523"/>
      <c r="M288" s="523"/>
      <c r="N288" s="523"/>
      <c r="O288" s="523"/>
      <c r="P288" s="523"/>
      <c r="Q288" s="523"/>
      <c r="R288" s="523"/>
    </row>
    <row r="289" spans="1:18" s="471" customFormat="1" ht="12.75" customHeight="1" x14ac:dyDescent="0.25">
      <c r="A289" s="467"/>
      <c r="B289" s="523"/>
      <c r="C289" s="523"/>
      <c r="D289" s="523"/>
      <c r="E289" s="523"/>
      <c r="F289" s="523"/>
      <c r="G289" s="523"/>
      <c r="H289" s="523"/>
      <c r="I289" s="523"/>
      <c r="J289" s="523"/>
      <c r="K289" s="523"/>
      <c r="L289" s="523"/>
      <c r="M289" s="523"/>
      <c r="N289" s="523"/>
      <c r="O289" s="523"/>
      <c r="P289" s="523"/>
      <c r="Q289" s="523"/>
      <c r="R289" s="523"/>
    </row>
    <row r="290" spans="1:18" s="471" customFormat="1" ht="12.75" customHeight="1" x14ac:dyDescent="0.25">
      <c r="A290" s="467"/>
      <c r="B290" s="523"/>
      <c r="C290" s="523"/>
      <c r="D290" s="523"/>
      <c r="E290" s="523"/>
      <c r="F290" s="523"/>
      <c r="G290" s="523"/>
      <c r="H290" s="523"/>
      <c r="I290" s="523"/>
      <c r="J290" s="523"/>
      <c r="K290" s="523"/>
      <c r="L290" s="523"/>
      <c r="M290" s="523"/>
      <c r="N290" s="523"/>
      <c r="O290" s="523"/>
      <c r="P290" s="523"/>
      <c r="Q290" s="523"/>
      <c r="R290" s="523"/>
    </row>
    <row r="291" spans="1:18" s="471" customFormat="1" ht="12.75" customHeight="1" x14ac:dyDescent="0.25">
      <c r="A291" s="467"/>
      <c r="B291" s="523"/>
      <c r="C291" s="523"/>
      <c r="D291" s="523"/>
      <c r="E291" s="523"/>
      <c r="F291" s="523"/>
      <c r="G291" s="523"/>
      <c r="H291" s="523"/>
      <c r="I291" s="523"/>
      <c r="J291" s="523"/>
      <c r="K291" s="523"/>
      <c r="L291" s="523"/>
      <c r="M291" s="523"/>
      <c r="N291" s="523"/>
      <c r="O291" s="523"/>
      <c r="P291" s="523"/>
      <c r="Q291" s="523"/>
      <c r="R291" s="523"/>
    </row>
    <row r="292" spans="1:18" s="471" customFormat="1" ht="12.75" customHeight="1" x14ac:dyDescent="0.25">
      <c r="A292" s="467"/>
      <c r="B292" s="523"/>
      <c r="C292" s="523"/>
      <c r="D292" s="523"/>
      <c r="E292" s="523"/>
      <c r="F292" s="523"/>
      <c r="G292" s="523"/>
      <c r="H292" s="523"/>
      <c r="I292" s="523"/>
      <c r="J292" s="523"/>
      <c r="K292" s="523"/>
      <c r="L292" s="523"/>
      <c r="M292" s="523"/>
      <c r="N292" s="523"/>
      <c r="O292" s="523"/>
      <c r="P292" s="523"/>
      <c r="Q292" s="523"/>
      <c r="R292" s="523"/>
    </row>
    <row r="293" spans="1:18" s="471" customFormat="1" ht="12.75" customHeight="1" x14ac:dyDescent="0.25">
      <c r="A293" s="467"/>
      <c r="B293" s="523"/>
      <c r="C293" s="523"/>
      <c r="D293" s="523"/>
      <c r="E293" s="523"/>
      <c r="F293" s="523"/>
      <c r="G293" s="523"/>
      <c r="H293" s="523"/>
      <c r="I293" s="523"/>
      <c r="J293" s="523"/>
      <c r="K293" s="523"/>
      <c r="L293" s="523"/>
      <c r="M293" s="523"/>
      <c r="N293" s="523"/>
      <c r="O293" s="523"/>
      <c r="P293" s="523"/>
      <c r="Q293" s="523"/>
      <c r="R293" s="523"/>
    </row>
    <row r="294" spans="1:18" s="471" customFormat="1" ht="12.75" customHeight="1" x14ac:dyDescent="0.25">
      <c r="A294" s="467"/>
      <c r="B294" s="523"/>
      <c r="C294" s="523"/>
      <c r="D294" s="523"/>
      <c r="E294" s="523"/>
      <c r="F294" s="523"/>
      <c r="G294" s="523"/>
      <c r="H294" s="523"/>
      <c r="I294" s="523"/>
      <c r="J294" s="523"/>
      <c r="K294" s="523"/>
      <c r="L294" s="523"/>
      <c r="M294" s="523"/>
      <c r="N294" s="523"/>
      <c r="O294" s="523"/>
      <c r="P294" s="523"/>
      <c r="Q294" s="523"/>
      <c r="R294" s="523"/>
    </row>
    <row r="295" spans="1:18" s="471" customFormat="1" ht="12.75" customHeight="1" x14ac:dyDescent="0.25">
      <c r="A295" s="467"/>
      <c r="B295" s="523"/>
      <c r="C295" s="523"/>
      <c r="D295" s="523"/>
      <c r="E295" s="523"/>
      <c r="F295" s="523"/>
      <c r="G295" s="523"/>
      <c r="H295" s="523"/>
      <c r="I295" s="523"/>
      <c r="J295" s="523"/>
      <c r="K295" s="523"/>
      <c r="L295" s="523"/>
      <c r="M295" s="523"/>
      <c r="N295" s="523"/>
      <c r="O295" s="523"/>
      <c r="P295" s="523"/>
      <c r="Q295" s="523"/>
      <c r="R295" s="523"/>
    </row>
    <row r="296" spans="1:18" s="471" customFormat="1" ht="12.75" customHeight="1" x14ac:dyDescent="0.25">
      <c r="A296" s="467"/>
      <c r="B296" s="523"/>
      <c r="C296" s="523"/>
      <c r="D296" s="523"/>
      <c r="E296" s="523"/>
      <c r="F296" s="523"/>
      <c r="G296" s="523"/>
      <c r="H296" s="523"/>
      <c r="I296" s="523"/>
      <c r="J296" s="523"/>
      <c r="K296" s="523"/>
      <c r="L296" s="523"/>
      <c r="M296" s="523"/>
      <c r="N296" s="523"/>
      <c r="O296" s="523"/>
      <c r="P296" s="523"/>
      <c r="Q296" s="523"/>
      <c r="R296" s="523"/>
    </row>
    <row r="297" spans="1:18" s="471" customFormat="1" ht="12.75" customHeight="1" x14ac:dyDescent="0.25">
      <c r="A297" s="467"/>
      <c r="B297" s="523"/>
      <c r="C297" s="523"/>
      <c r="D297" s="523"/>
      <c r="E297" s="523"/>
      <c r="F297" s="523"/>
      <c r="G297" s="523"/>
      <c r="H297" s="523"/>
      <c r="I297" s="523"/>
      <c r="J297" s="523"/>
      <c r="K297" s="523"/>
      <c r="L297" s="523"/>
      <c r="M297" s="523"/>
      <c r="N297" s="523"/>
      <c r="O297" s="523"/>
      <c r="P297" s="523"/>
      <c r="Q297" s="523"/>
      <c r="R297" s="523"/>
    </row>
    <row r="298" spans="1:18" s="471" customFormat="1" ht="12.75" customHeight="1" x14ac:dyDescent="0.25">
      <c r="A298" s="467"/>
      <c r="B298" s="523"/>
      <c r="C298" s="523"/>
      <c r="D298" s="523"/>
      <c r="E298" s="523"/>
      <c r="F298" s="523"/>
      <c r="G298" s="523"/>
      <c r="H298" s="523"/>
      <c r="I298" s="523"/>
      <c r="J298" s="523"/>
      <c r="K298" s="523"/>
      <c r="L298" s="523"/>
      <c r="M298" s="523"/>
      <c r="N298" s="523"/>
      <c r="O298" s="523"/>
      <c r="P298" s="523"/>
      <c r="Q298" s="523"/>
      <c r="R298" s="523"/>
    </row>
    <row r="299" spans="1:18" s="471" customFormat="1" ht="12.75" customHeight="1" x14ac:dyDescent="0.25">
      <c r="A299" s="467"/>
      <c r="B299" s="523"/>
      <c r="C299" s="523"/>
      <c r="D299" s="523"/>
      <c r="E299" s="523"/>
      <c r="F299" s="523"/>
      <c r="G299" s="523"/>
      <c r="H299" s="523"/>
      <c r="I299" s="523"/>
      <c r="J299" s="523"/>
      <c r="K299" s="523"/>
      <c r="L299" s="523"/>
      <c r="M299" s="523"/>
      <c r="N299" s="523"/>
      <c r="O299" s="523"/>
      <c r="P299" s="523"/>
      <c r="Q299" s="523"/>
      <c r="R299" s="523"/>
    </row>
    <row r="300" spans="1:18" s="471" customFormat="1" ht="12.75" customHeight="1" x14ac:dyDescent="0.25">
      <c r="A300" s="467"/>
      <c r="B300" s="523"/>
      <c r="C300" s="523"/>
      <c r="D300" s="523"/>
      <c r="E300" s="523"/>
      <c r="F300" s="523"/>
      <c r="G300" s="523"/>
      <c r="H300" s="523"/>
      <c r="I300" s="523"/>
      <c r="J300" s="523"/>
      <c r="K300" s="523"/>
      <c r="L300" s="523"/>
      <c r="M300" s="523"/>
      <c r="N300" s="523"/>
      <c r="O300" s="523"/>
      <c r="P300" s="523"/>
      <c r="Q300" s="523"/>
      <c r="R300" s="523"/>
    </row>
    <row r="301" spans="1:18" s="471" customFormat="1" ht="12.75" customHeight="1" x14ac:dyDescent="0.25">
      <c r="A301" s="467"/>
      <c r="B301" s="523"/>
      <c r="C301" s="523"/>
      <c r="D301" s="523"/>
      <c r="E301" s="523"/>
      <c r="F301" s="523"/>
      <c r="G301" s="523"/>
      <c r="H301" s="523"/>
      <c r="I301" s="523"/>
      <c r="J301" s="523"/>
      <c r="K301" s="523"/>
      <c r="L301" s="523"/>
      <c r="M301" s="523"/>
      <c r="N301" s="523"/>
      <c r="O301" s="523"/>
      <c r="P301" s="523"/>
      <c r="Q301" s="523"/>
      <c r="R301" s="523"/>
    </row>
    <row r="302" spans="1:18" s="471" customFormat="1" ht="12.75" customHeight="1" x14ac:dyDescent="0.25">
      <c r="A302" s="467"/>
      <c r="B302" s="523"/>
      <c r="C302" s="523"/>
      <c r="D302" s="523"/>
      <c r="E302" s="523"/>
      <c r="F302" s="523"/>
      <c r="G302" s="523"/>
      <c r="H302" s="523"/>
      <c r="I302" s="523"/>
      <c r="J302" s="523"/>
      <c r="K302" s="523"/>
      <c r="L302" s="523"/>
      <c r="M302" s="523"/>
      <c r="N302" s="523"/>
      <c r="O302" s="523"/>
      <c r="P302" s="523"/>
      <c r="Q302" s="523"/>
      <c r="R302" s="523"/>
    </row>
    <row r="303" spans="1:18" s="471" customFormat="1" ht="12.75" customHeight="1" x14ac:dyDescent="0.25">
      <c r="A303" s="467"/>
      <c r="B303" s="523"/>
      <c r="C303" s="523"/>
      <c r="D303" s="523"/>
      <c r="E303" s="523"/>
      <c r="F303" s="523"/>
      <c r="G303" s="523"/>
      <c r="H303" s="523"/>
      <c r="I303" s="523"/>
      <c r="J303" s="523"/>
      <c r="K303" s="523"/>
      <c r="L303" s="523"/>
      <c r="M303" s="523"/>
      <c r="N303" s="523"/>
      <c r="O303" s="523"/>
      <c r="P303" s="523"/>
      <c r="Q303" s="523"/>
      <c r="R303" s="523"/>
    </row>
    <row r="304" spans="1:18" s="471" customFormat="1" ht="12.75" customHeight="1" x14ac:dyDescent="0.25">
      <c r="A304" s="467"/>
      <c r="B304" s="523"/>
      <c r="C304" s="523"/>
      <c r="D304" s="523"/>
      <c r="E304" s="523"/>
      <c r="F304" s="523"/>
      <c r="G304" s="523"/>
      <c r="H304" s="523"/>
      <c r="I304" s="523"/>
      <c r="J304" s="523"/>
      <c r="K304" s="523"/>
      <c r="L304" s="523"/>
      <c r="M304" s="523"/>
      <c r="N304" s="523"/>
      <c r="O304" s="523"/>
      <c r="P304" s="523"/>
      <c r="Q304" s="523"/>
      <c r="R304" s="523"/>
    </row>
    <row r="305" spans="1:18" s="471" customFormat="1" ht="12.75" customHeight="1" x14ac:dyDescent="0.25">
      <c r="A305" s="467"/>
      <c r="B305" s="523"/>
      <c r="C305" s="523"/>
      <c r="D305" s="523"/>
      <c r="E305" s="523"/>
      <c r="F305" s="523"/>
      <c r="G305" s="523"/>
      <c r="H305" s="523"/>
      <c r="I305" s="523"/>
      <c r="J305" s="523"/>
      <c r="K305" s="523"/>
      <c r="L305" s="523"/>
      <c r="M305" s="523"/>
      <c r="N305" s="523"/>
      <c r="O305" s="523"/>
      <c r="P305" s="523"/>
      <c r="Q305" s="523"/>
      <c r="R305" s="523"/>
    </row>
    <row r="306" spans="1:18" s="471" customFormat="1" ht="12.75" customHeight="1" x14ac:dyDescent="0.25">
      <c r="A306" s="467"/>
      <c r="B306" s="523"/>
      <c r="C306" s="523"/>
      <c r="D306" s="523"/>
      <c r="E306" s="523"/>
      <c r="F306" s="523"/>
      <c r="G306" s="523"/>
      <c r="H306" s="523"/>
      <c r="I306" s="523"/>
      <c r="J306" s="523"/>
      <c r="K306" s="523"/>
      <c r="L306" s="523"/>
      <c r="M306" s="523"/>
      <c r="N306" s="523"/>
      <c r="O306" s="523"/>
      <c r="P306" s="523"/>
      <c r="Q306" s="523"/>
      <c r="R306" s="523"/>
    </row>
    <row r="307" spans="1:18" s="471" customFormat="1" ht="12.75" customHeight="1" x14ac:dyDescent="0.25">
      <c r="A307" s="467"/>
      <c r="B307" s="523"/>
      <c r="C307" s="523"/>
      <c r="D307" s="523"/>
      <c r="E307" s="523"/>
      <c r="F307" s="523"/>
      <c r="G307" s="523"/>
      <c r="H307" s="523"/>
      <c r="I307" s="523"/>
      <c r="J307" s="523"/>
      <c r="K307" s="523"/>
      <c r="L307" s="523"/>
      <c r="M307" s="523"/>
      <c r="N307" s="523"/>
      <c r="O307" s="523"/>
      <c r="P307" s="523"/>
      <c r="Q307" s="523"/>
      <c r="R307" s="523"/>
    </row>
    <row r="308" spans="1:18" s="471" customFormat="1" ht="12.75" customHeight="1" x14ac:dyDescent="0.25">
      <c r="A308" s="467"/>
      <c r="B308" s="523"/>
      <c r="C308" s="523"/>
      <c r="D308" s="523"/>
      <c r="E308" s="523"/>
      <c r="F308" s="523"/>
      <c r="G308" s="523"/>
      <c r="H308" s="523"/>
      <c r="I308" s="523"/>
      <c r="J308" s="523"/>
      <c r="K308" s="523"/>
      <c r="L308" s="523"/>
      <c r="M308" s="523"/>
      <c r="N308" s="523"/>
      <c r="O308" s="523"/>
      <c r="P308" s="523"/>
      <c r="Q308" s="523"/>
      <c r="R308" s="523"/>
    </row>
    <row r="309" spans="1:18" s="471" customFormat="1" ht="12.75" customHeight="1" x14ac:dyDescent="0.25">
      <c r="A309" s="467"/>
      <c r="B309" s="523"/>
      <c r="C309" s="523"/>
      <c r="D309" s="523"/>
      <c r="E309" s="523"/>
      <c r="F309" s="523"/>
      <c r="G309" s="523"/>
      <c r="H309" s="523"/>
      <c r="I309" s="523"/>
      <c r="J309" s="523"/>
      <c r="K309" s="523"/>
      <c r="L309" s="523"/>
      <c r="M309" s="523"/>
      <c r="N309" s="523"/>
      <c r="O309" s="523"/>
      <c r="P309" s="523"/>
      <c r="Q309" s="523"/>
      <c r="R309" s="523"/>
    </row>
    <row r="310" spans="1:18" s="471" customFormat="1" ht="12.75" customHeight="1" x14ac:dyDescent="0.25">
      <c r="A310" s="467"/>
      <c r="B310" s="523"/>
      <c r="C310" s="523"/>
      <c r="D310" s="523"/>
      <c r="E310" s="523"/>
      <c r="F310" s="523"/>
      <c r="G310" s="523"/>
      <c r="H310" s="523"/>
      <c r="I310" s="523"/>
      <c r="J310" s="523"/>
      <c r="K310" s="523"/>
      <c r="L310" s="523"/>
      <c r="M310" s="523"/>
      <c r="N310" s="523"/>
      <c r="O310" s="523"/>
      <c r="P310" s="523"/>
      <c r="Q310" s="523"/>
      <c r="R310" s="523"/>
    </row>
    <row r="311" spans="1:18" s="471" customFormat="1" ht="12.75" customHeight="1" x14ac:dyDescent="0.25">
      <c r="A311" s="467"/>
      <c r="B311" s="523"/>
      <c r="C311" s="523"/>
      <c r="D311" s="523"/>
      <c r="E311" s="523"/>
      <c r="F311" s="523"/>
      <c r="G311" s="523"/>
      <c r="H311" s="523"/>
      <c r="I311" s="523"/>
      <c r="J311" s="523"/>
      <c r="K311" s="523"/>
      <c r="L311" s="523"/>
      <c r="M311" s="523"/>
      <c r="N311" s="523"/>
      <c r="O311" s="523"/>
      <c r="P311" s="523"/>
      <c r="Q311" s="523"/>
      <c r="R311" s="523"/>
    </row>
    <row r="312" spans="1:18" s="471" customFormat="1" ht="12.75" customHeight="1" x14ac:dyDescent="0.25">
      <c r="A312" s="467"/>
      <c r="B312" s="523"/>
      <c r="C312" s="523"/>
      <c r="D312" s="523"/>
      <c r="E312" s="523"/>
      <c r="F312" s="523"/>
      <c r="G312" s="523"/>
      <c r="H312" s="523"/>
      <c r="I312" s="523"/>
      <c r="J312" s="523"/>
      <c r="K312" s="523"/>
      <c r="L312" s="523"/>
      <c r="M312" s="523"/>
      <c r="N312" s="523"/>
      <c r="O312" s="523"/>
      <c r="P312" s="523"/>
      <c r="Q312" s="523"/>
      <c r="R312" s="523"/>
    </row>
    <row r="313" spans="1:18" s="471" customFormat="1" ht="12.75" customHeight="1" x14ac:dyDescent="0.25">
      <c r="A313" s="467"/>
      <c r="B313" s="523"/>
      <c r="C313" s="523"/>
      <c r="D313" s="523"/>
      <c r="E313" s="523"/>
      <c r="F313" s="523"/>
      <c r="G313" s="523"/>
      <c r="H313" s="523"/>
      <c r="I313" s="523"/>
      <c r="J313" s="523"/>
      <c r="K313" s="523"/>
      <c r="L313" s="523"/>
      <c r="M313" s="523"/>
      <c r="N313" s="523"/>
      <c r="O313" s="523"/>
      <c r="P313" s="523"/>
      <c r="Q313" s="523"/>
      <c r="R313" s="523"/>
    </row>
    <row r="314" spans="1:18" s="471" customFormat="1" ht="12.75" customHeight="1" x14ac:dyDescent="0.25">
      <c r="A314" s="467"/>
      <c r="B314" s="523"/>
      <c r="C314" s="523"/>
      <c r="D314" s="523"/>
      <c r="E314" s="523"/>
      <c r="F314" s="523"/>
      <c r="G314" s="523"/>
      <c r="H314" s="523"/>
      <c r="I314" s="523"/>
      <c r="J314" s="523"/>
      <c r="K314" s="523"/>
      <c r="L314" s="523"/>
      <c r="M314" s="523"/>
      <c r="N314" s="523"/>
      <c r="O314" s="523"/>
      <c r="P314" s="523"/>
      <c r="Q314" s="523"/>
      <c r="R314" s="523"/>
    </row>
    <row r="315" spans="1:18" s="471" customFormat="1" ht="12.75" customHeight="1" x14ac:dyDescent="0.25">
      <c r="A315" s="467"/>
      <c r="B315" s="523"/>
      <c r="C315" s="523"/>
      <c r="D315" s="523"/>
      <c r="E315" s="523"/>
      <c r="F315" s="523"/>
      <c r="G315" s="523"/>
      <c r="H315" s="523"/>
      <c r="I315" s="523"/>
      <c r="J315" s="523"/>
      <c r="K315" s="523"/>
      <c r="L315" s="523"/>
      <c r="M315" s="523"/>
      <c r="N315" s="523"/>
      <c r="O315" s="523"/>
      <c r="P315" s="523"/>
      <c r="Q315" s="523"/>
      <c r="R315" s="523"/>
    </row>
    <row r="316" spans="1:18" s="471" customFormat="1" ht="12.75" customHeight="1" x14ac:dyDescent="0.25">
      <c r="A316" s="467"/>
      <c r="B316" s="523"/>
      <c r="C316" s="523"/>
      <c r="D316" s="523"/>
      <c r="E316" s="523"/>
      <c r="F316" s="523"/>
      <c r="G316" s="523"/>
      <c r="H316" s="523"/>
      <c r="I316" s="523"/>
      <c r="J316" s="523"/>
      <c r="K316" s="523"/>
      <c r="L316" s="523"/>
      <c r="M316" s="523"/>
      <c r="N316" s="523"/>
      <c r="O316" s="523"/>
      <c r="P316" s="523"/>
      <c r="Q316" s="523"/>
      <c r="R316" s="523"/>
    </row>
    <row r="317" spans="1:18" s="471" customFormat="1" ht="12.75" customHeight="1" x14ac:dyDescent="0.25">
      <c r="A317" s="467"/>
      <c r="B317" s="523"/>
      <c r="C317" s="523"/>
      <c r="D317" s="523"/>
      <c r="E317" s="523"/>
      <c r="F317" s="523"/>
      <c r="G317" s="523"/>
      <c r="H317" s="523"/>
      <c r="I317" s="523"/>
      <c r="J317" s="523"/>
      <c r="K317" s="523"/>
      <c r="L317" s="523"/>
      <c r="M317" s="523"/>
      <c r="N317" s="523"/>
      <c r="O317" s="523"/>
      <c r="P317" s="523"/>
      <c r="Q317" s="523"/>
      <c r="R317" s="523"/>
    </row>
    <row r="318" spans="1:18" s="471" customFormat="1" ht="12.75" customHeight="1" x14ac:dyDescent="0.25">
      <c r="A318" s="467"/>
      <c r="B318" s="523"/>
      <c r="C318" s="523"/>
      <c r="D318" s="523"/>
      <c r="E318" s="523"/>
      <c r="F318" s="523"/>
      <c r="G318" s="523"/>
      <c r="H318" s="523"/>
      <c r="I318" s="523"/>
      <c r="J318" s="523"/>
      <c r="K318" s="523"/>
      <c r="L318" s="523"/>
      <c r="M318" s="523"/>
      <c r="N318" s="523"/>
      <c r="O318" s="523"/>
      <c r="P318" s="523"/>
      <c r="Q318" s="523"/>
      <c r="R318" s="523"/>
    </row>
    <row r="319" spans="1:18" s="471" customFormat="1" ht="12.75" customHeight="1" x14ac:dyDescent="0.25">
      <c r="A319" s="467"/>
      <c r="B319" s="523"/>
      <c r="C319" s="523"/>
      <c r="D319" s="523"/>
      <c r="E319" s="523"/>
      <c r="F319" s="523"/>
      <c r="G319" s="523"/>
      <c r="H319" s="523"/>
      <c r="I319" s="523"/>
      <c r="J319" s="523"/>
      <c r="K319" s="523"/>
      <c r="L319" s="523"/>
      <c r="M319" s="523"/>
      <c r="N319" s="523"/>
      <c r="O319" s="523"/>
      <c r="P319" s="523"/>
      <c r="Q319" s="523"/>
      <c r="R319" s="523"/>
    </row>
    <row r="320" spans="1:18" s="471" customFormat="1" ht="12.75" customHeight="1" x14ac:dyDescent="0.25">
      <c r="A320" s="467"/>
      <c r="B320" s="523"/>
      <c r="C320" s="523"/>
      <c r="D320" s="523"/>
      <c r="E320" s="523"/>
      <c r="F320" s="523"/>
      <c r="G320" s="523"/>
      <c r="H320" s="523"/>
      <c r="I320" s="523"/>
      <c r="J320" s="523"/>
      <c r="K320" s="523"/>
      <c r="L320" s="523"/>
      <c r="M320" s="523"/>
      <c r="N320" s="523"/>
      <c r="O320" s="523"/>
      <c r="P320" s="523"/>
      <c r="Q320" s="523"/>
      <c r="R320" s="523"/>
    </row>
    <row r="321" spans="1:18" s="471" customFormat="1" ht="12.75" customHeight="1" x14ac:dyDescent="0.25">
      <c r="A321" s="467"/>
      <c r="B321" s="523"/>
      <c r="C321" s="523"/>
      <c r="D321" s="523"/>
      <c r="E321" s="523"/>
      <c r="F321" s="523"/>
      <c r="G321" s="523"/>
      <c r="H321" s="523"/>
      <c r="I321" s="523"/>
      <c r="J321" s="523"/>
      <c r="K321" s="523"/>
      <c r="L321" s="523"/>
      <c r="M321" s="523"/>
      <c r="N321" s="523"/>
      <c r="O321" s="523"/>
      <c r="P321" s="523"/>
      <c r="Q321" s="523"/>
      <c r="R321" s="523"/>
    </row>
    <row r="322" spans="1:18" s="471" customFormat="1" ht="12.75" customHeight="1" x14ac:dyDescent="0.25">
      <c r="A322" s="467"/>
      <c r="B322" s="523"/>
      <c r="C322" s="523"/>
      <c r="D322" s="523"/>
      <c r="E322" s="523"/>
      <c r="F322" s="523"/>
      <c r="G322" s="523"/>
      <c r="H322" s="523"/>
      <c r="I322" s="523"/>
      <c r="J322" s="523"/>
      <c r="K322" s="523"/>
      <c r="L322" s="523"/>
      <c r="M322" s="523"/>
      <c r="N322" s="523"/>
      <c r="O322" s="523"/>
      <c r="P322" s="523"/>
      <c r="Q322" s="523"/>
      <c r="R322" s="523"/>
    </row>
    <row r="323" spans="1:18" s="471" customFormat="1" ht="12.75" customHeight="1" x14ac:dyDescent="0.25">
      <c r="A323" s="467"/>
      <c r="B323" s="523"/>
      <c r="C323" s="523"/>
      <c r="D323" s="523"/>
      <c r="E323" s="523"/>
      <c r="F323" s="523"/>
      <c r="G323" s="523"/>
      <c r="H323" s="523"/>
      <c r="I323" s="523"/>
      <c r="J323" s="523"/>
      <c r="K323" s="523"/>
      <c r="L323" s="523"/>
      <c r="M323" s="523"/>
      <c r="N323" s="523"/>
      <c r="O323" s="523"/>
      <c r="P323" s="523"/>
      <c r="Q323" s="523"/>
      <c r="R323" s="523"/>
    </row>
    <row r="324" spans="1:18" s="471" customFormat="1" ht="12.75" customHeight="1" x14ac:dyDescent="0.25">
      <c r="A324" s="467"/>
      <c r="B324" s="523"/>
      <c r="C324" s="523"/>
      <c r="D324" s="523"/>
      <c r="E324" s="523"/>
      <c r="F324" s="523"/>
      <c r="G324" s="523"/>
      <c r="H324" s="523"/>
      <c r="I324" s="523"/>
      <c r="J324" s="523"/>
      <c r="K324" s="523"/>
      <c r="L324" s="523"/>
      <c r="M324" s="523"/>
      <c r="N324" s="523"/>
      <c r="O324" s="523"/>
      <c r="P324" s="523"/>
      <c r="Q324" s="523"/>
      <c r="R324" s="523"/>
    </row>
    <row r="325" spans="1:18" s="471" customFormat="1" ht="12.75" customHeight="1" x14ac:dyDescent="0.25">
      <c r="A325" s="467"/>
      <c r="B325" s="523"/>
      <c r="C325" s="523"/>
      <c r="D325" s="523"/>
      <c r="E325" s="523"/>
      <c r="F325" s="523"/>
      <c r="G325" s="523"/>
      <c r="H325" s="523"/>
      <c r="I325" s="523"/>
      <c r="J325" s="523"/>
      <c r="K325" s="523"/>
      <c r="L325" s="523"/>
      <c r="M325" s="523"/>
      <c r="N325" s="523"/>
      <c r="O325" s="523"/>
      <c r="P325" s="523"/>
      <c r="Q325" s="523"/>
      <c r="R325" s="523"/>
    </row>
    <row r="326" spans="1:18" s="471" customFormat="1" ht="12.75" customHeight="1" x14ac:dyDescent="0.25">
      <c r="A326" s="467"/>
      <c r="B326" s="523"/>
      <c r="C326" s="523"/>
      <c r="D326" s="523"/>
      <c r="E326" s="523"/>
      <c r="F326" s="523"/>
      <c r="G326" s="523"/>
      <c r="H326" s="523"/>
      <c r="I326" s="523"/>
      <c r="J326" s="523"/>
      <c r="K326" s="523"/>
      <c r="L326" s="523"/>
      <c r="M326" s="523"/>
      <c r="N326" s="523"/>
      <c r="O326" s="523"/>
      <c r="P326" s="523"/>
      <c r="Q326" s="523"/>
      <c r="R326" s="523"/>
    </row>
    <row r="327" spans="1:18" s="471" customFormat="1" ht="12.75" customHeight="1" x14ac:dyDescent="0.25">
      <c r="A327" s="467"/>
      <c r="B327" s="523"/>
      <c r="C327" s="523"/>
      <c r="D327" s="523"/>
      <c r="E327" s="523"/>
      <c r="F327" s="523"/>
      <c r="G327" s="523"/>
      <c r="H327" s="523"/>
      <c r="I327" s="523"/>
      <c r="J327" s="523"/>
      <c r="K327" s="523"/>
      <c r="L327" s="523"/>
      <c r="M327" s="523"/>
      <c r="N327" s="523"/>
      <c r="O327" s="523"/>
      <c r="P327" s="523"/>
      <c r="Q327" s="523"/>
      <c r="R327" s="523"/>
    </row>
    <row r="328" spans="1:18" s="471" customFormat="1" ht="12.75" customHeight="1" x14ac:dyDescent="0.25">
      <c r="A328" s="467"/>
      <c r="B328" s="523"/>
      <c r="C328" s="523"/>
      <c r="D328" s="523"/>
      <c r="E328" s="523"/>
      <c r="F328" s="523"/>
      <c r="G328" s="523"/>
      <c r="H328" s="523"/>
      <c r="I328" s="523"/>
      <c r="J328" s="523"/>
      <c r="K328" s="523"/>
      <c r="L328" s="523"/>
      <c r="M328" s="523"/>
      <c r="N328" s="523"/>
      <c r="O328" s="523"/>
      <c r="P328" s="523"/>
      <c r="Q328" s="523"/>
      <c r="R328" s="523"/>
    </row>
    <row r="329" spans="1:18" s="471" customFormat="1" ht="12.75" customHeight="1" x14ac:dyDescent="0.25">
      <c r="A329" s="467"/>
      <c r="B329" s="523"/>
      <c r="C329" s="523"/>
      <c r="D329" s="523"/>
      <c r="E329" s="523"/>
      <c r="F329" s="523"/>
      <c r="G329" s="523"/>
      <c r="H329" s="523"/>
      <c r="I329" s="523"/>
      <c r="J329" s="523"/>
      <c r="K329" s="523"/>
      <c r="L329" s="523"/>
      <c r="M329" s="523"/>
      <c r="N329" s="523"/>
      <c r="O329" s="523"/>
      <c r="P329" s="523"/>
      <c r="Q329" s="523"/>
      <c r="R329" s="523"/>
    </row>
    <row r="330" spans="1:18" s="471" customFormat="1" ht="12.75" customHeight="1" x14ac:dyDescent="0.25">
      <c r="A330" s="467"/>
      <c r="B330" s="523"/>
      <c r="C330" s="523"/>
      <c r="D330" s="523"/>
      <c r="E330" s="523"/>
      <c r="F330" s="523"/>
      <c r="G330" s="523"/>
      <c r="H330" s="523"/>
      <c r="I330" s="523"/>
      <c r="J330" s="523"/>
      <c r="K330" s="523"/>
      <c r="L330" s="523"/>
      <c r="M330" s="523"/>
      <c r="N330" s="523"/>
      <c r="O330" s="523"/>
      <c r="P330" s="523"/>
      <c r="Q330" s="523"/>
      <c r="R330" s="523"/>
    </row>
    <row r="331" spans="1:18" s="471" customFormat="1" ht="12.75" customHeight="1" x14ac:dyDescent="0.25">
      <c r="A331" s="467"/>
      <c r="B331" s="523"/>
      <c r="C331" s="523"/>
      <c r="D331" s="523"/>
      <c r="E331" s="523"/>
      <c r="F331" s="523"/>
      <c r="G331" s="523"/>
      <c r="H331" s="523"/>
      <c r="I331" s="523"/>
      <c r="J331" s="523"/>
      <c r="K331" s="523"/>
      <c r="L331" s="523"/>
      <c r="M331" s="523"/>
      <c r="N331" s="523"/>
      <c r="O331" s="523"/>
      <c r="P331" s="523"/>
      <c r="Q331" s="523"/>
      <c r="R331" s="523"/>
    </row>
    <row r="332" spans="1:18" s="471" customFormat="1" ht="12.75" customHeight="1" x14ac:dyDescent="0.25">
      <c r="A332" s="467"/>
      <c r="B332" s="523"/>
      <c r="C332" s="523"/>
      <c r="D332" s="523"/>
      <c r="E332" s="523"/>
      <c r="F332" s="523"/>
      <c r="G332" s="523"/>
      <c r="H332" s="523"/>
      <c r="I332" s="523"/>
      <c r="J332" s="523"/>
      <c r="K332" s="523"/>
      <c r="L332" s="523"/>
      <c r="M332" s="523"/>
      <c r="N332" s="523"/>
      <c r="O332" s="523"/>
      <c r="P332" s="523"/>
      <c r="Q332" s="523"/>
      <c r="R332" s="523"/>
    </row>
    <row r="333" spans="1:18" s="471" customFormat="1" ht="12.75" customHeight="1" x14ac:dyDescent="0.25">
      <c r="A333" s="467"/>
      <c r="B333" s="523"/>
      <c r="C333" s="523"/>
      <c r="D333" s="523"/>
      <c r="E333" s="523"/>
      <c r="F333" s="523"/>
      <c r="G333" s="523"/>
      <c r="H333" s="523"/>
      <c r="I333" s="523"/>
      <c r="J333" s="523"/>
      <c r="K333" s="523"/>
      <c r="L333" s="523"/>
      <c r="M333" s="523"/>
      <c r="N333" s="523"/>
      <c r="O333" s="523"/>
      <c r="P333" s="523"/>
      <c r="Q333" s="523"/>
      <c r="R333" s="523"/>
    </row>
    <row r="334" spans="1:18" s="471" customFormat="1" ht="12.75" customHeight="1" x14ac:dyDescent="0.25">
      <c r="A334" s="467"/>
      <c r="B334" s="523"/>
      <c r="C334" s="523"/>
      <c r="D334" s="523"/>
      <c r="E334" s="523"/>
      <c r="F334" s="523"/>
      <c r="G334" s="523"/>
      <c r="H334" s="523"/>
      <c r="I334" s="523"/>
      <c r="J334" s="523"/>
      <c r="K334" s="523"/>
      <c r="L334" s="523"/>
      <c r="M334" s="523"/>
      <c r="N334" s="523"/>
      <c r="O334" s="523"/>
      <c r="P334" s="523"/>
      <c r="Q334" s="523"/>
      <c r="R334" s="523"/>
    </row>
    <row r="335" spans="1:18" s="471" customFormat="1" ht="12.75" customHeight="1" x14ac:dyDescent="0.25">
      <c r="A335" s="467"/>
      <c r="B335" s="523"/>
      <c r="C335" s="523"/>
      <c r="D335" s="523"/>
      <c r="E335" s="523"/>
      <c r="F335" s="523"/>
      <c r="G335" s="523"/>
      <c r="H335" s="523"/>
      <c r="I335" s="523"/>
      <c r="J335" s="523"/>
      <c r="K335" s="523"/>
      <c r="L335" s="523"/>
      <c r="M335" s="523"/>
      <c r="N335" s="523"/>
      <c r="O335" s="523"/>
      <c r="P335" s="523"/>
      <c r="Q335" s="523"/>
      <c r="R335" s="523"/>
    </row>
    <row r="336" spans="1:18" s="471" customFormat="1" ht="12.75" customHeight="1" x14ac:dyDescent="0.25">
      <c r="A336" s="467"/>
      <c r="B336" s="523"/>
      <c r="C336" s="523"/>
      <c r="D336" s="523"/>
      <c r="E336" s="523"/>
      <c r="F336" s="523"/>
      <c r="G336" s="523"/>
      <c r="H336" s="523"/>
      <c r="I336" s="523"/>
      <c r="J336" s="523"/>
      <c r="K336" s="523"/>
      <c r="L336" s="523"/>
      <c r="M336" s="523"/>
      <c r="N336" s="523"/>
      <c r="O336" s="523"/>
      <c r="P336" s="523"/>
      <c r="Q336" s="523"/>
      <c r="R336" s="523"/>
    </row>
    <row r="337" spans="1:18" s="471" customFormat="1" ht="12.75" customHeight="1" x14ac:dyDescent="0.25">
      <c r="A337" s="467"/>
      <c r="B337" s="523"/>
      <c r="C337" s="523"/>
      <c r="D337" s="523"/>
      <c r="E337" s="523"/>
      <c r="F337" s="523"/>
      <c r="G337" s="523"/>
      <c r="H337" s="523"/>
      <c r="I337" s="523"/>
      <c r="J337" s="523"/>
      <c r="K337" s="523"/>
      <c r="L337" s="523"/>
      <c r="M337" s="523"/>
      <c r="N337" s="523"/>
      <c r="O337" s="523"/>
      <c r="P337" s="523"/>
      <c r="Q337" s="523"/>
      <c r="R337" s="523"/>
    </row>
    <row r="338" spans="1:18" s="471" customFormat="1" ht="12.75" customHeight="1" x14ac:dyDescent="0.25">
      <c r="A338" s="467"/>
      <c r="B338" s="523"/>
      <c r="C338" s="523"/>
      <c r="D338" s="523"/>
      <c r="E338" s="523"/>
      <c r="F338" s="523"/>
      <c r="G338" s="523"/>
      <c r="H338" s="523"/>
      <c r="I338" s="523"/>
      <c r="J338" s="523"/>
      <c r="K338" s="523"/>
      <c r="L338" s="523"/>
      <c r="M338" s="523"/>
      <c r="N338" s="523"/>
      <c r="O338" s="523"/>
      <c r="P338" s="523"/>
      <c r="Q338" s="523"/>
      <c r="R338" s="523"/>
    </row>
    <row r="339" spans="1:18" s="471" customFormat="1" ht="12.75" customHeight="1" x14ac:dyDescent="0.25">
      <c r="A339" s="467"/>
      <c r="B339" s="523"/>
      <c r="C339" s="523"/>
      <c r="D339" s="523"/>
      <c r="E339" s="523"/>
      <c r="F339" s="523"/>
      <c r="G339" s="523"/>
      <c r="H339" s="523"/>
      <c r="I339" s="523"/>
      <c r="J339" s="523"/>
      <c r="K339" s="523"/>
      <c r="L339" s="523"/>
      <c r="M339" s="523"/>
      <c r="N339" s="523"/>
      <c r="O339" s="523"/>
      <c r="P339" s="523"/>
      <c r="Q339" s="523"/>
      <c r="R339" s="523"/>
    </row>
    <row r="340" spans="1:18" s="471" customFormat="1" ht="12.75" customHeight="1" x14ac:dyDescent="0.25">
      <c r="A340" s="467"/>
      <c r="B340" s="523"/>
      <c r="C340" s="523"/>
      <c r="D340" s="523"/>
      <c r="E340" s="523"/>
      <c r="F340" s="523"/>
      <c r="G340" s="523"/>
      <c r="H340" s="523"/>
      <c r="I340" s="523"/>
      <c r="J340" s="523"/>
      <c r="K340" s="523"/>
      <c r="L340" s="523"/>
      <c r="M340" s="523"/>
      <c r="N340" s="523"/>
      <c r="O340" s="523"/>
      <c r="P340" s="523"/>
      <c r="Q340" s="523"/>
      <c r="R340" s="523"/>
    </row>
    <row r="341" spans="1:18" s="471" customFormat="1" ht="12.75" customHeight="1" x14ac:dyDescent="0.25">
      <c r="A341" s="467"/>
      <c r="B341" s="523"/>
      <c r="C341" s="523"/>
      <c r="D341" s="523"/>
      <c r="E341" s="523"/>
      <c r="F341" s="523"/>
      <c r="G341" s="523"/>
      <c r="H341" s="523"/>
      <c r="I341" s="523"/>
      <c r="J341" s="523"/>
      <c r="K341" s="523"/>
      <c r="L341" s="523"/>
      <c r="M341" s="523"/>
      <c r="N341" s="523"/>
      <c r="O341" s="523"/>
      <c r="P341" s="523"/>
      <c r="Q341" s="523"/>
      <c r="R341" s="523"/>
    </row>
    <row r="342" spans="1:18" s="471" customFormat="1" ht="12.75" customHeight="1" x14ac:dyDescent="0.25">
      <c r="A342" s="467"/>
      <c r="B342" s="523"/>
      <c r="C342" s="523"/>
      <c r="D342" s="523"/>
      <c r="E342" s="523"/>
      <c r="F342" s="523"/>
      <c r="G342" s="523"/>
      <c r="H342" s="523"/>
      <c r="I342" s="523"/>
      <c r="J342" s="523"/>
      <c r="K342" s="523"/>
      <c r="L342" s="523"/>
      <c r="M342" s="523"/>
      <c r="N342" s="523"/>
      <c r="O342" s="523"/>
      <c r="P342" s="523"/>
      <c r="Q342" s="523"/>
      <c r="R342" s="523"/>
    </row>
    <row r="343" spans="1:18" s="471" customFormat="1" ht="12.75" customHeight="1" x14ac:dyDescent="0.25">
      <c r="A343" s="467"/>
      <c r="B343" s="523"/>
      <c r="C343" s="523"/>
      <c r="D343" s="523"/>
      <c r="E343" s="523"/>
      <c r="F343" s="523"/>
      <c r="G343" s="523"/>
      <c r="H343" s="523"/>
      <c r="I343" s="523"/>
      <c r="J343" s="523"/>
      <c r="K343" s="523"/>
      <c r="L343" s="523"/>
      <c r="M343" s="523"/>
      <c r="N343" s="523"/>
      <c r="O343" s="523"/>
      <c r="P343" s="523"/>
      <c r="Q343" s="523"/>
      <c r="R343" s="523"/>
    </row>
    <row r="344" spans="1:18" s="471" customFormat="1" ht="12.75" customHeight="1" x14ac:dyDescent="0.25">
      <c r="A344" s="467"/>
      <c r="B344" s="523"/>
      <c r="C344" s="523"/>
      <c r="D344" s="523"/>
      <c r="E344" s="523"/>
      <c r="F344" s="523"/>
      <c r="G344" s="523"/>
      <c r="H344" s="523"/>
      <c r="I344" s="523"/>
      <c r="J344" s="523"/>
      <c r="K344" s="523"/>
      <c r="L344" s="523"/>
      <c r="M344" s="523"/>
      <c r="N344" s="523"/>
      <c r="O344" s="523"/>
      <c r="P344" s="523"/>
      <c r="Q344" s="523"/>
      <c r="R344" s="523"/>
    </row>
    <row r="345" spans="1:18" s="471" customFormat="1" ht="12.75" customHeight="1" x14ac:dyDescent="0.25">
      <c r="A345" s="467"/>
      <c r="B345" s="523"/>
      <c r="C345" s="523"/>
      <c r="D345" s="523"/>
      <c r="E345" s="523"/>
      <c r="F345" s="523"/>
      <c r="G345" s="523"/>
      <c r="H345" s="523"/>
      <c r="I345" s="523"/>
      <c r="J345" s="523"/>
      <c r="K345" s="523"/>
      <c r="L345" s="523"/>
      <c r="M345" s="523"/>
      <c r="N345" s="523"/>
      <c r="O345" s="523"/>
      <c r="P345" s="523"/>
      <c r="Q345" s="523"/>
      <c r="R345" s="523"/>
    </row>
    <row r="346" spans="1:18" s="471" customFormat="1" ht="12.75" customHeight="1" x14ac:dyDescent="0.25">
      <c r="A346" s="467"/>
      <c r="B346" s="523"/>
      <c r="C346" s="523"/>
      <c r="D346" s="523"/>
      <c r="E346" s="523"/>
      <c r="F346" s="523"/>
      <c r="G346" s="523"/>
      <c r="H346" s="523"/>
      <c r="I346" s="523"/>
      <c r="J346" s="523"/>
      <c r="K346" s="523"/>
      <c r="L346" s="523"/>
      <c r="M346" s="523"/>
      <c r="N346" s="523"/>
      <c r="O346" s="523"/>
      <c r="P346" s="523"/>
      <c r="Q346" s="523"/>
      <c r="R346" s="523"/>
    </row>
    <row r="347" spans="1:18" s="471" customFormat="1" ht="12.75" customHeight="1" x14ac:dyDescent="0.25">
      <c r="A347" s="467"/>
      <c r="B347" s="523"/>
      <c r="C347" s="523"/>
      <c r="D347" s="523"/>
      <c r="E347" s="523"/>
      <c r="F347" s="523"/>
      <c r="G347" s="523"/>
      <c r="H347" s="523"/>
      <c r="I347" s="523"/>
      <c r="J347" s="523"/>
      <c r="K347" s="523"/>
      <c r="L347" s="523"/>
      <c r="M347" s="523"/>
      <c r="N347" s="523"/>
      <c r="O347" s="523"/>
      <c r="P347" s="523"/>
      <c r="Q347" s="523"/>
      <c r="R347" s="523"/>
    </row>
    <row r="348" spans="1:18" s="471" customFormat="1" ht="12.75" customHeight="1" x14ac:dyDescent="0.25">
      <c r="A348" s="467"/>
      <c r="B348" s="523"/>
      <c r="C348" s="523"/>
      <c r="D348" s="523"/>
      <c r="E348" s="523"/>
      <c r="F348" s="523"/>
      <c r="G348" s="523"/>
      <c r="H348" s="523"/>
      <c r="I348" s="523"/>
      <c r="J348" s="523"/>
      <c r="K348" s="523"/>
      <c r="L348" s="523"/>
      <c r="M348" s="523"/>
      <c r="N348" s="523"/>
      <c r="O348" s="523"/>
      <c r="P348" s="523"/>
      <c r="Q348" s="523"/>
      <c r="R348" s="523"/>
    </row>
    <row r="349" spans="1:18" s="471" customFormat="1" ht="12.75" customHeight="1" x14ac:dyDescent="0.25">
      <c r="A349" s="467"/>
      <c r="B349" s="523"/>
      <c r="C349" s="523"/>
      <c r="D349" s="523"/>
      <c r="E349" s="523"/>
      <c r="F349" s="523"/>
      <c r="G349" s="523"/>
      <c r="H349" s="523"/>
      <c r="I349" s="523"/>
      <c r="J349" s="523"/>
      <c r="K349" s="523"/>
      <c r="L349" s="523"/>
      <c r="M349" s="523"/>
      <c r="N349" s="523"/>
      <c r="O349" s="523"/>
      <c r="P349" s="523"/>
      <c r="Q349" s="523"/>
      <c r="R349" s="523"/>
    </row>
    <row r="350" spans="1:18" s="471" customFormat="1" ht="12.75" customHeight="1" x14ac:dyDescent="0.25">
      <c r="A350" s="467"/>
      <c r="B350" s="523"/>
      <c r="C350" s="523"/>
      <c r="D350" s="523"/>
      <c r="E350" s="523"/>
      <c r="F350" s="523"/>
      <c r="G350" s="523"/>
      <c r="H350" s="523"/>
      <c r="I350" s="523"/>
      <c r="J350" s="523"/>
      <c r="K350" s="523"/>
      <c r="L350" s="523"/>
      <c r="M350" s="523"/>
      <c r="N350" s="523"/>
      <c r="O350" s="523"/>
      <c r="P350" s="523"/>
      <c r="Q350" s="523"/>
      <c r="R350" s="523"/>
    </row>
    <row r="351" spans="1:18" s="471" customFormat="1" ht="12.75" customHeight="1" x14ac:dyDescent="0.25">
      <c r="A351" s="467"/>
      <c r="B351" s="523"/>
      <c r="C351" s="523"/>
      <c r="D351" s="523"/>
      <c r="E351" s="523"/>
      <c r="F351" s="523"/>
      <c r="G351" s="523"/>
      <c r="H351" s="523"/>
      <c r="I351" s="523"/>
      <c r="J351" s="523"/>
      <c r="K351" s="523"/>
      <c r="L351" s="523"/>
      <c r="M351" s="523"/>
      <c r="N351" s="523"/>
      <c r="O351" s="523"/>
      <c r="P351" s="523"/>
      <c r="Q351" s="523"/>
      <c r="R351" s="523"/>
    </row>
    <row r="352" spans="1:18" s="471" customFormat="1" ht="12.75" customHeight="1" x14ac:dyDescent="0.25">
      <c r="A352" s="467"/>
      <c r="B352" s="523"/>
      <c r="C352" s="523"/>
      <c r="D352" s="523"/>
      <c r="E352" s="523"/>
      <c r="F352" s="523"/>
      <c r="G352" s="523"/>
      <c r="H352" s="523"/>
      <c r="I352" s="523"/>
      <c r="J352" s="523"/>
      <c r="K352" s="523"/>
      <c r="L352" s="523"/>
      <c r="M352" s="523"/>
      <c r="N352" s="523"/>
      <c r="O352" s="523"/>
      <c r="P352" s="523"/>
      <c r="Q352" s="523"/>
      <c r="R352" s="523"/>
    </row>
    <row r="353" spans="1:18" s="471" customFormat="1" ht="12.75" customHeight="1" x14ac:dyDescent="0.25">
      <c r="A353" s="467"/>
      <c r="B353" s="523"/>
      <c r="C353" s="523"/>
      <c r="D353" s="523"/>
      <c r="E353" s="523"/>
      <c r="F353" s="523"/>
      <c r="G353" s="523"/>
      <c r="H353" s="523"/>
      <c r="I353" s="523"/>
      <c r="J353" s="523"/>
      <c r="K353" s="523"/>
      <c r="L353" s="523"/>
      <c r="M353" s="523"/>
      <c r="N353" s="523"/>
      <c r="O353" s="523"/>
      <c r="P353" s="523"/>
      <c r="Q353" s="523"/>
      <c r="R353" s="523"/>
    </row>
    <row r="354" spans="1:18" s="471" customFormat="1" ht="12.75" customHeight="1" x14ac:dyDescent="0.25">
      <c r="A354" s="467"/>
      <c r="B354" s="523"/>
      <c r="C354" s="523"/>
      <c r="D354" s="523"/>
      <c r="E354" s="523"/>
      <c r="F354" s="523"/>
      <c r="G354" s="523"/>
      <c r="H354" s="523"/>
      <c r="I354" s="523"/>
      <c r="J354" s="523"/>
      <c r="K354" s="523"/>
      <c r="L354" s="523"/>
      <c r="M354" s="523"/>
      <c r="N354" s="523"/>
      <c r="O354" s="523"/>
      <c r="P354" s="523"/>
      <c r="Q354" s="523"/>
      <c r="R354" s="523"/>
    </row>
    <row r="355" spans="1:18" s="471" customFormat="1" ht="12.75" customHeight="1" x14ac:dyDescent="0.25">
      <c r="A355" s="467"/>
      <c r="B355" s="523"/>
      <c r="C355" s="523"/>
      <c r="D355" s="523"/>
      <c r="E355" s="523"/>
      <c r="F355" s="523"/>
      <c r="G355" s="523"/>
      <c r="H355" s="523"/>
      <c r="I355" s="523"/>
      <c r="J355" s="523"/>
      <c r="K355" s="523"/>
      <c r="L355" s="523"/>
      <c r="M355" s="523"/>
      <c r="N355" s="523"/>
      <c r="O355" s="523"/>
      <c r="P355" s="523"/>
      <c r="Q355" s="523"/>
      <c r="R355" s="523"/>
    </row>
    <row r="356" spans="1:18" s="471" customFormat="1" ht="12.75" customHeight="1" x14ac:dyDescent="0.25">
      <c r="A356" s="467"/>
      <c r="B356" s="523"/>
      <c r="C356" s="523"/>
      <c r="D356" s="523"/>
      <c r="E356" s="523"/>
      <c r="F356" s="523"/>
      <c r="G356" s="523"/>
      <c r="H356" s="523"/>
      <c r="I356" s="523"/>
      <c r="J356" s="523"/>
      <c r="K356" s="523"/>
      <c r="L356" s="523"/>
      <c r="M356" s="523"/>
      <c r="N356" s="523"/>
      <c r="O356" s="523"/>
      <c r="P356" s="523"/>
      <c r="Q356" s="523"/>
      <c r="R356" s="523"/>
    </row>
    <row r="357" spans="1:18" s="471" customFormat="1" ht="12.75" customHeight="1" x14ac:dyDescent="0.25">
      <c r="A357" s="467"/>
      <c r="B357" s="523"/>
      <c r="C357" s="523"/>
      <c r="D357" s="523"/>
      <c r="E357" s="523"/>
      <c r="F357" s="523"/>
      <c r="G357" s="523"/>
      <c r="H357" s="523"/>
      <c r="I357" s="523"/>
      <c r="J357" s="523"/>
      <c r="K357" s="523"/>
      <c r="L357" s="523"/>
      <c r="M357" s="523"/>
      <c r="N357" s="523"/>
      <c r="O357" s="523"/>
      <c r="P357" s="523"/>
      <c r="Q357" s="523"/>
      <c r="R357" s="523"/>
    </row>
    <row r="358" spans="1:18" s="471" customFormat="1" ht="12.75" customHeight="1" x14ac:dyDescent="0.25">
      <c r="A358" s="467"/>
      <c r="B358" s="523"/>
      <c r="C358" s="523"/>
      <c r="D358" s="523"/>
      <c r="E358" s="523"/>
      <c r="F358" s="523"/>
      <c r="G358" s="523"/>
      <c r="H358" s="523"/>
      <c r="I358" s="523"/>
      <c r="J358" s="523"/>
      <c r="K358" s="523"/>
      <c r="L358" s="523"/>
      <c r="M358" s="523"/>
      <c r="N358" s="523"/>
      <c r="O358" s="523"/>
      <c r="P358" s="523"/>
      <c r="Q358" s="523"/>
      <c r="R358" s="523"/>
    </row>
    <row r="359" spans="1:18" s="471" customFormat="1" ht="12.75" customHeight="1" x14ac:dyDescent="0.25">
      <c r="A359" s="467"/>
      <c r="B359" s="523"/>
      <c r="C359" s="523"/>
      <c r="D359" s="523"/>
      <c r="E359" s="523"/>
      <c r="F359" s="523"/>
      <c r="G359" s="523"/>
      <c r="H359" s="523"/>
      <c r="I359" s="523"/>
      <c r="J359" s="523"/>
      <c r="K359" s="523"/>
      <c r="L359" s="523"/>
      <c r="M359" s="523"/>
      <c r="N359" s="523"/>
      <c r="O359" s="523"/>
      <c r="P359" s="523"/>
      <c r="Q359" s="523"/>
      <c r="R359" s="523"/>
    </row>
    <row r="360" spans="1:18" s="471" customFormat="1" ht="12.75" customHeight="1" x14ac:dyDescent="0.25">
      <c r="A360" s="467"/>
      <c r="B360" s="523"/>
      <c r="C360" s="523"/>
      <c r="D360" s="523"/>
      <c r="E360" s="523"/>
      <c r="F360" s="523"/>
      <c r="G360" s="523"/>
      <c r="H360" s="523"/>
      <c r="I360" s="523"/>
      <c r="J360" s="523"/>
      <c r="K360" s="523"/>
      <c r="L360" s="523"/>
      <c r="M360" s="523"/>
      <c r="N360" s="523"/>
      <c r="O360" s="523"/>
      <c r="P360" s="523"/>
      <c r="Q360" s="523"/>
      <c r="R360" s="523"/>
    </row>
    <row r="361" spans="1:18" s="471" customFormat="1" ht="12.75" customHeight="1" x14ac:dyDescent="0.25">
      <c r="A361" s="467"/>
      <c r="B361" s="523"/>
      <c r="C361" s="523"/>
      <c r="D361" s="523"/>
      <c r="E361" s="523"/>
      <c r="F361" s="523"/>
      <c r="G361" s="523"/>
      <c r="H361" s="523"/>
      <c r="I361" s="523"/>
      <c r="J361" s="523"/>
      <c r="K361" s="523"/>
      <c r="L361" s="523"/>
      <c r="M361" s="523"/>
      <c r="N361" s="523"/>
      <c r="O361" s="523"/>
      <c r="P361" s="523"/>
      <c r="Q361" s="523"/>
      <c r="R361" s="523"/>
    </row>
    <row r="362" spans="1:18" s="471" customFormat="1" ht="12.75" customHeight="1" x14ac:dyDescent="0.25">
      <c r="A362" s="467"/>
      <c r="B362" s="523"/>
      <c r="C362" s="523"/>
      <c r="D362" s="523"/>
      <c r="E362" s="523"/>
      <c r="F362" s="523"/>
      <c r="G362" s="523"/>
      <c r="H362" s="523"/>
      <c r="I362" s="523"/>
      <c r="J362" s="523"/>
      <c r="K362" s="523"/>
      <c r="L362" s="523"/>
      <c r="M362" s="523"/>
      <c r="N362" s="523"/>
      <c r="O362" s="523"/>
      <c r="P362" s="523"/>
      <c r="Q362" s="523"/>
      <c r="R362" s="523"/>
    </row>
    <row r="363" spans="1:18" s="471" customFormat="1" ht="12.75" customHeight="1" x14ac:dyDescent="0.25">
      <c r="A363" s="467"/>
      <c r="B363" s="523"/>
      <c r="C363" s="523"/>
      <c r="D363" s="523"/>
      <c r="E363" s="523"/>
      <c r="F363" s="523"/>
      <c r="G363" s="523"/>
      <c r="H363" s="523"/>
      <c r="I363" s="523"/>
      <c r="J363" s="523"/>
      <c r="K363" s="523"/>
      <c r="L363" s="523"/>
      <c r="M363" s="523"/>
      <c r="N363" s="523"/>
      <c r="O363" s="523"/>
      <c r="P363" s="523"/>
      <c r="Q363" s="523"/>
      <c r="R363" s="523"/>
    </row>
    <row r="364" spans="1:18" s="471" customFormat="1" ht="12.75" customHeight="1" x14ac:dyDescent="0.25">
      <c r="A364" s="467"/>
      <c r="B364" s="523"/>
      <c r="C364" s="523"/>
      <c r="D364" s="523"/>
      <c r="E364" s="523"/>
      <c r="F364" s="523"/>
      <c r="G364" s="523"/>
      <c r="H364" s="523"/>
      <c r="I364" s="523"/>
      <c r="J364" s="523"/>
      <c r="K364" s="523"/>
      <c r="L364" s="523"/>
      <c r="M364" s="523"/>
      <c r="N364" s="523"/>
      <c r="O364" s="523"/>
      <c r="P364" s="523"/>
      <c r="Q364" s="523"/>
      <c r="R364" s="523"/>
    </row>
    <row r="365" spans="1:18" s="471" customFormat="1" ht="12.75" customHeight="1" x14ac:dyDescent="0.25">
      <c r="A365" s="467"/>
      <c r="B365" s="523"/>
      <c r="C365" s="523"/>
      <c r="D365" s="523"/>
      <c r="E365" s="523"/>
      <c r="F365" s="523"/>
      <c r="G365" s="523"/>
      <c r="H365" s="523"/>
      <c r="I365" s="523"/>
      <c r="J365" s="523"/>
      <c r="K365" s="523"/>
      <c r="L365" s="523"/>
      <c r="M365" s="523"/>
      <c r="N365" s="523"/>
      <c r="O365" s="523"/>
      <c r="P365" s="523"/>
      <c r="Q365" s="523"/>
      <c r="R365" s="523"/>
    </row>
    <row r="366" spans="1:18" s="471" customFormat="1" ht="12.75" customHeight="1" x14ac:dyDescent="0.25">
      <c r="A366" s="467"/>
      <c r="B366" s="523"/>
      <c r="C366" s="523"/>
      <c r="D366" s="523"/>
      <c r="E366" s="523"/>
      <c r="F366" s="523"/>
      <c r="G366" s="523"/>
      <c r="H366" s="523"/>
      <c r="I366" s="523"/>
      <c r="J366" s="523"/>
      <c r="K366" s="523"/>
      <c r="L366" s="523"/>
      <c r="M366" s="523"/>
      <c r="N366" s="523"/>
      <c r="O366" s="523"/>
      <c r="P366" s="523"/>
      <c r="Q366" s="523"/>
      <c r="R366" s="523"/>
    </row>
    <row r="367" spans="1:18" s="471" customFormat="1" ht="12.75" customHeight="1" x14ac:dyDescent="0.25">
      <c r="A367" s="467"/>
      <c r="B367" s="523"/>
      <c r="C367" s="523"/>
      <c r="D367" s="523"/>
      <c r="E367" s="523"/>
      <c r="F367" s="523"/>
      <c r="G367" s="523"/>
      <c r="H367" s="523"/>
      <c r="I367" s="523"/>
      <c r="J367" s="523"/>
      <c r="K367" s="523"/>
      <c r="L367" s="523"/>
      <c r="M367" s="523"/>
      <c r="N367" s="523"/>
      <c r="O367" s="523"/>
      <c r="P367" s="523"/>
      <c r="Q367" s="523"/>
      <c r="R367" s="523"/>
    </row>
    <row r="368" spans="1:18" s="471" customFormat="1" ht="12.75" customHeight="1" x14ac:dyDescent="0.25">
      <c r="A368" s="467"/>
      <c r="B368" s="523"/>
      <c r="C368" s="523"/>
      <c r="D368" s="523"/>
      <c r="E368" s="523"/>
      <c r="F368" s="523"/>
      <c r="G368" s="523"/>
      <c r="H368" s="523"/>
      <c r="I368" s="523"/>
      <c r="J368" s="523"/>
      <c r="K368" s="523"/>
      <c r="L368" s="523"/>
      <c r="M368" s="523"/>
      <c r="N368" s="523"/>
      <c r="O368" s="523"/>
      <c r="P368" s="523"/>
      <c r="Q368" s="523"/>
      <c r="R368" s="523"/>
    </row>
    <row r="369" spans="1:18" s="471" customFormat="1" ht="12.75" customHeight="1" x14ac:dyDescent="0.25">
      <c r="A369" s="467"/>
      <c r="B369" s="523"/>
      <c r="C369" s="523"/>
      <c r="D369" s="523"/>
      <c r="E369" s="523"/>
      <c r="F369" s="523"/>
      <c r="G369" s="523"/>
      <c r="H369" s="523"/>
      <c r="I369" s="523"/>
      <c r="J369" s="523"/>
      <c r="K369" s="523"/>
      <c r="L369" s="523"/>
      <c r="M369" s="523"/>
      <c r="N369" s="523"/>
      <c r="O369" s="523"/>
      <c r="P369" s="523"/>
      <c r="Q369" s="523"/>
      <c r="R369" s="523"/>
    </row>
    <row r="370" spans="1:18" s="471" customFormat="1" ht="12.75" customHeight="1" x14ac:dyDescent="0.25">
      <c r="A370" s="467"/>
      <c r="B370" s="523"/>
      <c r="C370" s="523"/>
      <c r="D370" s="523"/>
      <c r="E370" s="523"/>
      <c r="F370" s="523"/>
      <c r="G370" s="523"/>
      <c r="H370" s="523"/>
      <c r="I370" s="523"/>
      <c r="J370" s="523"/>
      <c r="K370" s="523"/>
      <c r="L370" s="523"/>
      <c r="M370" s="523"/>
      <c r="N370" s="523"/>
      <c r="O370" s="523"/>
      <c r="P370" s="523"/>
      <c r="Q370" s="523"/>
      <c r="R370" s="523"/>
    </row>
    <row r="371" spans="1:18" s="471" customFormat="1" ht="12.75" customHeight="1" x14ac:dyDescent="0.25">
      <c r="A371" s="467"/>
      <c r="B371" s="523"/>
      <c r="C371" s="523"/>
      <c r="D371" s="523"/>
      <c r="E371" s="523"/>
      <c r="F371" s="523"/>
      <c r="G371" s="523"/>
      <c r="H371" s="523"/>
      <c r="I371" s="523"/>
      <c r="J371" s="523"/>
      <c r="K371" s="523"/>
      <c r="L371" s="523"/>
      <c r="M371" s="523"/>
      <c r="N371" s="523"/>
      <c r="O371" s="523"/>
      <c r="P371" s="523"/>
      <c r="Q371" s="523"/>
      <c r="R371" s="523"/>
    </row>
    <row r="372" spans="1:18" s="471" customFormat="1" ht="12.75" customHeight="1" x14ac:dyDescent="0.25">
      <c r="A372" s="467"/>
      <c r="B372" s="523"/>
      <c r="C372" s="523"/>
      <c r="D372" s="523"/>
      <c r="E372" s="523"/>
      <c r="F372" s="523"/>
      <c r="G372" s="523"/>
      <c r="H372" s="523"/>
      <c r="I372" s="523"/>
      <c r="J372" s="523"/>
      <c r="K372" s="523"/>
      <c r="L372" s="523"/>
      <c r="M372" s="523"/>
      <c r="N372" s="523"/>
      <c r="O372" s="523"/>
      <c r="P372" s="523"/>
      <c r="Q372" s="523"/>
      <c r="R372" s="523"/>
    </row>
    <row r="373" spans="1:18" s="471" customFormat="1" ht="12.75" customHeight="1" x14ac:dyDescent="0.25">
      <c r="A373" s="467"/>
      <c r="B373" s="523"/>
      <c r="C373" s="523"/>
      <c r="D373" s="523"/>
      <c r="E373" s="523"/>
      <c r="F373" s="523"/>
      <c r="G373" s="523"/>
      <c r="H373" s="523"/>
      <c r="I373" s="523"/>
      <c r="J373" s="523"/>
      <c r="K373" s="523"/>
      <c r="L373" s="523"/>
      <c r="M373" s="523"/>
      <c r="N373" s="523"/>
      <c r="O373" s="523"/>
      <c r="P373" s="523"/>
      <c r="Q373" s="523"/>
      <c r="R373" s="523"/>
    </row>
    <row r="374" spans="1:18" s="471" customFormat="1" ht="12.75" customHeight="1" x14ac:dyDescent="0.25">
      <c r="A374" s="467"/>
      <c r="B374" s="523"/>
      <c r="C374" s="523"/>
      <c r="D374" s="523"/>
      <c r="E374" s="523"/>
      <c r="F374" s="523"/>
      <c r="G374" s="523"/>
      <c r="H374" s="523"/>
      <c r="I374" s="523"/>
      <c r="J374" s="523"/>
      <c r="K374" s="523"/>
      <c r="L374" s="523"/>
      <c r="M374" s="523"/>
      <c r="N374" s="523"/>
      <c r="O374" s="523"/>
      <c r="P374" s="523"/>
      <c r="Q374" s="523"/>
      <c r="R374" s="523"/>
    </row>
    <row r="375" spans="1:18" s="471" customFormat="1" ht="12.75" customHeight="1" x14ac:dyDescent="0.25">
      <c r="A375" s="467"/>
      <c r="B375" s="523"/>
      <c r="C375" s="523"/>
      <c r="D375" s="523"/>
      <c r="E375" s="523"/>
      <c r="F375" s="523"/>
      <c r="G375" s="523"/>
      <c r="H375" s="523"/>
      <c r="I375" s="523"/>
      <c r="J375" s="523"/>
      <c r="K375" s="523"/>
      <c r="L375" s="523"/>
      <c r="M375" s="523"/>
      <c r="N375" s="523"/>
      <c r="O375" s="523"/>
      <c r="P375" s="523"/>
      <c r="Q375" s="523"/>
      <c r="R375" s="523"/>
    </row>
    <row r="376" spans="1:18" s="471" customFormat="1" ht="12.75" customHeight="1" x14ac:dyDescent="0.25">
      <c r="A376" s="467"/>
      <c r="B376" s="523"/>
      <c r="C376" s="523"/>
      <c r="D376" s="523"/>
      <c r="E376" s="523"/>
      <c r="F376" s="523"/>
      <c r="G376" s="523"/>
      <c r="H376" s="523"/>
      <c r="I376" s="523"/>
      <c r="J376" s="523"/>
      <c r="K376" s="523"/>
      <c r="L376" s="523"/>
      <c r="M376" s="523"/>
      <c r="N376" s="523"/>
      <c r="O376" s="523"/>
      <c r="P376" s="523"/>
      <c r="Q376" s="523"/>
      <c r="R376" s="523"/>
    </row>
    <row r="377" spans="1:18" s="471" customFormat="1" ht="12.75" customHeight="1" x14ac:dyDescent="0.25">
      <c r="A377" s="467"/>
      <c r="B377" s="523"/>
      <c r="C377" s="523"/>
      <c r="D377" s="523"/>
      <c r="E377" s="523"/>
      <c r="F377" s="523"/>
      <c r="G377" s="523"/>
      <c r="H377" s="523"/>
      <c r="I377" s="523"/>
      <c r="J377" s="523"/>
      <c r="K377" s="523"/>
      <c r="L377" s="523"/>
      <c r="M377" s="523"/>
      <c r="N377" s="523"/>
      <c r="O377" s="523"/>
      <c r="P377" s="523"/>
      <c r="Q377" s="523"/>
      <c r="R377" s="523"/>
    </row>
    <row r="378" spans="1:18" s="471" customFormat="1" ht="12.75" customHeight="1" x14ac:dyDescent="0.25">
      <c r="A378" s="467"/>
      <c r="B378" s="523"/>
      <c r="C378" s="523"/>
      <c r="D378" s="523"/>
      <c r="E378" s="523"/>
      <c r="F378" s="523"/>
      <c r="G378" s="523"/>
      <c r="H378" s="523"/>
      <c r="I378" s="523"/>
      <c r="J378" s="523"/>
      <c r="K378" s="523"/>
      <c r="L378" s="523"/>
      <c r="M378" s="523"/>
      <c r="N378" s="523"/>
      <c r="O378" s="523"/>
      <c r="P378" s="523"/>
      <c r="Q378" s="523"/>
      <c r="R378" s="523"/>
    </row>
    <row r="379" spans="1:18" s="471" customFormat="1" ht="12.75" customHeight="1" x14ac:dyDescent="0.25">
      <c r="A379" s="467"/>
      <c r="B379" s="523"/>
      <c r="C379" s="523"/>
      <c r="D379" s="523"/>
      <c r="E379" s="523"/>
      <c r="F379" s="523"/>
      <c r="G379" s="523"/>
      <c r="H379" s="523"/>
      <c r="I379" s="523"/>
      <c r="J379" s="523"/>
      <c r="K379" s="523"/>
      <c r="L379" s="523"/>
      <c r="M379" s="523"/>
      <c r="N379" s="523"/>
      <c r="O379" s="523"/>
      <c r="P379" s="523"/>
      <c r="Q379" s="523"/>
      <c r="R379" s="523"/>
    </row>
    <row r="380" spans="1:18" s="471" customFormat="1" ht="12.75" customHeight="1" x14ac:dyDescent="0.25">
      <c r="A380" s="467"/>
      <c r="B380" s="523"/>
      <c r="C380" s="523"/>
      <c r="D380" s="523"/>
      <c r="E380" s="523"/>
      <c r="F380" s="523"/>
      <c r="G380" s="523"/>
      <c r="H380" s="523"/>
      <c r="I380" s="523"/>
      <c r="J380" s="523"/>
      <c r="K380" s="523"/>
      <c r="L380" s="523"/>
      <c r="M380" s="523"/>
      <c r="N380" s="523"/>
      <c r="O380" s="523"/>
      <c r="P380" s="523"/>
      <c r="Q380" s="523"/>
      <c r="R380" s="523"/>
    </row>
    <row r="381" spans="1:18" s="471" customFormat="1" ht="12.75" customHeight="1" x14ac:dyDescent="0.25">
      <c r="A381" s="467"/>
      <c r="B381" s="523"/>
      <c r="C381" s="523"/>
      <c r="D381" s="523"/>
      <c r="E381" s="523"/>
      <c r="F381" s="523"/>
      <c r="G381" s="523"/>
      <c r="H381" s="523"/>
      <c r="I381" s="523"/>
      <c r="J381" s="523"/>
      <c r="K381" s="523"/>
      <c r="L381" s="523"/>
      <c r="M381" s="523"/>
      <c r="N381" s="523"/>
      <c r="O381" s="523"/>
      <c r="P381" s="523"/>
      <c r="Q381" s="523"/>
      <c r="R381" s="523"/>
    </row>
    <row r="382" spans="1:18" s="471" customFormat="1" ht="12.75" customHeight="1" x14ac:dyDescent="0.25">
      <c r="A382" s="467"/>
      <c r="B382" s="523"/>
      <c r="C382" s="523"/>
      <c r="D382" s="523"/>
      <c r="E382" s="523"/>
      <c r="F382" s="523"/>
      <c r="G382" s="523"/>
      <c r="H382" s="523"/>
      <c r="I382" s="523"/>
      <c r="J382" s="523"/>
      <c r="K382" s="523"/>
      <c r="L382" s="523"/>
      <c r="M382" s="523"/>
      <c r="N382" s="523"/>
      <c r="O382" s="523"/>
      <c r="P382" s="523"/>
      <c r="Q382" s="523"/>
      <c r="R382" s="523"/>
    </row>
    <row r="383" spans="1:18" s="471" customFormat="1" ht="12.75" customHeight="1" x14ac:dyDescent="0.25">
      <c r="A383" s="467"/>
      <c r="B383" s="523"/>
      <c r="C383" s="523"/>
      <c r="D383" s="523"/>
      <c r="E383" s="523"/>
      <c r="F383" s="523"/>
      <c r="G383" s="523"/>
      <c r="H383" s="523"/>
      <c r="I383" s="523"/>
      <c r="J383" s="523"/>
      <c r="K383" s="523"/>
      <c r="L383" s="523"/>
      <c r="M383" s="523"/>
      <c r="N383" s="523"/>
      <c r="O383" s="523"/>
      <c r="P383" s="523"/>
      <c r="Q383" s="523"/>
      <c r="R383" s="523"/>
    </row>
    <row r="384" spans="1:18" s="471" customFormat="1" ht="12.75" customHeight="1" x14ac:dyDescent="0.25">
      <c r="A384" s="467"/>
      <c r="B384" s="523"/>
      <c r="C384" s="523"/>
      <c r="D384" s="523"/>
      <c r="E384" s="523"/>
      <c r="F384" s="523"/>
      <c r="G384" s="523"/>
      <c r="H384" s="523"/>
      <c r="I384" s="523"/>
      <c r="J384" s="523"/>
      <c r="K384" s="523"/>
      <c r="L384" s="523"/>
      <c r="M384" s="523"/>
      <c r="N384" s="523"/>
      <c r="O384" s="523"/>
      <c r="P384" s="523"/>
      <c r="Q384" s="523"/>
      <c r="R384" s="523"/>
    </row>
    <row r="385" spans="1:18" s="471" customFormat="1" ht="12.75" customHeight="1" x14ac:dyDescent="0.25">
      <c r="A385" s="467"/>
      <c r="B385" s="523"/>
      <c r="C385" s="523"/>
      <c r="D385" s="523"/>
      <c r="E385" s="523"/>
      <c r="F385" s="523"/>
      <c r="G385" s="523"/>
      <c r="H385" s="523"/>
      <c r="I385" s="523"/>
      <c r="J385" s="523"/>
      <c r="K385" s="523"/>
      <c r="L385" s="523"/>
      <c r="M385" s="523"/>
      <c r="N385" s="523"/>
      <c r="O385" s="523"/>
      <c r="P385" s="523"/>
      <c r="Q385" s="523"/>
      <c r="R385" s="523"/>
    </row>
    <row r="386" spans="1:18" s="471" customFormat="1" ht="12.75" customHeight="1" x14ac:dyDescent="0.25">
      <c r="A386" s="467"/>
      <c r="B386" s="523"/>
      <c r="C386" s="523"/>
      <c r="D386" s="523"/>
      <c r="E386" s="523"/>
      <c r="F386" s="523"/>
      <c r="G386" s="523"/>
      <c r="H386" s="523"/>
      <c r="I386" s="523"/>
      <c r="J386" s="523"/>
      <c r="K386" s="523"/>
      <c r="L386" s="523"/>
      <c r="M386" s="523"/>
      <c r="N386" s="523"/>
      <c r="O386" s="523"/>
      <c r="P386" s="523"/>
      <c r="Q386" s="523"/>
      <c r="R386" s="523"/>
    </row>
    <row r="387" spans="1:18" s="471" customFormat="1" ht="12.75" customHeight="1" x14ac:dyDescent="0.25">
      <c r="A387" s="467"/>
      <c r="B387" s="523"/>
      <c r="C387" s="523"/>
      <c r="D387" s="523"/>
      <c r="E387" s="523"/>
      <c r="F387" s="523"/>
      <c r="G387" s="523"/>
      <c r="H387" s="523"/>
      <c r="I387" s="523"/>
      <c r="J387" s="523"/>
      <c r="K387" s="523"/>
      <c r="L387" s="523"/>
      <c r="M387" s="523"/>
      <c r="N387" s="523"/>
      <c r="O387" s="523"/>
      <c r="P387" s="523"/>
      <c r="Q387" s="523"/>
      <c r="R387" s="523"/>
    </row>
    <row r="388" spans="1:18" s="471" customFormat="1" ht="12.75" customHeight="1" x14ac:dyDescent="0.25">
      <c r="A388" s="467"/>
      <c r="B388" s="523"/>
      <c r="C388" s="523"/>
      <c r="D388" s="523"/>
      <c r="E388" s="523"/>
      <c r="F388" s="523"/>
      <c r="G388" s="523"/>
      <c r="H388" s="523"/>
      <c r="I388" s="523"/>
      <c r="J388" s="523"/>
      <c r="K388" s="523"/>
      <c r="L388" s="523"/>
      <c r="M388" s="523"/>
      <c r="N388" s="523"/>
      <c r="O388" s="523"/>
      <c r="P388" s="523"/>
      <c r="Q388" s="523"/>
      <c r="R388" s="523"/>
    </row>
    <row r="389" spans="1:18" s="471" customFormat="1" ht="12.75" customHeight="1" x14ac:dyDescent="0.25">
      <c r="A389" s="467"/>
      <c r="B389" s="523"/>
      <c r="C389" s="523"/>
      <c r="D389" s="523"/>
      <c r="E389" s="523"/>
      <c r="F389" s="523"/>
      <c r="G389" s="523"/>
      <c r="H389" s="523"/>
      <c r="I389" s="523"/>
      <c r="J389" s="523"/>
      <c r="K389" s="523"/>
      <c r="L389" s="523"/>
      <c r="M389" s="523"/>
      <c r="N389" s="523"/>
      <c r="O389" s="523"/>
      <c r="P389" s="523"/>
      <c r="Q389" s="523"/>
      <c r="R389" s="523"/>
    </row>
    <row r="390" spans="1:18" s="471" customFormat="1" ht="12.75" customHeight="1" x14ac:dyDescent="0.25">
      <c r="A390" s="467"/>
      <c r="B390" s="523"/>
      <c r="C390" s="523"/>
      <c r="D390" s="523"/>
      <c r="E390" s="523"/>
      <c r="F390" s="523"/>
      <c r="G390" s="523"/>
      <c r="H390" s="523"/>
      <c r="I390" s="523"/>
      <c r="J390" s="523"/>
      <c r="K390" s="523"/>
      <c r="L390" s="523"/>
      <c r="M390" s="523"/>
      <c r="N390" s="523"/>
      <c r="O390" s="523"/>
      <c r="P390" s="523"/>
      <c r="Q390" s="523"/>
      <c r="R390" s="523"/>
    </row>
    <row r="391" spans="1:18" s="471" customFormat="1" ht="12.75" customHeight="1" x14ac:dyDescent="0.25">
      <c r="A391" s="467"/>
      <c r="B391" s="523"/>
      <c r="C391" s="523"/>
      <c r="D391" s="523"/>
      <c r="E391" s="523"/>
      <c r="F391" s="523"/>
      <c r="G391" s="523"/>
      <c r="H391" s="523"/>
      <c r="I391" s="523"/>
      <c r="J391" s="523"/>
      <c r="K391" s="523"/>
      <c r="L391" s="523"/>
      <c r="M391" s="523"/>
      <c r="N391" s="523"/>
      <c r="O391" s="523"/>
      <c r="P391" s="523"/>
      <c r="Q391" s="523"/>
      <c r="R391" s="523"/>
    </row>
    <row r="392" spans="1:18" s="471" customFormat="1" ht="12.75" customHeight="1" x14ac:dyDescent="0.25">
      <c r="A392" s="467"/>
      <c r="B392" s="523"/>
      <c r="C392" s="523"/>
      <c r="D392" s="523"/>
      <c r="E392" s="523"/>
      <c r="F392" s="523"/>
      <c r="G392" s="523"/>
      <c r="H392" s="523"/>
      <c r="I392" s="523"/>
      <c r="J392" s="523"/>
      <c r="K392" s="523"/>
      <c r="L392" s="523"/>
      <c r="M392" s="523"/>
      <c r="N392" s="523"/>
      <c r="O392" s="523"/>
      <c r="P392" s="523"/>
      <c r="Q392" s="523"/>
      <c r="R392" s="523"/>
    </row>
    <row r="393" spans="1:18" s="471" customFormat="1" ht="12.75" customHeight="1" x14ac:dyDescent="0.25">
      <c r="A393" s="467"/>
      <c r="B393" s="523"/>
      <c r="C393" s="523"/>
      <c r="D393" s="523"/>
      <c r="E393" s="523"/>
      <c r="F393" s="523"/>
      <c r="G393" s="523"/>
      <c r="H393" s="523"/>
      <c r="I393" s="523"/>
      <c r="J393" s="523"/>
      <c r="K393" s="523"/>
      <c r="L393" s="523"/>
      <c r="M393" s="523"/>
      <c r="N393" s="523"/>
      <c r="O393" s="523"/>
      <c r="P393" s="523"/>
      <c r="Q393" s="523"/>
      <c r="R393" s="523"/>
    </row>
    <row r="394" spans="1:18" s="471" customFormat="1" ht="12.75" customHeight="1" x14ac:dyDescent="0.25">
      <c r="A394" s="467"/>
      <c r="B394" s="523"/>
      <c r="C394" s="523"/>
      <c r="D394" s="523"/>
      <c r="E394" s="523"/>
      <c r="F394" s="523"/>
      <c r="G394" s="523"/>
      <c r="H394" s="523"/>
      <c r="I394" s="523"/>
      <c r="J394" s="523"/>
      <c r="K394" s="523"/>
      <c r="L394" s="523"/>
      <c r="M394" s="523"/>
      <c r="N394" s="523"/>
      <c r="O394" s="523"/>
      <c r="P394" s="523"/>
      <c r="Q394" s="523"/>
      <c r="R394" s="523"/>
    </row>
    <row r="395" spans="1:18" s="471" customFormat="1" ht="12.75" customHeight="1" x14ac:dyDescent="0.25">
      <c r="A395" s="467"/>
      <c r="B395" s="523"/>
      <c r="C395" s="523"/>
      <c r="D395" s="523"/>
      <c r="E395" s="523"/>
      <c r="F395" s="523"/>
      <c r="G395" s="523"/>
      <c r="H395" s="523"/>
      <c r="I395" s="523"/>
      <c r="J395" s="523"/>
      <c r="K395" s="523"/>
      <c r="L395" s="523"/>
      <c r="M395" s="523"/>
      <c r="N395" s="523"/>
      <c r="O395" s="523"/>
      <c r="P395" s="523"/>
      <c r="Q395" s="523"/>
      <c r="R395" s="523"/>
    </row>
    <row r="396" spans="1:18" s="471" customFormat="1" ht="12.75" customHeight="1" x14ac:dyDescent="0.25">
      <c r="A396" s="467"/>
      <c r="B396" s="523"/>
      <c r="C396" s="523"/>
      <c r="D396" s="523"/>
      <c r="E396" s="523"/>
      <c r="F396" s="523"/>
      <c r="G396" s="523"/>
      <c r="H396" s="523"/>
      <c r="I396" s="523"/>
      <c r="J396" s="523"/>
      <c r="K396" s="523"/>
      <c r="L396" s="523"/>
      <c r="M396" s="523"/>
      <c r="N396" s="523"/>
      <c r="O396" s="523"/>
      <c r="P396" s="523"/>
      <c r="Q396" s="523"/>
      <c r="R396" s="523"/>
    </row>
    <row r="397" spans="1:18" s="471" customFormat="1" ht="12.75" customHeight="1" x14ac:dyDescent="0.25">
      <c r="A397" s="467"/>
      <c r="B397" s="523"/>
      <c r="C397" s="523"/>
      <c r="D397" s="523"/>
      <c r="E397" s="523"/>
      <c r="F397" s="523"/>
      <c r="G397" s="523"/>
      <c r="H397" s="523"/>
      <c r="I397" s="523"/>
      <c r="J397" s="523"/>
      <c r="K397" s="523"/>
      <c r="L397" s="523"/>
      <c r="M397" s="523"/>
      <c r="N397" s="523"/>
      <c r="O397" s="523"/>
      <c r="P397" s="523"/>
      <c r="Q397" s="523"/>
      <c r="R397" s="523"/>
    </row>
    <row r="398" spans="1:18" s="471" customFormat="1" ht="12.75" customHeight="1" x14ac:dyDescent="0.25">
      <c r="A398" s="467"/>
      <c r="B398" s="523"/>
      <c r="C398" s="523"/>
      <c r="D398" s="523"/>
      <c r="E398" s="523"/>
      <c r="F398" s="523"/>
      <c r="G398" s="523"/>
      <c r="H398" s="523"/>
      <c r="I398" s="523"/>
      <c r="J398" s="523"/>
      <c r="K398" s="523"/>
      <c r="L398" s="523"/>
      <c r="M398" s="523"/>
      <c r="N398" s="523"/>
      <c r="O398" s="523"/>
      <c r="P398" s="523"/>
      <c r="Q398" s="523"/>
      <c r="R398" s="523"/>
    </row>
    <row r="399" spans="1:18" s="471" customFormat="1" ht="12.75" customHeight="1" x14ac:dyDescent="0.25">
      <c r="A399" s="467"/>
      <c r="B399" s="523"/>
      <c r="C399" s="523"/>
      <c r="D399" s="523"/>
      <c r="E399" s="523"/>
      <c r="F399" s="523"/>
      <c r="G399" s="523"/>
      <c r="H399" s="523"/>
      <c r="I399" s="523"/>
      <c r="J399" s="523"/>
      <c r="K399" s="523"/>
      <c r="L399" s="523"/>
      <c r="M399" s="523"/>
      <c r="N399" s="523"/>
      <c r="O399" s="523"/>
      <c r="P399" s="523"/>
      <c r="Q399" s="523"/>
      <c r="R399" s="523"/>
    </row>
    <row r="400" spans="1:18" s="471" customFormat="1" ht="12.75" customHeight="1" x14ac:dyDescent="0.25">
      <c r="A400" s="467"/>
      <c r="B400" s="523"/>
      <c r="C400" s="523"/>
      <c r="D400" s="523"/>
      <c r="E400" s="523"/>
      <c r="F400" s="523"/>
      <c r="G400" s="523"/>
      <c r="H400" s="523"/>
      <c r="I400" s="523"/>
      <c r="J400" s="523"/>
      <c r="K400" s="523"/>
      <c r="L400" s="523"/>
      <c r="M400" s="523"/>
      <c r="N400" s="523"/>
      <c r="O400" s="523"/>
      <c r="P400" s="523"/>
      <c r="Q400" s="523"/>
      <c r="R400" s="523"/>
    </row>
    <row r="401" spans="1:18" s="471" customFormat="1" ht="12.75" customHeight="1" x14ac:dyDescent="0.25">
      <c r="A401" s="467"/>
      <c r="B401" s="523"/>
      <c r="C401" s="523"/>
      <c r="D401" s="523"/>
      <c r="E401" s="523"/>
      <c r="F401" s="523"/>
      <c r="G401" s="523"/>
      <c r="H401" s="523"/>
      <c r="I401" s="523"/>
      <c r="J401" s="523"/>
      <c r="K401" s="523"/>
      <c r="L401" s="523"/>
      <c r="M401" s="523"/>
      <c r="N401" s="523"/>
      <c r="O401" s="523"/>
      <c r="P401" s="523"/>
      <c r="Q401" s="523"/>
      <c r="R401" s="523"/>
    </row>
    <row r="402" spans="1:18" s="471" customFormat="1" ht="12.75" customHeight="1" x14ac:dyDescent="0.25">
      <c r="A402" s="467"/>
      <c r="B402" s="523"/>
      <c r="C402" s="523"/>
      <c r="D402" s="523"/>
      <c r="E402" s="523"/>
      <c r="F402" s="523"/>
      <c r="G402" s="523"/>
      <c r="H402" s="523"/>
      <c r="I402" s="523"/>
      <c r="J402" s="523"/>
      <c r="K402" s="523"/>
      <c r="L402" s="523"/>
      <c r="M402" s="523"/>
      <c r="N402" s="523"/>
      <c r="O402" s="523"/>
      <c r="P402" s="523"/>
      <c r="Q402" s="523"/>
      <c r="R402" s="523"/>
    </row>
    <row r="403" spans="1:18" s="471" customFormat="1" ht="12.75" customHeight="1" x14ac:dyDescent="0.25">
      <c r="A403" s="467"/>
      <c r="B403" s="523"/>
      <c r="C403" s="523"/>
      <c r="D403" s="523"/>
      <c r="E403" s="523"/>
      <c r="F403" s="523"/>
      <c r="G403" s="523"/>
      <c r="H403" s="523"/>
      <c r="I403" s="523"/>
      <c r="J403" s="523"/>
      <c r="K403" s="523"/>
      <c r="L403" s="523"/>
      <c r="M403" s="523"/>
      <c r="N403" s="523"/>
      <c r="O403" s="523"/>
      <c r="P403" s="523"/>
      <c r="Q403" s="523"/>
      <c r="R403" s="523"/>
    </row>
    <row r="404" spans="1:18" s="471" customFormat="1" ht="12.75" customHeight="1" x14ac:dyDescent="0.25">
      <c r="A404" s="467"/>
      <c r="B404" s="523"/>
      <c r="C404" s="523"/>
      <c r="D404" s="523"/>
      <c r="E404" s="523"/>
      <c r="F404" s="523"/>
      <c r="G404" s="523"/>
      <c r="H404" s="523"/>
      <c r="I404" s="523"/>
      <c r="J404" s="523"/>
      <c r="K404" s="523"/>
      <c r="L404" s="523"/>
      <c r="M404" s="523"/>
      <c r="N404" s="523"/>
      <c r="O404" s="523"/>
      <c r="P404" s="523"/>
      <c r="Q404" s="523"/>
      <c r="R404" s="523"/>
    </row>
    <row r="405" spans="1:18" s="471" customFormat="1" ht="12.75" customHeight="1" x14ac:dyDescent="0.25">
      <c r="A405" s="467"/>
      <c r="B405" s="523"/>
      <c r="C405" s="523"/>
      <c r="D405" s="523"/>
      <c r="E405" s="523"/>
      <c r="F405" s="523"/>
      <c r="G405" s="523"/>
      <c r="H405" s="523"/>
      <c r="I405" s="523"/>
      <c r="J405" s="523"/>
      <c r="K405" s="523"/>
      <c r="L405" s="523"/>
      <c r="M405" s="523"/>
      <c r="N405" s="523"/>
      <c r="O405" s="523"/>
      <c r="P405" s="523"/>
      <c r="Q405" s="523"/>
      <c r="R405" s="523"/>
    </row>
    <row r="406" spans="1:18" s="471" customFormat="1" ht="12.75" customHeight="1" x14ac:dyDescent="0.25">
      <c r="A406" s="467"/>
      <c r="B406" s="523"/>
      <c r="C406" s="523"/>
      <c r="D406" s="523"/>
      <c r="E406" s="523"/>
      <c r="F406" s="523"/>
      <c r="G406" s="523"/>
      <c r="H406" s="523"/>
      <c r="I406" s="523"/>
      <c r="J406" s="523"/>
      <c r="K406" s="523"/>
      <c r="L406" s="523"/>
      <c r="M406" s="523"/>
      <c r="N406" s="523"/>
      <c r="O406" s="523"/>
      <c r="P406" s="523"/>
      <c r="Q406" s="523"/>
      <c r="R406" s="523"/>
    </row>
    <row r="407" spans="1:18" s="471" customFormat="1" ht="12.75" customHeight="1" x14ac:dyDescent="0.25">
      <c r="A407" s="467"/>
      <c r="B407" s="523"/>
      <c r="C407" s="523"/>
      <c r="D407" s="523"/>
      <c r="E407" s="523"/>
      <c r="F407" s="523"/>
      <c r="G407" s="523"/>
      <c r="H407" s="523"/>
      <c r="I407" s="523"/>
      <c r="J407" s="523"/>
      <c r="K407" s="523"/>
      <c r="L407" s="523"/>
      <c r="M407" s="523"/>
      <c r="N407" s="523"/>
      <c r="O407" s="523"/>
      <c r="P407" s="523"/>
      <c r="Q407" s="523"/>
      <c r="R407" s="523"/>
    </row>
    <row r="408" spans="1:18" s="471" customFormat="1" ht="12.75" customHeight="1" x14ac:dyDescent="0.25">
      <c r="A408" s="467"/>
      <c r="B408" s="523"/>
      <c r="C408" s="523"/>
      <c r="D408" s="523"/>
      <c r="E408" s="523"/>
      <c r="F408" s="523"/>
      <c r="G408" s="523"/>
      <c r="H408" s="523"/>
      <c r="I408" s="523"/>
      <c r="J408" s="523"/>
      <c r="K408" s="523"/>
      <c r="L408" s="523"/>
      <c r="M408" s="523"/>
      <c r="N408" s="523"/>
      <c r="O408" s="523"/>
      <c r="P408" s="523"/>
      <c r="Q408" s="523"/>
      <c r="R408" s="523"/>
    </row>
    <row r="409" spans="1:18" s="471" customFormat="1" ht="12.75" customHeight="1" x14ac:dyDescent="0.25">
      <c r="A409" s="467"/>
      <c r="B409" s="523"/>
      <c r="C409" s="523"/>
      <c r="D409" s="523"/>
      <c r="E409" s="523"/>
      <c r="F409" s="523"/>
      <c r="G409" s="523"/>
      <c r="H409" s="523"/>
      <c r="I409" s="523"/>
      <c r="J409" s="523"/>
      <c r="K409" s="523"/>
      <c r="L409" s="523"/>
      <c r="M409" s="523"/>
      <c r="N409" s="523"/>
      <c r="O409" s="523"/>
      <c r="P409" s="523"/>
      <c r="Q409" s="523"/>
      <c r="R409" s="523"/>
    </row>
    <row r="410" spans="1:18" s="471" customFormat="1" ht="12.75" customHeight="1" x14ac:dyDescent="0.25">
      <c r="A410" s="467"/>
      <c r="B410" s="523"/>
      <c r="C410" s="523"/>
      <c r="D410" s="523"/>
      <c r="E410" s="523"/>
      <c r="F410" s="523"/>
      <c r="G410" s="523"/>
      <c r="H410" s="523"/>
      <c r="I410" s="523"/>
      <c r="J410" s="523"/>
      <c r="K410" s="523"/>
      <c r="L410" s="523"/>
      <c r="M410" s="523"/>
      <c r="N410" s="523"/>
      <c r="O410" s="523"/>
      <c r="P410" s="523"/>
      <c r="Q410" s="523"/>
      <c r="R410" s="523"/>
    </row>
    <row r="411" spans="1:18" s="471" customFormat="1" ht="12.75" customHeight="1" x14ac:dyDescent="0.25">
      <c r="A411" s="467"/>
      <c r="B411" s="523"/>
      <c r="C411" s="523"/>
      <c r="D411" s="523"/>
      <c r="E411" s="523"/>
      <c r="F411" s="523"/>
      <c r="G411" s="523"/>
      <c r="H411" s="523"/>
      <c r="I411" s="523"/>
      <c r="J411" s="523"/>
      <c r="K411" s="523"/>
      <c r="L411" s="523"/>
      <c r="M411" s="523"/>
      <c r="N411" s="523"/>
      <c r="O411" s="523"/>
      <c r="P411" s="523"/>
      <c r="Q411" s="523"/>
      <c r="R411" s="523"/>
    </row>
    <row r="412" spans="1:18" s="471" customFormat="1" ht="12.75" customHeight="1" x14ac:dyDescent="0.25">
      <c r="A412" s="467"/>
      <c r="B412" s="523"/>
      <c r="C412" s="523"/>
      <c r="D412" s="523"/>
      <c r="E412" s="523"/>
      <c r="F412" s="523"/>
      <c r="G412" s="523"/>
      <c r="H412" s="523"/>
      <c r="I412" s="523"/>
      <c r="J412" s="523"/>
      <c r="K412" s="523"/>
      <c r="L412" s="523"/>
      <c r="M412" s="523"/>
      <c r="N412" s="523"/>
      <c r="O412" s="523"/>
      <c r="P412" s="523"/>
      <c r="Q412" s="523"/>
      <c r="R412" s="523"/>
    </row>
    <row r="413" spans="1:18" s="471" customFormat="1" ht="12.75" customHeight="1" x14ac:dyDescent="0.25">
      <c r="A413" s="467"/>
      <c r="B413" s="523"/>
      <c r="C413" s="523"/>
      <c r="D413" s="523"/>
      <c r="E413" s="523"/>
      <c r="F413" s="523"/>
      <c r="G413" s="523"/>
      <c r="H413" s="523"/>
      <c r="I413" s="523"/>
      <c r="J413" s="523"/>
      <c r="K413" s="523"/>
      <c r="L413" s="523"/>
      <c r="M413" s="523"/>
      <c r="N413" s="523"/>
      <c r="O413" s="523"/>
      <c r="P413" s="523"/>
      <c r="Q413" s="523"/>
      <c r="R413" s="523"/>
    </row>
    <row r="414" spans="1:18" s="471" customFormat="1" ht="12.75" customHeight="1" x14ac:dyDescent="0.25">
      <c r="A414" s="467"/>
      <c r="B414" s="523"/>
      <c r="C414" s="523"/>
      <c r="D414" s="523"/>
      <c r="E414" s="523"/>
      <c r="F414" s="523"/>
      <c r="G414" s="523"/>
      <c r="H414" s="523"/>
      <c r="I414" s="523"/>
      <c r="J414" s="523"/>
      <c r="K414" s="523"/>
      <c r="L414" s="523"/>
      <c r="M414" s="523"/>
      <c r="N414" s="523"/>
      <c r="O414" s="523"/>
      <c r="P414" s="523"/>
      <c r="Q414" s="523"/>
      <c r="R414" s="523"/>
    </row>
    <row r="415" spans="1:18" s="471" customFormat="1" ht="12.75" customHeight="1" x14ac:dyDescent="0.25">
      <c r="A415" s="467"/>
      <c r="B415" s="523"/>
      <c r="C415" s="523"/>
      <c r="D415" s="523"/>
      <c r="E415" s="523"/>
      <c r="F415" s="523"/>
      <c r="G415" s="523"/>
      <c r="H415" s="523"/>
      <c r="I415" s="523"/>
      <c r="J415" s="523"/>
      <c r="K415" s="523"/>
      <c r="L415" s="523"/>
      <c r="M415" s="523"/>
      <c r="N415" s="523"/>
      <c r="O415" s="523"/>
      <c r="P415" s="523"/>
      <c r="Q415" s="523"/>
      <c r="R415" s="523"/>
    </row>
    <row r="416" spans="1:18" s="471" customFormat="1" ht="12.75" customHeight="1" x14ac:dyDescent="0.25">
      <c r="A416" s="467"/>
      <c r="B416" s="523"/>
      <c r="C416" s="523"/>
      <c r="D416" s="523"/>
      <c r="E416" s="523"/>
      <c r="F416" s="523"/>
      <c r="G416" s="523"/>
      <c r="H416" s="523"/>
      <c r="I416" s="523"/>
      <c r="J416" s="523"/>
      <c r="K416" s="523"/>
      <c r="L416" s="523"/>
      <c r="M416" s="523"/>
      <c r="N416" s="523"/>
      <c r="O416" s="523"/>
      <c r="P416" s="523"/>
      <c r="Q416" s="523"/>
      <c r="R416" s="523"/>
    </row>
    <row r="417" spans="1:18" s="471" customFormat="1" ht="12.75" customHeight="1" x14ac:dyDescent="0.25">
      <c r="A417" s="467"/>
      <c r="B417" s="523"/>
      <c r="C417" s="523"/>
      <c r="D417" s="523"/>
      <c r="E417" s="523"/>
      <c r="F417" s="523"/>
      <c r="G417" s="523"/>
      <c r="H417" s="523"/>
      <c r="I417" s="523"/>
      <c r="J417" s="523"/>
      <c r="K417" s="523"/>
      <c r="L417" s="523"/>
      <c r="M417" s="523"/>
      <c r="N417" s="523"/>
      <c r="O417" s="523"/>
      <c r="P417" s="523"/>
      <c r="Q417" s="523"/>
      <c r="R417" s="523"/>
    </row>
    <row r="418" spans="1:18" s="471" customFormat="1" ht="12.75" customHeight="1" x14ac:dyDescent="0.25">
      <c r="A418" s="467"/>
      <c r="B418" s="523"/>
      <c r="C418" s="523"/>
      <c r="D418" s="523"/>
      <c r="E418" s="523"/>
      <c r="F418" s="523"/>
      <c r="G418" s="523"/>
      <c r="H418" s="523"/>
      <c r="I418" s="523"/>
      <c r="J418" s="523"/>
      <c r="K418" s="523"/>
      <c r="L418" s="523"/>
      <c r="M418" s="523"/>
      <c r="N418" s="523"/>
      <c r="O418" s="523"/>
      <c r="P418" s="523"/>
      <c r="Q418" s="523"/>
      <c r="R418" s="523"/>
    </row>
    <row r="419" spans="1:18" s="471" customFormat="1" ht="12.75" customHeight="1" x14ac:dyDescent="0.25">
      <c r="A419" s="467"/>
      <c r="B419" s="523"/>
      <c r="C419" s="523"/>
      <c r="D419" s="523"/>
      <c r="E419" s="523"/>
      <c r="F419" s="523"/>
      <c r="G419" s="523"/>
      <c r="H419" s="523"/>
      <c r="I419" s="523"/>
      <c r="J419" s="523"/>
      <c r="K419" s="523"/>
      <c r="L419" s="523"/>
      <c r="M419" s="523"/>
      <c r="N419" s="523"/>
      <c r="O419" s="523"/>
      <c r="P419" s="523"/>
      <c r="Q419" s="523"/>
      <c r="R419" s="523"/>
    </row>
    <row r="420" spans="1:18" s="471" customFormat="1" ht="12.75" customHeight="1" x14ac:dyDescent="0.25">
      <c r="A420" s="467"/>
      <c r="B420" s="523"/>
      <c r="C420" s="523"/>
      <c r="D420" s="523"/>
      <c r="E420" s="523"/>
      <c r="F420" s="523"/>
      <c r="G420" s="523"/>
      <c r="H420" s="523"/>
      <c r="I420" s="523"/>
      <c r="J420" s="523"/>
      <c r="K420" s="523"/>
      <c r="L420" s="523"/>
      <c r="M420" s="523"/>
      <c r="N420" s="523"/>
      <c r="O420" s="523"/>
      <c r="P420" s="523"/>
      <c r="Q420" s="523"/>
      <c r="R420" s="523"/>
    </row>
    <row r="421" spans="1:18" s="471" customFormat="1" ht="12.75" customHeight="1" x14ac:dyDescent="0.25">
      <c r="A421" s="467"/>
      <c r="B421" s="523"/>
      <c r="C421" s="523"/>
      <c r="D421" s="523"/>
      <c r="E421" s="523"/>
      <c r="F421" s="523"/>
      <c r="G421" s="523"/>
      <c r="H421" s="523"/>
      <c r="I421" s="523"/>
      <c r="J421" s="523"/>
      <c r="K421" s="523"/>
      <c r="L421" s="523"/>
      <c r="M421" s="523"/>
      <c r="N421" s="523"/>
      <c r="O421" s="523"/>
      <c r="P421" s="523"/>
      <c r="Q421" s="523"/>
      <c r="R421" s="523"/>
    </row>
    <row r="422" spans="1:18" s="471" customFormat="1" ht="12.75" customHeight="1" x14ac:dyDescent="0.25">
      <c r="A422" s="467"/>
      <c r="B422" s="523"/>
      <c r="C422" s="523"/>
      <c r="D422" s="523"/>
      <c r="E422" s="523"/>
      <c r="F422" s="523"/>
      <c r="G422" s="523"/>
      <c r="H422" s="523"/>
      <c r="I422" s="523"/>
      <c r="J422" s="523"/>
      <c r="K422" s="523"/>
      <c r="L422" s="523"/>
      <c r="M422" s="523"/>
      <c r="N422" s="523"/>
      <c r="O422" s="523"/>
      <c r="P422" s="523"/>
      <c r="Q422" s="523"/>
      <c r="R422" s="523"/>
    </row>
    <row r="423" spans="1:18" s="471" customFormat="1" ht="12.75" customHeight="1" x14ac:dyDescent="0.25">
      <c r="A423" s="467"/>
      <c r="B423" s="523"/>
      <c r="C423" s="523"/>
      <c r="D423" s="523"/>
      <c r="E423" s="523"/>
      <c r="F423" s="523"/>
      <c r="G423" s="523"/>
      <c r="H423" s="523"/>
      <c r="I423" s="523"/>
      <c r="J423" s="523"/>
      <c r="K423" s="523"/>
      <c r="L423" s="523"/>
      <c r="M423" s="523"/>
      <c r="N423" s="523"/>
      <c r="O423" s="523"/>
      <c r="P423" s="523"/>
      <c r="Q423" s="523"/>
      <c r="R423" s="523"/>
    </row>
    <row r="424" spans="1:18" s="471" customFormat="1" ht="12.75" customHeight="1" x14ac:dyDescent="0.25">
      <c r="A424" s="467"/>
      <c r="B424" s="523"/>
      <c r="C424" s="523"/>
      <c r="D424" s="523"/>
      <c r="E424" s="523"/>
      <c r="F424" s="523"/>
      <c r="G424" s="523"/>
      <c r="H424" s="523"/>
      <c r="I424" s="523"/>
      <c r="J424" s="523"/>
      <c r="K424" s="523"/>
      <c r="L424" s="523"/>
      <c r="M424" s="523"/>
      <c r="N424" s="523"/>
      <c r="O424" s="523"/>
      <c r="P424" s="523"/>
      <c r="Q424" s="523"/>
      <c r="R424" s="523"/>
    </row>
    <row r="425" spans="1:18" s="471" customFormat="1" ht="12.75" customHeight="1" x14ac:dyDescent="0.25">
      <c r="A425" s="467"/>
      <c r="B425" s="523"/>
      <c r="C425" s="523"/>
      <c r="D425" s="523"/>
      <c r="E425" s="523"/>
      <c r="F425" s="523"/>
      <c r="G425" s="523"/>
      <c r="H425" s="523"/>
      <c r="I425" s="523"/>
      <c r="J425" s="523"/>
      <c r="K425" s="523"/>
      <c r="L425" s="523"/>
      <c r="M425" s="523"/>
      <c r="N425" s="523"/>
      <c r="O425" s="523"/>
      <c r="P425" s="523"/>
      <c r="Q425" s="523"/>
      <c r="R425" s="523"/>
    </row>
    <row r="426" spans="1:18" s="471" customFormat="1" ht="12.75" customHeight="1" x14ac:dyDescent="0.25">
      <c r="A426" s="467"/>
      <c r="B426" s="523"/>
      <c r="C426" s="523"/>
      <c r="D426" s="523"/>
      <c r="E426" s="523"/>
      <c r="F426" s="523"/>
      <c r="G426" s="523"/>
      <c r="H426" s="523"/>
      <c r="I426" s="523"/>
      <c r="J426" s="523"/>
      <c r="K426" s="523"/>
      <c r="L426" s="523"/>
      <c r="M426" s="523"/>
      <c r="N426" s="523"/>
      <c r="O426" s="523"/>
      <c r="P426" s="523"/>
      <c r="Q426" s="523"/>
      <c r="R426" s="523"/>
    </row>
    <row r="427" spans="1:18" s="471" customFormat="1" ht="12.75" customHeight="1" x14ac:dyDescent="0.25">
      <c r="A427" s="467"/>
      <c r="B427" s="523"/>
      <c r="C427" s="523"/>
      <c r="D427" s="523"/>
      <c r="E427" s="523"/>
      <c r="F427" s="523"/>
      <c r="G427" s="523"/>
      <c r="H427" s="523"/>
      <c r="I427" s="523"/>
      <c r="J427" s="523"/>
      <c r="K427" s="523"/>
      <c r="L427" s="523"/>
      <c r="M427" s="523"/>
      <c r="N427" s="523"/>
      <c r="O427" s="523"/>
      <c r="P427" s="523"/>
      <c r="Q427" s="523"/>
      <c r="R427" s="523"/>
    </row>
    <row r="428" spans="1:18" s="471" customFormat="1" ht="12.75" customHeight="1" x14ac:dyDescent="0.25">
      <c r="A428" s="467"/>
      <c r="B428" s="523"/>
      <c r="C428" s="523"/>
      <c r="D428" s="523"/>
      <c r="E428" s="523"/>
      <c r="F428" s="523"/>
      <c r="G428" s="523"/>
      <c r="H428" s="523"/>
      <c r="I428" s="523"/>
      <c r="J428" s="523"/>
      <c r="K428" s="523"/>
      <c r="L428" s="523"/>
      <c r="M428" s="523"/>
      <c r="N428" s="523"/>
      <c r="O428" s="523"/>
      <c r="P428" s="523"/>
      <c r="Q428" s="523"/>
      <c r="R428" s="523"/>
    </row>
    <row r="429" spans="1:18" s="471" customFormat="1" ht="12.75" customHeight="1" x14ac:dyDescent="0.25">
      <c r="A429" s="467"/>
      <c r="B429" s="523"/>
      <c r="C429" s="523"/>
      <c r="D429" s="523"/>
      <c r="E429" s="523"/>
      <c r="F429" s="523"/>
      <c r="G429" s="523"/>
      <c r="H429" s="523"/>
      <c r="I429" s="523"/>
      <c r="J429" s="523"/>
      <c r="K429" s="523"/>
      <c r="L429" s="523"/>
      <c r="M429" s="523"/>
      <c r="N429" s="523"/>
      <c r="O429" s="523"/>
      <c r="P429" s="523"/>
      <c r="Q429" s="523"/>
      <c r="R429" s="523"/>
    </row>
    <row r="430" spans="1:18" s="471" customFormat="1" ht="12.75" customHeight="1" x14ac:dyDescent="0.25">
      <c r="A430" s="467"/>
      <c r="B430" s="523"/>
      <c r="C430" s="523"/>
      <c r="D430" s="523"/>
      <c r="E430" s="523"/>
      <c r="F430" s="523"/>
      <c r="G430" s="523"/>
      <c r="H430" s="523"/>
      <c r="I430" s="523"/>
      <c r="J430" s="523"/>
      <c r="K430" s="523"/>
      <c r="L430" s="523"/>
      <c r="M430" s="523"/>
      <c r="N430" s="523"/>
      <c r="O430" s="523"/>
      <c r="P430" s="523"/>
      <c r="Q430" s="523"/>
      <c r="R430" s="523"/>
    </row>
    <row r="431" spans="1:18" s="471" customFormat="1" ht="12.75" customHeight="1" x14ac:dyDescent="0.25">
      <c r="A431" s="467"/>
      <c r="B431" s="523"/>
      <c r="C431" s="523"/>
      <c r="D431" s="523"/>
      <c r="E431" s="523"/>
      <c r="F431" s="523"/>
      <c r="G431" s="523"/>
      <c r="H431" s="523"/>
      <c r="I431" s="523"/>
      <c r="J431" s="523"/>
      <c r="K431" s="523"/>
      <c r="L431" s="523"/>
      <c r="M431" s="523"/>
      <c r="N431" s="523"/>
      <c r="O431" s="523"/>
      <c r="P431" s="523"/>
      <c r="Q431" s="523"/>
      <c r="R431" s="523"/>
    </row>
    <row r="432" spans="1:18" s="471" customFormat="1" ht="12.75" customHeight="1" x14ac:dyDescent="0.25">
      <c r="A432" s="467"/>
      <c r="B432" s="523"/>
      <c r="C432" s="523"/>
      <c r="D432" s="523"/>
      <c r="E432" s="523"/>
      <c r="F432" s="523"/>
      <c r="G432" s="523"/>
      <c r="H432" s="523"/>
      <c r="I432" s="523"/>
      <c r="J432" s="523"/>
      <c r="K432" s="523"/>
      <c r="L432" s="523"/>
      <c r="M432" s="523"/>
      <c r="N432" s="523"/>
      <c r="O432" s="523"/>
      <c r="P432" s="523"/>
      <c r="Q432" s="523"/>
      <c r="R432" s="523"/>
    </row>
    <row r="433" spans="1:18" s="471" customFormat="1" ht="12.75" customHeight="1" x14ac:dyDescent="0.25">
      <c r="A433" s="467"/>
      <c r="B433" s="523"/>
      <c r="C433" s="523"/>
      <c r="D433" s="523"/>
      <c r="E433" s="523"/>
      <c r="F433" s="523"/>
      <c r="G433" s="523"/>
      <c r="H433" s="523"/>
      <c r="I433" s="523"/>
      <c r="J433" s="523"/>
      <c r="K433" s="523"/>
      <c r="L433" s="523"/>
      <c r="M433" s="523"/>
      <c r="N433" s="523"/>
      <c r="O433" s="523"/>
      <c r="P433" s="523"/>
      <c r="Q433" s="523"/>
      <c r="R433" s="523"/>
    </row>
    <row r="434" spans="1:18" s="471" customFormat="1" ht="12.75" customHeight="1" x14ac:dyDescent="0.25">
      <c r="A434" s="467"/>
      <c r="B434" s="523"/>
      <c r="C434" s="523"/>
      <c r="D434" s="523"/>
      <c r="E434" s="523"/>
      <c r="F434" s="523"/>
      <c r="G434" s="523"/>
      <c r="H434" s="523"/>
      <c r="I434" s="523"/>
      <c r="J434" s="523"/>
      <c r="K434" s="523"/>
      <c r="L434" s="523"/>
      <c r="M434" s="523"/>
      <c r="N434" s="523"/>
      <c r="O434" s="523"/>
      <c r="P434" s="523"/>
      <c r="Q434" s="523"/>
      <c r="R434" s="523"/>
    </row>
    <row r="435" spans="1:18" s="471" customFormat="1" ht="12.75" customHeight="1" x14ac:dyDescent="0.25">
      <c r="A435" s="467"/>
      <c r="B435" s="523"/>
      <c r="C435" s="523"/>
      <c r="D435" s="523"/>
      <c r="E435" s="523"/>
      <c r="F435" s="523"/>
      <c r="G435" s="523"/>
      <c r="H435" s="523"/>
      <c r="I435" s="523"/>
      <c r="J435" s="523"/>
      <c r="K435" s="523"/>
      <c r="L435" s="523"/>
      <c r="M435" s="523"/>
      <c r="N435" s="523"/>
      <c r="O435" s="523"/>
      <c r="P435" s="523"/>
      <c r="Q435" s="523"/>
      <c r="R435" s="523"/>
    </row>
    <row r="436" spans="1:18" s="471" customFormat="1" ht="12.75" customHeight="1" x14ac:dyDescent="0.25">
      <c r="A436" s="467"/>
      <c r="B436" s="523"/>
      <c r="C436" s="523"/>
      <c r="D436" s="523"/>
      <c r="E436" s="523"/>
      <c r="F436" s="523"/>
      <c r="G436" s="523"/>
      <c r="H436" s="523"/>
      <c r="I436" s="523"/>
      <c r="J436" s="523"/>
      <c r="K436" s="523"/>
      <c r="L436" s="523"/>
      <c r="M436" s="523"/>
      <c r="N436" s="523"/>
      <c r="O436" s="523"/>
      <c r="P436" s="523"/>
      <c r="Q436" s="523"/>
      <c r="R436" s="523"/>
    </row>
    <row r="437" spans="1:18" s="471" customFormat="1" ht="12.75" customHeight="1" x14ac:dyDescent="0.25">
      <c r="A437" s="467"/>
      <c r="B437" s="523"/>
      <c r="C437" s="523"/>
      <c r="D437" s="523"/>
      <c r="E437" s="523"/>
      <c r="F437" s="523"/>
      <c r="G437" s="523"/>
      <c r="H437" s="523"/>
      <c r="I437" s="523"/>
      <c r="J437" s="523"/>
      <c r="K437" s="523"/>
      <c r="L437" s="523"/>
      <c r="M437" s="523"/>
      <c r="N437" s="523"/>
      <c r="O437" s="523"/>
      <c r="P437" s="523"/>
      <c r="Q437" s="523"/>
      <c r="R437" s="523"/>
    </row>
    <row r="438" spans="1:18" s="471" customFormat="1" ht="12.75" customHeight="1" x14ac:dyDescent="0.25">
      <c r="A438" s="467"/>
      <c r="B438" s="523"/>
      <c r="C438" s="523"/>
      <c r="D438" s="523"/>
      <c r="E438" s="523"/>
      <c r="F438" s="523"/>
      <c r="G438" s="523"/>
      <c r="H438" s="523"/>
      <c r="I438" s="523"/>
      <c r="J438" s="523"/>
      <c r="K438" s="523"/>
      <c r="L438" s="523"/>
      <c r="M438" s="523"/>
      <c r="N438" s="523"/>
      <c r="O438" s="523"/>
      <c r="P438" s="523"/>
      <c r="Q438" s="523"/>
      <c r="R438" s="523"/>
    </row>
    <row r="439" spans="1:18" s="471" customFormat="1" ht="12.75" customHeight="1" x14ac:dyDescent="0.25">
      <c r="A439" s="467"/>
      <c r="B439" s="523"/>
      <c r="C439" s="523"/>
      <c r="D439" s="523"/>
      <c r="E439" s="523"/>
      <c r="F439" s="523"/>
      <c r="G439" s="523"/>
      <c r="H439" s="523"/>
      <c r="I439" s="523"/>
      <c r="J439" s="523"/>
      <c r="K439" s="523"/>
      <c r="L439" s="523"/>
      <c r="M439" s="523"/>
      <c r="N439" s="523"/>
      <c r="O439" s="523"/>
      <c r="P439" s="523"/>
      <c r="Q439" s="523"/>
      <c r="R439" s="523"/>
    </row>
    <row r="440" spans="1:18" s="471" customFormat="1" ht="12.75" customHeight="1" x14ac:dyDescent="0.25">
      <c r="A440" s="467"/>
      <c r="B440" s="523"/>
      <c r="C440" s="523"/>
      <c r="D440" s="523"/>
      <c r="E440" s="523"/>
      <c r="F440" s="523"/>
      <c r="G440" s="523"/>
      <c r="H440" s="523"/>
      <c r="I440" s="523"/>
      <c r="J440" s="523"/>
      <c r="K440" s="523"/>
      <c r="L440" s="523"/>
      <c r="M440" s="523"/>
      <c r="N440" s="523"/>
      <c r="O440" s="523"/>
      <c r="P440" s="523"/>
      <c r="Q440" s="523"/>
      <c r="R440" s="523"/>
    </row>
    <row r="441" spans="1:18" s="471" customFormat="1" ht="12.75" customHeight="1" x14ac:dyDescent="0.25">
      <c r="A441" s="467"/>
      <c r="B441" s="523"/>
      <c r="C441" s="523"/>
      <c r="D441" s="523"/>
      <c r="E441" s="523"/>
      <c r="F441" s="523"/>
      <c r="G441" s="523"/>
      <c r="H441" s="523"/>
      <c r="I441" s="523"/>
      <c r="J441" s="523"/>
      <c r="K441" s="523"/>
      <c r="L441" s="523"/>
      <c r="M441" s="523"/>
      <c r="N441" s="523"/>
      <c r="O441" s="523"/>
      <c r="P441" s="523"/>
      <c r="Q441" s="523"/>
      <c r="R441" s="523"/>
    </row>
    <row r="442" spans="1:18" s="471" customFormat="1" ht="12.75" customHeight="1" x14ac:dyDescent="0.25">
      <c r="A442" s="467"/>
      <c r="B442" s="523"/>
      <c r="C442" s="523"/>
      <c r="D442" s="523"/>
      <c r="E442" s="523"/>
      <c r="F442" s="523"/>
      <c r="G442" s="523"/>
      <c r="H442" s="523"/>
      <c r="I442" s="523"/>
      <c r="J442" s="523"/>
      <c r="K442" s="523"/>
      <c r="L442" s="523"/>
      <c r="M442" s="523"/>
      <c r="N442" s="523"/>
      <c r="O442" s="523"/>
      <c r="P442" s="523"/>
      <c r="Q442" s="523"/>
      <c r="R442" s="523"/>
    </row>
    <row r="443" spans="1:18" s="471" customFormat="1" ht="12.75" customHeight="1" x14ac:dyDescent="0.25">
      <c r="A443" s="467"/>
      <c r="B443" s="523"/>
      <c r="C443" s="523"/>
      <c r="D443" s="523"/>
      <c r="E443" s="523"/>
      <c r="F443" s="523"/>
      <c r="G443" s="523"/>
      <c r="H443" s="523"/>
      <c r="I443" s="523"/>
      <c r="J443" s="523"/>
      <c r="K443" s="523"/>
      <c r="L443" s="523"/>
      <c r="M443" s="523"/>
      <c r="N443" s="523"/>
      <c r="O443" s="523"/>
      <c r="P443" s="523"/>
      <c r="Q443" s="523"/>
      <c r="R443" s="523"/>
    </row>
    <row r="444" spans="1:18" s="471" customFormat="1" ht="12.75" customHeight="1" x14ac:dyDescent="0.25">
      <c r="A444" s="467"/>
      <c r="B444" s="523"/>
      <c r="C444" s="523"/>
      <c r="D444" s="523"/>
      <c r="E444" s="523"/>
      <c r="F444" s="523"/>
      <c r="G444" s="523"/>
      <c r="H444" s="523"/>
      <c r="I444" s="523"/>
      <c r="J444" s="523"/>
      <c r="K444" s="523"/>
      <c r="L444" s="523"/>
      <c r="M444" s="523"/>
      <c r="N444" s="523"/>
      <c r="O444" s="523"/>
      <c r="P444" s="523"/>
      <c r="Q444" s="523"/>
      <c r="R444" s="523"/>
    </row>
    <row r="445" spans="1:18" s="471" customFormat="1" ht="12.75" customHeight="1" x14ac:dyDescent="0.25">
      <c r="A445" s="467"/>
      <c r="B445" s="523"/>
      <c r="C445" s="523"/>
      <c r="D445" s="523"/>
      <c r="E445" s="523"/>
      <c r="F445" s="523"/>
      <c r="G445" s="523"/>
      <c r="H445" s="523"/>
      <c r="I445" s="523"/>
      <c r="J445" s="523"/>
      <c r="K445" s="523"/>
      <c r="L445" s="523"/>
      <c r="M445" s="523"/>
      <c r="N445" s="523"/>
      <c r="O445" s="523"/>
      <c r="P445" s="523"/>
      <c r="Q445" s="523"/>
      <c r="R445" s="523"/>
    </row>
    <row r="446" spans="1:18" s="471" customFormat="1" ht="12.75" customHeight="1" x14ac:dyDescent="0.25">
      <c r="A446" s="467"/>
      <c r="B446" s="523"/>
      <c r="C446" s="523"/>
      <c r="D446" s="523"/>
      <c r="E446" s="523"/>
      <c r="F446" s="523"/>
      <c r="G446" s="523"/>
      <c r="H446" s="523"/>
      <c r="I446" s="523"/>
      <c r="J446" s="523"/>
      <c r="K446" s="523"/>
      <c r="L446" s="523"/>
      <c r="M446" s="523"/>
      <c r="N446" s="523"/>
      <c r="O446" s="523"/>
      <c r="P446" s="523"/>
      <c r="Q446" s="523"/>
      <c r="R446" s="523"/>
    </row>
    <row r="447" spans="1:18" s="471" customFormat="1" ht="12.75" customHeight="1" x14ac:dyDescent="0.25">
      <c r="A447" s="467"/>
      <c r="B447" s="523"/>
      <c r="C447" s="523"/>
      <c r="D447" s="523"/>
      <c r="E447" s="523"/>
      <c r="F447" s="523"/>
      <c r="G447" s="523"/>
      <c r="H447" s="523"/>
      <c r="I447" s="523"/>
      <c r="J447" s="523"/>
      <c r="K447" s="523"/>
      <c r="L447" s="523"/>
      <c r="M447" s="523"/>
      <c r="N447" s="523"/>
      <c r="O447" s="523"/>
      <c r="P447" s="523"/>
      <c r="Q447" s="523"/>
      <c r="R447" s="523"/>
    </row>
    <row r="448" spans="1:18" s="471" customFormat="1" ht="12.75" customHeight="1" x14ac:dyDescent="0.25">
      <c r="A448" s="467"/>
      <c r="B448" s="523"/>
      <c r="C448" s="523"/>
      <c r="D448" s="523"/>
      <c r="E448" s="523"/>
      <c r="F448" s="523"/>
      <c r="G448" s="523"/>
      <c r="H448" s="523"/>
      <c r="I448" s="523"/>
      <c r="J448" s="523"/>
      <c r="K448" s="523"/>
      <c r="L448" s="523"/>
      <c r="M448" s="523"/>
      <c r="N448" s="523"/>
      <c r="O448" s="523"/>
      <c r="P448" s="523"/>
      <c r="Q448" s="523"/>
      <c r="R448" s="523"/>
    </row>
    <row r="449" spans="1:18" s="471" customFormat="1" ht="12.75" customHeight="1" x14ac:dyDescent="0.25">
      <c r="A449" s="467"/>
      <c r="B449" s="523"/>
      <c r="C449" s="523"/>
      <c r="D449" s="523"/>
      <c r="E449" s="523"/>
      <c r="F449" s="523"/>
      <c r="G449" s="523"/>
      <c r="H449" s="523"/>
      <c r="I449" s="523"/>
      <c r="J449" s="523"/>
      <c r="K449" s="523"/>
      <c r="L449" s="523"/>
      <c r="M449" s="523"/>
      <c r="N449" s="523"/>
      <c r="O449" s="523"/>
      <c r="P449" s="523"/>
      <c r="Q449" s="523"/>
      <c r="R449" s="523"/>
    </row>
    <row r="450" spans="1:18" s="471" customFormat="1" ht="12.75" customHeight="1" x14ac:dyDescent="0.25">
      <c r="A450" s="467"/>
      <c r="B450" s="523"/>
      <c r="C450" s="523"/>
      <c r="D450" s="523"/>
      <c r="E450" s="523"/>
      <c r="F450" s="523"/>
      <c r="G450" s="523"/>
      <c r="H450" s="523"/>
      <c r="I450" s="523"/>
      <c r="J450" s="523"/>
      <c r="K450" s="523"/>
      <c r="L450" s="523"/>
      <c r="M450" s="523"/>
      <c r="N450" s="523"/>
      <c r="O450" s="523"/>
      <c r="P450" s="523"/>
      <c r="Q450" s="523"/>
      <c r="R450" s="523"/>
    </row>
    <row r="451" spans="1:18" s="471" customFormat="1" ht="12.75" customHeight="1" x14ac:dyDescent="0.25">
      <c r="A451" s="467"/>
      <c r="B451" s="523"/>
      <c r="C451" s="523"/>
      <c r="D451" s="523"/>
      <c r="E451" s="523"/>
      <c r="F451" s="523"/>
      <c r="G451" s="523"/>
      <c r="H451" s="523"/>
      <c r="I451" s="523"/>
      <c r="J451" s="523"/>
      <c r="K451" s="523"/>
      <c r="L451" s="523"/>
      <c r="M451" s="523"/>
      <c r="N451" s="523"/>
      <c r="O451" s="523"/>
      <c r="P451" s="523"/>
      <c r="Q451" s="523"/>
      <c r="R451" s="523"/>
    </row>
    <row r="452" spans="1:18" s="471" customFormat="1" ht="12.75" customHeight="1" x14ac:dyDescent="0.25">
      <c r="A452" s="467"/>
      <c r="B452" s="523"/>
      <c r="C452" s="523"/>
      <c r="D452" s="523"/>
      <c r="E452" s="523"/>
      <c r="F452" s="523"/>
      <c r="G452" s="523"/>
      <c r="H452" s="523"/>
      <c r="I452" s="523"/>
      <c r="J452" s="523"/>
      <c r="K452" s="523"/>
      <c r="L452" s="523"/>
      <c r="M452" s="523"/>
      <c r="N452" s="523"/>
      <c r="O452" s="523"/>
      <c r="P452" s="523"/>
      <c r="Q452" s="523"/>
      <c r="R452" s="523"/>
    </row>
    <row r="453" spans="1:18" s="471" customFormat="1" ht="12.75" customHeight="1" x14ac:dyDescent="0.25">
      <c r="A453" s="467"/>
      <c r="B453" s="523"/>
      <c r="C453" s="523"/>
      <c r="D453" s="523"/>
      <c r="E453" s="523"/>
      <c r="F453" s="523"/>
      <c r="G453" s="523"/>
      <c r="H453" s="523"/>
      <c r="I453" s="523"/>
      <c r="J453" s="523"/>
      <c r="K453" s="523"/>
      <c r="L453" s="523"/>
      <c r="M453" s="523"/>
      <c r="N453" s="523"/>
      <c r="O453" s="523"/>
      <c r="P453" s="523"/>
      <c r="Q453" s="523"/>
      <c r="R453" s="523"/>
    </row>
    <row r="454" spans="1:18" s="471" customFormat="1" ht="12.75" customHeight="1" x14ac:dyDescent="0.25">
      <c r="A454" s="467"/>
      <c r="B454" s="523"/>
      <c r="C454" s="523"/>
      <c r="D454" s="523"/>
      <c r="E454" s="523"/>
      <c r="F454" s="523"/>
      <c r="G454" s="523"/>
      <c r="H454" s="523"/>
      <c r="I454" s="523"/>
      <c r="J454" s="523"/>
      <c r="K454" s="523"/>
      <c r="L454" s="523"/>
      <c r="M454" s="523"/>
      <c r="N454" s="523"/>
      <c r="O454" s="523"/>
      <c r="P454" s="523"/>
      <c r="Q454" s="523"/>
      <c r="R454" s="523"/>
    </row>
    <row r="455" spans="1:18" s="471" customFormat="1" ht="12.75" customHeight="1" x14ac:dyDescent="0.25">
      <c r="A455" s="467"/>
      <c r="B455" s="523"/>
      <c r="C455" s="523"/>
      <c r="D455" s="523"/>
      <c r="E455" s="523"/>
      <c r="F455" s="523"/>
      <c r="G455" s="523"/>
      <c r="H455" s="523"/>
      <c r="I455" s="523"/>
      <c r="J455" s="523"/>
      <c r="K455" s="523"/>
      <c r="L455" s="523"/>
      <c r="M455" s="523"/>
      <c r="N455" s="523"/>
      <c r="O455" s="523"/>
      <c r="P455" s="523"/>
      <c r="Q455" s="523"/>
      <c r="R455" s="523"/>
    </row>
    <row r="456" spans="1:18" s="471" customFormat="1" ht="12.75" customHeight="1" x14ac:dyDescent="0.25">
      <c r="A456" s="467"/>
      <c r="B456" s="523"/>
      <c r="C456" s="523"/>
      <c r="D456" s="523"/>
      <c r="E456" s="523"/>
      <c r="F456" s="523"/>
      <c r="G456" s="523"/>
      <c r="H456" s="523"/>
      <c r="I456" s="523"/>
      <c r="J456" s="523"/>
      <c r="K456" s="523"/>
      <c r="L456" s="523"/>
      <c r="M456" s="523"/>
      <c r="N456" s="523"/>
      <c r="O456" s="523"/>
      <c r="P456" s="523"/>
      <c r="Q456" s="523"/>
      <c r="R456" s="523"/>
    </row>
    <row r="457" spans="1:18" s="471" customFormat="1" ht="12.75" customHeight="1" x14ac:dyDescent="0.25">
      <c r="A457" s="467"/>
      <c r="B457" s="523"/>
      <c r="C457" s="523"/>
      <c r="D457" s="523"/>
      <c r="E457" s="523"/>
      <c r="F457" s="523"/>
      <c r="G457" s="523"/>
      <c r="H457" s="523"/>
      <c r="I457" s="523"/>
      <c r="J457" s="523"/>
      <c r="K457" s="523"/>
      <c r="L457" s="523"/>
      <c r="M457" s="523"/>
      <c r="N457" s="523"/>
      <c r="O457" s="523"/>
      <c r="P457" s="523"/>
      <c r="Q457" s="523"/>
      <c r="R457" s="523"/>
    </row>
    <row r="458" spans="1:18" s="471" customFormat="1" ht="12.75" customHeight="1" x14ac:dyDescent="0.25">
      <c r="A458" s="467"/>
      <c r="B458" s="523"/>
      <c r="C458" s="523"/>
      <c r="D458" s="523"/>
      <c r="E458" s="523"/>
      <c r="F458" s="523"/>
      <c r="G458" s="523"/>
      <c r="H458" s="523"/>
      <c r="I458" s="523"/>
      <c r="J458" s="523"/>
      <c r="K458" s="523"/>
      <c r="L458" s="523"/>
      <c r="M458" s="523"/>
      <c r="N458" s="523"/>
      <c r="O458" s="523"/>
      <c r="P458" s="523"/>
      <c r="Q458" s="523"/>
      <c r="R458" s="523"/>
    </row>
    <row r="459" spans="1:18" s="471" customFormat="1" ht="12.75" customHeight="1" x14ac:dyDescent="0.25">
      <c r="A459" s="467"/>
      <c r="B459" s="523"/>
      <c r="C459" s="523"/>
      <c r="D459" s="523"/>
      <c r="E459" s="523"/>
      <c r="F459" s="523"/>
      <c r="G459" s="523"/>
      <c r="H459" s="523"/>
      <c r="I459" s="523"/>
      <c r="J459" s="523"/>
      <c r="K459" s="523"/>
      <c r="L459" s="523"/>
      <c r="M459" s="523"/>
      <c r="N459" s="523"/>
      <c r="O459" s="523"/>
      <c r="P459" s="523"/>
      <c r="Q459" s="523"/>
      <c r="R459" s="523"/>
    </row>
    <row r="460" spans="1:18" s="471" customFormat="1" ht="12.75" customHeight="1" x14ac:dyDescent="0.25">
      <c r="A460" s="467"/>
      <c r="B460" s="523"/>
      <c r="C460" s="523"/>
      <c r="D460" s="523"/>
      <c r="E460" s="523"/>
      <c r="F460" s="523"/>
      <c r="G460" s="523"/>
      <c r="H460" s="523"/>
      <c r="I460" s="523"/>
      <c r="J460" s="523"/>
      <c r="K460" s="523"/>
      <c r="L460" s="523"/>
      <c r="M460" s="523"/>
      <c r="N460" s="523"/>
      <c r="O460" s="523"/>
      <c r="P460" s="523"/>
      <c r="Q460" s="523"/>
      <c r="R460" s="523"/>
    </row>
    <row r="461" spans="1:18" s="471" customFormat="1" ht="12.75" customHeight="1" x14ac:dyDescent="0.25">
      <c r="A461" s="467"/>
      <c r="B461" s="523"/>
      <c r="C461" s="523"/>
      <c r="D461" s="523"/>
      <c r="E461" s="523"/>
      <c r="F461" s="523"/>
      <c r="G461" s="523"/>
      <c r="H461" s="523"/>
      <c r="I461" s="523"/>
      <c r="J461" s="523"/>
      <c r="K461" s="523"/>
      <c r="L461" s="523"/>
      <c r="M461" s="523"/>
      <c r="N461" s="523"/>
      <c r="O461" s="523"/>
      <c r="P461" s="523"/>
      <c r="Q461" s="523"/>
      <c r="R461" s="523"/>
    </row>
    <row r="462" spans="1:18" s="471" customFormat="1" ht="12.75" customHeight="1" x14ac:dyDescent="0.25">
      <c r="A462" s="467"/>
      <c r="B462" s="523"/>
      <c r="C462" s="523"/>
      <c r="D462" s="523"/>
      <c r="E462" s="523"/>
      <c r="F462" s="523"/>
      <c r="G462" s="523"/>
      <c r="H462" s="523"/>
      <c r="I462" s="523"/>
      <c r="J462" s="523"/>
      <c r="K462" s="523"/>
      <c r="L462" s="523"/>
      <c r="M462" s="523"/>
      <c r="N462" s="523"/>
      <c r="O462" s="523"/>
      <c r="P462" s="523"/>
      <c r="Q462" s="523"/>
      <c r="R462" s="523"/>
    </row>
    <row r="463" spans="1:18" s="471" customFormat="1" ht="12.75" customHeight="1" x14ac:dyDescent="0.25">
      <c r="A463" s="467"/>
      <c r="B463" s="523"/>
      <c r="C463" s="523"/>
      <c r="D463" s="523"/>
      <c r="E463" s="523"/>
      <c r="F463" s="523"/>
      <c r="G463" s="523"/>
      <c r="H463" s="523"/>
      <c r="I463" s="523"/>
      <c r="J463" s="523"/>
      <c r="K463" s="523"/>
      <c r="L463" s="523"/>
      <c r="M463" s="523"/>
      <c r="N463" s="523"/>
      <c r="O463" s="523"/>
      <c r="P463" s="523"/>
      <c r="Q463" s="523"/>
      <c r="R463" s="523"/>
    </row>
    <row r="464" spans="1:18" s="471" customFormat="1" ht="12.75" customHeight="1" x14ac:dyDescent="0.25">
      <c r="A464" s="467"/>
      <c r="B464" s="523"/>
      <c r="C464" s="523"/>
      <c r="D464" s="523"/>
      <c r="E464" s="523"/>
      <c r="F464" s="523"/>
      <c r="G464" s="523"/>
      <c r="H464" s="523"/>
      <c r="I464" s="523"/>
      <c r="J464" s="523"/>
      <c r="K464" s="523"/>
      <c r="L464" s="523"/>
      <c r="M464" s="523"/>
      <c r="N464" s="523"/>
      <c r="O464" s="523"/>
      <c r="P464" s="523"/>
      <c r="Q464" s="523"/>
      <c r="R464" s="523"/>
    </row>
    <row r="465" spans="1:18" s="471" customFormat="1" ht="12.75" customHeight="1" x14ac:dyDescent="0.25">
      <c r="A465" s="467"/>
      <c r="B465" s="523"/>
      <c r="C465" s="523"/>
      <c r="D465" s="523"/>
      <c r="E465" s="523"/>
      <c r="F465" s="523"/>
      <c r="G465" s="523"/>
      <c r="H465" s="523"/>
      <c r="I465" s="523"/>
      <c r="J465" s="523"/>
      <c r="K465" s="523"/>
      <c r="L465" s="523"/>
      <c r="M465" s="523"/>
      <c r="N465" s="523"/>
      <c r="O465" s="523"/>
      <c r="P465" s="523"/>
      <c r="Q465" s="523"/>
      <c r="R465" s="523"/>
    </row>
    <row r="466" spans="1:18" s="471" customFormat="1" ht="12.75" customHeight="1" x14ac:dyDescent="0.25">
      <c r="A466" s="467"/>
      <c r="B466" s="523"/>
      <c r="C466" s="523"/>
      <c r="D466" s="523"/>
      <c r="E466" s="523"/>
      <c r="F466" s="523"/>
      <c r="G466" s="523"/>
      <c r="H466" s="523"/>
      <c r="I466" s="523"/>
      <c r="J466" s="523"/>
      <c r="K466" s="523"/>
      <c r="L466" s="523"/>
      <c r="M466" s="523"/>
      <c r="N466" s="523"/>
      <c r="O466" s="523"/>
      <c r="P466" s="523"/>
      <c r="Q466" s="523"/>
      <c r="R466" s="523"/>
    </row>
    <row r="467" spans="1:18" s="471" customFormat="1" ht="12.75" customHeight="1" x14ac:dyDescent="0.25">
      <c r="A467" s="467"/>
      <c r="B467" s="523"/>
      <c r="C467" s="523"/>
      <c r="D467" s="523"/>
      <c r="E467" s="523"/>
      <c r="F467" s="523"/>
      <c r="G467" s="523"/>
      <c r="H467" s="523"/>
      <c r="I467" s="523"/>
      <c r="J467" s="523"/>
      <c r="K467" s="523"/>
      <c r="L467" s="523"/>
      <c r="M467" s="523"/>
      <c r="N467" s="523"/>
      <c r="O467" s="523"/>
      <c r="P467" s="523"/>
      <c r="Q467" s="523"/>
      <c r="R467" s="523"/>
    </row>
    <row r="468" spans="1:18" s="471" customFormat="1" ht="12.75" customHeight="1" x14ac:dyDescent="0.25">
      <c r="A468" s="467"/>
      <c r="B468" s="523"/>
      <c r="C468" s="523"/>
      <c r="D468" s="523"/>
      <c r="E468" s="523"/>
      <c r="F468" s="523"/>
      <c r="G468" s="523"/>
      <c r="H468" s="523"/>
      <c r="I468" s="523"/>
      <c r="J468" s="523"/>
      <c r="K468" s="523"/>
      <c r="L468" s="523"/>
      <c r="M468" s="523"/>
      <c r="N468" s="523"/>
      <c r="O468" s="523"/>
      <c r="P468" s="523"/>
      <c r="Q468" s="523"/>
      <c r="R468" s="523"/>
    </row>
    <row r="469" spans="1:18" s="471" customFormat="1" ht="12.75" customHeight="1" x14ac:dyDescent="0.25">
      <c r="A469" s="467"/>
      <c r="B469" s="523"/>
      <c r="C469" s="523"/>
      <c r="D469" s="523"/>
      <c r="E469" s="523"/>
      <c r="F469" s="523"/>
      <c r="G469" s="523"/>
      <c r="H469" s="523"/>
      <c r="I469" s="523"/>
      <c r="J469" s="523"/>
      <c r="K469" s="523"/>
      <c r="L469" s="523"/>
      <c r="M469" s="523"/>
      <c r="N469" s="523"/>
      <c r="O469" s="523"/>
      <c r="P469" s="523"/>
      <c r="Q469" s="523"/>
      <c r="R469" s="523"/>
    </row>
    <row r="470" spans="1:18" s="471" customFormat="1" ht="12.75" customHeight="1" x14ac:dyDescent="0.25">
      <c r="A470" s="467"/>
      <c r="B470" s="523"/>
      <c r="C470" s="523"/>
      <c r="D470" s="523"/>
      <c r="E470" s="523"/>
      <c r="F470" s="523"/>
      <c r="G470" s="523"/>
      <c r="H470" s="523"/>
      <c r="I470" s="523"/>
      <c r="J470" s="523"/>
      <c r="K470" s="523"/>
      <c r="L470" s="523"/>
      <c r="M470" s="523"/>
      <c r="N470" s="523"/>
      <c r="O470" s="523"/>
      <c r="P470" s="523"/>
      <c r="Q470" s="523"/>
      <c r="R470" s="523"/>
    </row>
    <row r="471" spans="1:18" s="471" customFormat="1" ht="12.75" customHeight="1" x14ac:dyDescent="0.25">
      <c r="A471" s="467"/>
      <c r="B471" s="523"/>
      <c r="C471" s="523"/>
      <c r="D471" s="523"/>
      <c r="E471" s="523"/>
      <c r="F471" s="523"/>
      <c r="G471" s="523"/>
      <c r="H471" s="523"/>
      <c r="I471" s="523"/>
      <c r="J471" s="523"/>
      <c r="K471" s="523"/>
      <c r="L471" s="523"/>
      <c r="M471" s="523"/>
      <c r="N471" s="523"/>
      <c r="O471" s="523"/>
      <c r="P471" s="523"/>
      <c r="Q471" s="523"/>
      <c r="R471" s="523"/>
    </row>
    <row r="472" spans="1:18" s="471" customFormat="1" ht="12.75" customHeight="1" x14ac:dyDescent="0.25">
      <c r="A472" s="467"/>
      <c r="B472" s="523"/>
      <c r="C472" s="523"/>
      <c r="D472" s="523"/>
      <c r="E472" s="523"/>
      <c r="F472" s="523"/>
      <c r="G472" s="523"/>
      <c r="H472" s="523"/>
      <c r="I472" s="523"/>
      <c r="J472" s="523"/>
      <c r="K472" s="523"/>
      <c r="L472" s="523"/>
      <c r="M472" s="523"/>
      <c r="N472" s="523"/>
      <c r="O472" s="523"/>
      <c r="P472" s="523"/>
      <c r="Q472" s="523"/>
      <c r="R472" s="523"/>
    </row>
    <row r="473" spans="1:18" s="471" customFormat="1" ht="12.75" customHeight="1" x14ac:dyDescent="0.25">
      <c r="A473" s="467"/>
      <c r="B473" s="523"/>
      <c r="C473" s="523"/>
      <c r="D473" s="523"/>
      <c r="E473" s="523"/>
      <c r="F473" s="523"/>
      <c r="G473" s="523"/>
      <c r="H473" s="523"/>
      <c r="I473" s="523"/>
      <c r="J473" s="523"/>
      <c r="K473" s="523"/>
      <c r="L473" s="523"/>
      <c r="M473" s="523"/>
      <c r="N473" s="523"/>
      <c r="O473" s="523"/>
      <c r="P473" s="523"/>
      <c r="Q473" s="523"/>
      <c r="R473" s="523"/>
    </row>
    <row r="474" spans="1:18" s="471" customFormat="1" ht="12.75" customHeight="1" x14ac:dyDescent="0.25">
      <c r="A474" s="467"/>
      <c r="B474" s="523"/>
      <c r="C474" s="523"/>
      <c r="D474" s="523"/>
      <c r="E474" s="523"/>
      <c r="F474" s="523"/>
      <c r="G474" s="523"/>
      <c r="H474" s="523"/>
      <c r="I474" s="523"/>
      <c r="J474" s="523"/>
      <c r="K474" s="523"/>
      <c r="L474" s="523"/>
      <c r="M474" s="523"/>
      <c r="N474" s="523"/>
      <c r="O474" s="523"/>
      <c r="P474" s="523"/>
      <c r="Q474" s="523"/>
      <c r="R474" s="523"/>
    </row>
    <row r="475" spans="1:18" s="471" customFormat="1" ht="12.75" customHeight="1" x14ac:dyDescent="0.25">
      <c r="A475" s="467"/>
      <c r="B475" s="523"/>
      <c r="C475" s="523"/>
      <c r="D475" s="523"/>
      <c r="E475" s="523"/>
      <c r="F475" s="523"/>
      <c r="G475" s="523"/>
      <c r="H475" s="523"/>
      <c r="I475" s="523"/>
      <c r="J475" s="523"/>
      <c r="K475" s="523"/>
      <c r="L475" s="523"/>
      <c r="M475" s="523"/>
      <c r="N475" s="523"/>
      <c r="O475" s="523"/>
      <c r="P475" s="523"/>
      <c r="Q475" s="523"/>
      <c r="R475" s="523"/>
    </row>
    <row r="476" spans="1:18" s="471" customFormat="1" ht="12.75" customHeight="1" x14ac:dyDescent="0.25">
      <c r="A476" s="467"/>
      <c r="B476" s="523"/>
      <c r="C476" s="523"/>
      <c r="D476" s="523"/>
      <c r="E476" s="523"/>
      <c r="F476" s="523"/>
      <c r="G476" s="523"/>
      <c r="H476" s="523"/>
      <c r="I476" s="523"/>
      <c r="J476" s="523"/>
      <c r="K476" s="523"/>
      <c r="L476" s="523"/>
      <c r="M476" s="523"/>
      <c r="N476" s="523"/>
      <c r="O476" s="523"/>
      <c r="P476" s="523"/>
      <c r="Q476" s="523"/>
      <c r="R476" s="523"/>
    </row>
    <row r="477" spans="1:18" s="471" customFormat="1" ht="12.75" customHeight="1" x14ac:dyDescent="0.25">
      <c r="A477" s="467"/>
      <c r="B477" s="523"/>
      <c r="C477" s="523"/>
      <c r="D477" s="523"/>
      <c r="E477" s="523"/>
      <c r="F477" s="523"/>
      <c r="G477" s="523"/>
      <c r="H477" s="523"/>
      <c r="I477" s="523"/>
      <c r="J477" s="523"/>
      <c r="K477" s="523"/>
      <c r="L477" s="523"/>
      <c r="M477" s="523"/>
      <c r="N477" s="523"/>
      <c r="O477" s="523"/>
      <c r="P477" s="523"/>
      <c r="Q477" s="523"/>
      <c r="R477" s="523"/>
    </row>
    <row r="478" spans="1:18" s="471" customFormat="1" ht="12.75" customHeight="1" x14ac:dyDescent="0.25">
      <c r="A478" s="467"/>
      <c r="B478" s="523"/>
      <c r="C478" s="523"/>
      <c r="D478" s="523"/>
      <c r="E478" s="523"/>
      <c r="F478" s="523"/>
      <c r="G478" s="523"/>
      <c r="H478" s="523"/>
      <c r="I478" s="523"/>
      <c r="J478" s="523"/>
      <c r="K478" s="523"/>
      <c r="L478" s="523"/>
      <c r="M478" s="523"/>
      <c r="N478" s="523"/>
      <c r="O478" s="523"/>
      <c r="P478" s="523"/>
      <c r="Q478" s="523"/>
      <c r="R478" s="523"/>
    </row>
    <row r="479" spans="1:18" s="471" customFormat="1" ht="12.75" customHeight="1" x14ac:dyDescent="0.25">
      <c r="A479" s="467"/>
      <c r="B479" s="523"/>
      <c r="C479" s="523"/>
      <c r="D479" s="523"/>
      <c r="E479" s="523"/>
      <c r="F479" s="523"/>
      <c r="G479" s="523"/>
      <c r="H479" s="523"/>
      <c r="I479" s="523"/>
      <c r="J479" s="523"/>
      <c r="K479" s="523"/>
      <c r="L479" s="523"/>
      <c r="M479" s="523"/>
      <c r="N479" s="523"/>
      <c r="O479" s="523"/>
      <c r="P479" s="523"/>
      <c r="Q479" s="523"/>
      <c r="R479" s="523"/>
    </row>
    <row r="480" spans="1:18" s="471" customFormat="1" ht="12.75" customHeight="1" x14ac:dyDescent="0.25">
      <c r="A480" s="467"/>
      <c r="B480" s="523"/>
      <c r="C480" s="523"/>
      <c r="D480" s="523"/>
      <c r="E480" s="523"/>
      <c r="F480" s="523"/>
      <c r="G480" s="523"/>
      <c r="H480" s="523"/>
      <c r="I480" s="523"/>
      <c r="J480" s="523"/>
      <c r="K480" s="523"/>
      <c r="L480" s="523"/>
      <c r="M480" s="523"/>
      <c r="N480" s="523"/>
      <c r="O480" s="523"/>
      <c r="P480" s="523"/>
      <c r="Q480" s="523"/>
      <c r="R480" s="523"/>
    </row>
    <row r="481" spans="1:18" s="471" customFormat="1" ht="12.75" customHeight="1" x14ac:dyDescent="0.25">
      <c r="A481" s="467"/>
      <c r="B481" s="523"/>
      <c r="C481" s="523"/>
      <c r="D481" s="523"/>
      <c r="E481" s="523"/>
      <c r="F481" s="523"/>
      <c r="G481" s="523"/>
      <c r="H481" s="523"/>
      <c r="I481" s="523"/>
      <c r="J481" s="523"/>
      <c r="K481" s="523"/>
      <c r="L481" s="523"/>
      <c r="M481" s="523"/>
      <c r="N481" s="523"/>
      <c r="O481" s="523"/>
      <c r="P481" s="523"/>
      <c r="Q481" s="523"/>
      <c r="R481" s="523"/>
    </row>
    <row r="482" spans="1:18" s="471" customFormat="1" ht="12.75" customHeight="1" x14ac:dyDescent="0.25">
      <c r="A482" s="467"/>
      <c r="B482" s="523"/>
      <c r="C482" s="523"/>
      <c r="D482" s="523"/>
      <c r="E482" s="523"/>
      <c r="F482" s="523"/>
      <c r="G482" s="523"/>
      <c r="H482" s="523"/>
      <c r="I482" s="523"/>
      <c r="J482" s="523"/>
      <c r="K482" s="523"/>
      <c r="L482" s="523"/>
      <c r="M482" s="523"/>
      <c r="N482" s="523"/>
      <c r="O482" s="523"/>
      <c r="P482" s="523"/>
      <c r="Q482" s="523"/>
      <c r="R482" s="523"/>
    </row>
    <row r="483" spans="1:18" s="471" customFormat="1" ht="12.75" customHeight="1" x14ac:dyDescent="0.25">
      <c r="A483" s="467"/>
      <c r="B483" s="523"/>
      <c r="C483" s="523"/>
      <c r="D483" s="523"/>
      <c r="E483" s="523"/>
      <c r="F483" s="523"/>
      <c r="G483" s="523"/>
      <c r="H483" s="523"/>
      <c r="I483" s="523"/>
      <c r="J483" s="523"/>
      <c r="K483" s="523"/>
      <c r="L483" s="523"/>
      <c r="M483" s="523"/>
      <c r="N483" s="523"/>
      <c r="O483" s="523"/>
      <c r="P483" s="523"/>
      <c r="Q483" s="523"/>
      <c r="R483" s="523"/>
    </row>
    <row r="484" spans="1:18" s="471" customFormat="1" ht="12.75" customHeight="1" x14ac:dyDescent="0.25">
      <c r="A484" s="467"/>
      <c r="B484" s="523"/>
      <c r="C484" s="523"/>
      <c r="D484" s="523"/>
      <c r="E484" s="523"/>
      <c r="F484" s="523"/>
      <c r="G484" s="523"/>
      <c r="H484" s="523"/>
      <c r="I484" s="523"/>
      <c r="J484" s="523"/>
      <c r="K484" s="523"/>
      <c r="L484" s="523"/>
      <c r="M484" s="523"/>
      <c r="N484" s="523"/>
      <c r="O484" s="523"/>
      <c r="P484" s="523"/>
      <c r="Q484" s="523"/>
      <c r="R484" s="523"/>
    </row>
    <row r="485" spans="1:18" s="471" customFormat="1" ht="12.75" customHeight="1" x14ac:dyDescent="0.25">
      <c r="A485" s="467"/>
      <c r="B485" s="523"/>
      <c r="C485" s="523"/>
      <c r="D485" s="523"/>
      <c r="E485" s="523"/>
      <c r="F485" s="523"/>
      <c r="G485" s="523"/>
      <c r="H485" s="523"/>
      <c r="I485" s="523"/>
      <c r="J485" s="523"/>
      <c r="K485" s="523"/>
      <c r="L485" s="523"/>
      <c r="M485" s="523"/>
      <c r="N485" s="523"/>
      <c r="O485" s="523"/>
      <c r="P485" s="523"/>
      <c r="Q485" s="523"/>
      <c r="R485" s="523"/>
    </row>
    <row r="486" spans="1:18" s="471" customFormat="1" ht="12.75" customHeight="1" x14ac:dyDescent="0.25">
      <c r="A486" s="467"/>
      <c r="B486" s="523"/>
      <c r="C486" s="523"/>
      <c r="D486" s="523"/>
      <c r="E486" s="523"/>
      <c r="F486" s="523"/>
      <c r="G486" s="523"/>
      <c r="H486" s="523"/>
      <c r="I486" s="523"/>
      <c r="J486" s="523"/>
      <c r="K486" s="523"/>
      <c r="L486" s="523"/>
      <c r="M486" s="523"/>
      <c r="N486" s="523"/>
      <c r="O486" s="523"/>
      <c r="P486" s="523"/>
      <c r="Q486" s="523"/>
      <c r="R486" s="523"/>
    </row>
    <row r="487" spans="1:18" s="471" customFormat="1" ht="12.75" customHeight="1" x14ac:dyDescent="0.25">
      <c r="A487" s="467"/>
      <c r="B487" s="523"/>
      <c r="C487" s="523"/>
      <c r="D487" s="523"/>
      <c r="E487" s="523"/>
      <c r="F487" s="523"/>
      <c r="G487" s="523"/>
      <c r="H487" s="523"/>
      <c r="I487" s="523"/>
      <c r="J487" s="523"/>
      <c r="K487" s="523"/>
      <c r="L487" s="523"/>
      <c r="M487" s="523"/>
      <c r="N487" s="523"/>
      <c r="O487" s="523"/>
      <c r="P487" s="523"/>
      <c r="Q487" s="523"/>
      <c r="R487" s="523"/>
    </row>
    <row r="488" spans="1:18" s="471" customFormat="1" ht="12.75" customHeight="1" x14ac:dyDescent="0.25">
      <c r="A488" s="467"/>
      <c r="B488" s="523"/>
      <c r="C488" s="523"/>
      <c r="D488" s="523"/>
      <c r="E488" s="523"/>
      <c r="F488" s="523"/>
      <c r="G488" s="523"/>
      <c r="H488" s="523"/>
      <c r="I488" s="523"/>
      <c r="J488" s="523"/>
      <c r="K488" s="523"/>
      <c r="L488" s="523"/>
      <c r="M488" s="523"/>
      <c r="N488" s="523"/>
      <c r="O488" s="523"/>
      <c r="P488" s="523"/>
      <c r="Q488" s="523"/>
      <c r="R488" s="523"/>
    </row>
    <row r="489" spans="1:18" s="471" customFormat="1" ht="12.75" customHeight="1" x14ac:dyDescent="0.25">
      <c r="A489" s="467"/>
      <c r="B489" s="523"/>
      <c r="C489" s="523"/>
      <c r="D489" s="523"/>
      <c r="E489" s="523"/>
      <c r="F489" s="523"/>
      <c r="G489" s="523"/>
      <c r="H489" s="523"/>
      <c r="I489" s="523"/>
      <c r="J489" s="523"/>
      <c r="K489" s="523"/>
      <c r="L489" s="523"/>
      <c r="M489" s="523"/>
      <c r="N489" s="523"/>
      <c r="O489" s="523"/>
      <c r="P489" s="523"/>
      <c r="Q489" s="523"/>
      <c r="R489" s="523"/>
    </row>
    <row r="490" spans="1:18" s="471" customFormat="1" ht="12.75" customHeight="1" x14ac:dyDescent="0.25">
      <c r="A490" s="467"/>
      <c r="B490" s="523"/>
      <c r="C490" s="523"/>
      <c r="D490" s="523"/>
      <c r="E490" s="523"/>
      <c r="F490" s="523"/>
      <c r="G490" s="523"/>
      <c r="H490" s="523"/>
      <c r="I490" s="523"/>
      <c r="J490" s="523"/>
      <c r="K490" s="523"/>
      <c r="L490" s="523"/>
      <c r="M490" s="523"/>
      <c r="N490" s="523"/>
      <c r="O490" s="523"/>
      <c r="P490" s="523"/>
      <c r="Q490" s="523"/>
      <c r="R490" s="523"/>
    </row>
    <row r="491" spans="1:18" s="471" customFormat="1" ht="12.75" customHeight="1" x14ac:dyDescent="0.25">
      <c r="A491" s="467"/>
      <c r="B491" s="523"/>
      <c r="C491" s="523"/>
      <c r="D491" s="523"/>
      <c r="E491" s="523"/>
      <c r="F491" s="523"/>
      <c r="G491" s="523"/>
      <c r="H491" s="523"/>
      <c r="I491" s="523"/>
      <c r="J491" s="523"/>
      <c r="K491" s="523"/>
      <c r="L491" s="523"/>
      <c r="M491" s="523"/>
      <c r="N491" s="523"/>
      <c r="O491" s="523"/>
      <c r="P491" s="523"/>
      <c r="Q491" s="523"/>
      <c r="R491" s="523"/>
    </row>
    <row r="492" spans="1:18" s="471" customFormat="1" ht="12.75" customHeight="1" x14ac:dyDescent="0.25">
      <c r="A492" s="467"/>
      <c r="B492" s="523"/>
      <c r="C492" s="523"/>
      <c r="D492" s="523"/>
      <c r="E492" s="523"/>
      <c r="F492" s="523"/>
      <c r="G492" s="523"/>
      <c r="H492" s="523"/>
      <c r="I492" s="523"/>
      <c r="J492" s="523"/>
      <c r="K492" s="523"/>
      <c r="L492" s="523"/>
      <c r="M492" s="523"/>
      <c r="N492" s="523"/>
      <c r="O492" s="523"/>
      <c r="P492" s="523"/>
      <c r="Q492" s="523"/>
      <c r="R492" s="523"/>
    </row>
    <row r="493" spans="1:18" s="471" customFormat="1" ht="12.75" customHeight="1" x14ac:dyDescent="0.25">
      <c r="A493" s="467"/>
      <c r="B493" s="523"/>
      <c r="C493" s="523"/>
      <c r="D493" s="523"/>
      <c r="E493" s="523"/>
      <c r="F493" s="523"/>
      <c r="G493" s="523"/>
      <c r="H493" s="523"/>
      <c r="I493" s="523"/>
      <c r="J493" s="523"/>
      <c r="K493" s="523"/>
      <c r="L493" s="523"/>
      <c r="M493" s="523"/>
      <c r="N493" s="523"/>
      <c r="O493" s="523"/>
      <c r="P493" s="523"/>
      <c r="Q493" s="523"/>
      <c r="R493" s="523"/>
    </row>
    <row r="494" spans="1:18" s="471" customFormat="1" ht="12.75" customHeight="1" x14ac:dyDescent="0.25">
      <c r="A494" s="467"/>
      <c r="B494" s="523"/>
      <c r="C494" s="523"/>
      <c r="D494" s="523"/>
      <c r="E494" s="523"/>
      <c r="F494" s="523"/>
      <c r="G494" s="523"/>
      <c r="H494" s="523"/>
      <c r="I494" s="523"/>
      <c r="J494" s="523"/>
      <c r="K494" s="523"/>
      <c r="L494" s="523"/>
      <c r="M494" s="523"/>
      <c r="N494" s="523"/>
      <c r="O494" s="523"/>
      <c r="P494" s="523"/>
      <c r="Q494" s="523"/>
      <c r="R494" s="523"/>
    </row>
    <row r="495" spans="1:18" s="471" customFormat="1" ht="12.75" customHeight="1" x14ac:dyDescent="0.25">
      <c r="A495" s="467"/>
      <c r="B495" s="523"/>
      <c r="C495" s="523"/>
      <c r="D495" s="523"/>
      <c r="E495" s="523"/>
      <c r="F495" s="523"/>
      <c r="G495" s="523"/>
      <c r="H495" s="523"/>
      <c r="I495" s="523"/>
      <c r="J495" s="523"/>
      <c r="K495" s="523"/>
      <c r="L495" s="523"/>
      <c r="M495" s="523"/>
      <c r="N495" s="523"/>
      <c r="O495" s="523"/>
      <c r="P495" s="523"/>
      <c r="Q495" s="523"/>
      <c r="R495" s="523"/>
    </row>
    <row r="496" spans="1:18" s="471" customFormat="1" ht="12.75" customHeight="1" x14ac:dyDescent="0.25">
      <c r="A496" s="467"/>
      <c r="B496" s="523"/>
      <c r="C496" s="523"/>
      <c r="D496" s="523"/>
      <c r="E496" s="523"/>
      <c r="F496" s="523"/>
      <c r="G496" s="523"/>
      <c r="H496" s="523"/>
      <c r="I496" s="523"/>
      <c r="J496" s="523"/>
      <c r="K496" s="523"/>
      <c r="L496" s="523"/>
      <c r="M496" s="523"/>
      <c r="N496" s="523"/>
      <c r="O496" s="523"/>
      <c r="P496" s="523"/>
      <c r="Q496" s="523"/>
      <c r="R496" s="523"/>
    </row>
    <row r="497" spans="1:18" s="471" customFormat="1" ht="12.75" customHeight="1" x14ac:dyDescent="0.25">
      <c r="A497" s="467"/>
      <c r="B497" s="523"/>
      <c r="C497" s="523"/>
      <c r="D497" s="523"/>
      <c r="E497" s="523"/>
      <c r="F497" s="523"/>
      <c r="G497" s="523"/>
      <c r="H497" s="523"/>
      <c r="I497" s="523"/>
      <c r="J497" s="523"/>
      <c r="K497" s="523"/>
      <c r="L497" s="523"/>
      <c r="M497" s="523"/>
      <c r="N497" s="523"/>
      <c r="O497" s="523"/>
      <c r="P497" s="523"/>
      <c r="Q497" s="523"/>
      <c r="R497" s="523"/>
    </row>
    <row r="498" spans="1:18" s="471" customFormat="1" ht="12.75" customHeight="1" x14ac:dyDescent="0.25">
      <c r="A498" s="467"/>
      <c r="B498" s="523"/>
      <c r="C498" s="523"/>
      <c r="D498" s="523"/>
      <c r="E498" s="523"/>
      <c r="F498" s="523"/>
      <c r="G498" s="523"/>
      <c r="H498" s="523"/>
      <c r="I498" s="523"/>
      <c r="J498" s="523"/>
      <c r="K498" s="523"/>
      <c r="L498" s="523"/>
      <c r="M498" s="523"/>
      <c r="N498" s="523"/>
      <c r="O498" s="523"/>
      <c r="P498" s="523"/>
      <c r="Q498" s="523"/>
      <c r="R498" s="523"/>
    </row>
    <row r="499" spans="1:18" s="471" customFormat="1" ht="12.75" customHeight="1" x14ac:dyDescent="0.25">
      <c r="A499" s="467"/>
      <c r="B499" s="523"/>
      <c r="C499" s="523"/>
      <c r="D499" s="523"/>
      <c r="E499" s="523"/>
      <c r="F499" s="523"/>
      <c r="G499" s="523"/>
      <c r="H499" s="523"/>
      <c r="I499" s="523"/>
      <c r="J499" s="523"/>
      <c r="K499" s="523"/>
      <c r="L499" s="523"/>
      <c r="M499" s="523"/>
      <c r="N499" s="523"/>
      <c r="O499" s="523"/>
      <c r="P499" s="523"/>
      <c r="Q499" s="523"/>
      <c r="R499" s="523"/>
    </row>
    <row r="500" spans="1:18" s="471" customFormat="1" ht="12.75" customHeight="1" x14ac:dyDescent="0.25">
      <c r="A500" s="467"/>
      <c r="B500" s="523"/>
      <c r="C500" s="523"/>
      <c r="D500" s="523"/>
      <c r="E500" s="523"/>
      <c r="F500" s="523"/>
      <c r="G500" s="523"/>
      <c r="H500" s="523"/>
      <c r="I500" s="523"/>
      <c r="J500" s="523"/>
      <c r="K500" s="523"/>
      <c r="L500" s="523"/>
      <c r="M500" s="523"/>
      <c r="N500" s="523"/>
      <c r="O500" s="523"/>
      <c r="P500" s="523"/>
      <c r="Q500" s="523"/>
      <c r="R500" s="523"/>
    </row>
    <row r="501" spans="1:18" s="471" customFormat="1" ht="12.75" customHeight="1" x14ac:dyDescent="0.25">
      <c r="A501" s="467"/>
      <c r="B501" s="523"/>
      <c r="C501" s="523"/>
      <c r="D501" s="523"/>
      <c r="E501" s="523"/>
      <c r="F501" s="523"/>
      <c r="G501" s="523"/>
      <c r="H501" s="523"/>
      <c r="I501" s="523"/>
      <c r="J501" s="523"/>
      <c r="K501" s="523"/>
      <c r="L501" s="523"/>
      <c r="M501" s="523"/>
      <c r="N501" s="523"/>
      <c r="O501" s="523"/>
      <c r="P501" s="523"/>
      <c r="Q501" s="523"/>
      <c r="R501" s="523"/>
    </row>
    <row r="502" spans="1:18" s="471" customFormat="1" ht="12.75" customHeight="1" x14ac:dyDescent="0.25">
      <c r="A502" s="467"/>
      <c r="B502" s="523"/>
      <c r="C502" s="523"/>
      <c r="D502" s="523"/>
      <c r="E502" s="523"/>
      <c r="F502" s="523"/>
      <c r="G502" s="523"/>
      <c r="H502" s="523"/>
      <c r="I502" s="523"/>
      <c r="J502" s="523"/>
      <c r="K502" s="523"/>
      <c r="L502" s="523"/>
      <c r="M502" s="523"/>
      <c r="N502" s="523"/>
      <c r="O502" s="523"/>
      <c r="P502" s="523"/>
      <c r="Q502" s="523"/>
      <c r="R502" s="523"/>
    </row>
    <row r="503" spans="1:18" s="471" customFormat="1" ht="12.75" customHeight="1" x14ac:dyDescent="0.25">
      <c r="A503" s="467"/>
      <c r="B503" s="523"/>
      <c r="C503" s="523"/>
      <c r="D503" s="523"/>
      <c r="E503" s="523"/>
      <c r="F503" s="523"/>
      <c r="G503" s="523"/>
      <c r="H503" s="523"/>
      <c r="I503" s="523"/>
      <c r="J503" s="523"/>
      <c r="K503" s="523"/>
      <c r="L503" s="523"/>
      <c r="M503" s="523"/>
      <c r="N503" s="523"/>
      <c r="O503" s="523"/>
      <c r="P503" s="523"/>
      <c r="Q503" s="523"/>
      <c r="R503" s="523"/>
    </row>
    <row r="504" spans="1:18" s="471" customFormat="1" ht="12.75" customHeight="1" x14ac:dyDescent="0.25">
      <c r="A504" s="467"/>
      <c r="B504" s="523"/>
      <c r="C504" s="523"/>
      <c r="D504" s="523"/>
      <c r="E504" s="523"/>
      <c r="F504" s="523"/>
      <c r="G504" s="523"/>
      <c r="H504" s="523"/>
      <c r="I504" s="523"/>
      <c r="J504" s="523"/>
      <c r="K504" s="523"/>
      <c r="L504" s="523"/>
      <c r="M504" s="523"/>
      <c r="N504" s="523"/>
      <c r="O504" s="523"/>
      <c r="P504" s="523"/>
      <c r="Q504" s="523"/>
      <c r="R504" s="523"/>
    </row>
    <row r="505" spans="1:18" s="471" customFormat="1" ht="12.75" customHeight="1" x14ac:dyDescent="0.25">
      <c r="A505" s="467"/>
      <c r="B505" s="523"/>
      <c r="C505" s="523"/>
      <c r="D505" s="523"/>
      <c r="E505" s="523"/>
      <c r="F505" s="523"/>
      <c r="G505" s="523"/>
      <c r="H505" s="523"/>
      <c r="I505" s="523"/>
      <c r="J505" s="523"/>
      <c r="K505" s="523"/>
      <c r="L505" s="523"/>
      <c r="M505" s="523"/>
      <c r="N505" s="523"/>
      <c r="O505" s="523"/>
      <c r="P505" s="523"/>
      <c r="Q505" s="523"/>
      <c r="R505" s="523"/>
    </row>
    <row r="506" spans="1:18" s="471" customFormat="1" ht="12.75" customHeight="1" x14ac:dyDescent="0.25">
      <c r="A506" s="467"/>
      <c r="B506" s="523"/>
      <c r="C506" s="523"/>
      <c r="D506" s="523"/>
      <c r="E506" s="523"/>
      <c r="F506" s="523"/>
      <c r="G506" s="523"/>
      <c r="H506" s="523"/>
      <c r="I506" s="523"/>
      <c r="J506" s="523"/>
      <c r="K506" s="523"/>
      <c r="L506" s="523"/>
      <c r="M506" s="523"/>
      <c r="N506" s="523"/>
      <c r="O506" s="523"/>
      <c r="P506" s="523"/>
      <c r="Q506" s="523"/>
      <c r="R506" s="523"/>
    </row>
    <row r="507" spans="1:18" s="471" customFormat="1" ht="12.75" customHeight="1" x14ac:dyDescent="0.25">
      <c r="A507" s="467"/>
      <c r="B507" s="523"/>
      <c r="C507" s="523"/>
      <c r="D507" s="523"/>
      <c r="E507" s="523"/>
      <c r="F507" s="523"/>
      <c r="G507" s="523"/>
      <c r="H507" s="523"/>
      <c r="I507" s="523"/>
      <c r="J507" s="523"/>
      <c r="K507" s="523"/>
      <c r="L507" s="523"/>
      <c r="M507" s="523"/>
      <c r="N507" s="523"/>
      <c r="O507" s="523"/>
      <c r="P507" s="523"/>
      <c r="Q507" s="523"/>
      <c r="R507" s="523"/>
    </row>
    <row r="508" spans="1:18" s="471" customFormat="1" ht="12.75" customHeight="1" x14ac:dyDescent="0.25">
      <c r="A508" s="467"/>
      <c r="B508" s="523"/>
      <c r="C508" s="523"/>
      <c r="D508" s="523"/>
      <c r="E508" s="523"/>
      <c r="F508" s="523"/>
      <c r="G508" s="523"/>
      <c r="H508" s="523"/>
      <c r="I508" s="523"/>
      <c r="J508" s="523"/>
      <c r="K508" s="523"/>
      <c r="L508" s="523"/>
      <c r="M508" s="523"/>
      <c r="N508" s="523"/>
      <c r="O508" s="523"/>
      <c r="P508" s="523"/>
      <c r="Q508" s="523"/>
      <c r="R508" s="523"/>
    </row>
    <row r="509" spans="1:18" s="471" customFormat="1" ht="12.75" customHeight="1" x14ac:dyDescent="0.25">
      <c r="A509" s="467"/>
      <c r="B509" s="523"/>
      <c r="C509" s="523"/>
      <c r="D509" s="523"/>
      <c r="E509" s="523"/>
      <c r="F509" s="523"/>
      <c r="G509" s="523"/>
      <c r="H509" s="523"/>
      <c r="I509" s="523"/>
      <c r="J509" s="523"/>
      <c r="K509" s="523"/>
      <c r="L509" s="523"/>
      <c r="M509" s="523"/>
      <c r="N509" s="523"/>
      <c r="O509" s="523"/>
      <c r="P509" s="523"/>
      <c r="Q509" s="523"/>
      <c r="R509" s="523"/>
    </row>
    <row r="510" spans="1:18" s="471" customFormat="1" ht="12.75" customHeight="1" x14ac:dyDescent="0.25">
      <c r="A510" s="467"/>
      <c r="B510" s="523"/>
      <c r="C510" s="523"/>
      <c r="D510" s="523"/>
      <c r="E510" s="523"/>
      <c r="F510" s="523"/>
      <c r="G510" s="523"/>
      <c r="H510" s="523"/>
      <c r="I510" s="523"/>
      <c r="J510" s="523"/>
      <c r="K510" s="523"/>
      <c r="L510" s="523"/>
      <c r="M510" s="523"/>
      <c r="N510" s="523"/>
      <c r="O510" s="523"/>
      <c r="P510" s="523"/>
      <c r="Q510" s="523"/>
      <c r="R510" s="523"/>
    </row>
    <row r="511" spans="1:18" s="471" customFormat="1" ht="12.75" customHeight="1" x14ac:dyDescent="0.25">
      <c r="A511" s="467"/>
      <c r="B511" s="523"/>
      <c r="C511" s="523"/>
      <c r="D511" s="523"/>
      <c r="E511" s="523"/>
      <c r="F511" s="523"/>
      <c r="G511" s="523"/>
      <c r="H511" s="523"/>
      <c r="I511" s="523"/>
      <c r="J511" s="523"/>
      <c r="K511" s="523"/>
      <c r="L511" s="523"/>
      <c r="M511" s="523"/>
      <c r="N511" s="523"/>
      <c r="O511" s="523"/>
      <c r="P511" s="523"/>
      <c r="Q511" s="523"/>
      <c r="R511" s="523"/>
    </row>
    <row r="512" spans="1:18" s="471" customFormat="1" ht="12.75" customHeight="1" x14ac:dyDescent="0.25">
      <c r="A512" s="467"/>
      <c r="B512" s="523"/>
      <c r="C512" s="523"/>
      <c r="D512" s="523"/>
      <c r="E512" s="523"/>
      <c r="F512" s="523"/>
      <c r="G512" s="523"/>
      <c r="H512" s="523"/>
      <c r="I512" s="523"/>
      <c r="J512" s="523"/>
      <c r="K512" s="523"/>
      <c r="L512" s="523"/>
      <c r="M512" s="523"/>
      <c r="N512" s="523"/>
      <c r="O512" s="523"/>
      <c r="P512" s="523"/>
      <c r="Q512" s="523"/>
      <c r="R512" s="523"/>
    </row>
    <row r="513" spans="1:18" s="471" customFormat="1" ht="12.75" customHeight="1" x14ac:dyDescent="0.25">
      <c r="A513" s="467"/>
      <c r="B513" s="523"/>
      <c r="C513" s="523"/>
      <c r="D513" s="523"/>
      <c r="E513" s="523"/>
      <c r="F513" s="523"/>
      <c r="G513" s="523"/>
      <c r="H513" s="523"/>
      <c r="I513" s="523"/>
      <c r="J513" s="523"/>
      <c r="K513" s="523"/>
      <c r="L513" s="523"/>
      <c r="M513" s="523"/>
      <c r="N513" s="523"/>
      <c r="O513" s="523"/>
      <c r="P513" s="523"/>
      <c r="Q513" s="523"/>
      <c r="R513" s="523"/>
    </row>
    <row r="514" spans="1:18" s="471" customFormat="1" ht="12.75" customHeight="1" x14ac:dyDescent="0.25">
      <c r="A514" s="467"/>
      <c r="B514" s="523"/>
      <c r="C514" s="523"/>
      <c r="D514" s="523"/>
      <c r="E514" s="523"/>
      <c r="F514" s="523"/>
      <c r="G514" s="523"/>
      <c r="H514" s="523"/>
      <c r="I514" s="523"/>
      <c r="J514" s="523"/>
      <c r="K514" s="523"/>
      <c r="L514" s="523"/>
      <c r="M514" s="523"/>
      <c r="N514" s="523"/>
      <c r="O514" s="523"/>
      <c r="P514" s="523"/>
      <c r="Q514" s="523"/>
      <c r="R514" s="523"/>
    </row>
    <row r="515" spans="1:18" s="471" customFormat="1" ht="12.75" customHeight="1" x14ac:dyDescent="0.25">
      <c r="A515" s="467"/>
      <c r="B515" s="523"/>
      <c r="C515" s="523"/>
      <c r="D515" s="523"/>
      <c r="E515" s="523"/>
      <c r="F515" s="523"/>
      <c r="G515" s="523"/>
      <c r="H515" s="523"/>
      <c r="I515" s="523"/>
      <c r="J515" s="523"/>
      <c r="K515" s="523"/>
      <c r="L515" s="523"/>
      <c r="M515" s="523"/>
      <c r="N515" s="523"/>
      <c r="O515" s="523"/>
      <c r="P515" s="523"/>
      <c r="Q515" s="523"/>
      <c r="R515" s="523"/>
    </row>
    <row r="516" spans="1:18" s="471" customFormat="1" ht="12.75" customHeight="1" x14ac:dyDescent="0.25">
      <c r="A516" s="467"/>
      <c r="B516" s="523"/>
      <c r="C516" s="523"/>
      <c r="D516" s="523"/>
      <c r="E516" s="523"/>
      <c r="F516" s="523"/>
      <c r="G516" s="523"/>
      <c r="H516" s="523"/>
      <c r="I516" s="523"/>
      <c r="J516" s="523"/>
      <c r="K516" s="523"/>
      <c r="L516" s="523"/>
      <c r="M516" s="523"/>
      <c r="N516" s="523"/>
      <c r="O516" s="523"/>
      <c r="P516" s="523"/>
      <c r="Q516" s="523"/>
      <c r="R516" s="523"/>
    </row>
    <row r="517" spans="1:18" s="471" customFormat="1" ht="12.75" customHeight="1" x14ac:dyDescent="0.25">
      <c r="A517" s="467"/>
      <c r="B517" s="523"/>
      <c r="C517" s="523"/>
      <c r="D517" s="523"/>
      <c r="E517" s="523"/>
      <c r="F517" s="523"/>
      <c r="G517" s="523"/>
      <c r="H517" s="523"/>
      <c r="I517" s="523"/>
      <c r="J517" s="523"/>
      <c r="K517" s="523"/>
      <c r="L517" s="523"/>
      <c r="M517" s="523"/>
      <c r="N517" s="523"/>
      <c r="O517" s="523"/>
      <c r="P517" s="523"/>
      <c r="Q517" s="523"/>
      <c r="R517" s="523"/>
    </row>
    <row r="518" spans="1:18" s="471" customFormat="1" ht="12.75" customHeight="1" x14ac:dyDescent="0.25">
      <c r="A518" s="467"/>
      <c r="B518" s="523"/>
      <c r="C518" s="523"/>
      <c r="D518" s="523"/>
      <c r="E518" s="523"/>
      <c r="F518" s="523"/>
      <c r="G518" s="523"/>
      <c r="H518" s="523"/>
      <c r="I518" s="523"/>
      <c r="J518" s="523"/>
      <c r="K518" s="523"/>
      <c r="L518" s="523"/>
      <c r="M518" s="523"/>
      <c r="N518" s="523"/>
      <c r="O518" s="523"/>
      <c r="P518" s="523"/>
      <c r="Q518" s="523"/>
      <c r="R518" s="523"/>
    </row>
    <row r="519" spans="1:18" s="471" customFormat="1" ht="12.75" customHeight="1" x14ac:dyDescent="0.25">
      <c r="A519" s="467"/>
      <c r="B519" s="523"/>
      <c r="C519" s="523"/>
      <c r="D519" s="523"/>
      <c r="E519" s="523"/>
      <c r="F519" s="523"/>
      <c r="G519" s="523"/>
      <c r="H519" s="523"/>
      <c r="I519" s="523"/>
      <c r="J519" s="523"/>
      <c r="K519" s="523"/>
      <c r="L519" s="523"/>
      <c r="M519" s="523"/>
      <c r="N519" s="523"/>
      <c r="O519" s="523"/>
      <c r="P519" s="523"/>
      <c r="Q519" s="523"/>
      <c r="R519" s="523"/>
    </row>
    <row r="520" spans="1:18" s="471" customFormat="1" ht="12.75" customHeight="1" x14ac:dyDescent="0.25">
      <c r="A520" s="467"/>
      <c r="B520" s="523"/>
      <c r="C520" s="523"/>
      <c r="D520" s="523"/>
      <c r="E520" s="523"/>
      <c r="F520" s="523"/>
      <c r="G520" s="523"/>
      <c r="H520" s="523"/>
      <c r="I520" s="523"/>
      <c r="J520" s="523"/>
      <c r="K520" s="523"/>
      <c r="L520" s="523"/>
      <c r="M520" s="523"/>
      <c r="N520" s="523"/>
      <c r="O520" s="523"/>
      <c r="P520" s="523"/>
      <c r="Q520" s="523"/>
      <c r="R520" s="523"/>
    </row>
    <row r="521" spans="1:18" s="471" customFormat="1" ht="12.75" customHeight="1" x14ac:dyDescent="0.25">
      <c r="A521" s="467"/>
      <c r="B521" s="523"/>
      <c r="C521" s="523"/>
      <c r="D521" s="523"/>
      <c r="E521" s="523"/>
      <c r="F521" s="523"/>
      <c r="G521" s="523"/>
      <c r="H521" s="523"/>
      <c r="I521" s="523"/>
      <c r="J521" s="523"/>
      <c r="K521" s="523"/>
      <c r="L521" s="523"/>
      <c r="M521" s="523"/>
      <c r="N521" s="523"/>
      <c r="O521" s="523"/>
      <c r="P521" s="523"/>
      <c r="Q521" s="523"/>
      <c r="R521" s="523"/>
    </row>
    <row r="522" spans="1:18" s="471" customFormat="1" ht="12.75" customHeight="1" x14ac:dyDescent="0.25">
      <c r="A522" s="467"/>
      <c r="B522" s="523"/>
      <c r="C522" s="523"/>
      <c r="D522" s="523"/>
      <c r="E522" s="523"/>
      <c r="F522" s="523"/>
      <c r="G522" s="523"/>
      <c r="H522" s="523"/>
      <c r="I522" s="523"/>
      <c r="J522" s="523"/>
      <c r="K522" s="523"/>
      <c r="L522" s="523"/>
      <c r="M522" s="523"/>
      <c r="N522" s="523"/>
      <c r="O522" s="523"/>
      <c r="P522" s="523"/>
      <c r="Q522" s="523"/>
      <c r="R522" s="523"/>
    </row>
    <row r="523" spans="1:18" s="471" customFormat="1" ht="12.75" customHeight="1" x14ac:dyDescent="0.25">
      <c r="A523" s="467"/>
      <c r="B523" s="523"/>
      <c r="C523" s="523"/>
      <c r="D523" s="523"/>
      <c r="E523" s="523"/>
      <c r="F523" s="523"/>
      <c r="G523" s="523"/>
      <c r="H523" s="523"/>
      <c r="I523" s="523"/>
      <c r="J523" s="523"/>
      <c r="K523" s="523"/>
      <c r="L523" s="523"/>
      <c r="M523" s="523"/>
      <c r="N523" s="523"/>
      <c r="O523" s="523"/>
      <c r="P523" s="523"/>
      <c r="Q523" s="523"/>
      <c r="R523" s="523"/>
    </row>
    <row r="524" spans="1:18" s="471" customFormat="1" ht="12.75" customHeight="1" x14ac:dyDescent="0.25">
      <c r="A524" s="467"/>
      <c r="B524" s="523"/>
      <c r="C524" s="523"/>
      <c r="D524" s="523"/>
      <c r="E524" s="523"/>
      <c r="F524" s="523"/>
      <c r="G524" s="523"/>
      <c r="H524" s="523"/>
      <c r="I524" s="523"/>
      <c r="J524" s="523"/>
      <c r="K524" s="523"/>
      <c r="L524" s="523"/>
      <c r="M524" s="523"/>
      <c r="N524" s="523"/>
      <c r="O524" s="523"/>
      <c r="P524" s="523"/>
      <c r="Q524" s="523"/>
      <c r="R524" s="523"/>
    </row>
    <row r="525" spans="1:18" s="471" customFormat="1" ht="12.75" customHeight="1" x14ac:dyDescent="0.25">
      <c r="A525" s="467"/>
      <c r="B525" s="523"/>
      <c r="C525" s="523"/>
      <c r="D525" s="523"/>
      <c r="E525" s="523"/>
      <c r="F525" s="523"/>
      <c r="G525" s="523"/>
      <c r="H525" s="523"/>
      <c r="I525" s="523"/>
      <c r="J525" s="523"/>
      <c r="K525" s="523"/>
      <c r="L525" s="523"/>
      <c r="M525" s="523"/>
      <c r="N525" s="523"/>
      <c r="O525" s="523"/>
      <c r="P525" s="523"/>
      <c r="Q525" s="523"/>
      <c r="R525" s="523"/>
    </row>
    <row r="526" spans="1:18" s="471" customFormat="1" ht="12.75" customHeight="1" x14ac:dyDescent="0.25">
      <c r="A526" s="467"/>
      <c r="B526" s="523"/>
      <c r="C526" s="523"/>
      <c r="D526" s="523"/>
      <c r="E526" s="523"/>
      <c r="F526" s="523"/>
      <c r="G526" s="523"/>
      <c r="H526" s="523"/>
      <c r="I526" s="523"/>
      <c r="J526" s="523"/>
      <c r="K526" s="523"/>
      <c r="L526" s="523"/>
      <c r="M526" s="523"/>
      <c r="N526" s="523"/>
      <c r="O526" s="523"/>
      <c r="P526" s="523"/>
      <c r="Q526" s="523"/>
      <c r="R526" s="523"/>
    </row>
    <row r="527" spans="1:18" s="471" customFormat="1" ht="12.75" customHeight="1" x14ac:dyDescent="0.25">
      <c r="A527" s="467"/>
      <c r="B527" s="523"/>
      <c r="C527" s="523"/>
      <c r="D527" s="523"/>
      <c r="E527" s="523"/>
      <c r="F527" s="523"/>
      <c r="G527" s="523"/>
      <c r="H527" s="523"/>
      <c r="I527" s="523"/>
      <c r="J527" s="523"/>
      <c r="K527" s="523"/>
      <c r="L527" s="523"/>
      <c r="M527" s="523"/>
      <c r="N527" s="523"/>
      <c r="O527" s="523"/>
      <c r="P527" s="523"/>
      <c r="Q527" s="523"/>
      <c r="R527" s="523"/>
    </row>
    <row r="528" spans="1:18" s="471" customFormat="1" ht="12.75" customHeight="1" x14ac:dyDescent="0.25">
      <c r="A528" s="467"/>
      <c r="B528" s="523"/>
      <c r="C528" s="523"/>
      <c r="D528" s="523"/>
      <c r="E528" s="523"/>
      <c r="F528" s="523"/>
      <c r="G528" s="523"/>
      <c r="H528" s="523"/>
      <c r="I528" s="523"/>
      <c r="J528" s="523"/>
      <c r="K528" s="523"/>
      <c r="L528" s="523"/>
      <c r="M528" s="523"/>
      <c r="N528" s="523"/>
      <c r="O528" s="523"/>
      <c r="P528" s="523"/>
      <c r="Q528" s="523"/>
      <c r="R528" s="523"/>
    </row>
    <row r="529" spans="1:18" s="471" customFormat="1" ht="12.75" customHeight="1" x14ac:dyDescent="0.25">
      <c r="A529" s="467"/>
      <c r="B529" s="523"/>
      <c r="C529" s="523"/>
      <c r="D529" s="523"/>
      <c r="E529" s="523"/>
      <c r="F529" s="523"/>
      <c r="G529" s="523"/>
      <c r="H529" s="523"/>
      <c r="I529" s="523"/>
      <c r="J529" s="523"/>
      <c r="K529" s="523"/>
      <c r="L529" s="523"/>
      <c r="M529" s="523"/>
      <c r="N529" s="523"/>
      <c r="O529" s="523"/>
      <c r="P529" s="523"/>
      <c r="Q529" s="523"/>
      <c r="R529" s="523"/>
    </row>
    <row r="530" spans="1:18" s="471" customFormat="1" ht="12.75" customHeight="1" x14ac:dyDescent="0.25">
      <c r="A530" s="467"/>
      <c r="B530" s="523"/>
      <c r="C530" s="523"/>
      <c r="D530" s="523"/>
      <c r="E530" s="523"/>
      <c r="F530" s="523"/>
      <c r="G530" s="523"/>
      <c r="H530" s="523"/>
      <c r="I530" s="523"/>
      <c r="J530" s="523"/>
      <c r="K530" s="523"/>
      <c r="L530" s="523"/>
      <c r="M530" s="523"/>
      <c r="N530" s="523"/>
      <c r="O530" s="523"/>
      <c r="P530" s="523"/>
      <c r="Q530" s="523"/>
      <c r="R530" s="523"/>
    </row>
    <row r="531" spans="1:18" s="471" customFormat="1" ht="12.75" customHeight="1" x14ac:dyDescent="0.25">
      <c r="A531" s="467"/>
      <c r="B531" s="523"/>
      <c r="C531" s="523"/>
      <c r="D531" s="523"/>
      <c r="E531" s="523"/>
      <c r="F531" s="523"/>
      <c r="G531" s="523"/>
      <c r="H531" s="523"/>
      <c r="I531" s="523"/>
      <c r="J531" s="523"/>
      <c r="K531" s="523"/>
      <c r="L531" s="523"/>
      <c r="M531" s="523"/>
      <c r="N531" s="523"/>
      <c r="O531" s="523"/>
      <c r="P531" s="523"/>
      <c r="Q531" s="523"/>
      <c r="R531" s="523"/>
    </row>
    <row r="532" spans="1:18" s="471" customFormat="1" ht="12.75" customHeight="1" x14ac:dyDescent="0.25">
      <c r="A532" s="467"/>
      <c r="B532" s="523"/>
      <c r="C532" s="523"/>
      <c r="D532" s="523"/>
      <c r="E532" s="523"/>
      <c r="F532" s="523"/>
      <c r="G532" s="523"/>
      <c r="H532" s="523"/>
      <c r="I532" s="523"/>
      <c r="J532" s="523"/>
      <c r="K532" s="523"/>
      <c r="L532" s="523"/>
      <c r="M532" s="523"/>
      <c r="N532" s="523"/>
      <c r="O532" s="523"/>
      <c r="P532" s="523"/>
      <c r="Q532" s="523"/>
      <c r="R532" s="523"/>
    </row>
    <row r="533" spans="1:18" s="471" customFormat="1" ht="12.75" customHeight="1" x14ac:dyDescent="0.25">
      <c r="A533" s="467"/>
      <c r="B533" s="523"/>
      <c r="C533" s="523"/>
      <c r="D533" s="523"/>
      <c r="E533" s="523"/>
      <c r="F533" s="523"/>
      <c r="G533" s="523"/>
      <c r="H533" s="523"/>
      <c r="I533" s="523"/>
      <c r="J533" s="523"/>
      <c r="K533" s="523"/>
      <c r="L533" s="523"/>
      <c r="M533" s="523"/>
      <c r="N533" s="523"/>
      <c r="O533" s="523"/>
      <c r="P533" s="523"/>
      <c r="Q533" s="523"/>
      <c r="R533" s="523"/>
    </row>
    <row r="534" spans="1:18" s="471" customFormat="1" ht="12.75" customHeight="1" x14ac:dyDescent="0.25">
      <c r="A534" s="467"/>
      <c r="B534" s="523"/>
      <c r="C534" s="523"/>
      <c r="D534" s="523"/>
      <c r="E534" s="523"/>
      <c r="F534" s="523"/>
      <c r="G534" s="523"/>
      <c r="H534" s="523"/>
      <c r="I534" s="523"/>
      <c r="J534" s="523"/>
      <c r="K534" s="523"/>
      <c r="L534" s="523"/>
      <c r="M534" s="523"/>
      <c r="N534" s="523"/>
      <c r="O534" s="523"/>
      <c r="P534" s="523"/>
      <c r="Q534" s="523"/>
      <c r="R534" s="523"/>
    </row>
    <row r="535" spans="1:18" s="471" customFormat="1" ht="12.75" customHeight="1" x14ac:dyDescent="0.25">
      <c r="A535" s="467"/>
      <c r="B535" s="523"/>
      <c r="C535" s="523"/>
      <c r="D535" s="523"/>
      <c r="E535" s="523"/>
      <c r="F535" s="523"/>
      <c r="G535" s="523"/>
      <c r="H535" s="523"/>
      <c r="I535" s="523"/>
      <c r="J535" s="523"/>
      <c r="K535" s="523"/>
      <c r="L535" s="523"/>
      <c r="M535" s="523"/>
      <c r="N535" s="523"/>
      <c r="O535" s="523"/>
      <c r="P535" s="523"/>
      <c r="Q535" s="523"/>
      <c r="R535" s="523"/>
    </row>
    <row r="536" spans="1:18" s="471" customFormat="1" ht="12.75" customHeight="1" x14ac:dyDescent="0.25">
      <c r="A536" s="467"/>
      <c r="B536" s="523"/>
      <c r="C536" s="523"/>
      <c r="D536" s="523"/>
      <c r="E536" s="523"/>
      <c r="F536" s="523"/>
      <c r="G536" s="523"/>
      <c r="H536" s="523"/>
      <c r="I536" s="523"/>
      <c r="J536" s="523"/>
      <c r="K536" s="523"/>
      <c r="L536" s="523"/>
      <c r="M536" s="523"/>
      <c r="N536" s="523"/>
      <c r="O536" s="523"/>
      <c r="P536" s="523"/>
      <c r="Q536" s="523"/>
      <c r="R536" s="523"/>
    </row>
    <row r="537" spans="1:18" s="471" customFormat="1" ht="12.75" customHeight="1" x14ac:dyDescent="0.25">
      <c r="A537" s="467"/>
      <c r="B537" s="523"/>
      <c r="C537" s="523"/>
      <c r="D537" s="523"/>
      <c r="E537" s="523"/>
      <c r="F537" s="523"/>
      <c r="G537" s="523"/>
      <c r="H537" s="523"/>
      <c r="I537" s="523"/>
      <c r="J537" s="523"/>
      <c r="K537" s="523"/>
      <c r="L537" s="523"/>
      <c r="M537" s="523"/>
      <c r="N537" s="523"/>
      <c r="O537" s="523"/>
      <c r="P537" s="523"/>
      <c r="Q537" s="523"/>
      <c r="R537" s="523"/>
    </row>
    <row r="538" spans="1:18" s="471" customFormat="1" ht="12.75" customHeight="1" x14ac:dyDescent="0.25">
      <c r="A538" s="467"/>
      <c r="B538" s="523"/>
      <c r="C538" s="523"/>
      <c r="D538" s="523"/>
      <c r="E538" s="523"/>
      <c r="F538" s="523"/>
      <c r="G538" s="523"/>
      <c r="H538" s="523"/>
      <c r="I538" s="523"/>
      <c r="J538" s="523"/>
      <c r="K538" s="523"/>
      <c r="L538" s="523"/>
      <c r="M538" s="523"/>
      <c r="N538" s="523"/>
      <c r="O538" s="523"/>
      <c r="P538" s="523"/>
      <c r="Q538" s="523"/>
      <c r="R538" s="523"/>
    </row>
    <row r="539" spans="1:18" s="471" customFormat="1" ht="12.75" customHeight="1" x14ac:dyDescent="0.25">
      <c r="A539" s="467"/>
      <c r="B539" s="523"/>
      <c r="C539" s="523"/>
      <c r="D539" s="523"/>
      <c r="E539" s="523"/>
      <c r="F539" s="523"/>
      <c r="G539" s="523"/>
      <c r="H539" s="523"/>
      <c r="I539" s="523"/>
      <c r="J539" s="523"/>
      <c r="K539" s="523"/>
      <c r="L539" s="523"/>
      <c r="M539" s="523"/>
      <c r="N539" s="523"/>
      <c r="O539" s="523"/>
      <c r="P539" s="523"/>
      <c r="Q539" s="523"/>
      <c r="R539" s="523"/>
    </row>
    <row r="540" spans="1:18" s="471" customFormat="1" ht="12.75" customHeight="1" x14ac:dyDescent="0.25">
      <c r="A540" s="467"/>
      <c r="B540" s="523"/>
      <c r="C540" s="523"/>
      <c r="D540" s="523"/>
      <c r="E540" s="523"/>
      <c r="F540" s="523"/>
      <c r="G540" s="523"/>
      <c r="H540" s="523"/>
      <c r="I540" s="523"/>
      <c r="J540" s="523"/>
      <c r="K540" s="523"/>
      <c r="L540" s="523"/>
      <c r="M540" s="523"/>
      <c r="N540" s="523"/>
      <c r="O540" s="523"/>
      <c r="P540" s="523"/>
      <c r="Q540" s="523"/>
      <c r="R540" s="523"/>
    </row>
    <row r="541" spans="1:18" s="471" customFormat="1" ht="12.75" customHeight="1" x14ac:dyDescent="0.25">
      <c r="A541" s="467"/>
      <c r="B541" s="523"/>
      <c r="C541" s="523"/>
      <c r="D541" s="523"/>
      <c r="E541" s="523"/>
      <c r="F541" s="523"/>
      <c r="G541" s="523"/>
      <c r="H541" s="523"/>
      <c r="I541" s="523"/>
      <c r="J541" s="523"/>
      <c r="K541" s="523"/>
      <c r="L541" s="523"/>
      <c r="M541" s="523"/>
      <c r="N541" s="523"/>
      <c r="O541" s="523"/>
      <c r="P541" s="523"/>
      <c r="Q541" s="523"/>
      <c r="R541" s="523"/>
    </row>
    <row r="542" spans="1:18" s="471" customFormat="1" ht="12.75" customHeight="1" x14ac:dyDescent="0.25">
      <c r="A542" s="467"/>
      <c r="B542" s="523"/>
      <c r="C542" s="523"/>
      <c r="D542" s="523"/>
      <c r="E542" s="523"/>
      <c r="F542" s="523"/>
      <c r="G542" s="523"/>
      <c r="H542" s="523"/>
      <c r="I542" s="523"/>
      <c r="J542" s="523"/>
      <c r="K542" s="523"/>
      <c r="L542" s="523"/>
      <c r="M542" s="523"/>
      <c r="N542" s="523"/>
      <c r="O542" s="523"/>
      <c r="P542" s="523"/>
      <c r="Q542" s="523"/>
      <c r="R542" s="523"/>
    </row>
    <row r="543" spans="1:18" s="471" customFormat="1" ht="12.75" customHeight="1" x14ac:dyDescent="0.25">
      <c r="A543" s="467"/>
      <c r="B543" s="523"/>
      <c r="C543" s="523"/>
      <c r="D543" s="523"/>
      <c r="E543" s="523"/>
      <c r="F543" s="523"/>
      <c r="G543" s="523"/>
      <c r="H543" s="523"/>
      <c r="I543" s="523"/>
      <c r="J543" s="523"/>
      <c r="K543" s="523"/>
      <c r="L543" s="523"/>
      <c r="M543" s="523"/>
      <c r="N543" s="523"/>
      <c r="O543" s="523"/>
      <c r="P543" s="523"/>
      <c r="Q543" s="523"/>
      <c r="R543" s="523"/>
    </row>
    <row r="544" spans="1:18" s="471" customFormat="1" ht="12.75" customHeight="1" x14ac:dyDescent="0.25">
      <c r="A544" s="467"/>
      <c r="B544" s="523"/>
      <c r="C544" s="523"/>
      <c r="D544" s="523"/>
      <c r="E544" s="523"/>
      <c r="F544" s="523"/>
      <c r="G544" s="523"/>
      <c r="H544" s="523"/>
      <c r="I544" s="523"/>
      <c r="J544" s="523"/>
      <c r="K544" s="523"/>
      <c r="L544" s="523"/>
      <c r="M544" s="523"/>
      <c r="N544" s="523"/>
      <c r="O544" s="523"/>
      <c r="P544" s="523"/>
      <c r="Q544" s="523"/>
      <c r="R544" s="523"/>
    </row>
    <row r="545" spans="1:18" s="471" customFormat="1" ht="12.75" customHeight="1" x14ac:dyDescent="0.25">
      <c r="A545" s="467"/>
      <c r="B545" s="523"/>
      <c r="C545" s="523"/>
      <c r="D545" s="523"/>
      <c r="E545" s="523"/>
      <c r="F545" s="523"/>
      <c r="G545" s="523"/>
      <c r="H545" s="523"/>
      <c r="I545" s="523"/>
      <c r="J545" s="523"/>
      <c r="K545" s="523"/>
      <c r="L545" s="523"/>
      <c r="M545" s="523"/>
      <c r="N545" s="523"/>
      <c r="O545" s="523"/>
      <c r="P545" s="523"/>
      <c r="Q545" s="523"/>
      <c r="R545" s="523"/>
    </row>
    <row r="546" spans="1:18" s="471" customFormat="1" ht="12.75" customHeight="1" x14ac:dyDescent="0.25">
      <c r="A546" s="467"/>
      <c r="B546" s="523"/>
      <c r="C546" s="523"/>
      <c r="D546" s="523"/>
      <c r="E546" s="523"/>
      <c r="F546" s="523"/>
      <c r="G546" s="523"/>
      <c r="H546" s="523"/>
      <c r="I546" s="523"/>
      <c r="J546" s="523"/>
      <c r="K546" s="523"/>
      <c r="L546" s="523"/>
      <c r="M546" s="523"/>
      <c r="N546" s="523"/>
      <c r="O546" s="523"/>
      <c r="P546" s="523"/>
      <c r="Q546" s="523"/>
      <c r="R546" s="523"/>
    </row>
    <row r="547" spans="1:18" s="471" customFormat="1" ht="12.75" customHeight="1" x14ac:dyDescent="0.25">
      <c r="A547" s="467"/>
      <c r="B547" s="523"/>
      <c r="C547" s="523"/>
      <c r="D547" s="523"/>
      <c r="E547" s="523"/>
      <c r="F547" s="523"/>
      <c r="G547" s="523"/>
      <c r="H547" s="523"/>
      <c r="I547" s="523"/>
      <c r="J547" s="523"/>
      <c r="K547" s="523"/>
      <c r="L547" s="523"/>
      <c r="M547" s="523"/>
      <c r="N547" s="523"/>
      <c r="O547" s="523"/>
      <c r="P547" s="523"/>
      <c r="Q547" s="523"/>
      <c r="R547" s="523"/>
    </row>
    <row r="548" spans="1:18" s="471" customFormat="1" ht="12.75" customHeight="1" x14ac:dyDescent="0.25">
      <c r="A548" s="467"/>
      <c r="B548" s="523"/>
      <c r="C548" s="523"/>
      <c r="D548" s="523"/>
      <c r="E548" s="523"/>
      <c r="F548" s="523"/>
      <c r="G548" s="523"/>
      <c r="H548" s="523"/>
      <c r="I548" s="523"/>
      <c r="J548" s="523"/>
      <c r="K548" s="523"/>
      <c r="L548" s="523"/>
      <c r="M548" s="523"/>
      <c r="N548" s="523"/>
      <c r="O548" s="523"/>
      <c r="P548" s="523"/>
      <c r="Q548" s="523"/>
      <c r="R548" s="523"/>
    </row>
    <row r="549" spans="1:18" s="471" customFormat="1" ht="12.75" customHeight="1" x14ac:dyDescent="0.25">
      <c r="A549" s="467"/>
      <c r="B549" s="523"/>
      <c r="C549" s="523"/>
      <c r="D549" s="523"/>
      <c r="E549" s="523"/>
      <c r="F549" s="523"/>
      <c r="G549" s="523"/>
      <c r="H549" s="523"/>
      <c r="I549" s="523"/>
      <c r="J549" s="523"/>
      <c r="K549" s="523"/>
      <c r="L549" s="523"/>
      <c r="M549" s="523"/>
      <c r="N549" s="523"/>
      <c r="O549" s="523"/>
      <c r="P549" s="523"/>
      <c r="Q549" s="523"/>
      <c r="R549" s="523"/>
    </row>
    <row r="550" spans="1:18" s="471" customFormat="1" ht="12.75" customHeight="1" x14ac:dyDescent="0.25">
      <c r="A550" s="467"/>
      <c r="B550" s="523"/>
      <c r="C550" s="523"/>
      <c r="D550" s="523"/>
      <c r="E550" s="523"/>
      <c r="F550" s="523"/>
      <c r="G550" s="523"/>
      <c r="H550" s="523"/>
      <c r="I550" s="523"/>
      <c r="J550" s="523"/>
      <c r="K550" s="523"/>
      <c r="L550" s="523"/>
      <c r="M550" s="523"/>
      <c r="N550" s="523"/>
      <c r="O550" s="523"/>
      <c r="P550" s="523"/>
      <c r="Q550" s="523"/>
      <c r="R550" s="523"/>
    </row>
    <row r="551" spans="1:18" s="471" customFormat="1" ht="12.75" customHeight="1" x14ac:dyDescent="0.25">
      <c r="A551" s="467"/>
      <c r="B551" s="523"/>
      <c r="C551" s="523"/>
      <c r="D551" s="523"/>
      <c r="E551" s="523"/>
      <c r="F551" s="523"/>
      <c r="G551" s="523"/>
      <c r="H551" s="523"/>
      <c r="I551" s="523"/>
      <c r="J551" s="523"/>
      <c r="K551" s="523"/>
      <c r="L551" s="523"/>
      <c r="M551" s="523"/>
      <c r="N551" s="523"/>
      <c r="O551" s="523"/>
      <c r="P551" s="523"/>
      <c r="Q551" s="523"/>
      <c r="R551" s="523"/>
    </row>
    <row r="552" spans="1:18" s="471" customFormat="1" ht="12.75" customHeight="1" x14ac:dyDescent="0.25">
      <c r="A552" s="467"/>
      <c r="B552" s="523"/>
      <c r="C552" s="523"/>
      <c r="D552" s="523"/>
      <c r="E552" s="523"/>
      <c r="F552" s="523"/>
      <c r="G552" s="523"/>
      <c r="H552" s="523"/>
      <c r="I552" s="523"/>
      <c r="J552" s="523"/>
      <c r="K552" s="523"/>
      <c r="L552" s="523"/>
      <c r="M552" s="523"/>
      <c r="N552" s="523"/>
      <c r="O552" s="523"/>
      <c r="P552" s="523"/>
      <c r="Q552" s="523"/>
      <c r="R552" s="523"/>
    </row>
    <row r="553" spans="1:18" s="471" customFormat="1" ht="12.75" customHeight="1" x14ac:dyDescent="0.25">
      <c r="A553" s="467"/>
      <c r="B553" s="523"/>
      <c r="C553" s="523"/>
      <c r="D553" s="523"/>
      <c r="E553" s="523"/>
      <c r="F553" s="523"/>
      <c r="G553" s="523"/>
      <c r="H553" s="523"/>
      <c r="I553" s="523"/>
      <c r="J553" s="523"/>
      <c r="K553" s="523"/>
      <c r="L553" s="523"/>
      <c r="M553" s="523"/>
      <c r="N553" s="523"/>
      <c r="O553" s="523"/>
      <c r="P553" s="523"/>
      <c r="Q553" s="523"/>
      <c r="R553" s="523"/>
    </row>
    <row r="554" spans="1:18" s="471" customFormat="1" ht="12.75" customHeight="1" x14ac:dyDescent="0.25">
      <c r="A554" s="467"/>
      <c r="B554" s="523"/>
      <c r="C554" s="523"/>
      <c r="D554" s="523"/>
      <c r="E554" s="523"/>
      <c r="F554" s="523"/>
      <c r="G554" s="523"/>
      <c r="H554" s="523"/>
      <c r="I554" s="523"/>
      <c r="J554" s="523"/>
      <c r="K554" s="523"/>
      <c r="L554" s="523"/>
      <c r="M554" s="523"/>
      <c r="N554" s="523"/>
      <c r="O554" s="523"/>
      <c r="P554" s="523"/>
      <c r="Q554" s="523"/>
      <c r="R554" s="523"/>
    </row>
    <row r="555" spans="1:18" s="471" customFormat="1" ht="12.75" customHeight="1" x14ac:dyDescent="0.25">
      <c r="A555" s="467"/>
      <c r="B555" s="523"/>
      <c r="C555" s="523"/>
      <c r="D555" s="523"/>
      <c r="E555" s="523"/>
      <c r="F555" s="523"/>
      <c r="G555" s="523"/>
      <c r="H555" s="523"/>
      <c r="I555" s="523"/>
      <c r="J555" s="523"/>
      <c r="K555" s="523"/>
      <c r="L555" s="523"/>
      <c r="M555" s="523"/>
      <c r="N555" s="523"/>
      <c r="O555" s="523"/>
      <c r="P555" s="523"/>
      <c r="Q555" s="523"/>
      <c r="R555" s="523"/>
    </row>
    <row r="556" spans="1:18" s="471" customFormat="1" ht="12.75" customHeight="1" x14ac:dyDescent="0.25">
      <c r="A556" s="467"/>
      <c r="B556" s="523"/>
      <c r="C556" s="523"/>
      <c r="D556" s="523"/>
      <c r="E556" s="523"/>
      <c r="F556" s="523"/>
      <c r="G556" s="523"/>
      <c r="H556" s="523"/>
      <c r="I556" s="523"/>
      <c r="J556" s="523"/>
      <c r="K556" s="523"/>
      <c r="L556" s="523"/>
      <c r="M556" s="523"/>
      <c r="N556" s="523"/>
      <c r="O556" s="523"/>
      <c r="P556" s="523"/>
      <c r="Q556" s="523"/>
      <c r="R556" s="523"/>
    </row>
    <row r="557" spans="1:18" s="471" customFormat="1" ht="12.75" customHeight="1" x14ac:dyDescent="0.25">
      <c r="A557" s="467"/>
      <c r="B557" s="523"/>
      <c r="C557" s="523"/>
      <c r="D557" s="523"/>
      <c r="E557" s="523"/>
      <c r="F557" s="523"/>
      <c r="G557" s="523"/>
      <c r="H557" s="523"/>
      <c r="I557" s="523"/>
      <c r="J557" s="523"/>
      <c r="K557" s="523"/>
      <c r="L557" s="523"/>
      <c r="M557" s="523"/>
      <c r="N557" s="523"/>
      <c r="O557" s="523"/>
      <c r="P557" s="523"/>
      <c r="Q557" s="523"/>
      <c r="R557" s="523"/>
    </row>
    <row r="558" spans="1:18" s="471" customFormat="1" ht="12.75" customHeight="1" x14ac:dyDescent="0.25">
      <c r="A558" s="467"/>
      <c r="B558" s="523"/>
      <c r="C558" s="523"/>
      <c r="D558" s="523"/>
      <c r="E558" s="523"/>
      <c r="F558" s="523"/>
      <c r="G558" s="523"/>
      <c r="H558" s="523"/>
      <c r="I558" s="523"/>
      <c r="J558" s="523"/>
      <c r="K558" s="523"/>
      <c r="L558" s="523"/>
      <c r="M558" s="523"/>
      <c r="N558" s="523"/>
      <c r="O558" s="523"/>
      <c r="P558" s="523"/>
      <c r="Q558" s="523"/>
      <c r="R558" s="523"/>
    </row>
    <row r="559" spans="1:18" s="471" customFormat="1" ht="12.75" customHeight="1" x14ac:dyDescent="0.25">
      <c r="A559" s="467"/>
      <c r="B559" s="523"/>
      <c r="C559" s="523"/>
      <c r="D559" s="523"/>
      <c r="E559" s="523"/>
      <c r="F559" s="523"/>
      <c r="G559" s="523"/>
      <c r="H559" s="523"/>
      <c r="I559" s="523"/>
      <c r="J559" s="523"/>
      <c r="K559" s="523"/>
      <c r="L559" s="523"/>
      <c r="M559" s="523"/>
      <c r="N559" s="523"/>
      <c r="O559" s="523"/>
      <c r="P559" s="523"/>
      <c r="Q559" s="523"/>
      <c r="R559" s="523"/>
    </row>
    <row r="560" spans="1:18" s="471" customFormat="1" ht="12.75" customHeight="1" x14ac:dyDescent="0.25">
      <c r="A560" s="467"/>
      <c r="B560" s="523"/>
      <c r="C560" s="523"/>
      <c r="D560" s="523"/>
      <c r="E560" s="523"/>
      <c r="F560" s="523"/>
      <c r="G560" s="523"/>
      <c r="H560" s="523"/>
      <c r="I560" s="523"/>
      <c r="J560" s="523"/>
      <c r="K560" s="523"/>
      <c r="L560" s="523"/>
      <c r="M560" s="523"/>
      <c r="N560" s="523"/>
      <c r="O560" s="523"/>
      <c r="P560" s="523"/>
      <c r="Q560" s="523"/>
      <c r="R560" s="523"/>
    </row>
    <row r="561" spans="1:18" s="471" customFormat="1" ht="12.75" customHeight="1" x14ac:dyDescent="0.25">
      <c r="A561" s="467"/>
      <c r="B561" s="523"/>
      <c r="C561" s="523"/>
      <c r="D561" s="523"/>
      <c r="E561" s="523"/>
      <c r="F561" s="523"/>
      <c r="G561" s="523"/>
      <c r="H561" s="523"/>
      <c r="I561" s="523"/>
      <c r="J561" s="523"/>
      <c r="K561" s="523"/>
      <c r="L561" s="523"/>
      <c r="M561" s="523"/>
      <c r="N561" s="523"/>
      <c r="O561" s="523"/>
      <c r="P561" s="523"/>
      <c r="Q561" s="523"/>
      <c r="R561" s="523"/>
    </row>
    <row r="562" spans="1:18" s="471" customFormat="1" ht="12.75" customHeight="1" x14ac:dyDescent="0.25">
      <c r="A562" s="467"/>
      <c r="B562" s="523"/>
      <c r="C562" s="523"/>
      <c r="D562" s="523"/>
      <c r="E562" s="523"/>
      <c r="F562" s="523"/>
      <c r="G562" s="523"/>
      <c r="H562" s="523"/>
      <c r="I562" s="523"/>
      <c r="J562" s="523"/>
      <c r="K562" s="523"/>
      <c r="L562" s="523"/>
      <c r="M562" s="523"/>
      <c r="N562" s="523"/>
      <c r="O562" s="523"/>
      <c r="P562" s="523"/>
      <c r="Q562" s="523"/>
      <c r="R562" s="523"/>
    </row>
    <row r="563" spans="1:18" s="471" customFormat="1" ht="12.75" customHeight="1" x14ac:dyDescent="0.25">
      <c r="A563" s="467"/>
      <c r="B563" s="523"/>
      <c r="C563" s="523"/>
      <c r="D563" s="523"/>
      <c r="E563" s="523"/>
      <c r="F563" s="523"/>
      <c r="G563" s="523"/>
      <c r="H563" s="523"/>
      <c r="I563" s="523"/>
      <c r="J563" s="523"/>
      <c r="K563" s="523"/>
      <c r="L563" s="523"/>
      <c r="M563" s="523"/>
      <c r="N563" s="523"/>
      <c r="O563" s="523"/>
      <c r="P563" s="523"/>
      <c r="Q563" s="523"/>
      <c r="R563" s="523"/>
    </row>
    <row r="564" spans="1:18" s="471" customFormat="1" ht="12.75" customHeight="1" x14ac:dyDescent="0.25">
      <c r="A564" s="467"/>
      <c r="B564" s="523"/>
      <c r="C564" s="523"/>
      <c r="D564" s="523"/>
      <c r="E564" s="523"/>
      <c r="F564" s="523"/>
      <c r="G564" s="523"/>
      <c r="H564" s="523"/>
      <c r="I564" s="523"/>
      <c r="J564" s="523"/>
      <c r="K564" s="523"/>
      <c r="L564" s="523"/>
      <c r="M564" s="523"/>
      <c r="N564" s="523"/>
      <c r="O564" s="523"/>
      <c r="P564" s="523"/>
      <c r="Q564" s="523"/>
      <c r="R564" s="523"/>
    </row>
    <row r="565" spans="1:18" s="471" customFormat="1" ht="12.75" customHeight="1" x14ac:dyDescent="0.25">
      <c r="A565" s="467"/>
      <c r="B565" s="523"/>
      <c r="C565" s="523"/>
      <c r="D565" s="523"/>
      <c r="E565" s="523"/>
      <c r="F565" s="523"/>
      <c r="G565" s="523"/>
      <c r="H565" s="523"/>
      <c r="I565" s="523"/>
      <c r="J565" s="523"/>
      <c r="K565" s="523"/>
      <c r="L565" s="523"/>
      <c r="M565" s="523"/>
      <c r="N565" s="523"/>
      <c r="O565" s="523"/>
      <c r="P565" s="523"/>
      <c r="Q565" s="523"/>
      <c r="R565" s="523"/>
    </row>
    <row r="566" spans="1:18" s="471" customFormat="1" ht="12.75" customHeight="1" x14ac:dyDescent="0.25">
      <c r="A566" s="467"/>
      <c r="B566" s="523"/>
      <c r="C566" s="523"/>
      <c r="D566" s="523"/>
      <c r="E566" s="523"/>
      <c r="F566" s="523"/>
      <c r="G566" s="523"/>
      <c r="H566" s="523"/>
      <c r="I566" s="523"/>
      <c r="J566" s="523"/>
      <c r="K566" s="523"/>
      <c r="L566" s="523"/>
      <c r="M566" s="523"/>
      <c r="N566" s="523"/>
      <c r="O566" s="523"/>
      <c r="P566" s="523"/>
      <c r="Q566" s="523"/>
      <c r="R566" s="523"/>
    </row>
    <row r="567" spans="1:18" s="471" customFormat="1" ht="12.75" customHeight="1" x14ac:dyDescent="0.25">
      <c r="A567" s="467"/>
      <c r="B567" s="523"/>
      <c r="C567" s="523"/>
      <c r="D567" s="523"/>
      <c r="E567" s="523"/>
      <c r="F567" s="523"/>
      <c r="G567" s="523"/>
      <c r="H567" s="523"/>
      <c r="I567" s="523"/>
      <c r="J567" s="523"/>
      <c r="K567" s="523"/>
      <c r="L567" s="523"/>
      <c r="M567" s="523"/>
      <c r="N567" s="523"/>
      <c r="O567" s="523"/>
      <c r="P567" s="523"/>
      <c r="Q567" s="523"/>
      <c r="R567" s="523"/>
    </row>
    <row r="568" spans="1:18" s="471" customFormat="1" ht="12.75" customHeight="1" x14ac:dyDescent="0.25">
      <c r="A568" s="467"/>
      <c r="B568" s="523"/>
      <c r="C568" s="523"/>
      <c r="D568" s="523"/>
      <c r="E568" s="523"/>
      <c r="F568" s="523"/>
      <c r="G568" s="523"/>
      <c r="H568" s="523"/>
      <c r="I568" s="523"/>
      <c r="J568" s="523"/>
      <c r="K568" s="523"/>
      <c r="L568" s="523"/>
      <c r="M568" s="523"/>
      <c r="N568" s="523"/>
      <c r="O568" s="523"/>
      <c r="P568" s="523"/>
      <c r="Q568" s="523"/>
      <c r="R568" s="523"/>
    </row>
    <row r="569" spans="1:18" s="471" customFormat="1" ht="12.75" customHeight="1" x14ac:dyDescent="0.25">
      <c r="A569" s="467"/>
      <c r="B569" s="523"/>
      <c r="C569" s="523"/>
      <c r="D569" s="523"/>
      <c r="E569" s="523"/>
      <c r="F569" s="523"/>
      <c r="G569" s="523"/>
      <c r="H569" s="523"/>
      <c r="I569" s="523"/>
      <c r="J569" s="523"/>
      <c r="K569" s="523"/>
      <c r="L569" s="523"/>
      <c r="M569" s="523"/>
      <c r="N569" s="523"/>
      <c r="O569" s="523"/>
      <c r="P569" s="523"/>
      <c r="Q569" s="523"/>
      <c r="R569" s="523"/>
    </row>
    <row r="570" spans="1:18" s="471" customFormat="1" ht="12.75" customHeight="1" x14ac:dyDescent="0.25">
      <c r="A570" s="467"/>
      <c r="B570" s="523"/>
      <c r="C570" s="523"/>
      <c r="D570" s="523"/>
      <c r="E570" s="523"/>
      <c r="F570" s="523"/>
      <c r="G570" s="523"/>
      <c r="H570" s="523"/>
      <c r="I570" s="523"/>
      <c r="J570" s="523"/>
      <c r="K570" s="523"/>
      <c r="L570" s="523"/>
      <c r="M570" s="523"/>
      <c r="N570" s="523"/>
      <c r="O570" s="523"/>
      <c r="P570" s="523"/>
      <c r="Q570" s="523"/>
      <c r="R570" s="523"/>
    </row>
    <row r="571" spans="1:18" s="471" customFormat="1" ht="12.75" customHeight="1" x14ac:dyDescent="0.25">
      <c r="A571" s="467"/>
      <c r="B571" s="523"/>
      <c r="C571" s="523"/>
      <c r="D571" s="523"/>
      <c r="E571" s="523"/>
      <c r="F571" s="523"/>
      <c r="G571" s="523"/>
      <c r="H571" s="523"/>
      <c r="I571" s="523"/>
      <c r="J571" s="523"/>
      <c r="K571" s="523"/>
      <c r="L571" s="523"/>
      <c r="M571" s="523"/>
      <c r="N571" s="523"/>
      <c r="O571" s="523"/>
      <c r="P571" s="523"/>
      <c r="Q571" s="523"/>
      <c r="R571" s="523"/>
    </row>
    <row r="572" spans="1:18" s="471" customFormat="1" ht="12.75" customHeight="1" x14ac:dyDescent="0.25">
      <c r="A572" s="467"/>
      <c r="B572" s="523"/>
      <c r="C572" s="523"/>
      <c r="D572" s="523"/>
      <c r="E572" s="523"/>
      <c r="F572" s="523"/>
      <c r="G572" s="523"/>
      <c r="H572" s="523"/>
      <c r="I572" s="523"/>
      <c r="J572" s="523"/>
      <c r="K572" s="523"/>
      <c r="L572" s="523"/>
      <c r="M572" s="523"/>
      <c r="N572" s="523"/>
      <c r="O572" s="523"/>
      <c r="P572" s="523"/>
      <c r="Q572" s="523"/>
      <c r="R572" s="523"/>
    </row>
    <row r="573" spans="1:18" s="471" customFormat="1" ht="12.75" customHeight="1" x14ac:dyDescent="0.25">
      <c r="A573" s="467"/>
      <c r="B573" s="523"/>
      <c r="C573" s="523"/>
      <c r="D573" s="523"/>
      <c r="E573" s="523"/>
      <c r="F573" s="523"/>
      <c r="G573" s="523"/>
      <c r="H573" s="523"/>
      <c r="I573" s="523"/>
      <c r="J573" s="523"/>
      <c r="K573" s="523"/>
      <c r="L573" s="523"/>
      <c r="M573" s="523"/>
      <c r="N573" s="523"/>
      <c r="O573" s="523"/>
      <c r="P573" s="523"/>
      <c r="Q573" s="523"/>
      <c r="R573" s="523"/>
    </row>
    <row r="574" spans="1:18" s="471" customFormat="1" ht="12.75" customHeight="1" x14ac:dyDescent="0.25">
      <c r="A574" s="467"/>
      <c r="B574" s="523"/>
      <c r="C574" s="523"/>
      <c r="D574" s="523"/>
      <c r="E574" s="523"/>
      <c r="F574" s="523"/>
      <c r="G574" s="523"/>
      <c r="H574" s="523"/>
      <c r="I574" s="523"/>
      <c r="J574" s="523"/>
      <c r="K574" s="523"/>
      <c r="L574" s="523"/>
      <c r="M574" s="523"/>
      <c r="N574" s="523"/>
      <c r="O574" s="523"/>
      <c r="P574" s="523"/>
      <c r="Q574" s="523"/>
      <c r="R574" s="523"/>
    </row>
    <row r="575" spans="1:18" s="471" customFormat="1" ht="12.75" customHeight="1" x14ac:dyDescent="0.25">
      <c r="A575" s="467"/>
      <c r="B575" s="523"/>
      <c r="C575" s="523"/>
      <c r="D575" s="523"/>
      <c r="E575" s="523"/>
      <c r="F575" s="523"/>
      <c r="G575" s="523"/>
      <c r="H575" s="523"/>
      <c r="I575" s="523"/>
      <c r="J575" s="523"/>
      <c r="K575" s="523"/>
      <c r="L575" s="523"/>
      <c r="M575" s="523"/>
      <c r="N575" s="523"/>
      <c r="O575" s="523"/>
      <c r="P575" s="523"/>
      <c r="Q575" s="523"/>
      <c r="R575" s="523"/>
    </row>
    <row r="576" spans="1:18" s="471" customFormat="1" ht="12.75" customHeight="1" x14ac:dyDescent="0.25">
      <c r="A576" s="467"/>
      <c r="B576" s="523"/>
      <c r="C576" s="523"/>
      <c r="D576" s="523"/>
      <c r="E576" s="523"/>
      <c r="F576" s="523"/>
      <c r="G576" s="523"/>
      <c r="H576" s="523"/>
      <c r="I576" s="523"/>
      <c r="J576" s="523"/>
      <c r="K576" s="523"/>
      <c r="L576" s="523"/>
      <c r="M576" s="523"/>
      <c r="N576" s="523"/>
      <c r="O576" s="523"/>
      <c r="P576" s="523"/>
      <c r="Q576" s="523"/>
      <c r="R576" s="523"/>
    </row>
    <row r="577" spans="1:18" s="471" customFormat="1" ht="12.75" customHeight="1" x14ac:dyDescent="0.25">
      <c r="A577" s="467"/>
      <c r="B577" s="523"/>
      <c r="C577" s="523"/>
      <c r="D577" s="523"/>
      <c r="E577" s="523"/>
      <c r="F577" s="523"/>
      <c r="G577" s="523"/>
      <c r="H577" s="523"/>
      <c r="I577" s="523"/>
      <c r="J577" s="523"/>
      <c r="K577" s="523"/>
      <c r="L577" s="523"/>
      <c r="M577" s="523"/>
      <c r="N577" s="523"/>
      <c r="O577" s="523"/>
      <c r="P577" s="523"/>
      <c r="Q577" s="523"/>
      <c r="R577" s="523"/>
    </row>
    <row r="578" spans="1:18" s="471" customFormat="1" ht="12.75" customHeight="1" x14ac:dyDescent="0.25">
      <c r="A578" s="467"/>
      <c r="B578" s="523"/>
      <c r="C578" s="523"/>
      <c r="D578" s="523"/>
      <c r="E578" s="523"/>
      <c r="F578" s="523"/>
      <c r="G578" s="523"/>
      <c r="H578" s="523"/>
      <c r="I578" s="523"/>
      <c r="J578" s="523"/>
      <c r="K578" s="523"/>
      <c r="L578" s="523"/>
      <c r="M578" s="523"/>
      <c r="N578" s="523"/>
      <c r="O578" s="523"/>
      <c r="P578" s="523"/>
      <c r="Q578" s="523"/>
      <c r="R578" s="523"/>
    </row>
    <row r="579" spans="1:18" s="471" customFormat="1" ht="12.75" customHeight="1" x14ac:dyDescent="0.25">
      <c r="A579" s="467"/>
      <c r="B579" s="523"/>
      <c r="C579" s="523"/>
      <c r="D579" s="523"/>
      <c r="E579" s="523"/>
      <c r="F579" s="523"/>
      <c r="G579" s="523"/>
      <c r="H579" s="523"/>
      <c r="I579" s="523"/>
      <c r="J579" s="523"/>
      <c r="K579" s="523"/>
      <c r="L579" s="523"/>
      <c r="M579" s="523"/>
      <c r="N579" s="523"/>
      <c r="O579" s="523"/>
      <c r="P579" s="523"/>
      <c r="Q579" s="523"/>
      <c r="R579" s="523"/>
    </row>
    <row r="580" spans="1:18" s="471" customFormat="1" ht="12.75" customHeight="1" x14ac:dyDescent="0.25">
      <c r="A580" s="467"/>
      <c r="B580" s="523"/>
      <c r="C580" s="523"/>
      <c r="D580" s="523"/>
      <c r="E580" s="523"/>
      <c r="F580" s="523"/>
      <c r="G580" s="523"/>
      <c r="H580" s="523"/>
      <c r="I580" s="523"/>
      <c r="J580" s="523"/>
      <c r="K580" s="523"/>
      <c r="L580" s="523"/>
      <c r="M580" s="523"/>
      <c r="N580" s="523"/>
      <c r="O580" s="523"/>
      <c r="P580" s="523"/>
      <c r="Q580" s="523"/>
      <c r="R580" s="523"/>
    </row>
    <row r="581" spans="1:18" s="471" customFormat="1" ht="12.75" customHeight="1" x14ac:dyDescent="0.25">
      <c r="A581" s="467"/>
      <c r="B581" s="523"/>
      <c r="C581" s="523"/>
      <c r="D581" s="523"/>
      <c r="E581" s="523"/>
      <c r="F581" s="523"/>
      <c r="G581" s="523"/>
      <c r="H581" s="523"/>
      <c r="I581" s="523"/>
      <c r="J581" s="523"/>
      <c r="K581" s="523"/>
      <c r="L581" s="523"/>
      <c r="M581" s="523"/>
      <c r="N581" s="523"/>
      <c r="O581" s="523"/>
      <c r="P581" s="523"/>
      <c r="Q581" s="523"/>
      <c r="R581" s="523"/>
    </row>
    <row r="582" spans="1:18" s="471" customFormat="1" ht="12.75" customHeight="1" x14ac:dyDescent="0.25">
      <c r="A582" s="467"/>
      <c r="B582" s="523"/>
      <c r="C582" s="523"/>
      <c r="D582" s="523"/>
      <c r="E582" s="523"/>
      <c r="F582" s="523"/>
      <c r="G582" s="523"/>
      <c r="H582" s="523"/>
      <c r="I582" s="523"/>
      <c r="J582" s="523"/>
      <c r="K582" s="523"/>
      <c r="L582" s="523"/>
      <c r="M582" s="523"/>
      <c r="N582" s="523"/>
      <c r="O582" s="523"/>
      <c r="P582" s="523"/>
      <c r="Q582" s="523"/>
      <c r="R582" s="523"/>
    </row>
    <row r="583" spans="1:18" s="471" customFormat="1" ht="12.75" customHeight="1" x14ac:dyDescent="0.25">
      <c r="A583" s="467"/>
      <c r="B583" s="523"/>
      <c r="C583" s="523"/>
      <c r="D583" s="523"/>
      <c r="E583" s="523"/>
      <c r="F583" s="523"/>
      <c r="G583" s="523"/>
      <c r="H583" s="523"/>
      <c r="I583" s="523"/>
      <c r="J583" s="523"/>
      <c r="K583" s="523"/>
      <c r="L583" s="523"/>
      <c r="M583" s="523"/>
      <c r="N583" s="523"/>
      <c r="O583" s="523"/>
      <c r="P583" s="523"/>
      <c r="Q583" s="523"/>
      <c r="R583" s="523"/>
    </row>
    <row r="584" spans="1:18" s="471" customFormat="1" ht="12.75" customHeight="1" x14ac:dyDescent="0.25">
      <c r="A584" s="467"/>
      <c r="B584" s="523"/>
      <c r="C584" s="523"/>
      <c r="D584" s="523"/>
      <c r="E584" s="523"/>
      <c r="F584" s="523"/>
      <c r="G584" s="523"/>
      <c r="H584" s="523"/>
      <c r="I584" s="523"/>
      <c r="J584" s="523"/>
      <c r="K584" s="523"/>
      <c r="L584" s="523"/>
      <c r="M584" s="523"/>
      <c r="N584" s="523"/>
      <c r="O584" s="523"/>
      <c r="P584" s="523"/>
      <c r="Q584" s="523"/>
      <c r="R584" s="523"/>
    </row>
    <row r="585" spans="1:18" s="471" customFormat="1" ht="12.75" customHeight="1" x14ac:dyDescent="0.25">
      <c r="A585" s="467"/>
      <c r="B585" s="523"/>
      <c r="C585" s="523"/>
      <c r="D585" s="523"/>
      <c r="E585" s="523"/>
      <c r="F585" s="523"/>
      <c r="G585" s="523"/>
      <c r="H585" s="523"/>
      <c r="I585" s="523"/>
      <c r="J585" s="523"/>
      <c r="K585" s="523"/>
      <c r="L585" s="523"/>
      <c r="M585" s="523"/>
      <c r="N585" s="523"/>
      <c r="O585" s="523"/>
      <c r="P585" s="523"/>
      <c r="Q585" s="523"/>
      <c r="R585" s="523"/>
    </row>
    <row r="586" spans="1:18" s="471" customFormat="1" ht="12.75" customHeight="1" x14ac:dyDescent="0.25">
      <c r="A586" s="467"/>
      <c r="B586" s="523"/>
      <c r="C586" s="523"/>
      <c r="D586" s="523"/>
      <c r="E586" s="523"/>
      <c r="F586" s="523"/>
      <c r="G586" s="523"/>
      <c r="H586" s="523"/>
      <c r="I586" s="523"/>
      <c r="J586" s="523"/>
      <c r="K586" s="523"/>
      <c r="L586" s="523"/>
      <c r="M586" s="523"/>
      <c r="N586" s="523"/>
      <c r="O586" s="523"/>
      <c r="P586" s="523"/>
      <c r="Q586" s="523"/>
      <c r="R586" s="523"/>
    </row>
    <row r="587" spans="1:18" s="471" customFormat="1" ht="12.75" customHeight="1" x14ac:dyDescent="0.25">
      <c r="A587" s="467"/>
      <c r="B587" s="523"/>
      <c r="C587" s="523"/>
      <c r="D587" s="523"/>
      <c r="E587" s="523"/>
      <c r="F587" s="523"/>
      <c r="G587" s="523"/>
      <c r="H587" s="523"/>
      <c r="I587" s="523"/>
      <c r="J587" s="523"/>
      <c r="K587" s="523"/>
      <c r="L587" s="523"/>
      <c r="M587" s="523"/>
      <c r="N587" s="523"/>
      <c r="O587" s="523"/>
      <c r="P587" s="523"/>
      <c r="Q587" s="523"/>
      <c r="R587" s="523"/>
    </row>
    <row r="588" spans="1:18" s="471" customFormat="1" ht="12.75" customHeight="1" x14ac:dyDescent="0.25">
      <c r="A588" s="467"/>
      <c r="B588" s="523"/>
      <c r="C588" s="523"/>
      <c r="D588" s="523"/>
      <c r="E588" s="523"/>
      <c r="F588" s="523"/>
      <c r="G588" s="523"/>
      <c r="H588" s="523"/>
      <c r="I588" s="523"/>
      <c r="J588" s="523"/>
      <c r="K588" s="523"/>
      <c r="L588" s="523"/>
      <c r="M588" s="523"/>
      <c r="N588" s="523"/>
      <c r="O588" s="523"/>
      <c r="P588" s="523"/>
      <c r="Q588" s="523"/>
      <c r="R588" s="523"/>
    </row>
    <row r="589" spans="1:18" s="471" customFormat="1" ht="12.75" customHeight="1" x14ac:dyDescent="0.25">
      <c r="A589" s="467"/>
      <c r="B589" s="523"/>
      <c r="C589" s="523"/>
      <c r="D589" s="523"/>
      <c r="E589" s="523"/>
      <c r="F589" s="523"/>
      <c r="G589" s="523"/>
      <c r="H589" s="523"/>
      <c r="I589" s="523"/>
      <c r="J589" s="523"/>
      <c r="K589" s="523"/>
      <c r="L589" s="523"/>
      <c r="M589" s="523"/>
      <c r="N589" s="523"/>
      <c r="O589" s="523"/>
      <c r="P589" s="523"/>
      <c r="Q589" s="523"/>
      <c r="R589" s="523"/>
    </row>
    <row r="590" spans="1:18" s="471" customFormat="1" ht="12.75" customHeight="1" x14ac:dyDescent="0.25">
      <c r="A590" s="467"/>
      <c r="B590" s="523"/>
      <c r="C590" s="523"/>
      <c r="D590" s="523"/>
      <c r="E590" s="523"/>
      <c r="F590" s="523"/>
      <c r="G590" s="523"/>
      <c r="H590" s="523"/>
      <c r="I590" s="523"/>
      <c r="J590" s="523"/>
      <c r="K590" s="523"/>
      <c r="L590" s="523"/>
      <c r="M590" s="523"/>
      <c r="N590" s="523"/>
      <c r="O590" s="523"/>
      <c r="P590" s="523"/>
      <c r="Q590" s="523"/>
      <c r="R590" s="523"/>
    </row>
    <row r="591" spans="1:18" s="471" customFormat="1" ht="12.75" customHeight="1" x14ac:dyDescent="0.25">
      <c r="A591" s="467"/>
      <c r="B591" s="523"/>
      <c r="C591" s="523"/>
      <c r="D591" s="523"/>
      <c r="E591" s="523"/>
      <c r="F591" s="523"/>
      <c r="G591" s="523"/>
      <c r="H591" s="523"/>
      <c r="I591" s="523"/>
      <c r="J591" s="523"/>
      <c r="K591" s="523"/>
      <c r="L591" s="523"/>
      <c r="M591" s="523"/>
      <c r="N591" s="523"/>
      <c r="O591" s="523"/>
      <c r="P591" s="523"/>
      <c r="Q591" s="523"/>
      <c r="R591" s="523"/>
    </row>
    <row r="592" spans="1:18" s="471" customFormat="1" ht="12.75" customHeight="1" x14ac:dyDescent="0.25">
      <c r="A592" s="467"/>
      <c r="B592" s="523"/>
      <c r="C592" s="523"/>
      <c r="D592" s="523"/>
      <c r="E592" s="523"/>
      <c r="F592" s="523"/>
      <c r="G592" s="523"/>
      <c r="H592" s="523"/>
      <c r="I592" s="523"/>
      <c r="J592" s="523"/>
      <c r="K592" s="523"/>
      <c r="L592" s="523"/>
      <c r="M592" s="523"/>
      <c r="N592" s="523"/>
      <c r="O592" s="523"/>
      <c r="P592" s="523"/>
      <c r="Q592" s="523"/>
      <c r="R592" s="523"/>
    </row>
    <row r="593" spans="1:18" s="471" customFormat="1" ht="12.75" customHeight="1" x14ac:dyDescent="0.25">
      <c r="A593" s="467"/>
      <c r="B593" s="523"/>
      <c r="C593" s="523"/>
      <c r="D593" s="523"/>
      <c r="E593" s="523"/>
      <c r="F593" s="523"/>
      <c r="G593" s="523"/>
      <c r="H593" s="523"/>
      <c r="I593" s="523"/>
      <c r="J593" s="523"/>
      <c r="K593" s="523"/>
      <c r="L593" s="523"/>
      <c r="M593" s="523"/>
      <c r="N593" s="523"/>
      <c r="O593" s="523"/>
      <c r="P593" s="523"/>
      <c r="Q593" s="523"/>
      <c r="R593" s="523"/>
    </row>
    <row r="594" spans="1:18" s="471" customFormat="1" ht="12.75" customHeight="1" x14ac:dyDescent="0.25">
      <c r="A594" s="467"/>
      <c r="B594" s="523"/>
      <c r="C594" s="523"/>
      <c r="D594" s="523"/>
      <c r="E594" s="523"/>
      <c r="F594" s="523"/>
      <c r="G594" s="523"/>
      <c r="H594" s="523"/>
      <c r="I594" s="523"/>
      <c r="J594" s="523"/>
      <c r="K594" s="523"/>
      <c r="L594" s="523"/>
      <c r="M594" s="523"/>
      <c r="N594" s="523"/>
      <c r="O594" s="523"/>
      <c r="P594" s="523"/>
      <c r="Q594" s="523"/>
      <c r="R594" s="523"/>
    </row>
    <row r="595" spans="1:18" s="471" customFormat="1" ht="12.75" customHeight="1" x14ac:dyDescent="0.25">
      <c r="A595" s="467"/>
      <c r="B595" s="523"/>
      <c r="C595" s="523"/>
      <c r="D595" s="523"/>
      <c r="E595" s="523"/>
      <c r="F595" s="523"/>
      <c r="G595" s="523"/>
      <c r="H595" s="523"/>
      <c r="I595" s="523"/>
      <c r="J595" s="523"/>
      <c r="K595" s="523"/>
      <c r="L595" s="523"/>
      <c r="M595" s="523"/>
      <c r="N595" s="523"/>
      <c r="O595" s="523"/>
      <c r="P595" s="523"/>
      <c r="Q595" s="523"/>
      <c r="R595" s="523"/>
    </row>
    <row r="596" spans="1:18" s="471" customFormat="1" ht="12.75" customHeight="1" x14ac:dyDescent="0.25">
      <c r="A596" s="467"/>
      <c r="B596" s="523"/>
      <c r="C596" s="523"/>
      <c r="D596" s="523"/>
      <c r="E596" s="523"/>
      <c r="F596" s="523"/>
      <c r="G596" s="523"/>
      <c r="H596" s="523"/>
      <c r="I596" s="523"/>
      <c r="J596" s="523"/>
      <c r="K596" s="523"/>
      <c r="L596" s="523"/>
      <c r="M596" s="523"/>
      <c r="N596" s="523"/>
      <c r="O596" s="523"/>
      <c r="P596" s="523"/>
      <c r="Q596" s="523"/>
      <c r="R596" s="523"/>
    </row>
    <row r="597" spans="1:18" s="471" customFormat="1" ht="12.75" customHeight="1" x14ac:dyDescent="0.25">
      <c r="A597" s="467"/>
      <c r="B597" s="523"/>
      <c r="C597" s="523"/>
      <c r="D597" s="523"/>
      <c r="E597" s="523"/>
      <c r="F597" s="523"/>
      <c r="G597" s="523"/>
      <c r="H597" s="523"/>
      <c r="I597" s="523"/>
      <c r="J597" s="523"/>
      <c r="K597" s="523"/>
      <c r="L597" s="523"/>
      <c r="M597" s="523"/>
      <c r="N597" s="523"/>
      <c r="O597" s="523"/>
      <c r="P597" s="523"/>
      <c r="Q597" s="523"/>
      <c r="R597" s="523"/>
    </row>
    <row r="598" spans="1:18" s="471" customFormat="1" ht="12.75" customHeight="1" x14ac:dyDescent="0.25">
      <c r="A598" s="467"/>
      <c r="B598" s="523"/>
      <c r="C598" s="523"/>
      <c r="D598" s="523"/>
      <c r="E598" s="523"/>
      <c r="F598" s="523"/>
      <c r="G598" s="523"/>
      <c r="H598" s="523"/>
      <c r="I598" s="523"/>
      <c r="J598" s="523"/>
      <c r="K598" s="523"/>
      <c r="L598" s="523"/>
      <c r="M598" s="523"/>
      <c r="N598" s="523"/>
      <c r="O598" s="523"/>
      <c r="P598" s="523"/>
      <c r="Q598" s="523"/>
      <c r="R598" s="523"/>
    </row>
    <row r="599" spans="1:18" s="471" customFormat="1" ht="12.75" customHeight="1" x14ac:dyDescent="0.25">
      <c r="A599" s="467"/>
      <c r="B599" s="523"/>
      <c r="C599" s="523"/>
      <c r="D599" s="523"/>
      <c r="E599" s="523"/>
      <c r="F599" s="523"/>
      <c r="G599" s="523"/>
      <c r="H599" s="523"/>
      <c r="I599" s="523"/>
      <c r="J599" s="523"/>
      <c r="K599" s="523"/>
      <c r="L599" s="523"/>
      <c r="M599" s="523"/>
      <c r="N599" s="523"/>
      <c r="O599" s="523"/>
      <c r="P599" s="523"/>
      <c r="Q599" s="523"/>
      <c r="R599" s="523"/>
    </row>
    <row r="600" spans="1:18" s="471" customFormat="1" ht="12.75" customHeight="1" x14ac:dyDescent="0.25">
      <c r="A600" s="467"/>
      <c r="B600" s="523"/>
      <c r="C600" s="523"/>
      <c r="D600" s="523"/>
      <c r="E600" s="523"/>
      <c r="F600" s="523"/>
      <c r="G600" s="523"/>
      <c r="H600" s="523"/>
      <c r="I600" s="523"/>
      <c r="J600" s="523"/>
      <c r="K600" s="523"/>
      <c r="L600" s="523"/>
      <c r="M600" s="523"/>
      <c r="N600" s="523"/>
      <c r="O600" s="523"/>
      <c r="P600" s="523"/>
      <c r="Q600" s="523"/>
      <c r="R600" s="523"/>
    </row>
    <row r="601" spans="1:18" s="471" customFormat="1" ht="12.75" customHeight="1" x14ac:dyDescent="0.25">
      <c r="A601" s="467"/>
      <c r="B601" s="523"/>
      <c r="C601" s="523"/>
      <c r="D601" s="523"/>
      <c r="E601" s="523"/>
      <c r="F601" s="523"/>
      <c r="G601" s="523"/>
      <c r="H601" s="523"/>
      <c r="I601" s="523"/>
      <c r="J601" s="523"/>
      <c r="K601" s="523"/>
      <c r="L601" s="523"/>
      <c r="M601" s="523"/>
      <c r="N601" s="523"/>
      <c r="O601" s="523"/>
      <c r="P601" s="523"/>
      <c r="Q601" s="523"/>
      <c r="R601" s="523"/>
    </row>
    <row r="602" spans="1:18" s="471" customFormat="1" ht="12.75" customHeight="1" x14ac:dyDescent="0.25">
      <c r="A602" s="467"/>
      <c r="B602" s="523"/>
      <c r="C602" s="523"/>
      <c r="D602" s="523"/>
      <c r="E602" s="523"/>
      <c r="F602" s="523"/>
      <c r="G602" s="523"/>
      <c r="H602" s="523"/>
      <c r="I602" s="523"/>
      <c r="J602" s="523"/>
      <c r="K602" s="523"/>
      <c r="L602" s="523"/>
      <c r="M602" s="523"/>
      <c r="N602" s="523"/>
      <c r="O602" s="523"/>
      <c r="P602" s="523"/>
      <c r="Q602" s="523"/>
      <c r="R602" s="523"/>
    </row>
    <row r="603" spans="1:18" s="471" customFormat="1" ht="12.75" customHeight="1" x14ac:dyDescent="0.25">
      <c r="A603" s="467"/>
      <c r="B603" s="523"/>
      <c r="C603" s="523"/>
      <c r="D603" s="523"/>
      <c r="E603" s="523"/>
      <c r="F603" s="523"/>
      <c r="G603" s="523"/>
      <c r="H603" s="523"/>
      <c r="I603" s="523"/>
      <c r="J603" s="523"/>
      <c r="K603" s="523"/>
      <c r="L603" s="523"/>
      <c r="M603" s="523"/>
      <c r="N603" s="523"/>
      <c r="O603" s="523"/>
      <c r="P603" s="523"/>
      <c r="Q603" s="523"/>
      <c r="R603" s="523"/>
    </row>
    <row r="604" spans="1:18" s="471" customFormat="1" ht="12.75" customHeight="1" x14ac:dyDescent="0.25">
      <c r="A604" s="467"/>
      <c r="B604" s="523"/>
      <c r="C604" s="523"/>
      <c r="D604" s="523"/>
      <c r="E604" s="523"/>
      <c r="F604" s="523"/>
      <c r="G604" s="523"/>
      <c r="H604" s="523"/>
      <c r="I604" s="523"/>
      <c r="J604" s="523"/>
      <c r="K604" s="523"/>
      <c r="L604" s="523"/>
      <c r="M604" s="523"/>
      <c r="N604" s="523"/>
      <c r="O604" s="523"/>
      <c r="P604" s="523"/>
      <c r="Q604" s="523"/>
      <c r="R604" s="523"/>
    </row>
    <row r="605" spans="1:18" s="471" customFormat="1" ht="12.75" customHeight="1" x14ac:dyDescent="0.25">
      <c r="A605" s="467"/>
      <c r="B605" s="523"/>
      <c r="C605" s="523"/>
      <c r="D605" s="523"/>
      <c r="E605" s="523"/>
      <c r="F605" s="523"/>
      <c r="G605" s="523"/>
      <c r="H605" s="523"/>
      <c r="I605" s="523"/>
      <c r="J605" s="523"/>
      <c r="K605" s="523"/>
      <c r="L605" s="523"/>
      <c r="M605" s="523"/>
      <c r="N605" s="523"/>
      <c r="O605" s="523"/>
      <c r="P605" s="523"/>
      <c r="Q605" s="523"/>
      <c r="R605" s="523"/>
    </row>
    <row r="606" spans="1:18" s="471" customFormat="1" ht="12.75" customHeight="1" x14ac:dyDescent="0.25">
      <c r="A606" s="467"/>
      <c r="B606" s="523"/>
      <c r="C606" s="523"/>
      <c r="D606" s="523"/>
      <c r="E606" s="523"/>
      <c r="F606" s="523"/>
      <c r="G606" s="523"/>
      <c r="H606" s="523"/>
      <c r="I606" s="523"/>
      <c r="J606" s="523"/>
      <c r="K606" s="523"/>
      <c r="L606" s="523"/>
      <c r="M606" s="523"/>
      <c r="N606" s="523"/>
      <c r="O606" s="523"/>
      <c r="P606" s="523"/>
      <c r="Q606" s="523"/>
      <c r="R606" s="523"/>
    </row>
    <row r="607" spans="1:18" s="471" customFormat="1" ht="12.75" customHeight="1" x14ac:dyDescent="0.25">
      <c r="A607" s="467"/>
      <c r="B607" s="523"/>
      <c r="C607" s="523"/>
      <c r="D607" s="523"/>
      <c r="E607" s="523"/>
      <c r="F607" s="523"/>
      <c r="G607" s="523"/>
      <c r="H607" s="523"/>
      <c r="I607" s="523"/>
      <c r="J607" s="523"/>
      <c r="K607" s="523"/>
      <c r="L607" s="523"/>
      <c r="M607" s="523"/>
      <c r="N607" s="523"/>
      <c r="O607" s="523"/>
      <c r="P607" s="523"/>
      <c r="Q607" s="523"/>
      <c r="R607" s="523"/>
    </row>
    <row r="608" spans="1:18" s="471" customFormat="1" ht="12.75" customHeight="1" x14ac:dyDescent="0.25">
      <c r="A608" s="467"/>
      <c r="B608" s="523"/>
      <c r="C608" s="523"/>
      <c r="D608" s="523"/>
      <c r="E608" s="523"/>
      <c r="F608" s="523"/>
      <c r="G608" s="523"/>
      <c r="H608" s="523"/>
      <c r="I608" s="523"/>
      <c r="J608" s="523"/>
      <c r="K608" s="523"/>
      <c r="L608" s="523"/>
      <c r="M608" s="523"/>
      <c r="N608" s="523"/>
      <c r="O608" s="523"/>
      <c r="P608" s="523"/>
      <c r="Q608" s="523"/>
      <c r="R608" s="523"/>
    </row>
    <row r="609" spans="1:18" s="471" customFormat="1" ht="12.75" customHeight="1" x14ac:dyDescent="0.25">
      <c r="A609" s="467"/>
      <c r="B609" s="523"/>
      <c r="C609" s="523"/>
      <c r="D609" s="523"/>
      <c r="E609" s="523"/>
      <c r="F609" s="523"/>
      <c r="G609" s="523"/>
      <c r="H609" s="523"/>
      <c r="I609" s="523"/>
      <c r="J609" s="523"/>
      <c r="K609" s="523"/>
      <c r="L609" s="523"/>
      <c r="M609" s="523"/>
      <c r="N609" s="523"/>
      <c r="O609" s="523"/>
      <c r="P609" s="523"/>
      <c r="Q609" s="523"/>
      <c r="R609" s="523"/>
    </row>
    <row r="610" spans="1:18" s="471" customFormat="1" ht="12.75" customHeight="1" x14ac:dyDescent="0.25">
      <c r="A610" s="467"/>
      <c r="B610" s="523"/>
      <c r="C610" s="523"/>
      <c r="D610" s="523"/>
      <c r="E610" s="523"/>
      <c r="F610" s="523"/>
      <c r="G610" s="523"/>
      <c r="H610" s="523"/>
      <c r="I610" s="523"/>
      <c r="J610" s="523"/>
      <c r="K610" s="523"/>
      <c r="L610" s="523"/>
      <c r="M610" s="523"/>
      <c r="N610" s="523"/>
      <c r="O610" s="523"/>
      <c r="P610" s="523"/>
      <c r="Q610" s="523"/>
      <c r="R610" s="523"/>
    </row>
    <row r="611" spans="1:18" s="471" customFormat="1" ht="12.75" customHeight="1" x14ac:dyDescent="0.25">
      <c r="A611" s="467"/>
      <c r="B611" s="523"/>
      <c r="C611" s="523"/>
      <c r="D611" s="523"/>
      <c r="E611" s="523"/>
      <c r="F611" s="523"/>
      <c r="G611" s="523"/>
      <c r="H611" s="523"/>
      <c r="I611" s="523"/>
      <c r="J611" s="523"/>
      <c r="K611" s="523"/>
      <c r="L611" s="523"/>
      <c r="M611" s="523"/>
      <c r="N611" s="523"/>
      <c r="O611" s="523"/>
      <c r="P611" s="523"/>
      <c r="Q611" s="523"/>
      <c r="R611" s="523"/>
    </row>
    <row r="612" spans="1:18" s="471" customFormat="1" ht="12.75" customHeight="1" x14ac:dyDescent="0.25">
      <c r="A612" s="467"/>
      <c r="B612" s="523"/>
      <c r="C612" s="523"/>
      <c r="D612" s="523"/>
      <c r="E612" s="523"/>
      <c r="F612" s="523"/>
      <c r="G612" s="523"/>
      <c r="H612" s="523"/>
      <c r="I612" s="523"/>
      <c r="J612" s="523"/>
      <c r="K612" s="523"/>
      <c r="L612" s="523"/>
      <c r="M612" s="523"/>
      <c r="N612" s="523"/>
      <c r="O612" s="523"/>
      <c r="P612" s="523"/>
      <c r="Q612" s="523"/>
      <c r="R612" s="523"/>
    </row>
    <row r="613" spans="1:18" s="471" customFormat="1" ht="12.75" customHeight="1" x14ac:dyDescent="0.25">
      <c r="A613" s="467"/>
      <c r="B613" s="523"/>
      <c r="C613" s="523"/>
      <c r="D613" s="523"/>
      <c r="E613" s="523"/>
      <c r="F613" s="523"/>
      <c r="G613" s="523"/>
      <c r="H613" s="523"/>
      <c r="I613" s="523"/>
      <c r="J613" s="523"/>
      <c r="K613" s="523"/>
      <c r="L613" s="523"/>
      <c r="M613" s="523"/>
      <c r="N613" s="523"/>
      <c r="O613" s="523"/>
      <c r="P613" s="523"/>
      <c r="Q613" s="523"/>
      <c r="R613" s="523"/>
    </row>
    <row r="614" spans="1:18" s="471" customFormat="1" ht="12.75" customHeight="1" x14ac:dyDescent="0.25">
      <c r="A614" s="467"/>
      <c r="B614" s="523"/>
      <c r="C614" s="523"/>
      <c r="D614" s="523"/>
      <c r="E614" s="523"/>
      <c r="F614" s="523"/>
      <c r="G614" s="523"/>
      <c r="H614" s="523"/>
      <c r="I614" s="523"/>
      <c r="J614" s="523"/>
      <c r="K614" s="523"/>
      <c r="L614" s="523"/>
      <c r="M614" s="523"/>
      <c r="N614" s="523"/>
      <c r="O614" s="523"/>
      <c r="P614" s="523"/>
      <c r="Q614" s="523"/>
      <c r="R614" s="523"/>
    </row>
    <row r="615" spans="1:18" s="471" customFormat="1" ht="12.75" customHeight="1" x14ac:dyDescent="0.25">
      <c r="A615" s="467"/>
      <c r="B615" s="523"/>
      <c r="C615" s="523"/>
      <c r="D615" s="523"/>
      <c r="E615" s="523"/>
      <c r="F615" s="523"/>
      <c r="G615" s="523"/>
      <c r="H615" s="523"/>
      <c r="I615" s="523"/>
      <c r="J615" s="523"/>
      <c r="K615" s="523"/>
      <c r="L615" s="523"/>
      <c r="M615" s="523"/>
      <c r="N615" s="523"/>
      <c r="O615" s="523"/>
      <c r="P615" s="523"/>
      <c r="Q615" s="523"/>
      <c r="R615" s="523"/>
    </row>
    <row r="616" spans="1:18" s="471" customFormat="1" ht="12.75" customHeight="1" x14ac:dyDescent="0.25">
      <c r="A616" s="467"/>
      <c r="B616" s="523"/>
      <c r="C616" s="523"/>
      <c r="D616" s="523"/>
      <c r="E616" s="523"/>
      <c r="F616" s="523"/>
      <c r="G616" s="523"/>
      <c r="H616" s="523"/>
      <c r="I616" s="523"/>
      <c r="J616" s="523"/>
      <c r="K616" s="523"/>
      <c r="L616" s="523"/>
      <c r="M616" s="523"/>
      <c r="N616" s="523"/>
      <c r="O616" s="523"/>
      <c r="P616" s="523"/>
      <c r="Q616" s="523"/>
      <c r="R616" s="523"/>
    </row>
    <row r="617" spans="1:18" s="471" customFormat="1" ht="12.75" customHeight="1" x14ac:dyDescent="0.25">
      <c r="A617" s="467"/>
      <c r="B617" s="523"/>
      <c r="C617" s="523"/>
      <c r="D617" s="523"/>
      <c r="E617" s="523"/>
      <c r="F617" s="523"/>
      <c r="G617" s="523"/>
      <c r="H617" s="523"/>
      <c r="I617" s="523"/>
      <c r="J617" s="523"/>
      <c r="K617" s="523"/>
      <c r="L617" s="523"/>
      <c r="M617" s="523"/>
      <c r="N617" s="523"/>
      <c r="O617" s="523"/>
      <c r="P617" s="523"/>
      <c r="Q617" s="523"/>
      <c r="R617" s="523"/>
    </row>
    <row r="618" spans="1:18" s="471" customFormat="1" ht="12.75" customHeight="1" x14ac:dyDescent="0.25">
      <c r="A618" s="467"/>
      <c r="B618" s="523"/>
      <c r="C618" s="523"/>
      <c r="D618" s="523"/>
      <c r="E618" s="523"/>
      <c r="F618" s="523"/>
      <c r="G618" s="523"/>
      <c r="H618" s="523"/>
      <c r="I618" s="523"/>
      <c r="J618" s="523"/>
      <c r="K618" s="523"/>
      <c r="L618" s="523"/>
      <c r="M618" s="523"/>
      <c r="N618" s="523"/>
      <c r="O618" s="523"/>
      <c r="P618" s="523"/>
      <c r="Q618" s="523"/>
      <c r="R618" s="523"/>
    </row>
    <row r="619" spans="1:18" s="471" customFormat="1" ht="12.75" customHeight="1" x14ac:dyDescent="0.25">
      <c r="A619" s="467"/>
      <c r="B619" s="523"/>
      <c r="C619" s="523"/>
      <c r="D619" s="523"/>
      <c r="E619" s="523"/>
      <c r="F619" s="523"/>
      <c r="G619" s="523"/>
      <c r="H619" s="523"/>
      <c r="I619" s="523"/>
      <c r="J619" s="523"/>
      <c r="K619" s="523"/>
      <c r="L619" s="523"/>
      <c r="M619" s="523"/>
      <c r="N619" s="523"/>
      <c r="O619" s="523"/>
      <c r="P619" s="523"/>
      <c r="Q619" s="523"/>
      <c r="R619" s="523"/>
    </row>
    <row r="620" spans="1:18" s="471" customFormat="1" ht="12.75" customHeight="1" x14ac:dyDescent="0.25">
      <c r="A620" s="467"/>
      <c r="B620" s="523"/>
      <c r="C620" s="523"/>
      <c r="D620" s="523"/>
      <c r="E620" s="523"/>
      <c r="F620" s="523"/>
      <c r="G620" s="523"/>
      <c r="H620" s="523"/>
      <c r="I620" s="523"/>
      <c r="J620" s="523"/>
      <c r="K620" s="523"/>
      <c r="L620" s="523"/>
      <c r="M620" s="523"/>
      <c r="N620" s="523"/>
      <c r="O620" s="523"/>
      <c r="P620" s="523"/>
      <c r="Q620" s="523"/>
      <c r="R620" s="523"/>
    </row>
    <row r="621" spans="1:18" s="471" customFormat="1" ht="12.75" customHeight="1" x14ac:dyDescent="0.25">
      <c r="A621" s="467"/>
      <c r="B621" s="523"/>
      <c r="C621" s="523"/>
      <c r="D621" s="523"/>
      <c r="E621" s="523"/>
      <c r="F621" s="523"/>
      <c r="G621" s="523"/>
      <c r="H621" s="523"/>
      <c r="I621" s="523"/>
      <c r="J621" s="523"/>
      <c r="K621" s="523"/>
      <c r="L621" s="523"/>
      <c r="M621" s="523"/>
      <c r="N621" s="523"/>
      <c r="O621" s="523"/>
      <c r="P621" s="523"/>
      <c r="Q621" s="523"/>
      <c r="R621" s="523"/>
    </row>
    <row r="622" spans="1:18" s="471" customFormat="1" ht="12.75" customHeight="1" x14ac:dyDescent="0.25">
      <c r="A622" s="467"/>
      <c r="B622" s="523"/>
      <c r="C622" s="523"/>
      <c r="D622" s="523"/>
      <c r="E622" s="523"/>
      <c r="F622" s="523"/>
      <c r="G622" s="523"/>
      <c r="H622" s="523"/>
      <c r="I622" s="523"/>
      <c r="J622" s="523"/>
      <c r="K622" s="523"/>
      <c r="L622" s="523"/>
      <c r="M622" s="523"/>
      <c r="N622" s="523"/>
      <c r="O622" s="523"/>
      <c r="P622" s="523"/>
      <c r="Q622" s="523"/>
      <c r="R622" s="523"/>
    </row>
    <row r="623" spans="1:18" s="471" customFormat="1" ht="12.75" customHeight="1" x14ac:dyDescent="0.25">
      <c r="A623" s="467"/>
      <c r="B623" s="523"/>
      <c r="C623" s="523"/>
      <c r="D623" s="523"/>
      <c r="E623" s="523"/>
      <c r="F623" s="523"/>
      <c r="G623" s="523"/>
      <c r="H623" s="523"/>
      <c r="I623" s="523"/>
      <c r="J623" s="523"/>
      <c r="K623" s="523"/>
      <c r="L623" s="523"/>
      <c r="M623" s="523"/>
      <c r="N623" s="523"/>
      <c r="O623" s="523"/>
      <c r="P623" s="523"/>
      <c r="Q623" s="523"/>
      <c r="R623" s="523"/>
    </row>
    <row r="624" spans="1:18" s="471" customFormat="1" ht="12.75" customHeight="1" x14ac:dyDescent="0.25">
      <c r="A624" s="467"/>
      <c r="B624" s="523"/>
      <c r="C624" s="523"/>
      <c r="D624" s="523"/>
      <c r="E624" s="523"/>
      <c r="F624" s="523"/>
      <c r="G624" s="523"/>
      <c r="H624" s="523"/>
      <c r="I624" s="523"/>
      <c r="J624" s="523"/>
      <c r="K624" s="523"/>
      <c r="L624" s="523"/>
      <c r="M624" s="523"/>
      <c r="N624" s="523"/>
      <c r="O624" s="523"/>
      <c r="P624" s="523"/>
      <c r="Q624" s="523"/>
      <c r="R624" s="523"/>
    </row>
    <row r="625" spans="1:18" s="471" customFormat="1" ht="12.75" customHeight="1" x14ac:dyDescent="0.25">
      <c r="A625" s="467"/>
      <c r="B625" s="523"/>
      <c r="C625" s="523"/>
      <c r="D625" s="523"/>
      <c r="E625" s="523"/>
      <c r="F625" s="523"/>
      <c r="G625" s="523"/>
      <c r="H625" s="523"/>
      <c r="I625" s="523"/>
      <c r="J625" s="523"/>
      <c r="K625" s="523"/>
      <c r="L625" s="523"/>
      <c r="M625" s="523"/>
      <c r="N625" s="523"/>
      <c r="O625" s="523"/>
      <c r="P625" s="523"/>
      <c r="Q625" s="523"/>
      <c r="R625" s="523"/>
    </row>
    <row r="626" spans="1:18" s="471" customFormat="1" ht="12.75" customHeight="1" x14ac:dyDescent="0.25">
      <c r="A626" s="467"/>
      <c r="B626" s="523"/>
      <c r="C626" s="523"/>
      <c r="D626" s="523"/>
      <c r="E626" s="523"/>
      <c r="F626" s="523"/>
      <c r="G626" s="523"/>
      <c r="H626" s="523"/>
      <c r="I626" s="523"/>
      <c r="J626" s="523"/>
      <c r="K626" s="523"/>
      <c r="L626" s="523"/>
      <c r="M626" s="523"/>
      <c r="N626" s="523"/>
      <c r="O626" s="523"/>
      <c r="P626" s="523"/>
      <c r="Q626" s="523"/>
      <c r="R626" s="523"/>
    </row>
    <row r="627" spans="1:18" s="471" customFormat="1" ht="12.75" customHeight="1" x14ac:dyDescent="0.25">
      <c r="A627" s="467"/>
      <c r="B627" s="523"/>
      <c r="C627" s="523"/>
      <c r="D627" s="523"/>
      <c r="E627" s="523"/>
      <c r="F627" s="523"/>
      <c r="G627" s="523"/>
      <c r="H627" s="523"/>
      <c r="I627" s="523"/>
      <c r="J627" s="523"/>
      <c r="K627" s="523"/>
      <c r="L627" s="523"/>
      <c r="M627" s="523"/>
      <c r="N627" s="523"/>
      <c r="O627" s="523"/>
      <c r="P627" s="523"/>
      <c r="Q627" s="523"/>
      <c r="R627" s="523"/>
    </row>
    <row r="628" spans="1:18" s="471" customFormat="1" ht="12.75" customHeight="1" x14ac:dyDescent="0.25">
      <c r="A628" s="467"/>
      <c r="B628" s="523"/>
      <c r="C628" s="523"/>
      <c r="D628" s="523"/>
      <c r="E628" s="523"/>
      <c r="F628" s="523"/>
      <c r="G628" s="523"/>
      <c r="H628" s="523"/>
      <c r="I628" s="523"/>
      <c r="J628" s="523"/>
      <c r="K628" s="523"/>
      <c r="L628" s="523"/>
      <c r="M628" s="523"/>
      <c r="N628" s="523"/>
      <c r="O628" s="523"/>
      <c r="P628" s="523"/>
      <c r="Q628" s="523"/>
      <c r="R628" s="523"/>
    </row>
    <row r="629" spans="1:18" s="471" customFormat="1" ht="12.75" customHeight="1" x14ac:dyDescent="0.25">
      <c r="A629" s="467"/>
      <c r="B629" s="523"/>
      <c r="C629" s="523"/>
      <c r="D629" s="523"/>
      <c r="E629" s="523"/>
      <c r="F629" s="523"/>
      <c r="G629" s="523"/>
      <c r="H629" s="523"/>
      <c r="I629" s="523"/>
      <c r="J629" s="523"/>
      <c r="K629" s="523"/>
      <c r="L629" s="523"/>
      <c r="M629" s="523"/>
      <c r="N629" s="523"/>
      <c r="O629" s="523"/>
      <c r="P629" s="523"/>
      <c r="Q629" s="523"/>
      <c r="R629" s="523"/>
    </row>
    <row r="630" spans="1:18" s="471" customFormat="1" ht="12.75" customHeight="1" x14ac:dyDescent="0.25">
      <c r="A630" s="467"/>
      <c r="B630" s="523"/>
      <c r="C630" s="523"/>
      <c r="D630" s="523"/>
      <c r="E630" s="523"/>
      <c r="F630" s="523"/>
      <c r="G630" s="523"/>
      <c r="H630" s="523"/>
      <c r="I630" s="523"/>
      <c r="J630" s="523"/>
      <c r="K630" s="523"/>
      <c r="L630" s="523"/>
      <c r="M630" s="523"/>
      <c r="N630" s="523"/>
      <c r="O630" s="523"/>
      <c r="P630" s="523"/>
      <c r="Q630" s="523"/>
      <c r="R630" s="523"/>
    </row>
    <row r="631" spans="1:18" s="471" customFormat="1" ht="12.75" customHeight="1" x14ac:dyDescent="0.25">
      <c r="A631" s="467"/>
      <c r="B631" s="523"/>
      <c r="C631" s="523"/>
      <c r="D631" s="523"/>
      <c r="E631" s="523"/>
      <c r="F631" s="523"/>
      <c r="G631" s="523"/>
      <c r="H631" s="523"/>
      <c r="I631" s="523"/>
      <c r="J631" s="523"/>
      <c r="K631" s="523"/>
      <c r="L631" s="523"/>
      <c r="M631" s="523"/>
      <c r="N631" s="523"/>
      <c r="O631" s="523"/>
      <c r="P631" s="523"/>
      <c r="Q631" s="523"/>
      <c r="R631" s="523"/>
    </row>
    <row r="632" spans="1:18" s="471" customFormat="1" ht="12.75" customHeight="1" x14ac:dyDescent="0.25">
      <c r="A632" s="467"/>
      <c r="B632" s="523"/>
      <c r="C632" s="523"/>
      <c r="D632" s="523"/>
      <c r="E632" s="523"/>
      <c r="F632" s="523"/>
      <c r="G632" s="523"/>
      <c r="H632" s="523"/>
      <c r="I632" s="523"/>
      <c r="J632" s="523"/>
      <c r="K632" s="523"/>
      <c r="L632" s="523"/>
      <c r="M632" s="523"/>
      <c r="N632" s="523"/>
      <c r="O632" s="523"/>
      <c r="P632" s="523"/>
      <c r="Q632" s="523"/>
      <c r="R632" s="523"/>
    </row>
    <row r="633" spans="1:18" s="471" customFormat="1" ht="12.75" customHeight="1" x14ac:dyDescent="0.25">
      <c r="A633" s="467"/>
      <c r="B633" s="523"/>
      <c r="C633" s="523"/>
      <c r="D633" s="523"/>
      <c r="E633" s="523"/>
      <c r="F633" s="523"/>
      <c r="G633" s="523"/>
      <c r="H633" s="523"/>
      <c r="I633" s="523"/>
      <c r="J633" s="523"/>
      <c r="K633" s="523"/>
      <c r="L633" s="523"/>
      <c r="M633" s="523"/>
      <c r="N633" s="523"/>
      <c r="O633" s="523"/>
      <c r="P633" s="523"/>
      <c r="Q633" s="523"/>
      <c r="R633" s="523"/>
    </row>
    <row r="634" spans="1:18" s="471" customFormat="1" ht="12.75" customHeight="1" x14ac:dyDescent="0.25">
      <c r="A634" s="467"/>
      <c r="B634" s="523"/>
      <c r="C634" s="523"/>
      <c r="D634" s="523"/>
      <c r="E634" s="523"/>
      <c r="F634" s="523"/>
      <c r="G634" s="523"/>
      <c r="H634" s="523"/>
      <c r="I634" s="523"/>
      <c r="J634" s="523"/>
      <c r="K634" s="523"/>
      <c r="L634" s="523"/>
      <c r="M634" s="523"/>
      <c r="N634" s="523"/>
      <c r="O634" s="523"/>
      <c r="P634" s="523"/>
      <c r="Q634" s="523"/>
      <c r="R634" s="523"/>
    </row>
    <row r="635" spans="1:18" s="471" customFormat="1" ht="12.75" customHeight="1" x14ac:dyDescent="0.25">
      <c r="A635" s="467"/>
      <c r="B635" s="523"/>
      <c r="C635" s="523"/>
      <c r="D635" s="523"/>
      <c r="E635" s="523"/>
      <c r="F635" s="523"/>
      <c r="G635" s="523"/>
      <c r="H635" s="523"/>
      <c r="I635" s="523"/>
      <c r="J635" s="523"/>
      <c r="K635" s="523"/>
      <c r="L635" s="523"/>
      <c r="M635" s="523"/>
      <c r="N635" s="523"/>
      <c r="O635" s="523"/>
      <c r="P635" s="523"/>
      <c r="Q635" s="523"/>
      <c r="R635" s="523"/>
    </row>
    <row r="636" spans="1:18" s="471" customFormat="1" ht="12.75" customHeight="1" x14ac:dyDescent="0.25">
      <c r="A636" s="467"/>
      <c r="B636" s="523"/>
      <c r="C636" s="523"/>
      <c r="D636" s="523"/>
      <c r="E636" s="523"/>
      <c r="F636" s="523"/>
      <c r="G636" s="523"/>
      <c r="H636" s="523"/>
      <c r="I636" s="523"/>
      <c r="J636" s="523"/>
      <c r="K636" s="523"/>
      <c r="L636" s="523"/>
      <c r="M636" s="523"/>
      <c r="N636" s="523"/>
      <c r="O636" s="523"/>
      <c r="P636" s="523"/>
      <c r="Q636" s="523"/>
      <c r="R636" s="523"/>
    </row>
    <row r="637" spans="1:18" s="471" customFormat="1" ht="12.75" customHeight="1" x14ac:dyDescent="0.25">
      <c r="A637" s="467"/>
      <c r="B637" s="523"/>
      <c r="C637" s="523"/>
      <c r="D637" s="523"/>
      <c r="E637" s="523"/>
      <c r="F637" s="523"/>
      <c r="G637" s="523"/>
      <c r="H637" s="523"/>
      <c r="I637" s="523"/>
      <c r="J637" s="523"/>
      <c r="K637" s="523"/>
      <c r="L637" s="523"/>
      <c r="M637" s="523"/>
      <c r="N637" s="523"/>
      <c r="O637" s="523"/>
      <c r="P637" s="523"/>
      <c r="Q637" s="523"/>
      <c r="R637" s="523"/>
    </row>
    <row r="638" spans="1:18" s="471" customFormat="1" ht="12.75" customHeight="1" x14ac:dyDescent="0.25">
      <c r="A638" s="467"/>
      <c r="B638" s="523"/>
      <c r="C638" s="523"/>
      <c r="D638" s="523"/>
      <c r="E638" s="523"/>
      <c r="F638" s="523"/>
      <c r="G638" s="523"/>
      <c r="H638" s="523"/>
      <c r="I638" s="523"/>
      <c r="J638" s="523"/>
      <c r="K638" s="523"/>
      <c r="L638" s="523"/>
      <c r="M638" s="523"/>
      <c r="N638" s="523"/>
      <c r="O638" s="523"/>
      <c r="P638" s="523"/>
      <c r="Q638" s="523"/>
      <c r="R638" s="523"/>
    </row>
    <row r="639" spans="1:18" s="471" customFormat="1" ht="12.75" customHeight="1" x14ac:dyDescent="0.25">
      <c r="A639" s="467"/>
      <c r="B639" s="523"/>
      <c r="C639" s="523"/>
      <c r="D639" s="523"/>
      <c r="E639" s="523"/>
      <c r="F639" s="523"/>
      <c r="G639" s="523"/>
      <c r="H639" s="523"/>
      <c r="I639" s="523"/>
      <c r="J639" s="523"/>
      <c r="K639" s="523"/>
      <c r="L639" s="523"/>
      <c r="M639" s="523"/>
      <c r="N639" s="523"/>
      <c r="O639" s="523"/>
      <c r="P639" s="523"/>
      <c r="Q639" s="523"/>
      <c r="R639" s="523"/>
    </row>
    <row r="640" spans="1:18" s="471" customFormat="1" ht="12.75" customHeight="1" x14ac:dyDescent="0.25">
      <c r="A640" s="467"/>
      <c r="B640" s="523"/>
      <c r="C640" s="523"/>
      <c r="D640" s="523"/>
      <c r="E640" s="523"/>
      <c r="F640" s="523"/>
      <c r="G640" s="523"/>
      <c r="H640" s="523"/>
      <c r="I640" s="523"/>
      <c r="J640" s="523"/>
      <c r="K640" s="523"/>
      <c r="L640" s="523"/>
      <c r="M640" s="523"/>
      <c r="N640" s="523"/>
      <c r="O640" s="523"/>
      <c r="P640" s="523"/>
      <c r="Q640" s="523"/>
      <c r="R640" s="523"/>
    </row>
    <row r="641" spans="1:18" s="471" customFormat="1" ht="12.75" customHeight="1" x14ac:dyDescent="0.25">
      <c r="A641" s="467"/>
      <c r="B641" s="523"/>
      <c r="C641" s="523"/>
      <c r="D641" s="523"/>
      <c r="E641" s="523"/>
      <c r="F641" s="523"/>
      <c r="G641" s="523"/>
      <c r="H641" s="523"/>
      <c r="I641" s="523"/>
      <c r="J641" s="523"/>
      <c r="K641" s="523"/>
      <c r="L641" s="523"/>
      <c r="M641" s="523"/>
      <c r="N641" s="523"/>
      <c r="O641" s="523"/>
      <c r="P641" s="523"/>
      <c r="Q641" s="523"/>
      <c r="R641" s="523"/>
    </row>
    <row r="642" spans="1:18" s="471" customFormat="1" ht="12.75" customHeight="1" x14ac:dyDescent="0.25">
      <c r="A642" s="467"/>
      <c r="B642" s="523"/>
      <c r="C642" s="523"/>
      <c r="D642" s="523"/>
      <c r="E642" s="523"/>
      <c r="F642" s="523"/>
      <c r="G642" s="523"/>
      <c r="H642" s="523"/>
      <c r="I642" s="523"/>
      <c r="J642" s="523"/>
      <c r="K642" s="523"/>
      <c r="L642" s="523"/>
      <c r="M642" s="523"/>
      <c r="N642" s="523"/>
      <c r="O642" s="523"/>
      <c r="P642" s="523"/>
      <c r="Q642" s="523"/>
      <c r="R642" s="523"/>
    </row>
    <row r="643" spans="1:18" s="471" customFormat="1" ht="12.75" customHeight="1" x14ac:dyDescent="0.25">
      <c r="A643" s="467"/>
      <c r="B643" s="523"/>
      <c r="C643" s="523"/>
      <c r="D643" s="523"/>
      <c r="E643" s="523"/>
      <c r="F643" s="523"/>
      <c r="G643" s="523"/>
      <c r="H643" s="523"/>
      <c r="I643" s="523"/>
      <c r="J643" s="523"/>
      <c r="K643" s="523"/>
      <c r="L643" s="523"/>
      <c r="M643" s="523"/>
      <c r="N643" s="523"/>
      <c r="O643" s="523"/>
      <c r="P643" s="523"/>
      <c r="Q643" s="523"/>
      <c r="R643" s="523"/>
    </row>
    <row r="644" spans="1:18" s="471" customFormat="1" ht="12.75" customHeight="1" x14ac:dyDescent="0.25">
      <c r="A644" s="467"/>
      <c r="B644" s="523"/>
      <c r="C644" s="523"/>
      <c r="D644" s="523"/>
      <c r="E644" s="523"/>
      <c r="F644" s="523"/>
      <c r="G644" s="523"/>
      <c r="H644" s="523"/>
      <c r="I644" s="523"/>
      <c r="J644" s="523"/>
      <c r="K644" s="523"/>
      <c r="L644" s="523"/>
      <c r="M644" s="523"/>
      <c r="N644" s="523"/>
      <c r="O644" s="523"/>
      <c r="P644" s="523"/>
      <c r="Q644" s="523"/>
      <c r="R644" s="523"/>
    </row>
    <row r="645" spans="1:18" s="471" customFormat="1" ht="12.75" customHeight="1" x14ac:dyDescent="0.25">
      <c r="A645" s="467"/>
      <c r="B645" s="523"/>
      <c r="C645" s="523"/>
      <c r="D645" s="523"/>
      <c r="E645" s="523"/>
      <c r="F645" s="523"/>
      <c r="G645" s="523"/>
      <c r="H645" s="523"/>
      <c r="I645" s="523"/>
      <c r="J645" s="523"/>
      <c r="K645" s="523"/>
      <c r="L645" s="523"/>
      <c r="M645" s="523"/>
      <c r="N645" s="523"/>
      <c r="O645" s="523"/>
      <c r="P645" s="523"/>
      <c r="Q645" s="523"/>
      <c r="R645" s="523"/>
    </row>
    <row r="646" spans="1:18" s="471" customFormat="1" ht="12.75" customHeight="1" x14ac:dyDescent="0.25">
      <c r="A646" s="467"/>
      <c r="B646" s="523"/>
      <c r="C646" s="523"/>
      <c r="D646" s="523"/>
      <c r="E646" s="523"/>
      <c r="F646" s="523"/>
      <c r="G646" s="523"/>
      <c r="H646" s="523"/>
      <c r="I646" s="523"/>
      <c r="J646" s="523"/>
      <c r="K646" s="523"/>
      <c r="L646" s="523"/>
      <c r="M646" s="523"/>
      <c r="N646" s="523"/>
      <c r="O646" s="523"/>
      <c r="P646" s="523"/>
      <c r="Q646" s="523"/>
      <c r="R646" s="523"/>
    </row>
    <row r="647" spans="1:18" s="471" customFormat="1" ht="12.75" customHeight="1" x14ac:dyDescent="0.25">
      <c r="A647" s="467"/>
      <c r="B647" s="523"/>
      <c r="C647" s="523"/>
      <c r="D647" s="523"/>
      <c r="E647" s="523"/>
      <c r="F647" s="523"/>
      <c r="G647" s="523"/>
      <c r="H647" s="523"/>
      <c r="I647" s="523"/>
      <c r="J647" s="523"/>
      <c r="K647" s="523"/>
      <c r="L647" s="523"/>
      <c r="M647" s="523"/>
      <c r="N647" s="523"/>
      <c r="O647" s="523"/>
      <c r="P647" s="523"/>
      <c r="Q647" s="523"/>
      <c r="R647" s="523"/>
    </row>
    <row r="648" spans="1:18" s="471" customFormat="1" ht="12.75" customHeight="1" x14ac:dyDescent="0.25">
      <c r="A648" s="467"/>
      <c r="B648" s="523"/>
      <c r="C648" s="523"/>
      <c r="D648" s="523"/>
      <c r="E648" s="523"/>
      <c r="F648" s="523"/>
      <c r="G648" s="523"/>
      <c r="H648" s="523"/>
      <c r="I648" s="523"/>
      <c r="J648" s="523"/>
      <c r="K648" s="523"/>
      <c r="L648" s="523"/>
      <c r="M648" s="523"/>
      <c r="N648" s="523"/>
      <c r="O648" s="523"/>
      <c r="P648" s="523"/>
      <c r="Q648" s="523"/>
      <c r="R648" s="523"/>
    </row>
    <row r="649" spans="1:18" s="471" customFormat="1" ht="12.75" customHeight="1" x14ac:dyDescent="0.25">
      <c r="A649" s="467"/>
      <c r="B649" s="523"/>
      <c r="C649" s="523"/>
      <c r="D649" s="523"/>
      <c r="E649" s="523"/>
      <c r="F649" s="523"/>
      <c r="G649" s="523"/>
      <c r="H649" s="523"/>
      <c r="I649" s="523"/>
      <c r="J649" s="523"/>
      <c r="K649" s="523"/>
      <c r="L649" s="523"/>
      <c r="M649" s="523"/>
      <c r="N649" s="523"/>
      <c r="O649" s="523"/>
      <c r="P649" s="523"/>
      <c r="Q649" s="523"/>
      <c r="R649" s="523"/>
    </row>
    <row r="650" spans="1:18" s="471" customFormat="1" ht="12.75" customHeight="1" x14ac:dyDescent="0.25">
      <c r="A650" s="467"/>
      <c r="B650" s="523"/>
      <c r="C650" s="523"/>
      <c r="D650" s="523"/>
      <c r="E650" s="523"/>
      <c r="F650" s="523"/>
      <c r="G650" s="523"/>
      <c r="H650" s="523"/>
      <c r="I650" s="523"/>
      <c r="J650" s="523"/>
      <c r="K650" s="523"/>
      <c r="L650" s="523"/>
      <c r="M650" s="523"/>
      <c r="N650" s="523"/>
      <c r="O650" s="523"/>
      <c r="P650" s="523"/>
      <c r="Q650" s="523"/>
      <c r="R650" s="523"/>
    </row>
    <row r="651" spans="1:18" s="471" customFormat="1" ht="12.75" customHeight="1" x14ac:dyDescent="0.25">
      <c r="A651" s="467"/>
      <c r="B651" s="523"/>
      <c r="C651" s="523"/>
      <c r="D651" s="523"/>
      <c r="E651" s="523"/>
      <c r="F651" s="523"/>
      <c r="G651" s="523"/>
      <c r="H651" s="523"/>
      <c r="I651" s="523"/>
      <c r="J651" s="523"/>
      <c r="K651" s="523"/>
      <c r="L651" s="523"/>
      <c r="M651" s="523"/>
      <c r="N651" s="523"/>
      <c r="O651" s="523"/>
      <c r="P651" s="523"/>
      <c r="Q651" s="523"/>
      <c r="R651" s="523"/>
    </row>
    <row r="652" spans="1:18" s="471" customFormat="1" ht="12.75" customHeight="1" x14ac:dyDescent="0.25">
      <c r="A652" s="467"/>
      <c r="B652" s="523"/>
      <c r="C652" s="523"/>
      <c r="D652" s="523"/>
      <c r="E652" s="523"/>
      <c r="F652" s="523"/>
      <c r="G652" s="523"/>
      <c r="H652" s="523"/>
      <c r="I652" s="523"/>
      <c r="J652" s="523"/>
      <c r="K652" s="523"/>
      <c r="L652" s="523"/>
      <c r="M652" s="523"/>
      <c r="N652" s="523"/>
      <c r="O652" s="523"/>
      <c r="P652" s="523"/>
      <c r="Q652" s="523"/>
      <c r="R652" s="523"/>
    </row>
    <row r="653" spans="1:18" s="471" customFormat="1" ht="12.75" customHeight="1" x14ac:dyDescent="0.25">
      <c r="A653" s="467"/>
      <c r="B653" s="523"/>
      <c r="C653" s="523"/>
      <c r="D653" s="523"/>
      <c r="E653" s="523"/>
      <c r="F653" s="523"/>
      <c r="G653" s="523"/>
      <c r="H653" s="523"/>
      <c r="I653" s="523"/>
      <c r="J653" s="523"/>
      <c r="K653" s="523"/>
      <c r="L653" s="523"/>
      <c r="M653" s="523"/>
      <c r="N653" s="523"/>
      <c r="O653" s="523"/>
      <c r="P653" s="523"/>
      <c r="Q653" s="523"/>
      <c r="R653" s="523"/>
    </row>
    <row r="654" spans="1:18" s="471" customFormat="1" ht="12.75" customHeight="1" x14ac:dyDescent="0.25">
      <c r="A654" s="467"/>
      <c r="B654" s="523"/>
      <c r="C654" s="523"/>
      <c r="D654" s="523"/>
      <c r="E654" s="523"/>
      <c r="F654" s="523"/>
      <c r="G654" s="523"/>
      <c r="H654" s="523"/>
      <c r="I654" s="523"/>
      <c r="J654" s="523"/>
      <c r="K654" s="523"/>
      <c r="L654" s="523"/>
      <c r="M654" s="523"/>
      <c r="N654" s="523"/>
      <c r="O654" s="523"/>
      <c r="P654" s="523"/>
      <c r="Q654" s="523"/>
      <c r="R654" s="523"/>
    </row>
    <row r="655" spans="1:18" s="471" customFormat="1" ht="12.75" customHeight="1" x14ac:dyDescent="0.25">
      <c r="A655" s="467"/>
      <c r="B655" s="523"/>
      <c r="C655" s="523"/>
      <c r="D655" s="523"/>
      <c r="E655" s="523"/>
      <c r="F655" s="523"/>
      <c r="G655" s="523"/>
      <c r="H655" s="523"/>
      <c r="I655" s="523"/>
      <c r="J655" s="523"/>
      <c r="K655" s="523"/>
      <c r="L655" s="523"/>
      <c r="M655" s="523"/>
      <c r="N655" s="523"/>
      <c r="O655" s="523"/>
      <c r="P655" s="523"/>
      <c r="Q655" s="523"/>
      <c r="R655" s="523"/>
    </row>
    <row r="656" spans="1:18" s="471" customFormat="1" ht="12.75" customHeight="1" x14ac:dyDescent="0.25">
      <c r="A656" s="467"/>
      <c r="B656" s="523"/>
      <c r="C656" s="523"/>
      <c r="D656" s="523"/>
      <c r="E656" s="523"/>
      <c r="F656" s="523"/>
      <c r="G656" s="523"/>
      <c r="H656" s="523"/>
      <c r="I656" s="523"/>
      <c r="J656" s="523"/>
      <c r="K656" s="523"/>
      <c r="L656" s="523"/>
      <c r="M656" s="523"/>
      <c r="N656" s="523"/>
      <c r="O656" s="523"/>
      <c r="P656" s="523"/>
      <c r="Q656" s="523"/>
      <c r="R656" s="523"/>
    </row>
    <row r="657" spans="1:18" s="471" customFormat="1" ht="12.75" customHeight="1" x14ac:dyDescent="0.25">
      <c r="A657" s="467"/>
      <c r="B657" s="523"/>
      <c r="C657" s="523"/>
      <c r="D657" s="523"/>
      <c r="E657" s="523"/>
      <c r="F657" s="523"/>
      <c r="G657" s="523"/>
      <c r="H657" s="523"/>
      <c r="I657" s="523"/>
      <c r="J657" s="523"/>
      <c r="K657" s="523"/>
      <c r="L657" s="523"/>
      <c r="M657" s="523"/>
      <c r="N657" s="523"/>
      <c r="O657" s="523"/>
      <c r="P657" s="523"/>
      <c r="Q657" s="523"/>
      <c r="R657" s="523"/>
    </row>
    <row r="658" spans="1:18" s="471" customFormat="1" ht="12.75" customHeight="1" x14ac:dyDescent="0.25">
      <c r="A658" s="467"/>
      <c r="B658" s="523"/>
      <c r="C658" s="523"/>
      <c r="D658" s="523"/>
      <c r="E658" s="523"/>
      <c r="F658" s="523"/>
      <c r="G658" s="523"/>
      <c r="H658" s="523"/>
      <c r="I658" s="523"/>
      <c r="J658" s="523"/>
      <c r="K658" s="523"/>
      <c r="L658" s="523"/>
      <c r="M658" s="523"/>
      <c r="N658" s="523"/>
      <c r="O658" s="523"/>
      <c r="P658" s="523"/>
      <c r="Q658" s="523"/>
      <c r="R658" s="523"/>
    </row>
    <row r="659" spans="1:18" s="471" customFormat="1" ht="12.75" customHeight="1" x14ac:dyDescent="0.25">
      <c r="A659" s="467"/>
      <c r="B659" s="523"/>
      <c r="C659" s="523"/>
      <c r="D659" s="523"/>
      <c r="E659" s="523"/>
      <c r="F659" s="523"/>
      <c r="G659" s="523"/>
      <c r="H659" s="523"/>
      <c r="I659" s="523"/>
      <c r="J659" s="523"/>
      <c r="K659" s="523"/>
      <c r="L659" s="523"/>
      <c r="M659" s="523"/>
      <c r="N659" s="523"/>
      <c r="O659" s="523"/>
      <c r="P659" s="523"/>
      <c r="Q659" s="523"/>
      <c r="R659" s="523"/>
    </row>
    <row r="660" spans="1:18" s="471" customFormat="1" ht="12.75" customHeight="1" x14ac:dyDescent="0.25">
      <c r="A660" s="467"/>
      <c r="B660" s="523"/>
      <c r="C660" s="523"/>
      <c r="D660" s="523"/>
      <c r="E660" s="523"/>
      <c r="F660" s="523"/>
      <c r="G660" s="523"/>
      <c r="H660" s="523"/>
      <c r="I660" s="523"/>
      <c r="J660" s="523"/>
      <c r="K660" s="523"/>
      <c r="L660" s="523"/>
      <c r="M660" s="523"/>
      <c r="N660" s="523"/>
      <c r="O660" s="523"/>
      <c r="P660" s="523"/>
      <c r="Q660" s="523"/>
      <c r="R660" s="523"/>
    </row>
    <row r="661" spans="1:18" s="471" customFormat="1" ht="12.75" customHeight="1" x14ac:dyDescent="0.25">
      <c r="A661" s="467"/>
      <c r="B661" s="523"/>
      <c r="C661" s="523"/>
      <c r="D661" s="523"/>
      <c r="E661" s="523"/>
      <c r="F661" s="523"/>
      <c r="G661" s="523"/>
      <c r="H661" s="523"/>
      <c r="I661" s="523"/>
      <c r="J661" s="523"/>
      <c r="K661" s="523"/>
      <c r="L661" s="523"/>
      <c r="M661" s="523"/>
      <c r="N661" s="523"/>
      <c r="O661" s="523"/>
      <c r="P661" s="523"/>
      <c r="Q661" s="523"/>
      <c r="R661" s="523"/>
    </row>
    <row r="662" spans="1:18" s="471" customFormat="1" ht="12.75" customHeight="1" x14ac:dyDescent="0.25">
      <c r="A662" s="467"/>
      <c r="B662" s="523"/>
      <c r="C662" s="523"/>
      <c r="D662" s="523"/>
      <c r="E662" s="523"/>
      <c r="F662" s="523"/>
      <c r="G662" s="523"/>
      <c r="H662" s="523"/>
      <c r="I662" s="523"/>
      <c r="J662" s="523"/>
      <c r="K662" s="523"/>
      <c r="L662" s="523"/>
      <c r="M662" s="523"/>
      <c r="N662" s="523"/>
      <c r="O662" s="523"/>
      <c r="P662" s="523"/>
      <c r="Q662" s="523"/>
      <c r="R662" s="523"/>
    </row>
    <row r="663" spans="1:18" s="471" customFormat="1" ht="12.75" customHeight="1" x14ac:dyDescent="0.25">
      <c r="A663" s="467"/>
      <c r="B663" s="523"/>
      <c r="C663" s="523"/>
      <c r="D663" s="523"/>
      <c r="E663" s="523"/>
      <c r="F663" s="523"/>
      <c r="G663" s="523"/>
      <c r="H663" s="523"/>
      <c r="I663" s="523"/>
      <c r="J663" s="523"/>
      <c r="K663" s="523"/>
      <c r="L663" s="523"/>
      <c r="M663" s="523"/>
      <c r="N663" s="523"/>
      <c r="O663" s="523"/>
      <c r="P663" s="523"/>
      <c r="Q663" s="523"/>
      <c r="R663" s="523"/>
    </row>
    <row r="664" spans="1:18" s="471" customFormat="1" ht="12.75" customHeight="1" x14ac:dyDescent="0.25">
      <c r="A664" s="467"/>
      <c r="B664" s="523"/>
      <c r="C664" s="523"/>
      <c r="D664" s="523"/>
      <c r="E664" s="523"/>
      <c r="F664" s="523"/>
      <c r="G664" s="523"/>
      <c r="H664" s="523"/>
      <c r="I664" s="523"/>
      <c r="J664" s="523"/>
      <c r="K664" s="523"/>
      <c r="L664" s="523"/>
      <c r="M664" s="523"/>
      <c r="N664" s="523"/>
      <c r="O664" s="523"/>
      <c r="P664" s="523"/>
      <c r="Q664" s="523"/>
      <c r="R664" s="523"/>
    </row>
    <row r="665" spans="1:18" s="471" customFormat="1" ht="12.75" customHeight="1" x14ac:dyDescent="0.25">
      <c r="A665" s="467"/>
      <c r="B665" s="523"/>
      <c r="C665" s="523"/>
      <c r="D665" s="523"/>
      <c r="E665" s="523"/>
      <c r="F665" s="523"/>
      <c r="G665" s="523"/>
      <c r="H665" s="523"/>
      <c r="I665" s="523"/>
      <c r="J665" s="523"/>
      <c r="K665" s="523"/>
      <c r="L665" s="523"/>
      <c r="M665" s="523"/>
      <c r="N665" s="523"/>
      <c r="O665" s="523"/>
      <c r="P665" s="523"/>
      <c r="Q665" s="523"/>
      <c r="R665" s="523"/>
    </row>
    <row r="666" spans="1:18" s="471" customFormat="1" ht="12.75" customHeight="1" x14ac:dyDescent="0.25">
      <c r="A666" s="467"/>
      <c r="B666" s="523"/>
      <c r="C666" s="523"/>
      <c r="D666" s="523"/>
      <c r="E666" s="523"/>
      <c r="F666" s="523"/>
      <c r="G666" s="523"/>
      <c r="H666" s="523"/>
      <c r="I666" s="523"/>
      <c r="J666" s="523"/>
      <c r="K666" s="523"/>
      <c r="L666" s="523"/>
      <c r="M666" s="523"/>
      <c r="N666" s="523"/>
      <c r="O666" s="523"/>
      <c r="P666" s="523"/>
      <c r="Q666" s="523"/>
      <c r="R666" s="523"/>
    </row>
    <row r="667" spans="1:18" s="471" customFormat="1" ht="12.75" customHeight="1" x14ac:dyDescent="0.25">
      <c r="A667" s="467"/>
      <c r="B667" s="523"/>
      <c r="C667" s="523"/>
      <c r="D667" s="523"/>
      <c r="E667" s="523"/>
      <c r="F667" s="523"/>
      <c r="G667" s="523"/>
      <c r="H667" s="523"/>
      <c r="I667" s="523"/>
      <c r="J667" s="523"/>
      <c r="K667" s="523"/>
      <c r="L667" s="523"/>
      <c r="M667" s="523"/>
      <c r="N667" s="523"/>
      <c r="O667" s="523"/>
      <c r="P667" s="523"/>
      <c r="Q667" s="523"/>
      <c r="R667" s="523"/>
    </row>
    <row r="668" spans="1:18" s="471" customFormat="1" ht="12.75" customHeight="1" x14ac:dyDescent="0.25">
      <c r="A668" s="467"/>
      <c r="B668" s="523"/>
      <c r="C668" s="523"/>
      <c r="D668" s="523"/>
      <c r="E668" s="523"/>
      <c r="F668" s="523"/>
      <c r="G668" s="523"/>
      <c r="H668" s="523"/>
      <c r="I668" s="523"/>
      <c r="J668" s="523"/>
      <c r="K668" s="523"/>
      <c r="L668" s="523"/>
      <c r="M668" s="523"/>
      <c r="N668" s="523"/>
      <c r="O668" s="523"/>
      <c r="P668" s="523"/>
      <c r="Q668" s="523"/>
      <c r="R668" s="523"/>
    </row>
    <row r="669" spans="1:18" s="471" customFormat="1" ht="12.75" customHeight="1" x14ac:dyDescent="0.25">
      <c r="A669" s="467"/>
      <c r="B669" s="523"/>
      <c r="C669" s="523"/>
      <c r="D669" s="523"/>
      <c r="E669" s="523"/>
      <c r="F669" s="523"/>
      <c r="G669" s="523"/>
      <c r="H669" s="523"/>
      <c r="I669" s="523"/>
      <c r="J669" s="523"/>
      <c r="K669" s="523"/>
      <c r="L669" s="523"/>
      <c r="M669" s="523"/>
      <c r="N669" s="523"/>
      <c r="O669" s="523"/>
      <c r="P669" s="523"/>
      <c r="Q669" s="523"/>
      <c r="R669" s="523"/>
    </row>
    <row r="670" spans="1:18" s="471" customFormat="1" ht="12.75" customHeight="1" x14ac:dyDescent="0.25">
      <c r="A670" s="467"/>
      <c r="B670" s="523"/>
      <c r="C670" s="523"/>
      <c r="D670" s="523"/>
      <c r="E670" s="523"/>
      <c r="F670" s="523"/>
      <c r="G670" s="523"/>
      <c r="H670" s="523"/>
      <c r="I670" s="523"/>
      <c r="J670" s="523"/>
      <c r="K670" s="523"/>
      <c r="L670" s="523"/>
      <c r="M670" s="523"/>
      <c r="N670" s="523"/>
      <c r="O670" s="523"/>
      <c r="P670" s="523"/>
      <c r="Q670" s="523"/>
      <c r="R670" s="523"/>
    </row>
    <row r="671" spans="1:18" s="471" customFormat="1" ht="12.75" customHeight="1" x14ac:dyDescent="0.25">
      <c r="A671" s="467"/>
      <c r="B671" s="523"/>
      <c r="C671" s="523"/>
      <c r="D671" s="523"/>
      <c r="E671" s="523"/>
      <c r="F671" s="523"/>
      <c r="G671" s="523"/>
      <c r="H671" s="523"/>
      <c r="I671" s="523"/>
      <c r="J671" s="523"/>
      <c r="K671" s="523"/>
      <c r="L671" s="523"/>
      <c r="M671" s="523"/>
      <c r="N671" s="523"/>
      <c r="O671" s="523"/>
      <c r="P671" s="523"/>
      <c r="Q671" s="523"/>
      <c r="R671" s="523"/>
    </row>
    <row r="672" spans="1:18" s="471" customFormat="1" ht="12.75" customHeight="1" x14ac:dyDescent="0.25">
      <c r="A672" s="467"/>
      <c r="B672" s="523"/>
      <c r="C672" s="523"/>
      <c r="D672" s="523"/>
      <c r="E672" s="523"/>
      <c r="F672" s="523"/>
      <c r="G672" s="523"/>
      <c r="H672" s="523"/>
      <c r="I672" s="523"/>
      <c r="J672" s="523"/>
      <c r="K672" s="523"/>
      <c r="L672" s="523"/>
      <c r="M672" s="523"/>
      <c r="N672" s="523"/>
      <c r="O672" s="523"/>
      <c r="P672" s="523"/>
      <c r="Q672" s="523"/>
      <c r="R672" s="523"/>
    </row>
    <row r="673" spans="1:18" s="471" customFormat="1" ht="12.75" customHeight="1" x14ac:dyDescent="0.25">
      <c r="A673" s="467"/>
      <c r="B673" s="523"/>
      <c r="C673" s="523"/>
      <c r="D673" s="523"/>
      <c r="E673" s="523"/>
      <c r="F673" s="523"/>
      <c r="G673" s="523"/>
      <c r="H673" s="523"/>
      <c r="I673" s="523"/>
      <c r="J673" s="523"/>
      <c r="K673" s="523"/>
      <c r="L673" s="523"/>
      <c r="M673" s="523"/>
      <c r="N673" s="523"/>
      <c r="O673" s="523"/>
      <c r="P673" s="523"/>
      <c r="Q673" s="523"/>
      <c r="R673" s="523"/>
    </row>
    <row r="674" spans="1:18" s="471" customFormat="1" ht="12.75" customHeight="1" x14ac:dyDescent="0.25">
      <c r="A674" s="467"/>
      <c r="B674" s="523"/>
      <c r="C674" s="523"/>
      <c r="D674" s="523"/>
      <c r="E674" s="523"/>
      <c r="F674" s="523"/>
      <c r="G674" s="523"/>
      <c r="H674" s="523"/>
      <c r="I674" s="523"/>
      <c r="J674" s="523"/>
      <c r="K674" s="523"/>
      <c r="L674" s="523"/>
      <c r="M674" s="523"/>
      <c r="N674" s="523"/>
      <c r="O674" s="523"/>
      <c r="P674" s="523"/>
      <c r="Q674" s="523"/>
      <c r="R674" s="523"/>
    </row>
    <row r="675" spans="1:18" s="471" customFormat="1" ht="12.75" customHeight="1" x14ac:dyDescent="0.25">
      <c r="A675" s="467"/>
      <c r="B675" s="523"/>
      <c r="C675" s="523"/>
      <c r="D675" s="523"/>
      <c r="E675" s="523"/>
      <c r="F675" s="523"/>
      <c r="G675" s="523"/>
      <c r="H675" s="523"/>
      <c r="I675" s="523"/>
      <c r="J675" s="523"/>
      <c r="K675" s="523"/>
      <c r="L675" s="523"/>
      <c r="M675" s="523"/>
      <c r="N675" s="523"/>
      <c r="O675" s="523"/>
      <c r="P675" s="523"/>
      <c r="Q675" s="523"/>
      <c r="R675" s="523"/>
    </row>
    <row r="676" spans="1:18" s="471" customFormat="1" ht="12.75" customHeight="1" x14ac:dyDescent="0.25">
      <c r="A676" s="467"/>
      <c r="B676" s="523"/>
      <c r="C676" s="523"/>
      <c r="D676" s="523"/>
      <c r="E676" s="523"/>
      <c r="F676" s="523"/>
      <c r="G676" s="523"/>
      <c r="H676" s="523"/>
      <c r="I676" s="523"/>
      <c r="J676" s="523"/>
      <c r="K676" s="523"/>
      <c r="L676" s="523"/>
      <c r="M676" s="523"/>
      <c r="N676" s="523"/>
      <c r="O676" s="523"/>
      <c r="P676" s="523"/>
      <c r="Q676" s="523"/>
      <c r="R676" s="523"/>
    </row>
    <row r="677" spans="1:18" s="471" customFormat="1" ht="12.75" customHeight="1" x14ac:dyDescent="0.25">
      <c r="A677" s="467"/>
      <c r="B677" s="523"/>
      <c r="C677" s="523"/>
      <c r="D677" s="523"/>
      <c r="E677" s="523"/>
      <c r="F677" s="523"/>
      <c r="G677" s="523"/>
      <c r="H677" s="523"/>
      <c r="I677" s="523"/>
      <c r="J677" s="523"/>
      <c r="K677" s="523"/>
      <c r="L677" s="523"/>
      <c r="M677" s="523"/>
      <c r="N677" s="523"/>
      <c r="O677" s="523"/>
      <c r="P677" s="523"/>
      <c r="Q677" s="523"/>
      <c r="R677" s="523"/>
    </row>
    <row r="678" spans="1:18" s="471" customFormat="1" ht="12.75" customHeight="1" x14ac:dyDescent="0.25">
      <c r="A678" s="467"/>
      <c r="B678" s="523"/>
      <c r="C678" s="523"/>
      <c r="D678" s="523"/>
      <c r="E678" s="523"/>
      <c r="F678" s="523"/>
      <c r="G678" s="523"/>
      <c r="H678" s="523"/>
      <c r="I678" s="523"/>
      <c r="J678" s="523"/>
      <c r="K678" s="523"/>
      <c r="L678" s="523"/>
      <c r="M678" s="523"/>
      <c r="N678" s="523"/>
      <c r="O678" s="523"/>
      <c r="P678" s="523"/>
      <c r="Q678" s="523"/>
      <c r="R678" s="523"/>
    </row>
    <row r="679" spans="1:18" s="471" customFormat="1" ht="12.75" customHeight="1" x14ac:dyDescent="0.25">
      <c r="A679" s="467"/>
      <c r="B679" s="523"/>
      <c r="C679" s="523"/>
      <c r="D679" s="523"/>
      <c r="E679" s="523"/>
      <c r="F679" s="523"/>
      <c r="G679" s="523"/>
      <c r="H679" s="523"/>
      <c r="I679" s="523"/>
      <c r="J679" s="523"/>
      <c r="K679" s="523"/>
      <c r="L679" s="523"/>
      <c r="M679" s="523"/>
      <c r="N679" s="523"/>
      <c r="O679" s="523"/>
      <c r="P679" s="523"/>
      <c r="Q679" s="523"/>
      <c r="R679" s="523"/>
    </row>
    <row r="680" spans="1:18" s="471" customFormat="1" ht="12.75" customHeight="1" x14ac:dyDescent="0.25">
      <c r="A680" s="467"/>
      <c r="B680" s="523"/>
      <c r="C680" s="523"/>
      <c r="D680" s="523"/>
      <c r="E680" s="523"/>
      <c r="F680" s="523"/>
      <c r="G680" s="523"/>
      <c r="H680" s="523"/>
      <c r="I680" s="523"/>
      <c r="J680" s="523"/>
      <c r="K680" s="523"/>
      <c r="L680" s="523"/>
      <c r="M680" s="523"/>
      <c r="N680" s="523"/>
      <c r="O680" s="523"/>
      <c r="P680" s="523"/>
      <c r="Q680" s="523"/>
      <c r="R680" s="523"/>
    </row>
    <row r="681" spans="1:18" s="471" customFormat="1" ht="12.75" customHeight="1" x14ac:dyDescent="0.25">
      <c r="A681" s="467"/>
      <c r="B681" s="523"/>
      <c r="C681" s="523"/>
      <c r="D681" s="523"/>
      <c r="E681" s="523"/>
      <c r="F681" s="523"/>
      <c r="G681" s="523"/>
      <c r="H681" s="523"/>
      <c r="I681" s="523"/>
      <c r="J681" s="523"/>
      <c r="K681" s="523"/>
      <c r="L681" s="523"/>
      <c r="M681" s="523"/>
      <c r="N681" s="523"/>
      <c r="O681" s="523"/>
      <c r="P681" s="523"/>
      <c r="Q681" s="523"/>
      <c r="R681" s="523"/>
    </row>
    <row r="682" spans="1:18" s="471" customFormat="1" ht="12.75" customHeight="1" x14ac:dyDescent="0.25">
      <c r="A682" s="467"/>
      <c r="B682" s="523"/>
      <c r="C682" s="523"/>
      <c r="D682" s="523"/>
      <c r="E682" s="523"/>
      <c r="F682" s="523"/>
      <c r="G682" s="523"/>
      <c r="H682" s="523"/>
      <c r="I682" s="523"/>
      <c r="J682" s="523"/>
      <c r="K682" s="523"/>
      <c r="L682" s="523"/>
      <c r="M682" s="523"/>
      <c r="N682" s="523"/>
      <c r="O682" s="523"/>
      <c r="P682" s="523"/>
      <c r="Q682" s="523"/>
      <c r="R682" s="523"/>
    </row>
    <row r="683" spans="1:18" s="471" customFormat="1" ht="12.75" customHeight="1" x14ac:dyDescent="0.25">
      <c r="A683" s="467"/>
      <c r="B683" s="523"/>
      <c r="C683" s="523"/>
      <c r="D683" s="523"/>
      <c r="E683" s="523"/>
      <c r="F683" s="523"/>
      <c r="G683" s="523"/>
      <c r="H683" s="523"/>
      <c r="I683" s="523"/>
      <c r="J683" s="523"/>
      <c r="K683" s="523"/>
      <c r="L683" s="523"/>
      <c r="M683" s="523"/>
      <c r="N683" s="523"/>
      <c r="O683" s="523"/>
      <c r="P683" s="523"/>
      <c r="Q683" s="523"/>
      <c r="R683" s="523"/>
    </row>
    <row r="684" spans="1:18" s="471" customFormat="1" ht="12.75" customHeight="1" x14ac:dyDescent="0.25">
      <c r="A684" s="467"/>
      <c r="B684" s="523"/>
      <c r="C684" s="523"/>
      <c r="D684" s="523"/>
      <c r="E684" s="523"/>
      <c r="F684" s="523"/>
      <c r="G684" s="523"/>
      <c r="H684" s="523"/>
      <c r="I684" s="523"/>
      <c r="J684" s="523"/>
      <c r="K684" s="523"/>
      <c r="L684" s="523"/>
      <c r="M684" s="523"/>
      <c r="N684" s="523"/>
      <c r="O684" s="523"/>
      <c r="P684" s="523"/>
      <c r="Q684" s="523"/>
      <c r="R684" s="523"/>
    </row>
    <row r="685" spans="1:18" s="471" customFormat="1" ht="12.75" customHeight="1" x14ac:dyDescent="0.25">
      <c r="A685" s="467"/>
      <c r="B685" s="523"/>
      <c r="C685" s="523"/>
      <c r="D685" s="523"/>
      <c r="E685" s="523"/>
      <c r="F685" s="523"/>
      <c r="G685" s="523"/>
      <c r="H685" s="523"/>
      <c r="I685" s="523"/>
      <c r="J685" s="523"/>
      <c r="K685" s="523"/>
      <c r="L685" s="523"/>
      <c r="M685" s="523"/>
      <c r="N685" s="523"/>
      <c r="O685" s="523"/>
      <c r="P685" s="523"/>
      <c r="Q685" s="523"/>
      <c r="R685" s="523"/>
    </row>
    <row r="686" spans="1:18" s="471" customFormat="1" ht="12.75" customHeight="1" x14ac:dyDescent="0.25">
      <c r="A686" s="467"/>
      <c r="B686" s="523"/>
      <c r="C686" s="523"/>
      <c r="D686" s="523"/>
      <c r="E686" s="523"/>
      <c r="F686" s="523"/>
      <c r="G686" s="523"/>
      <c r="H686" s="523"/>
      <c r="I686" s="523"/>
      <c r="J686" s="523"/>
      <c r="K686" s="523"/>
      <c r="L686" s="523"/>
      <c r="M686" s="523"/>
      <c r="N686" s="523"/>
      <c r="O686" s="523"/>
      <c r="P686" s="523"/>
      <c r="Q686" s="523"/>
      <c r="R686" s="523"/>
    </row>
    <row r="687" spans="1:18" s="471" customFormat="1" ht="12.75" customHeight="1" x14ac:dyDescent="0.25">
      <c r="A687" s="467"/>
      <c r="B687" s="523"/>
      <c r="C687" s="523"/>
      <c r="D687" s="523"/>
      <c r="E687" s="523"/>
      <c r="F687" s="523"/>
      <c r="G687" s="523"/>
      <c r="H687" s="523"/>
      <c r="I687" s="523"/>
      <c r="J687" s="523"/>
      <c r="K687" s="523"/>
      <c r="L687" s="523"/>
      <c r="M687" s="523"/>
      <c r="N687" s="523"/>
      <c r="O687" s="523"/>
      <c r="P687" s="523"/>
      <c r="Q687" s="523"/>
      <c r="R687" s="523"/>
    </row>
    <row r="688" spans="1:18" s="471" customFormat="1" ht="12.75" customHeight="1" x14ac:dyDescent="0.25">
      <c r="A688" s="467"/>
      <c r="B688" s="523"/>
      <c r="C688" s="523"/>
      <c r="D688" s="523"/>
      <c r="E688" s="523"/>
      <c r="F688" s="523"/>
      <c r="G688" s="523"/>
      <c r="H688" s="523"/>
      <c r="I688" s="523"/>
      <c r="J688" s="523"/>
      <c r="K688" s="523"/>
      <c r="L688" s="523"/>
      <c r="M688" s="523"/>
      <c r="N688" s="523"/>
      <c r="O688" s="523"/>
      <c r="P688" s="523"/>
      <c r="Q688" s="523"/>
      <c r="R688" s="523"/>
    </row>
    <row r="689" spans="1:18" s="471" customFormat="1" ht="12.75" customHeight="1" x14ac:dyDescent="0.25">
      <c r="A689" s="467"/>
      <c r="B689" s="523"/>
      <c r="C689" s="523"/>
      <c r="D689" s="523"/>
      <c r="E689" s="523"/>
      <c r="F689" s="523"/>
      <c r="G689" s="523"/>
      <c r="H689" s="523"/>
      <c r="I689" s="523"/>
      <c r="J689" s="523"/>
      <c r="K689" s="523"/>
      <c r="L689" s="523"/>
      <c r="M689" s="523"/>
      <c r="N689" s="523"/>
      <c r="O689" s="523"/>
      <c r="P689" s="523"/>
      <c r="Q689" s="523"/>
      <c r="R689" s="523"/>
    </row>
    <row r="690" spans="1:18" s="471" customFormat="1" ht="12.75" customHeight="1" x14ac:dyDescent="0.25">
      <c r="A690" s="467"/>
      <c r="B690" s="523"/>
      <c r="C690" s="523"/>
      <c r="D690" s="523"/>
      <c r="E690" s="523"/>
      <c r="F690" s="523"/>
      <c r="G690" s="523"/>
      <c r="H690" s="523"/>
      <c r="I690" s="523"/>
      <c r="J690" s="523"/>
      <c r="K690" s="523"/>
      <c r="L690" s="523"/>
      <c r="M690" s="523"/>
      <c r="N690" s="523"/>
      <c r="O690" s="523"/>
      <c r="P690" s="523"/>
      <c r="Q690" s="523"/>
      <c r="R690" s="523"/>
    </row>
    <row r="691" spans="1:18" s="471" customFormat="1" ht="12.75" customHeight="1" x14ac:dyDescent="0.25">
      <c r="A691" s="467"/>
      <c r="B691" s="523"/>
      <c r="C691" s="523"/>
      <c r="D691" s="523"/>
      <c r="E691" s="523"/>
      <c r="F691" s="523"/>
      <c r="G691" s="523"/>
      <c r="H691" s="523"/>
      <c r="I691" s="523"/>
      <c r="J691" s="523"/>
      <c r="K691" s="523"/>
      <c r="L691" s="523"/>
      <c r="M691" s="523"/>
      <c r="N691" s="523"/>
      <c r="O691" s="523"/>
      <c r="P691" s="523"/>
      <c r="Q691" s="523"/>
      <c r="R691" s="523"/>
    </row>
    <row r="692" spans="1:18" s="471" customFormat="1" ht="12.75" customHeight="1" x14ac:dyDescent="0.25">
      <c r="A692" s="467"/>
      <c r="B692" s="523"/>
      <c r="C692" s="523"/>
      <c r="D692" s="523"/>
      <c r="E692" s="523"/>
      <c r="F692" s="523"/>
      <c r="G692" s="523"/>
      <c r="H692" s="523"/>
      <c r="I692" s="523"/>
      <c r="J692" s="523"/>
      <c r="K692" s="523"/>
      <c r="L692" s="523"/>
      <c r="M692" s="523"/>
      <c r="N692" s="523"/>
      <c r="O692" s="523"/>
      <c r="P692" s="523"/>
      <c r="Q692" s="523"/>
      <c r="R692" s="523"/>
    </row>
    <row r="693" spans="1:18" s="471" customFormat="1" ht="12.75" customHeight="1" x14ac:dyDescent="0.25">
      <c r="A693" s="467"/>
      <c r="B693" s="523"/>
      <c r="C693" s="523"/>
      <c r="D693" s="523"/>
      <c r="E693" s="523"/>
      <c r="F693" s="523"/>
      <c r="G693" s="523"/>
      <c r="H693" s="523"/>
      <c r="I693" s="523"/>
      <c r="J693" s="523"/>
      <c r="K693" s="523"/>
      <c r="L693" s="523"/>
      <c r="M693" s="523"/>
      <c r="N693" s="523"/>
      <c r="O693" s="523"/>
      <c r="P693" s="523"/>
      <c r="Q693" s="523"/>
      <c r="R693" s="523"/>
    </row>
    <row r="694" spans="1:18" s="471" customFormat="1" ht="12.75" customHeight="1" x14ac:dyDescent="0.25">
      <c r="A694" s="467"/>
      <c r="B694" s="523"/>
      <c r="C694" s="523"/>
      <c r="D694" s="523"/>
      <c r="E694" s="523"/>
      <c r="F694" s="523"/>
      <c r="G694" s="523"/>
      <c r="H694" s="523"/>
      <c r="I694" s="523"/>
      <c r="J694" s="523"/>
      <c r="K694" s="523"/>
      <c r="L694" s="523"/>
      <c r="M694" s="523"/>
      <c r="N694" s="523"/>
      <c r="O694" s="523"/>
      <c r="P694" s="523"/>
      <c r="Q694" s="523"/>
      <c r="R694" s="523"/>
    </row>
    <row r="695" spans="1:18" s="471" customFormat="1" ht="12.75" customHeight="1" x14ac:dyDescent="0.25">
      <c r="A695" s="467"/>
      <c r="B695" s="523"/>
      <c r="C695" s="523"/>
      <c r="D695" s="523"/>
      <c r="E695" s="523"/>
      <c r="F695" s="523"/>
      <c r="G695" s="523"/>
      <c r="H695" s="523"/>
      <c r="I695" s="523"/>
      <c r="J695" s="523"/>
      <c r="K695" s="523"/>
      <c r="L695" s="523"/>
      <c r="M695" s="523"/>
      <c r="N695" s="523"/>
      <c r="O695" s="523"/>
      <c r="P695" s="523"/>
      <c r="Q695" s="523"/>
      <c r="R695" s="523"/>
    </row>
    <row r="696" spans="1:18" s="471" customFormat="1" ht="12.75" customHeight="1" x14ac:dyDescent="0.25">
      <c r="A696" s="467"/>
      <c r="B696" s="523"/>
      <c r="C696" s="523"/>
      <c r="D696" s="523"/>
      <c r="E696" s="523"/>
      <c r="F696" s="523"/>
      <c r="G696" s="523"/>
      <c r="H696" s="523"/>
      <c r="I696" s="523"/>
      <c r="J696" s="523"/>
      <c r="K696" s="523"/>
      <c r="L696" s="523"/>
      <c r="M696" s="523"/>
      <c r="N696" s="523"/>
      <c r="O696" s="523"/>
      <c r="P696" s="523"/>
      <c r="Q696" s="523"/>
      <c r="R696" s="523"/>
    </row>
    <row r="697" spans="1:18" s="471" customFormat="1" ht="12.75" customHeight="1" x14ac:dyDescent="0.25">
      <c r="A697" s="467"/>
      <c r="B697" s="523"/>
      <c r="C697" s="523"/>
      <c r="D697" s="523"/>
      <c r="E697" s="523"/>
      <c r="F697" s="523"/>
      <c r="G697" s="523"/>
      <c r="H697" s="523"/>
      <c r="I697" s="523"/>
      <c r="J697" s="523"/>
      <c r="K697" s="523"/>
      <c r="L697" s="523"/>
      <c r="M697" s="523"/>
      <c r="N697" s="523"/>
      <c r="O697" s="523"/>
      <c r="P697" s="523"/>
      <c r="Q697" s="523"/>
      <c r="R697" s="523"/>
    </row>
    <row r="698" spans="1:18" s="471" customFormat="1" ht="12.75" customHeight="1" x14ac:dyDescent="0.25">
      <c r="A698" s="467"/>
      <c r="B698" s="523"/>
      <c r="C698" s="523"/>
      <c r="D698" s="523"/>
      <c r="E698" s="523"/>
      <c r="F698" s="523"/>
      <c r="G698" s="523"/>
      <c r="H698" s="523"/>
      <c r="I698" s="523"/>
      <c r="J698" s="523"/>
      <c r="K698" s="523"/>
      <c r="L698" s="523"/>
      <c r="M698" s="523"/>
      <c r="N698" s="523"/>
      <c r="O698" s="523"/>
      <c r="P698" s="523"/>
      <c r="Q698" s="523"/>
      <c r="R698" s="523"/>
    </row>
    <row r="699" spans="1:18" s="471" customFormat="1" ht="12.75" customHeight="1" x14ac:dyDescent="0.25">
      <c r="A699" s="467"/>
      <c r="B699" s="523"/>
      <c r="C699" s="523"/>
      <c r="D699" s="523"/>
      <c r="E699" s="523"/>
      <c r="F699" s="523"/>
      <c r="G699" s="523"/>
      <c r="H699" s="523"/>
      <c r="I699" s="523"/>
      <c r="J699" s="523"/>
      <c r="K699" s="523"/>
      <c r="L699" s="523"/>
      <c r="M699" s="523"/>
      <c r="N699" s="523"/>
      <c r="O699" s="523"/>
      <c r="P699" s="523"/>
      <c r="Q699" s="523"/>
      <c r="R699" s="523"/>
    </row>
    <row r="700" spans="1:18" s="471" customFormat="1" ht="12.75" customHeight="1" x14ac:dyDescent="0.25">
      <c r="A700" s="467"/>
      <c r="B700" s="523"/>
      <c r="C700" s="523"/>
      <c r="D700" s="523"/>
      <c r="E700" s="523"/>
      <c r="F700" s="523"/>
      <c r="G700" s="523"/>
      <c r="H700" s="523"/>
      <c r="I700" s="523"/>
      <c r="J700" s="523"/>
      <c r="K700" s="523"/>
      <c r="L700" s="523"/>
      <c r="M700" s="523"/>
      <c r="N700" s="523"/>
      <c r="O700" s="523"/>
      <c r="P700" s="523"/>
      <c r="Q700" s="523"/>
      <c r="R700" s="523"/>
    </row>
    <row r="701" spans="1:18" s="471" customFormat="1" ht="12.75" customHeight="1" x14ac:dyDescent="0.25">
      <c r="A701" s="467"/>
      <c r="B701" s="523"/>
      <c r="C701" s="523"/>
      <c r="D701" s="523"/>
      <c r="E701" s="523"/>
      <c r="F701" s="523"/>
      <c r="G701" s="523"/>
      <c r="H701" s="523"/>
      <c r="I701" s="523"/>
      <c r="J701" s="523"/>
      <c r="K701" s="523"/>
      <c r="L701" s="523"/>
      <c r="M701" s="523"/>
      <c r="N701" s="523"/>
      <c r="O701" s="523"/>
      <c r="P701" s="523"/>
      <c r="Q701" s="523"/>
      <c r="R701" s="523"/>
    </row>
    <row r="702" spans="1:18" s="471" customFormat="1" ht="12.75" customHeight="1" x14ac:dyDescent="0.25">
      <c r="A702" s="467"/>
      <c r="B702" s="523"/>
      <c r="C702" s="523"/>
      <c r="D702" s="523"/>
      <c r="E702" s="523"/>
      <c r="F702" s="523"/>
      <c r="G702" s="523"/>
      <c r="H702" s="523"/>
      <c r="I702" s="523"/>
      <c r="J702" s="523"/>
      <c r="K702" s="523"/>
      <c r="L702" s="523"/>
      <c r="M702" s="523"/>
      <c r="N702" s="523"/>
      <c r="O702" s="523"/>
      <c r="P702" s="523"/>
      <c r="Q702" s="523"/>
      <c r="R702" s="523"/>
    </row>
    <row r="703" spans="1:18" s="471" customFormat="1" ht="12.75" customHeight="1" x14ac:dyDescent="0.25">
      <c r="A703" s="467"/>
      <c r="B703" s="523"/>
      <c r="C703" s="523"/>
      <c r="D703" s="523"/>
      <c r="E703" s="523"/>
      <c r="F703" s="523"/>
      <c r="G703" s="523"/>
      <c r="H703" s="523"/>
      <c r="I703" s="523"/>
      <c r="J703" s="523"/>
      <c r="K703" s="523"/>
      <c r="L703" s="523"/>
      <c r="M703" s="523"/>
      <c r="N703" s="523"/>
      <c r="O703" s="523"/>
      <c r="P703" s="523"/>
      <c r="Q703" s="523"/>
      <c r="R703" s="523"/>
    </row>
    <row r="704" spans="1:18" s="471" customFormat="1" ht="12.75" customHeight="1" x14ac:dyDescent="0.25">
      <c r="A704" s="467"/>
      <c r="B704" s="523"/>
      <c r="C704" s="523"/>
      <c r="D704" s="523"/>
      <c r="E704" s="523"/>
      <c r="F704" s="523"/>
      <c r="G704" s="523"/>
      <c r="H704" s="523"/>
      <c r="I704" s="523"/>
      <c r="J704" s="523"/>
      <c r="K704" s="523"/>
      <c r="L704" s="523"/>
      <c r="M704" s="523"/>
      <c r="N704" s="523"/>
      <c r="O704" s="523"/>
      <c r="P704" s="523"/>
      <c r="Q704" s="523"/>
      <c r="R704" s="523"/>
    </row>
    <row r="705" spans="1:18" s="471" customFormat="1" ht="12.75" customHeight="1" x14ac:dyDescent="0.25">
      <c r="A705" s="467"/>
      <c r="B705" s="523"/>
      <c r="C705" s="523"/>
      <c r="D705" s="523"/>
      <c r="E705" s="523"/>
      <c r="F705" s="523"/>
      <c r="G705" s="523"/>
      <c r="H705" s="523"/>
      <c r="I705" s="523"/>
      <c r="J705" s="523"/>
      <c r="K705" s="523"/>
      <c r="L705" s="523"/>
      <c r="M705" s="523"/>
      <c r="N705" s="523"/>
      <c r="O705" s="523"/>
      <c r="P705" s="523"/>
      <c r="Q705" s="523"/>
      <c r="R705" s="523"/>
    </row>
    <row r="706" spans="1:18" s="471" customFormat="1" ht="12.75" customHeight="1" x14ac:dyDescent="0.25">
      <c r="A706" s="467"/>
      <c r="B706" s="523"/>
      <c r="C706" s="523"/>
      <c r="D706" s="523"/>
      <c r="E706" s="523"/>
      <c r="F706" s="523"/>
      <c r="G706" s="523"/>
      <c r="H706" s="523"/>
      <c r="I706" s="523"/>
      <c r="J706" s="523"/>
      <c r="K706" s="523"/>
      <c r="L706" s="523"/>
      <c r="M706" s="523"/>
      <c r="N706" s="523"/>
      <c r="O706" s="523"/>
      <c r="P706" s="523"/>
      <c r="Q706" s="523"/>
      <c r="R706" s="523"/>
    </row>
    <row r="707" spans="1:18" s="471" customFormat="1" ht="12.75" customHeight="1" x14ac:dyDescent="0.25">
      <c r="A707" s="467"/>
      <c r="B707" s="523"/>
      <c r="C707" s="523"/>
      <c r="D707" s="523"/>
      <c r="E707" s="523"/>
      <c r="F707" s="523"/>
      <c r="G707" s="523"/>
      <c r="H707" s="523"/>
      <c r="I707" s="523"/>
      <c r="J707" s="523"/>
      <c r="K707" s="523"/>
      <c r="L707" s="523"/>
      <c r="M707" s="523"/>
      <c r="N707" s="523"/>
      <c r="O707" s="523"/>
      <c r="P707" s="523"/>
      <c r="Q707" s="523"/>
      <c r="R707" s="523"/>
    </row>
    <row r="708" spans="1:18" s="471" customFormat="1" ht="12.75" customHeight="1" x14ac:dyDescent="0.25">
      <c r="A708" s="467"/>
      <c r="B708" s="523"/>
      <c r="C708" s="523"/>
      <c r="D708" s="523"/>
      <c r="E708" s="523"/>
      <c r="F708" s="523"/>
      <c r="G708" s="523"/>
      <c r="H708" s="523"/>
      <c r="I708" s="523"/>
      <c r="J708" s="523"/>
      <c r="K708" s="523"/>
      <c r="L708" s="523"/>
      <c r="M708" s="523"/>
      <c r="N708" s="523"/>
      <c r="O708" s="523"/>
      <c r="P708" s="523"/>
      <c r="Q708" s="523"/>
      <c r="R708" s="523"/>
    </row>
    <row r="709" spans="1:18" s="471" customFormat="1" ht="12.75" customHeight="1" x14ac:dyDescent="0.25">
      <c r="A709" s="467"/>
      <c r="B709" s="523"/>
      <c r="C709" s="523"/>
      <c r="D709" s="523"/>
      <c r="E709" s="523"/>
      <c r="F709" s="523"/>
      <c r="G709" s="523"/>
      <c r="H709" s="523"/>
      <c r="I709" s="523"/>
      <c r="J709" s="523"/>
      <c r="K709" s="523"/>
      <c r="L709" s="523"/>
      <c r="M709" s="523"/>
      <c r="N709" s="523"/>
      <c r="O709" s="523"/>
      <c r="P709" s="523"/>
      <c r="Q709" s="523"/>
      <c r="R709" s="523"/>
    </row>
    <row r="710" spans="1:18" s="471" customFormat="1" ht="12.75" customHeight="1" x14ac:dyDescent="0.25">
      <c r="A710" s="467"/>
      <c r="B710" s="523"/>
      <c r="C710" s="523"/>
      <c r="D710" s="523"/>
      <c r="E710" s="523"/>
      <c r="F710" s="523"/>
      <c r="G710" s="523"/>
      <c r="H710" s="523"/>
      <c r="I710" s="523"/>
      <c r="J710" s="523"/>
      <c r="K710" s="523"/>
      <c r="L710" s="523"/>
      <c r="M710" s="523"/>
      <c r="N710" s="523"/>
      <c r="O710" s="523"/>
      <c r="P710" s="523"/>
      <c r="Q710" s="523"/>
      <c r="R710" s="523"/>
    </row>
    <row r="711" spans="1:18" s="471" customFormat="1" ht="12.75" customHeight="1" x14ac:dyDescent="0.25">
      <c r="A711" s="467"/>
      <c r="B711" s="523"/>
      <c r="C711" s="523"/>
      <c r="D711" s="523"/>
      <c r="E711" s="523"/>
      <c r="F711" s="523"/>
      <c r="G711" s="523"/>
      <c r="H711" s="523"/>
      <c r="I711" s="523"/>
      <c r="J711" s="523"/>
      <c r="K711" s="523"/>
      <c r="L711" s="523"/>
      <c r="M711" s="523"/>
      <c r="N711" s="523"/>
      <c r="O711" s="523"/>
      <c r="P711" s="523"/>
      <c r="Q711" s="523"/>
      <c r="R711" s="523"/>
    </row>
    <row r="712" spans="1:18" s="471" customFormat="1" ht="12.75" customHeight="1" x14ac:dyDescent="0.25">
      <c r="A712" s="467"/>
      <c r="B712" s="523"/>
      <c r="C712" s="523"/>
      <c r="D712" s="523"/>
      <c r="E712" s="523"/>
      <c r="F712" s="523"/>
      <c r="G712" s="523"/>
      <c r="H712" s="523"/>
      <c r="I712" s="523"/>
      <c r="J712" s="523"/>
      <c r="K712" s="523"/>
      <c r="L712" s="523"/>
      <c r="M712" s="523"/>
      <c r="N712" s="523"/>
      <c r="O712" s="523"/>
      <c r="P712" s="523"/>
      <c r="Q712" s="523"/>
      <c r="R712" s="523"/>
    </row>
    <row r="713" spans="1:18" s="471" customFormat="1" ht="12.75" customHeight="1" x14ac:dyDescent="0.25">
      <c r="A713" s="467"/>
      <c r="B713" s="523"/>
      <c r="C713" s="523"/>
      <c r="D713" s="523"/>
      <c r="E713" s="523"/>
      <c r="F713" s="523"/>
      <c r="G713" s="523"/>
      <c r="H713" s="523"/>
      <c r="I713" s="523"/>
      <c r="J713" s="523"/>
      <c r="K713" s="523"/>
      <c r="L713" s="523"/>
      <c r="M713" s="523"/>
      <c r="N713" s="523"/>
      <c r="O713" s="523"/>
      <c r="P713" s="523"/>
      <c r="Q713" s="523"/>
      <c r="R713" s="523"/>
    </row>
    <row r="714" spans="1:18" s="471" customFormat="1" ht="12.75" customHeight="1" x14ac:dyDescent="0.25">
      <c r="A714" s="467"/>
      <c r="B714" s="523"/>
      <c r="C714" s="523"/>
      <c r="D714" s="523"/>
      <c r="E714" s="523"/>
      <c r="F714" s="523"/>
      <c r="G714" s="523"/>
      <c r="H714" s="523"/>
      <c r="I714" s="523"/>
      <c r="J714" s="523"/>
      <c r="K714" s="523"/>
      <c r="L714" s="523"/>
      <c r="M714" s="523"/>
      <c r="N714" s="523"/>
      <c r="O714" s="523"/>
      <c r="P714" s="523"/>
      <c r="Q714" s="523"/>
      <c r="R714" s="523"/>
    </row>
    <row r="715" spans="1:18" s="471" customFormat="1" ht="12.75" customHeight="1" x14ac:dyDescent="0.25">
      <c r="A715" s="467"/>
      <c r="B715" s="523"/>
      <c r="C715" s="523"/>
      <c r="D715" s="523"/>
      <c r="E715" s="523"/>
      <c r="F715" s="523"/>
      <c r="G715" s="523"/>
      <c r="H715" s="523"/>
      <c r="I715" s="523"/>
      <c r="J715" s="523"/>
      <c r="K715" s="523"/>
      <c r="L715" s="523"/>
      <c r="M715" s="523"/>
      <c r="N715" s="523"/>
      <c r="O715" s="523"/>
      <c r="P715" s="523"/>
      <c r="Q715" s="523"/>
      <c r="R715" s="523"/>
    </row>
    <row r="716" spans="1:18" s="471" customFormat="1" ht="12.75" customHeight="1" x14ac:dyDescent="0.25">
      <c r="A716" s="467"/>
      <c r="B716" s="523"/>
      <c r="C716" s="523"/>
      <c r="D716" s="523"/>
      <c r="E716" s="523"/>
      <c r="F716" s="523"/>
      <c r="G716" s="523"/>
      <c r="H716" s="523"/>
      <c r="I716" s="523"/>
      <c r="J716" s="523"/>
      <c r="K716" s="523"/>
      <c r="L716" s="523"/>
      <c r="M716" s="523"/>
      <c r="N716" s="523"/>
      <c r="O716" s="523"/>
      <c r="P716" s="523"/>
      <c r="Q716" s="523"/>
      <c r="R716" s="523"/>
    </row>
    <row r="717" spans="1:18" s="471" customFormat="1" ht="12.75" customHeight="1" x14ac:dyDescent="0.25">
      <c r="A717" s="467"/>
      <c r="B717" s="523"/>
      <c r="C717" s="523"/>
      <c r="D717" s="523"/>
      <c r="E717" s="523"/>
      <c r="F717" s="523"/>
      <c r="G717" s="523"/>
      <c r="H717" s="523"/>
      <c r="I717" s="523"/>
      <c r="J717" s="523"/>
      <c r="K717" s="523"/>
      <c r="L717" s="523"/>
      <c r="M717" s="523"/>
      <c r="N717" s="523"/>
      <c r="O717" s="523"/>
      <c r="P717" s="523"/>
      <c r="Q717" s="523"/>
      <c r="R717" s="523"/>
    </row>
    <row r="718" spans="1:18" s="471" customFormat="1" ht="12.75" customHeight="1" x14ac:dyDescent="0.25">
      <c r="A718" s="467"/>
      <c r="B718" s="523"/>
      <c r="C718" s="523"/>
      <c r="D718" s="523"/>
      <c r="E718" s="523"/>
      <c r="F718" s="523"/>
      <c r="G718" s="523"/>
      <c r="H718" s="523"/>
      <c r="I718" s="523"/>
      <c r="J718" s="523"/>
      <c r="K718" s="523"/>
      <c r="L718" s="523"/>
      <c r="M718" s="523"/>
      <c r="N718" s="523"/>
      <c r="O718" s="523"/>
      <c r="P718" s="523"/>
      <c r="Q718" s="523"/>
      <c r="R718" s="523"/>
    </row>
    <row r="719" spans="1:18" s="471" customFormat="1" ht="12.75" customHeight="1" x14ac:dyDescent="0.25">
      <c r="A719" s="467"/>
      <c r="B719" s="523"/>
      <c r="C719" s="523"/>
      <c r="D719" s="523"/>
      <c r="E719" s="523"/>
      <c r="F719" s="523"/>
      <c r="G719" s="523"/>
      <c r="H719" s="523"/>
      <c r="I719" s="523"/>
      <c r="J719" s="523"/>
      <c r="K719" s="523"/>
      <c r="L719" s="523"/>
      <c r="M719" s="523"/>
      <c r="N719" s="523"/>
      <c r="O719" s="523"/>
      <c r="P719" s="523"/>
      <c r="Q719" s="523"/>
      <c r="R719" s="523"/>
    </row>
    <row r="720" spans="1:18" s="471" customFormat="1" ht="12.75" customHeight="1" x14ac:dyDescent="0.25">
      <c r="A720" s="467"/>
      <c r="B720" s="523"/>
      <c r="C720" s="523"/>
      <c r="D720" s="523"/>
      <c r="E720" s="523"/>
      <c r="F720" s="523"/>
      <c r="G720" s="523"/>
      <c r="H720" s="523"/>
      <c r="I720" s="523"/>
      <c r="J720" s="523"/>
      <c r="K720" s="523"/>
      <c r="L720" s="523"/>
      <c r="M720" s="523"/>
      <c r="N720" s="523"/>
      <c r="O720" s="523"/>
      <c r="P720" s="523"/>
      <c r="Q720" s="523"/>
      <c r="R720" s="523"/>
    </row>
    <row r="721" spans="1:18" s="471" customFormat="1" ht="12.75" customHeight="1" x14ac:dyDescent="0.25">
      <c r="A721" s="467"/>
      <c r="B721" s="523"/>
      <c r="C721" s="523"/>
      <c r="D721" s="523"/>
      <c r="E721" s="523"/>
      <c r="F721" s="523"/>
      <c r="G721" s="523"/>
      <c r="H721" s="523"/>
      <c r="I721" s="523"/>
      <c r="J721" s="523"/>
      <c r="K721" s="523"/>
      <c r="L721" s="523"/>
      <c r="M721" s="523"/>
      <c r="N721" s="523"/>
      <c r="O721" s="523"/>
      <c r="P721" s="523"/>
      <c r="Q721" s="523"/>
      <c r="R721" s="523"/>
    </row>
    <row r="722" spans="1:18" s="471" customFormat="1" ht="12.75" customHeight="1" x14ac:dyDescent="0.25">
      <c r="A722" s="467"/>
      <c r="B722" s="523"/>
      <c r="C722" s="523"/>
      <c r="D722" s="523"/>
      <c r="E722" s="523"/>
      <c r="F722" s="523"/>
      <c r="G722" s="523"/>
      <c r="H722" s="523"/>
      <c r="I722" s="523"/>
      <c r="J722" s="523"/>
      <c r="K722" s="523"/>
      <c r="L722" s="523"/>
      <c r="M722" s="523"/>
      <c r="N722" s="523"/>
      <c r="O722" s="523"/>
      <c r="P722" s="523"/>
      <c r="Q722" s="523"/>
      <c r="R722" s="523"/>
    </row>
    <row r="723" spans="1:18" s="471" customFormat="1" ht="12.75" customHeight="1" x14ac:dyDescent="0.25">
      <c r="A723" s="467"/>
      <c r="B723" s="523"/>
      <c r="C723" s="523"/>
      <c r="D723" s="523"/>
      <c r="E723" s="523"/>
      <c r="F723" s="523"/>
      <c r="G723" s="523"/>
      <c r="H723" s="523"/>
      <c r="I723" s="523"/>
      <c r="J723" s="523"/>
      <c r="K723" s="523"/>
      <c r="L723" s="523"/>
      <c r="M723" s="523"/>
      <c r="N723" s="523"/>
      <c r="O723" s="523"/>
      <c r="P723" s="523"/>
      <c r="Q723" s="523"/>
      <c r="R723" s="523"/>
    </row>
    <row r="724" spans="1:18" s="471" customFormat="1" ht="12.75" customHeight="1" x14ac:dyDescent="0.25">
      <c r="A724" s="467"/>
      <c r="B724" s="523"/>
      <c r="C724" s="523"/>
      <c r="D724" s="523"/>
      <c r="E724" s="523"/>
      <c r="F724" s="523"/>
      <c r="G724" s="523"/>
      <c r="H724" s="523"/>
      <c r="I724" s="523"/>
      <c r="J724" s="523"/>
      <c r="K724" s="523"/>
      <c r="L724" s="523"/>
      <c r="M724" s="523"/>
      <c r="N724" s="523"/>
      <c r="O724" s="523"/>
      <c r="P724" s="523"/>
      <c r="Q724" s="523"/>
      <c r="R724" s="523"/>
    </row>
    <row r="725" spans="1:18" s="471" customFormat="1" ht="12.75" customHeight="1" x14ac:dyDescent="0.25">
      <c r="A725" s="467"/>
      <c r="B725" s="523"/>
      <c r="C725" s="523"/>
      <c r="D725" s="523"/>
      <c r="E725" s="523"/>
      <c r="F725" s="523"/>
      <c r="G725" s="523"/>
      <c r="H725" s="523"/>
      <c r="I725" s="523"/>
      <c r="J725" s="523"/>
      <c r="K725" s="523"/>
      <c r="L725" s="523"/>
      <c r="M725" s="523"/>
      <c r="N725" s="523"/>
      <c r="O725" s="523"/>
      <c r="P725" s="523"/>
      <c r="Q725" s="523"/>
      <c r="R725" s="523"/>
    </row>
    <row r="726" spans="1:18" s="471" customFormat="1" ht="12.75" customHeight="1" x14ac:dyDescent="0.25">
      <c r="A726" s="467"/>
      <c r="B726" s="523"/>
      <c r="C726" s="523"/>
      <c r="D726" s="523"/>
      <c r="E726" s="523"/>
      <c r="F726" s="523"/>
      <c r="G726" s="523"/>
      <c r="H726" s="523"/>
      <c r="I726" s="523"/>
      <c r="J726" s="523"/>
      <c r="K726" s="523"/>
      <c r="L726" s="523"/>
      <c r="M726" s="523"/>
      <c r="N726" s="523"/>
      <c r="O726" s="523"/>
      <c r="P726" s="523"/>
      <c r="Q726" s="523"/>
      <c r="R726" s="523"/>
    </row>
    <row r="727" spans="1:18" s="471" customFormat="1" ht="12.75" customHeight="1" x14ac:dyDescent="0.25">
      <c r="A727" s="467"/>
      <c r="B727" s="523"/>
      <c r="C727" s="523"/>
      <c r="D727" s="523"/>
      <c r="E727" s="523"/>
      <c r="F727" s="523"/>
      <c r="G727" s="523"/>
      <c r="H727" s="523"/>
      <c r="I727" s="523"/>
      <c r="J727" s="523"/>
      <c r="K727" s="523"/>
      <c r="L727" s="523"/>
      <c r="M727" s="523"/>
      <c r="N727" s="523"/>
      <c r="O727" s="523"/>
      <c r="P727" s="523"/>
      <c r="Q727" s="523"/>
      <c r="R727" s="523"/>
    </row>
    <row r="728" spans="1:18" s="471" customFormat="1" ht="12.75" customHeight="1" x14ac:dyDescent="0.25">
      <c r="A728" s="467"/>
      <c r="B728" s="523"/>
      <c r="C728" s="523"/>
      <c r="D728" s="523"/>
      <c r="E728" s="523"/>
      <c r="F728" s="523"/>
      <c r="G728" s="523"/>
      <c r="H728" s="523"/>
      <c r="I728" s="523"/>
      <c r="J728" s="523"/>
      <c r="K728" s="523"/>
      <c r="L728" s="523"/>
      <c r="M728" s="523"/>
      <c r="N728" s="523"/>
      <c r="O728" s="523"/>
      <c r="P728" s="523"/>
      <c r="Q728" s="523"/>
      <c r="R728" s="523"/>
    </row>
    <row r="729" spans="1:18" s="471" customFormat="1" ht="12.75" customHeight="1" x14ac:dyDescent="0.25">
      <c r="A729" s="467"/>
      <c r="B729" s="523"/>
      <c r="C729" s="523"/>
      <c r="D729" s="523"/>
      <c r="E729" s="523"/>
      <c r="F729" s="523"/>
      <c r="G729" s="523"/>
      <c r="H729" s="523"/>
      <c r="I729" s="523"/>
      <c r="J729" s="523"/>
      <c r="K729" s="523"/>
      <c r="L729" s="523"/>
      <c r="M729" s="523"/>
      <c r="N729" s="523"/>
      <c r="O729" s="523"/>
      <c r="P729" s="523"/>
      <c r="Q729" s="523"/>
      <c r="R729" s="523"/>
    </row>
    <row r="730" spans="1:18" s="471" customFormat="1" ht="12.75" customHeight="1" x14ac:dyDescent="0.25">
      <c r="A730" s="467"/>
      <c r="B730" s="523"/>
      <c r="C730" s="523"/>
      <c r="D730" s="523"/>
      <c r="E730" s="523"/>
      <c r="F730" s="523"/>
      <c r="G730" s="523"/>
      <c r="H730" s="523"/>
      <c r="I730" s="523"/>
      <c r="J730" s="523"/>
      <c r="K730" s="523"/>
      <c r="L730" s="523"/>
      <c r="M730" s="523"/>
      <c r="N730" s="523"/>
      <c r="O730" s="523"/>
      <c r="P730" s="523"/>
      <c r="Q730" s="523"/>
      <c r="R730" s="523"/>
    </row>
    <row r="731" spans="1:18" s="471" customFormat="1" ht="12.75" customHeight="1" x14ac:dyDescent="0.25">
      <c r="A731" s="467"/>
      <c r="B731" s="523"/>
      <c r="C731" s="523"/>
      <c r="D731" s="523"/>
      <c r="E731" s="523"/>
      <c r="F731" s="523"/>
      <c r="G731" s="523"/>
      <c r="H731" s="523"/>
      <c r="I731" s="523"/>
      <c r="J731" s="523"/>
      <c r="K731" s="523"/>
      <c r="L731" s="523"/>
      <c r="M731" s="523"/>
      <c r="N731" s="523"/>
      <c r="O731" s="523"/>
      <c r="P731" s="523"/>
      <c r="Q731" s="523"/>
      <c r="R731" s="523"/>
    </row>
    <row r="732" spans="1:18" s="471" customFormat="1" ht="12.75" customHeight="1" x14ac:dyDescent="0.25">
      <c r="A732" s="467"/>
      <c r="B732" s="523"/>
      <c r="C732" s="523"/>
      <c r="D732" s="523"/>
      <c r="E732" s="523"/>
      <c r="F732" s="523"/>
      <c r="G732" s="523"/>
      <c r="H732" s="523"/>
      <c r="I732" s="523"/>
      <c r="J732" s="523"/>
      <c r="K732" s="523"/>
      <c r="L732" s="523"/>
      <c r="M732" s="523"/>
      <c r="N732" s="523"/>
      <c r="O732" s="523"/>
      <c r="P732" s="523"/>
      <c r="Q732" s="523"/>
      <c r="R732" s="523"/>
    </row>
    <row r="733" spans="1:18" s="471" customFormat="1" ht="12.75" customHeight="1" x14ac:dyDescent="0.25">
      <c r="A733" s="467"/>
      <c r="B733" s="523"/>
      <c r="C733" s="523"/>
      <c r="D733" s="523"/>
      <c r="E733" s="523"/>
      <c r="F733" s="523"/>
      <c r="G733" s="523"/>
      <c r="H733" s="523"/>
      <c r="I733" s="523"/>
      <c r="J733" s="523"/>
      <c r="K733" s="523"/>
      <c r="L733" s="523"/>
      <c r="M733" s="523"/>
      <c r="N733" s="523"/>
      <c r="O733" s="523"/>
      <c r="P733" s="523"/>
      <c r="Q733" s="523"/>
      <c r="R733" s="523"/>
    </row>
    <row r="734" spans="1:18" s="471" customFormat="1" ht="12.75" customHeight="1" x14ac:dyDescent="0.25">
      <c r="A734" s="467"/>
      <c r="B734" s="523"/>
      <c r="C734" s="523"/>
      <c r="D734" s="523"/>
      <c r="E734" s="523"/>
      <c r="F734" s="523"/>
      <c r="G734" s="523"/>
      <c r="H734" s="523"/>
      <c r="I734" s="523"/>
      <c r="J734" s="523"/>
      <c r="K734" s="523"/>
      <c r="L734" s="523"/>
      <c r="M734" s="523"/>
      <c r="N734" s="523"/>
      <c r="O734" s="523"/>
      <c r="P734" s="523"/>
      <c r="Q734" s="523"/>
      <c r="R734" s="523"/>
    </row>
    <row r="735" spans="1:18" s="471" customFormat="1" ht="12.75" customHeight="1" x14ac:dyDescent="0.25">
      <c r="A735" s="467"/>
      <c r="B735" s="523"/>
      <c r="C735" s="523"/>
      <c r="D735" s="523"/>
      <c r="E735" s="523"/>
      <c r="F735" s="523"/>
      <c r="G735" s="523"/>
      <c r="H735" s="523"/>
      <c r="I735" s="523"/>
      <c r="J735" s="523"/>
      <c r="K735" s="523"/>
      <c r="L735" s="523"/>
      <c r="M735" s="523"/>
      <c r="N735" s="523"/>
      <c r="O735" s="523"/>
      <c r="P735" s="523"/>
      <c r="Q735" s="523"/>
      <c r="R735" s="523"/>
    </row>
    <row r="736" spans="1:18" s="471" customFormat="1" ht="12.75" customHeight="1" x14ac:dyDescent="0.25">
      <c r="A736" s="467"/>
      <c r="B736" s="523"/>
      <c r="C736" s="523"/>
      <c r="D736" s="523"/>
      <c r="E736" s="523"/>
      <c r="F736" s="523"/>
      <c r="G736" s="523"/>
      <c r="H736" s="523"/>
      <c r="I736" s="523"/>
      <c r="J736" s="523"/>
      <c r="K736" s="523"/>
      <c r="L736" s="523"/>
      <c r="M736" s="523"/>
      <c r="N736" s="523"/>
      <c r="O736" s="523"/>
      <c r="P736" s="523"/>
      <c r="Q736" s="523"/>
      <c r="R736" s="523"/>
    </row>
    <row r="737" spans="1:18" s="471" customFormat="1" ht="12.75" customHeight="1" x14ac:dyDescent="0.25">
      <c r="A737" s="467"/>
      <c r="B737" s="523"/>
      <c r="C737" s="523"/>
      <c r="D737" s="523"/>
      <c r="E737" s="523"/>
      <c r="F737" s="523"/>
      <c r="G737" s="523"/>
      <c r="H737" s="523"/>
      <c r="I737" s="523"/>
      <c r="J737" s="523"/>
      <c r="K737" s="523"/>
      <c r="L737" s="523"/>
      <c r="M737" s="523"/>
      <c r="N737" s="523"/>
      <c r="O737" s="523"/>
      <c r="P737" s="523"/>
      <c r="Q737" s="523"/>
      <c r="R737" s="523"/>
    </row>
    <row r="738" spans="1:18" s="471" customFormat="1" ht="12.75" customHeight="1" x14ac:dyDescent="0.25">
      <c r="A738" s="467"/>
      <c r="B738" s="523"/>
      <c r="C738" s="523"/>
      <c r="D738" s="523"/>
      <c r="E738" s="523"/>
      <c r="F738" s="523"/>
      <c r="G738" s="523"/>
      <c r="H738" s="523"/>
      <c r="I738" s="523"/>
      <c r="J738" s="523"/>
      <c r="K738" s="523"/>
      <c r="L738" s="523"/>
      <c r="M738" s="523"/>
      <c r="N738" s="523"/>
      <c r="O738" s="523"/>
      <c r="P738" s="523"/>
      <c r="Q738" s="523"/>
      <c r="R738" s="523"/>
    </row>
    <row r="739" spans="1:18" s="471" customFormat="1" ht="12.75" customHeight="1" x14ac:dyDescent="0.25">
      <c r="A739" s="467"/>
      <c r="B739" s="523"/>
      <c r="C739" s="523"/>
      <c r="D739" s="523"/>
      <c r="E739" s="523"/>
      <c r="F739" s="523"/>
      <c r="G739" s="523"/>
      <c r="H739" s="523"/>
      <c r="I739" s="523"/>
      <c r="J739" s="523"/>
      <c r="K739" s="523"/>
      <c r="L739" s="523"/>
      <c r="M739" s="523"/>
      <c r="N739" s="523"/>
      <c r="O739" s="523"/>
      <c r="P739" s="523"/>
      <c r="Q739" s="523"/>
      <c r="R739" s="523"/>
    </row>
    <row r="740" spans="1:18" s="471" customFormat="1" ht="12.75" customHeight="1" x14ac:dyDescent="0.25">
      <c r="A740" s="467"/>
      <c r="B740" s="523"/>
      <c r="C740" s="523"/>
      <c r="D740" s="523"/>
      <c r="E740" s="523"/>
      <c r="F740" s="523"/>
      <c r="G740" s="523"/>
      <c r="H740" s="523"/>
      <c r="I740" s="523"/>
      <c r="J740" s="523"/>
      <c r="K740" s="523"/>
      <c r="L740" s="523"/>
      <c r="M740" s="523"/>
      <c r="N740" s="523"/>
      <c r="O740" s="523"/>
      <c r="P740" s="523"/>
      <c r="Q740" s="523"/>
      <c r="R740" s="523"/>
    </row>
    <row r="741" spans="1:18" s="471" customFormat="1" ht="12.75" customHeight="1" x14ac:dyDescent="0.25">
      <c r="A741" s="467"/>
      <c r="B741" s="523"/>
      <c r="C741" s="523"/>
      <c r="D741" s="523"/>
      <c r="E741" s="523"/>
      <c r="F741" s="523"/>
      <c r="G741" s="523"/>
      <c r="H741" s="523"/>
      <c r="I741" s="523"/>
      <c r="J741" s="523"/>
      <c r="K741" s="523"/>
      <c r="L741" s="523"/>
      <c r="M741" s="523"/>
      <c r="N741" s="523"/>
      <c r="O741" s="523"/>
      <c r="P741" s="523"/>
      <c r="Q741" s="523"/>
      <c r="R741" s="523"/>
    </row>
    <row r="742" spans="1:18" s="471" customFormat="1" ht="12.75" customHeight="1" x14ac:dyDescent="0.25">
      <c r="A742" s="467"/>
      <c r="B742" s="523"/>
      <c r="C742" s="523"/>
      <c r="D742" s="523"/>
      <c r="E742" s="523"/>
      <c r="F742" s="523"/>
      <c r="G742" s="523"/>
      <c r="H742" s="523"/>
      <c r="I742" s="523"/>
      <c r="J742" s="523"/>
      <c r="K742" s="523"/>
      <c r="L742" s="523"/>
      <c r="M742" s="523"/>
      <c r="N742" s="523"/>
      <c r="O742" s="523"/>
      <c r="P742" s="523"/>
      <c r="Q742" s="523"/>
      <c r="R742" s="523"/>
    </row>
    <row r="743" spans="1:18" s="471" customFormat="1" ht="12.75" customHeight="1" x14ac:dyDescent="0.25">
      <c r="A743" s="467"/>
      <c r="B743" s="523"/>
      <c r="C743" s="523"/>
      <c r="D743" s="523"/>
      <c r="E743" s="523"/>
      <c r="F743" s="523"/>
      <c r="G743" s="523"/>
      <c r="H743" s="523"/>
      <c r="I743" s="523"/>
      <c r="J743" s="523"/>
      <c r="K743" s="523"/>
      <c r="L743" s="523"/>
      <c r="M743" s="523"/>
      <c r="N743" s="523"/>
      <c r="O743" s="523"/>
      <c r="P743" s="523"/>
      <c r="Q743" s="523"/>
      <c r="R743" s="523"/>
    </row>
    <row r="744" spans="1:18" s="471" customFormat="1" ht="12.75" customHeight="1" x14ac:dyDescent="0.25">
      <c r="A744" s="467"/>
      <c r="B744" s="523"/>
      <c r="C744" s="523"/>
      <c r="D744" s="523"/>
      <c r="E744" s="523"/>
      <c r="F744" s="523"/>
      <c r="G744" s="523"/>
      <c r="H744" s="523"/>
      <c r="I744" s="523"/>
      <c r="J744" s="523"/>
      <c r="K744" s="523"/>
      <c r="L744" s="523"/>
      <c r="M744" s="523"/>
      <c r="N744" s="523"/>
      <c r="O744" s="523"/>
      <c r="P744" s="523"/>
      <c r="Q744" s="523"/>
      <c r="R744" s="523"/>
    </row>
    <row r="745" spans="1:18" s="471" customFormat="1" ht="12.75" customHeight="1" x14ac:dyDescent="0.25">
      <c r="A745" s="467"/>
      <c r="B745" s="523"/>
      <c r="C745" s="523"/>
      <c r="D745" s="523"/>
      <c r="E745" s="523"/>
      <c r="F745" s="523"/>
      <c r="G745" s="523"/>
      <c r="H745" s="523"/>
      <c r="I745" s="523"/>
      <c r="J745" s="523"/>
      <c r="K745" s="523"/>
      <c r="L745" s="523"/>
      <c r="M745" s="523"/>
      <c r="N745" s="523"/>
      <c r="O745" s="523"/>
      <c r="P745" s="523"/>
      <c r="Q745" s="523"/>
      <c r="R745" s="523"/>
    </row>
    <row r="746" spans="1:18" s="471" customFormat="1" ht="12.75" customHeight="1" x14ac:dyDescent="0.25">
      <c r="A746" s="467"/>
      <c r="B746" s="523"/>
      <c r="C746" s="523"/>
      <c r="D746" s="523"/>
      <c r="E746" s="523"/>
      <c r="F746" s="523"/>
      <c r="G746" s="523"/>
      <c r="H746" s="523"/>
      <c r="I746" s="523"/>
      <c r="J746" s="523"/>
      <c r="K746" s="523"/>
      <c r="L746" s="523"/>
      <c r="M746" s="523"/>
      <c r="N746" s="523"/>
      <c r="O746" s="523"/>
      <c r="P746" s="523"/>
      <c r="Q746" s="523"/>
      <c r="R746" s="523"/>
    </row>
    <row r="747" spans="1:18" s="471" customFormat="1" ht="12.75" customHeight="1" x14ac:dyDescent="0.25">
      <c r="A747" s="467"/>
      <c r="B747" s="523"/>
      <c r="C747" s="523"/>
      <c r="D747" s="523"/>
      <c r="E747" s="523"/>
      <c r="F747" s="523"/>
      <c r="G747" s="523"/>
      <c r="H747" s="523"/>
      <c r="I747" s="523"/>
      <c r="J747" s="523"/>
      <c r="K747" s="523"/>
      <c r="L747" s="523"/>
      <c r="M747" s="523"/>
      <c r="N747" s="523"/>
      <c r="O747" s="523"/>
      <c r="P747" s="523"/>
      <c r="Q747" s="523"/>
      <c r="R747" s="523"/>
    </row>
    <row r="748" spans="1:18" s="471" customFormat="1" ht="12.75" customHeight="1" x14ac:dyDescent="0.25">
      <c r="A748" s="467"/>
      <c r="B748" s="523"/>
      <c r="C748" s="523"/>
      <c r="D748" s="523"/>
      <c r="E748" s="523"/>
      <c r="F748" s="523"/>
      <c r="G748" s="523"/>
      <c r="H748" s="523"/>
      <c r="I748" s="523"/>
      <c r="J748" s="523"/>
      <c r="K748" s="523"/>
      <c r="L748" s="523"/>
      <c r="M748" s="523"/>
      <c r="N748" s="523"/>
      <c r="O748" s="523"/>
      <c r="P748" s="523"/>
      <c r="Q748" s="523"/>
      <c r="R748" s="523"/>
    </row>
    <row r="749" spans="1:18" s="471" customFormat="1" ht="12.75" customHeight="1" x14ac:dyDescent="0.25">
      <c r="A749" s="467"/>
      <c r="B749" s="523"/>
      <c r="C749" s="523"/>
      <c r="D749" s="523"/>
      <c r="E749" s="523"/>
      <c r="F749" s="523"/>
      <c r="G749" s="523"/>
      <c r="H749" s="523"/>
      <c r="I749" s="523"/>
      <c r="J749" s="523"/>
      <c r="K749" s="523"/>
      <c r="L749" s="523"/>
      <c r="M749" s="523"/>
      <c r="N749" s="523"/>
      <c r="O749" s="523"/>
      <c r="P749" s="523"/>
      <c r="Q749" s="523"/>
      <c r="R749" s="523"/>
    </row>
    <row r="750" spans="1:18" s="471" customFormat="1" ht="12.75" customHeight="1" x14ac:dyDescent="0.25">
      <c r="A750" s="467"/>
      <c r="B750" s="523"/>
      <c r="C750" s="523"/>
      <c r="D750" s="523"/>
      <c r="E750" s="523"/>
      <c r="F750" s="523"/>
      <c r="G750" s="523"/>
      <c r="H750" s="523"/>
      <c r="I750" s="523"/>
      <c r="J750" s="523"/>
      <c r="K750" s="523"/>
      <c r="L750" s="523"/>
      <c r="M750" s="523"/>
      <c r="N750" s="523"/>
      <c r="O750" s="523"/>
      <c r="P750" s="523"/>
      <c r="Q750" s="523"/>
      <c r="R750" s="523"/>
    </row>
    <row r="751" spans="1:18" s="471" customFormat="1" ht="12.75" customHeight="1" x14ac:dyDescent="0.25">
      <c r="A751" s="467"/>
      <c r="B751" s="523"/>
      <c r="C751" s="523"/>
      <c r="D751" s="523"/>
      <c r="E751" s="523"/>
      <c r="F751" s="523"/>
      <c r="G751" s="523"/>
      <c r="H751" s="523"/>
      <c r="I751" s="523"/>
      <c r="J751" s="523"/>
      <c r="K751" s="523"/>
      <c r="L751" s="523"/>
      <c r="M751" s="523"/>
      <c r="N751" s="523"/>
      <c r="O751" s="523"/>
      <c r="P751" s="523"/>
      <c r="Q751" s="523"/>
      <c r="R751" s="523"/>
    </row>
    <row r="752" spans="1:18" s="471" customFormat="1" ht="12.75" customHeight="1" x14ac:dyDescent="0.25">
      <c r="A752" s="467"/>
      <c r="B752" s="523"/>
      <c r="C752" s="523"/>
      <c r="D752" s="523"/>
      <c r="E752" s="523"/>
      <c r="F752" s="523"/>
      <c r="G752" s="523"/>
      <c r="H752" s="523"/>
      <c r="I752" s="523"/>
      <c r="J752" s="523"/>
      <c r="K752" s="523"/>
      <c r="L752" s="523"/>
      <c r="M752" s="523"/>
      <c r="N752" s="523"/>
      <c r="O752" s="523"/>
      <c r="P752" s="523"/>
      <c r="Q752" s="523"/>
      <c r="R752" s="523"/>
    </row>
    <row r="753" spans="1:18" s="471" customFormat="1" ht="12.75" customHeight="1" x14ac:dyDescent="0.25">
      <c r="A753" s="467"/>
      <c r="B753" s="523"/>
      <c r="C753" s="523"/>
      <c r="D753" s="523"/>
      <c r="E753" s="523"/>
      <c r="F753" s="523"/>
      <c r="G753" s="523"/>
      <c r="H753" s="523"/>
      <c r="I753" s="523"/>
      <c r="J753" s="523"/>
      <c r="K753" s="523"/>
      <c r="L753" s="523"/>
      <c r="M753" s="523"/>
      <c r="N753" s="523"/>
      <c r="O753" s="523"/>
      <c r="P753" s="523"/>
      <c r="Q753" s="523"/>
      <c r="R753" s="523"/>
    </row>
    <row r="754" spans="1:18" s="471" customFormat="1" ht="12.75" customHeight="1" x14ac:dyDescent="0.25">
      <c r="A754" s="467"/>
      <c r="B754" s="523"/>
      <c r="C754" s="523"/>
      <c r="D754" s="523"/>
      <c r="E754" s="523"/>
      <c r="F754" s="523"/>
      <c r="G754" s="523"/>
      <c r="H754" s="523"/>
      <c r="I754" s="523"/>
      <c r="J754" s="523"/>
      <c r="K754" s="523"/>
      <c r="L754" s="523"/>
      <c r="M754" s="523"/>
      <c r="N754" s="523"/>
      <c r="O754" s="523"/>
      <c r="P754" s="523"/>
      <c r="Q754" s="523"/>
      <c r="R754" s="523"/>
    </row>
    <row r="755" spans="1:18" s="471" customFormat="1" ht="12.75" customHeight="1" x14ac:dyDescent="0.25">
      <c r="A755" s="467"/>
      <c r="B755" s="523"/>
      <c r="C755" s="523"/>
      <c r="D755" s="523"/>
      <c r="E755" s="523"/>
      <c r="F755" s="523"/>
      <c r="G755" s="523"/>
      <c r="H755" s="523"/>
      <c r="I755" s="523"/>
      <c r="J755" s="523"/>
      <c r="K755" s="523"/>
      <c r="L755" s="523"/>
      <c r="M755" s="523"/>
      <c r="N755" s="523"/>
      <c r="O755" s="523"/>
      <c r="P755" s="523"/>
      <c r="Q755" s="523"/>
      <c r="R755" s="523"/>
    </row>
    <row r="756" spans="1:18" s="471" customFormat="1" ht="12.75" customHeight="1" x14ac:dyDescent="0.25">
      <c r="A756" s="467"/>
      <c r="B756" s="523"/>
      <c r="C756" s="523"/>
      <c r="D756" s="523"/>
      <c r="E756" s="523"/>
      <c r="F756" s="523"/>
      <c r="G756" s="523"/>
      <c r="H756" s="523"/>
      <c r="I756" s="523"/>
      <c r="J756" s="523"/>
      <c r="K756" s="523"/>
      <c r="L756" s="523"/>
      <c r="M756" s="523"/>
      <c r="N756" s="523"/>
      <c r="O756" s="523"/>
      <c r="P756" s="523"/>
      <c r="Q756" s="523"/>
      <c r="R756" s="523"/>
    </row>
    <row r="757" spans="1:18" s="471" customFormat="1" ht="12.75" customHeight="1" x14ac:dyDescent="0.25">
      <c r="A757" s="467"/>
      <c r="B757" s="523"/>
      <c r="C757" s="523"/>
      <c r="D757" s="523"/>
      <c r="E757" s="523"/>
      <c r="F757" s="523"/>
      <c r="G757" s="523"/>
      <c r="H757" s="523"/>
      <c r="I757" s="523"/>
      <c r="J757" s="523"/>
      <c r="K757" s="523"/>
      <c r="L757" s="523"/>
      <c r="M757" s="523"/>
      <c r="N757" s="523"/>
      <c r="O757" s="523"/>
      <c r="P757" s="523"/>
      <c r="Q757" s="523"/>
      <c r="R757" s="523"/>
    </row>
    <row r="758" spans="1:18" s="471" customFormat="1" ht="12.75" customHeight="1" x14ac:dyDescent="0.25">
      <c r="A758" s="467"/>
      <c r="B758" s="523"/>
      <c r="C758" s="523"/>
      <c r="D758" s="523"/>
      <c r="E758" s="523"/>
      <c r="F758" s="523"/>
      <c r="G758" s="523"/>
      <c r="H758" s="523"/>
      <c r="I758" s="523"/>
      <c r="J758" s="523"/>
      <c r="K758" s="523"/>
      <c r="L758" s="523"/>
      <c r="M758" s="523"/>
      <c r="N758" s="523"/>
      <c r="O758" s="523"/>
      <c r="P758" s="523"/>
      <c r="Q758" s="523"/>
      <c r="R758" s="523"/>
    </row>
    <row r="759" spans="1:18" s="471" customFormat="1" ht="12.75" customHeight="1" x14ac:dyDescent="0.25">
      <c r="A759" s="467"/>
      <c r="B759" s="523"/>
      <c r="C759" s="523"/>
      <c r="D759" s="523"/>
      <c r="E759" s="523"/>
      <c r="F759" s="523"/>
      <c r="G759" s="523"/>
      <c r="H759" s="523"/>
      <c r="I759" s="523"/>
      <c r="J759" s="523"/>
      <c r="K759" s="523"/>
      <c r="L759" s="523"/>
      <c r="M759" s="523"/>
      <c r="N759" s="523"/>
      <c r="O759" s="523"/>
      <c r="P759" s="523"/>
      <c r="Q759" s="523"/>
      <c r="R759" s="523"/>
    </row>
    <row r="760" spans="1:18" s="471" customFormat="1" ht="12.75" customHeight="1" x14ac:dyDescent="0.25">
      <c r="A760" s="467"/>
      <c r="B760" s="523"/>
      <c r="C760" s="523"/>
      <c r="D760" s="523"/>
      <c r="E760" s="523"/>
      <c r="F760" s="523"/>
      <c r="G760" s="523"/>
      <c r="H760" s="523"/>
      <c r="I760" s="523"/>
      <c r="J760" s="523"/>
      <c r="K760" s="523"/>
      <c r="L760" s="523"/>
      <c r="M760" s="523"/>
      <c r="N760" s="523"/>
      <c r="O760" s="523"/>
      <c r="P760" s="523"/>
      <c r="Q760" s="523"/>
      <c r="R760" s="523"/>
    </row>
    <row r="761" spans="1:18" s="471" customFormat="1" ht="12.75" customHeight="1" x14ac:dyDescent="0.25">
      <c r="A761" s="467"/>
      <c r="B761" s="523"/>
      <c r="C761" s="523"/>
      <c r="D761" s="523"/>
      <c r="E761" s="523"/>
      <c r="F761" s="523"/>
      <c r="G761" s="523"/>
      <c r="H761" s="523"/>
      <c r="I761" s="523"/>
      <c r="J761" s="523"/>
      <c r="K761" s="523"/>
      <c r="L761" s="523"/>
      <c r="M761" s="523"/>
      <c r="N761" s="523"/>
      <c r="O761" s="523"/>
      <c r="P761" s="523"/>
      <c r="Q761" s="523"/>
      <c r="R761" s="523"/>
    </row>
    <row r="762" spans="1:18" s="471" customFormat="1" ht="12.75" customHeight="1" x14ac:dyDescent="0.25">
      <c r="A762" s="467"/>
      <c r="B762" s="523"/>
      <c r="C762" s="523"/>
      <c r="D762" s="523"/>
      <c r="E762" s="523"/>
      <c r="F762" s="523"/>
      <c r="G762" s="523"/>
      <c r="H762" s="523"/>
      <c r="I762" s="523"/>
      <c r="J762" s="523"/>
      <c r="K762" s="523"/>
      <c r="L762" s="523"/>
      <c r="M762" s="523"/>
      <c r="N762" s="523"/>
      <c r="O762" s="523"/>
      <c r="P762" s="523"/>
      <c r="Q762" s="523"/>
      <c r="R762" s="523"/>
    </row>
    <row r="763" spans="1:18" s="471" customFormat="1" ht="12.75" customHeight="1" x14ac:dyDescent="0.25">
      <c r="A763" s="467"/>
      <c r="B763" s="523"/>
      <c r="C763" s="523"/>
      <c r="D763" s="523"/>
      <c r="E763" s="523"/>
      <c r="F763" s="523"/>
      <c r="G763" s="523"/>
      <c r="H763" s="523"/>
      <c r="I763" s="523"/>
      <c r="J763" s="523"/>
      <c r="K763" s="523"/>
      <c r="L763" s="523"/>
      <c r="M763" s="523"/>
      <c r="N763" s="523"/>
      <c r="O763" s="523"/>
      <c r="P763" s="523"/>
      <c r="Q763" s="523"/>
      <c r="R763" s="523"/>
    </row>
    <row r="764" spans="1:18" s="471" customFormat="1" ht="12.75" customHeight="1" x14ac:dyDescent="0.25">
      <c r="A764" s="467"/>
      <c r="B764" s="523"/>
      <c r="C764" s="523"/>
      <c r="D764" s="523"/>
      <c r="E764" s="523"/>
      <c r="F764" s="523"/>
      <c r="G764" s="523"/>
      <c r="H764" s="523"/>
      <c r="I764" s="523"/>
      <c r="J764" s="523"/>
      <c r="K764" s="523"/>
      <c r="L764" s="523"/>
      <c r="M764" s="523"/>
      <c r="N764" s="523"/>
      <c r="O764" s="523"/>
      <c r="P764" s="523"/>
      <c r="Q764" s="523"/>
      <c r="R764" s="523"/>
    </row>
    <row r="765" spans="1:18" s="471" customFormat="1" ht="12.75" customHeight="1" x14ac:dyDescent="0.25">
      <c r="A765" s="467"/>
      <c r="B765" s="523"/>
      <c r="C765" s="523"/>
      <c r="D765" s="523"/>
      <c r="E765" s="523"/>
      <c r="F765" s="523"/>
      <c r="G765" s="523"/>
      <c r="H765" s="523"/>
      <c r="I765" s="523"/>
      <c r="J765" s="523"/>
      <c r="K765" s="523"/>
      <c r="L765" s="523"/>
      <c r="M765" s="523"/>
      <c r="N765" s="523"/>
      <c r="O765" s="523"/>
      <c r="P765" s="523"/>
      <c r="Q765" s="523"/>
      <c r="R765" s="523"/>
    </row>
    <row r="766" spans="1:18" s="471" customFormat="1" ht="12.75" customHeight="1" x14ac:dyDescent="0.25">
      <c r="A766" s="467"/>
      <c r="B766" s="523"/>
      <c r="C766" s="523"/>
      <c r="D766" s="523"/>
      <c r="E766" s="523"/>
      <c r="F766" s="523"/>
      <c r="G766" s="523"/>
      <c r="H766" s="523"/>
      <c r="I766" s="523"/>
      <c r="J766" s="523"/>
      <c r="K766" s="523"/>
      <c r="L766" s="523"/>
      <c r="M766" s="523"/>
      <c r="N766" s="523"/>
      <c r="O766" s="523"/>
      <c r="P766" s="523"/>
      <c r="Q766" s="523"/>
      <c r="R766" s="523"/>
    </row>
    <row r="767" spans="1:18" s="471" customFormat="1" ht="12.75" customHeight="1" x14ac:dyDescent="0.25">
      <c r="A767" s="467"/>
      <c r="B767" s="523"/>
      <c r="C767" s="523"/>
      <c r="D767" s="523"/>
      <c r="E767" s="523"/>
      <c r="F767" s="523"/>
      <c r="G767" s="523"/>
      <c r="H767" s="523"/>
      <c r="I767" s="523"/>
      <c r="J767" s="523"/>
      <c r="K767" s="523"/>
      <c r="L767" s="523"/>
      <c r="M767" s="523"/>
      <c r="N767" s="523"/>
      <c r="O767" s="523"/>
      <c r="P767" s="523"/>
      <c r="Q767" s="523"/>
      <c r="R767" s="523"/>
    </row>
    <row r="768" spans="1:18" s="471" customFormat="1" ht="12.75" customHeight="1" x14ac:dyDescent="0.25">
      <c r="A768" s="467"/>
      <c r="B768" s="523"/>
      <c r="C768" s="523"/>
      <c r="D768" s="523"/>
      <c r="E768" s="523"/>
      <c r="F768" s="523"/>
      <c r="G768" s="523"/>
      <c r="H768" s="523"/>
      <c r="I768" s="523"/>
      <c r="J768" s="523"/>
      <c r="K768" s="523"/>
      <c r="L768" s="523"/>
      <c r="M768" s="523"/>
      <c r="N768" s="523"/>
      <c r="O768" s="523"/>
      <c r="P768" s="523"/>
      <c r="Q768" s="523"/>
      <c r="R768" s="523"/>
    </row>
    <row r="769" spans="1:18" s="471" customFormat="1" ht="12.75" customHeight="1" x14ac:dyDescent="0.25">
      <c r="A769" s="467"/>
      <c r="B769" s="523"/>
      <c r="C769" s="523"/>
      <c r="D769" s="523"/>
      <c r="E769" s="523"/>
      <c r="F769" s="523"/>
      <c r="G769" s="523"/>
      <c r="H769" s="523"/>
      <c r="I769" s="523"/>
      <c r="J769" s="523"/>
      <c r="K769" s="523"/>
      <c r="L769" s="523"/>
      <c r="M769" s="523"/>
      <c r="N769" s="523"/>
      <c r="O769" s="523"/>
      <c r="P769" s="523"/>
      <c r="Q769" s="523"/>
      <c r="R769" s="523"/>
    </row>
    <row r="770" spans="1:18" s="471" customFormat="1" ht="12.75" customHeight="1" x14ac:dyDescent="0.25">
      <c r="A770" s="467"/>
      <c r="B770" s="523"/>
      <c r="C770" s="523"/>
      <c r="D770" s="523"/>
      <c r="E770" s="523"/>
      <c r="F770" s="523"/>
      <c r="G770" s="523"/>
      <c r="H770" s="523"/>
      <c r="I770" s="523"/>
      <c r="J770" s="523"/>
      <c r="K770" s="523"/>
      <c r="L770" s="523"/>
      <c r="M770" s="523"/>
      <c r="N770" s="523"/>
      <c r="O770" s="523"/>
      <c r="P770" s="523"/>
      <c r="Q770" s="523"/>
      <c r="R770" s="523"/>
    </row>
    <row r="771" spans="1:18" s="471" customFormat="1" ht="12.75" customHeight="1" x14ac:dyDescent="0.25">
      <c r="A771" s="467"/>
      <c r="B771" s="523"/>
      <c r="C771" s="523"/>
      <c r="D771" s="523"/>
      <c r="E771" s="523"/>
      <c r="F771" s="523"/>
      <c r="G771" s="523"/>
      <c r="H771" s="523"/>
      <c r="I771" s="523"/>
      <c r="J771" s="523"/>
      <c r="K771" s="523"/>
      <c r="L771" s="523"/>
      <c r="M771" s="523"/>
      <c r="N771" s="523"/>
      <c r="O771" s="523"/>
      <c r="P771" s="523"/>
      <c r="Q771" s="523"/>
      <c r="R771" s="523"/>
    </row>
    <row r="772" spans="1:18" s="471" customFormat="1" ht="12.75" customHeight="1" x14ac:dyDescent="0.25">
      <c r="A772" s="467"/>
      <c r="B772" s="523"/>
      <c r="C772" s="523"/>
      <c r="D772" s="523"/>
      <c r="E772" s="523"/>
      <c r="F772" s="523"/>
      <c r="G772" s="523"/>
      <c r="H772" s="523"/>
      <c r="I772" s="523"/>
      <c r="J772" s="523"/>
      <c r="K772" s="523"/>
      <c r="L772" s="523"/>
      <c r="M772" s="523"/>
      <c r="N772" s="523"/>
      <c r="O772" s="523"/>
      <c r="P772" s="523"/>
      <c r="Q772" s="523"/>
      <c r="R772" s="523"/>
    </row>
    <row r="773" spans="1:18" s="471" customFormat="1" ht="12.75" customHeight="1" x14ac:dyDescent="0.25">
      <c r="A773" s="467"/>
      <c r="B773" s="523"/>
      <c r="C773" s="523"/>
      <c r="D773" s="523"/>
      <c r="E773" s="523"/>
      <c r="F773" s="523"/>
      <c r="G773" s="523"/>
      <c r="H773" s="523"/>
      <c r="I773" s="523"/>
      <c r="J773" s="523"/>
      <c r="K773" s="523"/>
      <c r="L773" s="523"/>
      <c r="M773" s="523"/>
      <c r="N773" s="523"/>
      <c r="O773" s="523"/>
      <c r="P773" s="523"/>
      <c r="Q773" s="523"/>
      <c r="R773" s="523"/>
    </row>
    <row r="774" spans="1:18" s="471" customFormat="1" ht="12.75" customHeight="1" x14ac:dyDescent="0.25">
      <c r="A774" s="467"/>
      <c r="B774" s="523"/>
      <c r="C774" s="523"/>
      <c r="D774" s="523"/>
      <c r="E774" s="523"/>
      <c r="F774" s="523"/>
      <c r="G774" s="523"/>
      <c r="H774" s="523"/>
      <c r="I774" s="523"/>
      <c r="J774" s="523"/>
      <c r="K774" s="523"/>
      <c r="L774" s="523"/>
      <c r="M774" s="523"/>
      <c r="N774" s="523"/>
      <c r="O774" s="523"/>
      <c r="P774" s="523"/>
      <c r="Q774" s="523"/>
      <c r="R774" s="523"/>
    </row>
    <row r="775" spans="1:18" s="471" customFormat="1" ht="12.75" customHeight="1" x14ac:dyDescent="0.25">
      <c r="A775" s="467"/>
      <c r="B775" s="523"/>
      <c r="C775" s="523"/>
      <c r="D775" s="523"/>
      <c r="E775" s="523"/>
      <c r="F775" s="523"/>
      <c r="G775" s="523"/>
      <c r="H775" s="523"/>
      <c r="I775" s="523"/>
      <c r="J775" s="523"/>
      <c r="K775" s="523"/>
      <c r="L775" s="523"/>
      <c r="M775" s="523"/>
      <c r="N775" s="523"/>
      <c r="O775" s="523"/>
      <c r="P775" s="523"/>
      <c r="Q775" s="523"/>
      <c r="R775" s="523"/>
    </row>
    <row r="776" spans="1:18" s="471" customFormat="1" ht="12.75" customHeight="1" x14ac:dyDescent="0.25">
      <c r="A776" s="467"/>
      <c r="B776" s="523"/>
      <c r="C776" s="523"/>
      <c r="D776" s="523"/>
      <c r="E776" s="523"/>
      <c r="F776" s="523"/>
      <c r="G776" s="523"/>
      <c r="H776" s="523"/>
      <c r="I776" s="523"/>
      <c r="J776" s="523"/>
      <c r="K776" s="523"/>
      <c r="L776" s="523"/>
      <c r="M776" s="523"/>
      <c r="N776" s="523"/>
      <c r="O776" s="523"/>
      <c r="P776" s="523"/>
      <c r="Q776" s="523"/>
      <c r="R776" s="523"/>
    </row>
    <row r="777" spans="1:18" s="471" customFormat="1" ht="12.75" customHeight="1" x14ac:dyDescent="0.25">
      <c r="A777" s="467"/>
      <c r="B777" s="523"/>
      <c r="C777" s="523"/>
      <c r="D777" s="523"/>
      <c r="E777" s="523"/>
      <c r="F777" s="523"/>
      <c r="G777" s="523"/>
      <c r="H777" s="523"/>
      <c r="I777" s="523"/>
      <c r="J777" s="523"/>
      <c r="K777" s="523"/>
      <c r="L777" s="523"/>
      <c r="M777" s="523"/>
      <c r="N777" s="523"/>
      <c r="O777" s="523"/>
      <c r="P777" s="523"/>
      <c r="Q777" s="523"/>
      <c r="R777" s="523"/>
    </row>
    <row r="778" spans="1:18" s="471" customFormat="1" ht="12.75" customHeight="1" x14ac:dyDescent="0.25">
      <c r="A778" s="467"/>
      <c r="B778" s="523"/>
      <c r="C778" s="523"/>
      <c r="D778" s="523"/>
      <c r="E778" s="523"/>
      <c r="F778" s="523"/>
      <c r="G778" s="523"/>
      <c r="H778" s="523"/>
      <c r="I778" s="523"/>
      <c r="J778" s="523"/>
      <c r="K778" s="523"/>
      <c r="L778" s="523"/>
      <c r="M778" s="523"/>
      <c r="N778" s="523"/>
      <c r="O778" s="523"/>
      <c r="P778" s="523"/>
      <c r="Q778" s="523"/>
      <c r="R778" s="523"/>
    </row>
    <row r="779" spans="1:18" s="471" customFormat="1" ht="12.75" customHeight="1" x14ac:dyDescent="0.25">
      <c r="A779" s="467"/>
      <c r="B779" s="523"/>
      <c r="C779" s="523"/>
      <c r="D779" s="523"/>
      <c r="E779" s="523"/>
      <c r="F779" s="523"/>
      <c r="G779" s="523"/>
      <c r="H779" s="523"/>
      <c r="I779" s="523"/>
      <c r="J779" s="523"/>
      <c r="K779" s="523"/>
      <c r="L779" s="523"/>
      <c r="M779" s="523"/>
      <c r="N779" s="523"/>
      <c r="O779" s="523"/>
      <c r="P779" s="523"/>
      <c r="Q779" s="523"/>
      <c r="R779" s="523"/>
    </row>
    <row r="780" spans="1:18" s="471" customFormat="1" ht="12.75" customHeight="1" x14ac:dyDescent="0.25">
      <c r="A780" s="467"/>
      <c r="B780" s="523"/>
      <c r="C780" s="523"/>
      <c r="D780" s="523"/>
      <c r="E780" s="523"/>
      <c r="F780" s="523"/>
      <c r="G780" s="523"/>
      <c r="H780" s="523"/>
      <c r="I780" s="523"/>
      <c r="J780" s="523"/>
      <c r="K780" s="523"/>
      <c r="L780" s="523"/>
      <c r="M780" s="523"/>
      <c r="N780" s="523"/>
      <c r="O780" s="523"/>
      <c r="P780" s="523"/>
      <c r="Q780" s="523"/>
      <c r="R780" s="523"/>
    </row>
    <row r="781" spans="1:18" s="471" customFormat="1" ht="12.75" customHeight="1" x14ac:dyDescent="0.25">
      <c r="A781" s="467"/>
      <c r="B781" s="523"/>
      <c r="C781" s="523"/>
      <c r="D781" s="523"/>
      <c r="E781" s="523"/>
      <c r="F781" s="523"/>
      <c r="G781" s="523"/>
      <c r="H781" s="523"/>
      <c r="I781" s="523"/>
      <c r="J781" s="523"/>
      <c r="K781" s="523"/>
      <c r="L781" s="523"/>
      <c r="M781" s="523"/>
      <c r="N781" s="523"/>
      <c r="O781" s="523"/>
      <c r="P781" s="523"/>
      <c r="Q781" s="523"/>
      <c r="R781" s="523"/>
    </row>
    <row r="782" spans="1:18" s="471" customFormat="1" ht="12.75" customHeight="1" x14ac:dyDescent="0.25">
      <c r="A782" s="467"/>
      <c r="B782" s="523"/>
      <c r="C782" s="523"/>
      <c r="D782" s="523"/>
      <c r="E782" s="523"/>
      <c r="F782" s="523"/>
      <c r="G782" s="523"/>
      <c r="H782" s="523"/>
      <c r="I782" s="523"/>
      <c r="J782" s="523"/>
      <c r="K782" s="523"/>
      <c r="L782" s="523"/>
      <c r="M782" s="523"/>
      <c r="N782" s="523"/>
      <c r="O782" s="523"/>
      <c r="P782" s="523"/>
      <c r="Q782" s="523"/>
      <c r="R782" s="523"/>
    </row>
    <row r="783" spans="1:18" s="471" customFormat="1" ht="12.75" customHeight="1" x14ac:dyDescent="0.25">
      <c r="A783" s="467"/>
      <c r="B783" s="523"/>
      <c r="C783" s="523"/>
      <c r="D783" s="523"/>
      <c r="E783" s="523"/>
      <c r="F783" s="523"/>
      <c r="G783" s="523"/>
      <c r="H783" s="523"/>
      <c r="I783" s="523"/>
      <c r="J783" s="523"/>
      <c r="K783" s="523"/>
      <c r="L783" s="523"/>
      <c r="M783" s="523"/>
      <c r="N783" s="523"/>
      <c r="O783" s="523"/>
      <c r="P783" s="523"/>
      <c r="Q783" s="523"/>
      <c r="R783" s="523"/>
    </row>
    <row r="784" spans="1:18" s="471" customFormat="1" ht="12.75" customHeight="1" x14ac:dyDescent="0.25">
      <c r="A784" s="467"/>
      <c r="B784" s="523"/>
      <c r="C784" s="523"/>
      <c r="D784" s="523"/>
      <c r="E784" s="523"/>
      <c r="F784" s="523"/>
      <c r="G784" s="523"/>
      <c r="H784" s="523"/>
      <c r="I784" s="523"/>
      <c r="J784" s="523"/>
      <c r="K784" s="523"/>
      <c r="L784" s="523"/>
      <c r="M784" s="523"/>
      <c r="N784" s="523"/>
      <c r="O784" s="523"/>
      <c r="P784" s="523"/>
      <c r="Q784" s="523"/>
      <c r="R784" s="523"/>
    </row>
    <row r="785" spans="1:18" s="471" customFormat="1" ht="12.75" customHeight="1" x14ac:dyDescent="0.25">
      <c r="A785" s="467"/>
      <c r="B785" s="523"/>
      <c r="C785" s="523"/>
      <c r="D785" s="523"/>
      <c r="E785" s="523"/>
      <c r="F785" s="523"/>
      <c r="G785" s="523"/>
      <c r="H785" s="523"/>
      <c r="I785" s="523"/>
      <c r="J785" s="523"/>
      <c r="K785" s="523"/>
      <c r="L785" s="523"/>
      <c r="M785" s="523"/>
      <c r="N785" s="523"/>
      <c r="O785" s="523"/>
      <c r="P785" s="523"/>
      <c r="Q785" s="523"/>
      <c r="R785" s="523"/>
    </row>
    <row r="786" spans="1:18" s="471" customFormat="1" ht="12.75" customHeight="1" x14ac:dyDescent="0.25">
      <c r="A786" s="467"/>
      <c r="B786" s="523"/>
      <c r="C786" s="523"/>
      <c r="D786" s="523"/>
      <c r="E786" s="523"/>
      <c r="F786" s="523"/>
      <c r="G786" s="523"/>
      <c r="H786" s="523"/>
      <c r="I786" s="523"/>
      <c r="J786" s="523"/>
      <c r="K786" s="523"/>
      <c r="L786" s="523"/>
      <c r="M786" s="523"/>
      <c r="N786" s="523"/>
      <c r="O786" s="523"/>
      <c r="P786" s="523"/>
      <c r="Q786" s="523"/>
      <c r="R786" s="523"/>
    </row>
    <row r="787" spans="1:18" s="471" customFormat="1" ht="12.75" customHeight="1" x14ac:dyDescent="0.25">
      <c r="A787" s="467"/>
      <c r="B787" s="523"/>
      <c r="C787" s="523"/>
      <c r="D787" s="523"/>
      <c r="E787" s="523"/>
      <c r="F787" s="523"/>
      <c r="G787" s="523"/>
      <c r="H787" s="523"/>
      <c r="I787" s="523"/>
      <c r="J787" s="523"/>
      <c r="K787" s="523"/>
      <c r="L787" s="523"/>
      <c r="M787" s="523"/>
      <c r="N787" s="523"/>
      <c r="O787" s="523"/>
      <c r="P787" s="523"/>
      <c r="Q787" s="523"/>
      <c r="R787" s="523"/>
    </row>
    <row r="788" spans="1:18" s="471" customFormat="1" ht="12.75" customHeight="1" x14ac:dyDescent="0.25">
      <c r="A788" s="467"/>
      <c r="B788" s="523"/>
      <c r="C788" s="523"/>
      <c r="D788" s="523"/>
      <c r="E788" s="523"/>
      <c r="F788" s="523"/>
      <c r="G788" s="523"/>
      <c r="H788" s="523"/>
      <c r="I788" s="523"/>
      <c r="J788" s="523"/>
      <c r="K788" s="523"/>
      <c r="L788" s="523"/>
      <c r="M788" s="523"/>
      <c r="N788" s="523"/>
      <c r="O788" s="523"/>
      <c r="P788" s="523"/>
      <c r="Q788" s="523"/>
      <c r="R788" s="523"/>
    </row>
    <row r="789" spans="1:18" s="471" customFormat="1" ht="12.75" customHeight="1" x14ac:dyDescent="0.25">
      <c r="A789" s="467"/>
      <c r="B789" s="523"/>
      <c r="C789" s="523"/>
      <c r="D789" s="523"/>
      <c r="E789" s="523"/>
      <c r="F789" s="523"/>
      <c r="G789" s="523"/>
      <c r="H789" s="523"/>
      <c r="I789" s="523"/>
      <c r="J789" s="523"/>
      <c r="K789" s="523"/>
      <c r="L789" s="523"/>
      <c r="M789" s="523"/>
      <c r="N789" s="523"/>
      <c r="O789" s="523"/>
      <c r="P789" s="523"/>
      <c r="Q789" s="523"/>
      <c r="R789" s="523"/>
    </row>
    <row r="790" spans="1:18" s="471" customFormat="1" ht="12.75" customHeight="1" x14ac:dyDescent="0.25">
      <c r="A790" s="467"/>
      <c r="B790" s="523"/>
      <c r="C790" s="523"/>
      <c r="D790" s="523"/>
      <c r="E790" s="523"/>
      <c r="F790" s="523"/>
      <c r="G790" s="523"/>
      <c r="H790" s="523"/>
      <c r="I790" s="523"/>
      <c r="J790" s="523"/>
      <c r="K790" s="523"/>
      <c r="L790" s="523"/>
      <c r="M790" s="523"/>
      <c r="N790" s="523"/>
      <c r="O790" s="523"/>
      <c r="P790" s="523"/>
      <c r="Q790" s="523"/>
      <c r="R790" s="523"/>
    </row>
    <row r="791" spans="1:18" s="471" customFormat="1" ht="12.75" customHeight="1" x14ac:dyDescent="0.25">
      <c r="A791" s="467"/>
      <c r="B791" s="523"/>
      <c r="C791" s="523"/>
      <c r="D791" s="523"/>
      <c r="E791" s="523"/>
      <c r="F791" s="523"/>
      <c r="G791" s="523"/>
      <c r="H791" s="523"/>
      <c r="I791" s="523"/>
      <c r="J791" s="523"/>
      <c r="K791" s="523"/>
      <c r="L791" s="523"/>
      <c r="M791" s="523"/>
      <c r="N791" s="523"/>
      <c r="O791" s="523"/>
      <c r="P791" s="523"/>
      <c r="Q791" s="523"/>
      <c r="R791" s="523"/>
    </row>
    <row r="792" spans="1:18" s="471" customFormat="1" ht="12.75" customHeight="1" x14ac:dyDescent="0.25">
      <c r="A792" s="467"/>
      <c r="B792" s="523"/>
      <c r="C792" s="523"/>
      <c r="D792" s="523"/>
      <c r="E792" s="523"/>
      <c r="F792" s="523"/>
      <c r="G792" s="523"/>
      <c r="H792" s="523"/>
      <c r="I792" s="523"/>
      <c r="J792" s="523"/>
      <c r="K792" s="523"/>
      <c r="L792" s="523"/>
      <c r="M792" s="523"/>
      <c r="N792" s="523"/>
      <c r="O792" s="523"/>
      <c r="P792" s="523"/>
      <c r="Q792" s="523"/>
      <c r="R792" s="523"/>
    </row>
    <row r="793" spans="1:18" s="471" customFormat="1" ht="12.75" customHeight="1" x14ac:dyDescent="0.25">
      <c r="A793" s="467"/>
      <c r="B793" s="523"/>
      <c r="C793" s="523"/>
      <c r="D793" s="523"/>
      <c r="E793" s="523"/>
      <c r="F793" s="523"/>
      <c r="G793" s="523"/>
      <c r="H793" s="523"/>
      <c r="I793" s="523"/>
      <c r="J793" s="523"/>
      <c r="K793" s="523"/>
      <c r="L793" s="523"/>
      <c r="M793" s="523"/>
      <c r="N793" s="523"/>
      <c r="O793" s="523"/>
      <c r="P793" s="523"/>
      <c r="Q793" s="523"/>
      <c r="R793" s="523"/>
    </row>
    <row r="794" spans="1:18" s="471" customFormat="1" ht="12.75" customHeight="1" x14ac:dyDescent="0.25">
      <c r="A794" s="467"/>
      <c r="B794" s="523"/>
      <c r="C794" s="523"/>
      <c r="D794" s="523"/>
      <c r="E794" s="523"/>
      <c r="F794" s="523"/>
      <c r="G794" s="523"/>
      <c r="H794" s="523"/>
      <c r="I794" s="523"/>
      <c r="J794" s="523"/>
      <c r="K794" s="523"/>
      <c r="L794" s="523"/>
      <c r="M794" s="523"/>
      <c r="N794" s="523"/>
      <c r="O794" s="523"/>
      <c r="P794" s="523"/>
      <c r="Q794" s="523"/>
      <c r="R794" s="523"/>
    </row>
    <row r="795" spans="1:18" s="471" customFormat="1" ht="12.75" customHeight="1" x14ac:dyDescent="0.25">
      <c r="A795" s="467"/>
      <c r="B795" s="523"/>
      <c r="C795" s="523"/>
      <c r="D795" s="523"/>
      <c r="E795" s="523"/>
      <c r="F795" s="523"/>
      <c r="G795" s="523"/>
      <c r="H795" s="523"/>
      <c r="I795" s="523"/>
      <c r="J795" s="523"/>
      <c r="K795" s="523"/>
      <c r="L795" s="523"/>
      <c r="M795" s="523"/>
      <c r="N795" s="523"/>
      <c r="O795" s="523"/>
      <c r="P795" s="523"/>
      <c r="Q795" s="523"/>
      <c r="R795" s="523"/>
    </row>
    <row r="796" spans="1:18" s="471" customFormat="1" ht="12.75" customHeight="1" x14ac:dyDescent="0.25">
      <c r="A796" s="467"/>
      <c r="B796" s="523"/>
      <c r="C796" s="523"/>
      <c r="D796" s="523"/>
      <c r="E796" s="523"/>
      <c r="F796" s="523"/>
      <c r="G796" s="523"/>
      <c r="H796" s="523"/>
      <c r="I796" s="523"/>
      <c r="J796" s="523"/>
      <c r="K796" s="523"/>
      <c r="L796" s="523"/>
      <c r="M796" s="523"/>
      <c r="N796" s="523"/>
      <c r="O796" s="523"/>
      <c r="P796" s="523"/>
      <c r="Q796" s="523"/>
      <c r="R796" s="523"/>
    </row>
    <row r="797" spans="1:18" s="471" customFormat="1" ht="12.75" customHeight="1" x14ac:dyDescent="0.25">
      <c r="A797" s="467"/>
      <c r="B797" s="523"/>
      <c r="C797" s="523"/>
      <c r="D797" s="523"/>
      <c r="E797" s="523"/>
      <c r="F797" s="523"/>
      <c r="G797" s="523"/>
      <c r="H797" s="523"/>
      <c r="I797" s="523"/>
      <c r="J797" s="523"/>
      <c r="K797" s="523"/>
      <c r="L797" s="523"/>
      <c r="M797" s="523"/>
      <c r="N797" s="523"/>
      <c r="O797" s="523"/>
      <c r="P797" s="523"/>
      <c r="Q797" s="523"/>
      <c r="R797" s="523"/>
    </row>
    <row r="798" spans="1:18" s="471" customFormat="1" ht="12.75" customHeight="1" x14ac:dyDescent="0.25">
      <c r="A798" s="467"/>
      <c r="B798" s="523"/>
      <c r="C798" s="523"/>
      <c r="D798" s="523"/>
      <c r="E798" s="523"/>
      <c r="F798" s="523"/>
      <c r="G798" s="523"/>
      <c r="H798" s="523"/>
      <c r="I798" s="523"/>
      <c r="J798" s="523"/>
      <c r="K798" s="523"/>
      <c r="L798" s="523"/>
      <c r="M798" s="523"/>
      <c r="N798" s="523"/>
      <c r="O798" s="523"/>
      <c r="P798" s="523"/>
      <c r="Q798" s="523"/>
      <c r="R798" s="523"/>
    </row>
    <row r="799" spans="1:18" s="471" customFormat="1" ht="12.75" customHeight="1" x14ac:dyDescent="0.25">
      <c r="A799" s="467"/>
      <c r="B799" s="523"/>
      <c r="C799" s="523"/>
      <c r="D799" s="523"/>
      <c r="E799" s="523"/>
      <c r="F799" s="523"/>
      <c r="G799" s="523"/>
      <c r="H799" s="523"/>
      <c r="I799" s="523"/>
      <c r="J799" s="523"/>
      <c r="K799" s="523"/>
      <c r="L799" s="523"/>
      <c r="M799" s="523"/>
      <c r="N799" s="523"/>
      <c r="O799" s="523"/>
      <c r="P799" s="523"/>
      <c r="Q799" s="523"/>
      <c r="R799" s="523"/>
    </row>
    <row r="800" spans="1:18" s="471" customFormat="1" ht="12.75" customHeight="1" x14ac:dyDescent="0.25">
      <c r="A800" s="467"/>
      <c r="B800" s="523"/>
      <c r="C800" s="523"/>
      <c r="D800" s="523"/>
      <c r="E800" s="523"/>
      <c r="F800" s="523"/>
      <c r="G800" s="523"/>
      <c r="H800" s="523"/>
      <c r="I800" s="523"/>
      <c r="J800" s="523"/>
      <c r="K800" s="523"/>
      <c r="L800" s="523"/>
      <c r="M800" s="523"/>
      <c r="N800" s="523"/>
      <c r="O800" s="523"/>
      <c r="P800" s="523"/>
      <c r="Q800" s="523"/>
      <c r="R800" s="523"/>
    </row>
    <row r="801" spans="1:18" s="471" customFormat="1" ht="12.75" customHeight="1" x14ac:dyDescent="0.25">
      <c r="A801" s="467"/>
      <c r="B801" s="523"/>
      <c r="C801" s="523"/>
      <c r="D801" s="523"/>
      <c r="E801" s="523"/>
      <c r="F801" s="523"/>
      <c r="G801" s="523"/>
      <c r="H801" s="523"/>
      <c r="I801" s="523"/>
      <c r="J801" s="523"/>
      <c r="K801" s="523"/>
      <c r="L801" s="523"/>
      <c r="M801" s="523"/>
      <c r="N801" s="523"/>
      <c r="O801" s="523"/>
      <c r="P801" s="523"/>
      <c r="Q801" s="523"/>
      <c r="R801" s="523"/>
    </row>
    <row r="802" spans="1:18" s="471" customFormat="1" ht="12.75" customHeight="1" x14ac:dyDescent="0.25">
      <c r="A802" s="467"/>
      <c r="B802" s="523"/>
      <c r="C802" s="523"/>
      <c r="D802" s="523"/>
      <c r="E802" s="523"/>
      <c r="F802" s="523"/>
      <c r="G802" s="523"/>
      <c r="H802" s="523"/>
      <c r="I802" s="523"/>
      <c r="J802" s="523"/>
      <c r="K802" s="523"/>
      <c r="L802" s="523"/>
      <c r="M802" s="523"/>
      <c r="N802" s="523"/>
      <c r="O802" s="523"/>
      <c r="P802" s="523"/>
      <c r="Q802" s="523"/>
      <c r="R802" s="523"/>
    </row>
    <row r="803" spans="1:18" s="471" customFormat="1" ht="12.75" customHeight="1" x14ac:dyDescent="0.25">
      <c r="A803" s="467"/>
      <c r="B803" s="523"/>
      <c r="C803" s="523"/>
      <c r="D803" s="523"/>
      <c r="E803" s="523"/>
      <c r="F803" s="523"/>
      <c r="G803" s="523"/>
      <c r="H803" s="523"/>
      <c r="I803" s="523"/>
      <c r="J803" s="523"/>
      <c r="K803" s="523"/>
      <c r="L803" s="523"/>
      <c r="M803" s="523"/>
      <c r="N803" s="523"/>
      <c r="O803" s="523"/>
      <c r="P803" s="523"/>
      <c r="Q803" s="523"/>
      <c r="R803" s="523"/>
    </row>
    <row r="804" spans="1:18" s="471" customFormat="1" ht="12.75" customHeight="1" x14ac:dyDescent="0.25">
      <c r="A804" s="467"/>
      <c r="B804" s="523"/>
      <c r="C804" s="523"/>
      <c r="D804" s="523"/>
      <c r="E804" s="523"/>
      <c r="F804" s="523"/>
      <c r="G804" s="523"/>
      <c r="H804" s="523"/>
      <c r="I804" s="523"/>
      <c r="J804" s="523"/>
      <c r="K804" s="523"/>
      <c r="L804" s="523"/>
      <c r="M804" s="523"/>
      <c r="N804" s="523"/>
      <c r="O804" s="523"/>
      <c r="P804" s="523"/>
      <c r="Q804" s="523"/>
      <c r="R804" s="523"/>
    </row>
    <row r="805" spans="1:18" s="471" customFormat="1" ht="12.75" customHeight="1" x14ac:dyDescent="0.25">
      <c r="A805" s="467"/>
      <c r="B805" s="523"/>
      <c r="C805" s="523"/>
      <c r="D805" s="523"/>
      <c r="E805" s="523"/>
      <c r="F805" s="523"/>
      <c r="G805" s="523"/>
      <c r="H805" s="523"/>
      <c r="I805" s="523"/>
      <c r="J805" s="523"/>
      <c r="K805" s="523"/>
      <c r="L805" s="523"/>
      <c r="M805" s="523"/>
      <c r="N805" s="523"/>
      <c r="O805" s="523"/>
      <c r="P805" s="523"/>
      <c r="Q805" s="523"/>
      <c r="R805" s="523"/>
    </row>
    <row r="806" spans="1:18" s="471" customFormat="1" ht="12.75" customHeight="1" x14ac:dyDescent="0.25">
      <c r="A806" s="467"/>
      <c r="B806" s="523"/>
      <c r="C806" s="523"/>
      <c r="D806" s="523"/>
      <c r="E806" s="523"/>
      <c r="F806" s="523"/>
      <c r="G806" s="523"/>
      <c r="H806" s="523"/>
      <c r="I806" s="523"/>
      <c r="J806" s="523"/>
      <c r="K806" s="523"/>
      <c r="L806" s="523"/>
      <c r="M806" s="523"/>
      <c r="N806" s="523"/>
      <c r="O806" s="523"/>
      <c r="P806" s="523"/>
      <c r="Q806" s="523"/>
      <c r="R806" s="523"/>
    </row>
    <row r="807" spans="1:18" s="471" customFormat="1" ht="12.75" customHeight="1" x14ac:dyDescent="0.25">
      <c r="A807" s="467"/>
      <c r="B807" s="523"/>
      <c r="C807" s="523"/>
      <c r="D807" s="523"/>
      <c r="E807" s="523"/>
      <c r="F807" s="523"/>
      <c r="G807" s="523"/>
      <c r="H807" s="523"/>
      <c r="I807" s="523"/>
      <c r="J807" s="523"/>
      <c r="K807" s="523"/>
      <c r="L807" s="523"/>
      <c r="M807" s="523"/>
      <c r="N807" s="523"/>
      <c r="O807" s="523"/>
      <c r="P807" s="523"/>
      <c r="Q807" s="523"/>
      <c r="R807" s="523"/>
    </row>
    <row r="808" spans="1:18" s="471" customFormat="1" ht="12.75" customHeight="1" x14ac:dyDescent="0.25">
      <c r="A808" s="467"/>
      <c r="B808" s="523"/>
      <c r="C808" s="523"/>
      <c r="D808" s="523"/>
      <c r="E808" s="523"/>
      <c r="F808" s="523"/>
      <c r="G808" s="523"/>
      <c r="H808" s="523"/>
      <c r="I808" s="523"/>
      <c r="J808" s="523"/>
      <c r="K808" s="523"/>
      <c r="L808" s="523"/>
      <c r="M808" s="523"/>
      <c r="N808" s="523"/>
      <c r="O808" s="523"/>
      <c r="P808" s="523"/>
      <c r="Q808" s="523"/>
      <c r="R808" s="523"/>
    </row>
    <row r="809" spans="1:18" s="471" customFormat="1" ht="12.75" customHeight="1" x14ac:dyDescent="0.25">
      <c r="A809" s="467"/>
      <c r="B809" s="523"/>
      <c r="C809" s="523"/>
      <c r="D809" s="523"/>
      <c r="E809" s="523"/>
      <c r="F809" s="523"/>
      <c r="G809" s="523"/>
      <c r="H809" s="523"/>
      <c r="I809" s="523"/>
      <c r="J809" s="523"/>
      <c r="K809" s="523"/>
      <c r="L809" s="523"/>
      <c r="M809" s="523"/>
      <c r="N809" s="523"/>
      <c r="O809" s="523"/>
      <c r="P809" s="523"/>
      <c r="Q809" s="523"/>
      <c r="R809" s="523"/>
    </row>
    <row r="810" spans="1:18" s="471" customFormat="1" ht="12.75" customHeight="1" x14ac:dyDescent="0.25">
      <c r="A810" s="467"/>
      <c r="B810" s="523"/>
      <c r="C810" s="523"/>
      <c r="D810" s="523"/>
      <c r="E810" s="523"/>
      <c r="F810" s="523"/>
      <c r="G810" s="523"/>
      <c r="H810" s="523"/>
      <c r="I810" s="523"/>
      <c r="J810" s="523"/>
      <c r="K810" s="523"/>
      <c r="L810" s="523"/>
      <c r="M810" s="523"/>
      <c r="N810" s="523"/>
      <c r="O810" s="523"/>
      <c r="P810" s="523"/>
      <c r="Q810" s="523"/>
      <c r="R810" s="523"/>
    </row>
    <row r="811" spans="1:18" s="471" customFormat="1" ht="12.75" customHeight="1" x14ac:dyDescent="0.25">
      <c r="A811" s="467"/>
      <c r="B811" s="523"/>
      <c r="C811" s="523"/>
      <c r="D811" s="523"/>
      <c r="E811" s="523"/>
      <c r="F811" s="523"/>
      <c r="G811" s="523"/>
      <c r="H811" s="523"/>
      <c r="I811" s="523"/>
      <c r="J811" s="523"/>
      <c r="K811" s="523"/>
      <c r="L811" s="523"/>
      <c r="M811" s="523"/>
      <c r="N811" s="523"/>
      <c r="O811" s="523"/>
      <c r="P811" s="523"/>
      <c r="Q811" s="523"/>
      <c r="R811" s="523"/>
    </row>
    <row r="812" spans="1:18" s="471" customFormat="1" ht="12.75" customHeight="1" x14ac:dyDescent="0.25">
      <c r="A812" s="467"/>
      <c r="B812" s="523"/>
      <c r="C812" s="523"/>
      <c r="D812" s="523"/>
      <c r="E812" s="523"/>
      <c r="F812" s="523"/>
      <c r="G812" s="523"/>
      <c r="H812" s="523"/>
      <c r="I812" s="523"/>
      <c r="J812" s="523"/>
      <c r="K812" s="523"/>
      <c r="L812" s="523"/>
      <c r="M812" s="523"/>
      <c r="N812" s="523"/>
      <c r="O812" s="523"/>
      <c r="P812" s="523"/>
      <c r="Q812" s="523"/>
      <c r="R812" s="523"/>
    </row>
    <row r="813" spans="1:18" s="471" customFormat="1" ht="12.75" customHeight="1" x14ac:dyDescent="0.25">
      <c r="A813" s="467"/>
      <c r="B813" s="523"/>
      <c r="C813" s="523"/>
      <c r="D813" s="523"/>
      <c r="E813" s="523"/>
      <c r="F813" s="523"/>
      <c r="G813" s="523"/>
      <c r="H813" s="523"/>
      <c r="I813" s="523"/>
      <c r="J813" s="523"/>
      <c r="K813" s="523"/>
      <c r="L813" s="523"/>
      <c r="M813" s="523"/>
      <c r="N813" s="523"/>
      <c r="O813" s="523"/>
      <c r="P813" s="523"/>
      <c r="Q813" s="523"/>
      <c r="R813" s="523"/>
    </row>
    <row r="814" spans="1:18" s="471" customFormat="1" ht="12.75" customHeight="1" x14ac:dyDescent="0.25">
      <c r="A814" s="467"/>
      <c r="B814" s="523"/>
      <c r="C814" s="523"/>
      <c r="D814" s="523"/>
      <c r="E814" s="523"/>
      <c r="F814" s="523"/>
      <c r="G814" s="523"/>
      <c r="H814" s="523"/>
      <c r="I814" s="523"/>
      <c r="J814" s="523"/>
      <c r="K814" s="523"/>
      <c r="L814" s="523"/>
      <c r="M814" s="523"/>
      <c r="N814" s="523"/>
      <c r="O814" s="523"/>
      <c r="P814" s="523"/>
      <c r="Q814" s="523"/>
      <c r="R814" s="523"/>
    </row>
    <row r="815" spans="1:18" s="471" customFormat="1" ht="12.75" customHeight="1" x14ac:dyDescent="0.25">
      <c r="A815" s="467"/>
      <c r="B815" s="523"/>
      <c r="C815" s="523"/>
      <c r="D815" s="523"/>
      <c r="E815" s="523"/>
      <c r="F815" s="523"/>
      <c r="G815" s="523"/>
      <c r="H815" s="523"/>
      <c r="I815" s="523"/>
      <c r="J815" s="523"/>
      <c r="K815" s="523"/>
      <c r="L815" s="523"/>
      <c r="M815" s="523"/>
      <c r="N815" s="523"/>
      <c r="O815" s="523"/>
      <c r="P815" s="523"/>
      <c r="Q815" s="523"/>
      <c r="R815" s="523"/>
    </row>
    <row r="816" spans="1:18" s="471" customFormat="1" ht="12.75" customHeight="1" x14ac:dyDescent="0.25">
      <c r="A816" s="467"/>
      <c r="B816" s="523"/>
      <c r="C816" s="523"/>
      <c r="D816" s="523"/>
      <c r="E816" s="523"/>
      <c r="F816" s="523"/>
      <c r="G816" s="523"/>
      <c r="H816" s="523"/>
      <c r="I816" s="523"/>
      <c r="J816" s="523"/>
      <c r="K816" s="523"/>
      <c r="L816" s="523"/>
      <c r="M816" s="523"/>
      <c r="N816" s="523"/>
      <c r="O816" s="523"/>
      <c r="P816" s="523"/>
      <c r="Q816" s="523"/>
      <c r="R816" s="523"/>
    </row>
    <row r="817" spans="1:18" s="471" customFormat="1" ht="12.75" customHeight="1" x14ac:dyDescent="0.25">
      <c r="A817" s="467"/>
      <c r="B817" s="523"/>
      <c r="C817" s="523"/>
      <c r="D817" s="523"/>
      <c r="E817" s="523"/>
      <c r="F817" s="523"/>
      <c r="G817" s="523"/>
      <c r="H817" s="523"/>
      <c r="I817" s="523"/>
      <c r="J817" s="523"/>
      <c r="K817" s="523"/>
      <c r="L817" s="523"/>
      <c r="M817" s="523"/>
      <c r="N817" s="523"/>
      <c r="O817" s="523"/>
      <c r="P817" s="523"/>
      <c r="Q817" s="523"/>
      <c r="R817" s="523"/>
    </row>
    <row r="818" spans="1:18" s="471" customFormat="1" ht="12.75" customHeight="1" x14ac:dyDescent="0.25">
      <c r="A818" s="467"/>
      <c r="B818" s="523"/>
      <c r="C818" s="523"/>
      <c r="D818" s="523"/>
      <c r="E818" s="523"/>
      <c r="F818" s="523"/>
      <c r="G818" s="523"/>
      <c r="H818" s="523"/>
      <c r="I818" s="523"/>
      <c r="J818" s="523"/>
      <c r="K818" s="523"/>
      <c r="L818" s="523"/>
      <c r="M818" s="523"/>
      <c r="N818" s="523"/>
      <c r="O818" s="523"/>
      <c r="P818" s="523"/>
      <c r="Q818" s="523"/>
      <c r="R818" s="523"/>
    </row>
    <row r="819" spans="1:18" s="471" customFormat="1" ht="12.75" customHeight="1" x14ac:dyDescent="0.25">
      <c r="A819" s="467"/>
      <c r="B819" s="523"/>
      <c r="C819" s="523"/>
      <c r="D819" s="523"/>
      <c r="E819" s="523"/>
      <c r="F819" s="523"/>
      <c r="G819" s="523"/>
      <c r="H819" s="523"/>
      <c r="I819" s="523"/>
      <c r="J819" s="523"/>
      <c r="K819" s="523"/>
      <c r="L819" s="523"/>
      <c r="M819" s="523"/>
      <c r="N819" s="523"/>
      <c r="O819" s="523"/>
      <c r="P819" s="523"/>
      <c r="Q819" s="523"/>
      <c r="R819" s="523"/>
    </row>
    <row r="820" spans="1:18" s="471" customFormat="1" ht="12.75" customHeight="1" x14ac:dyDescent="0.25">
      <c r="A820" s="467"/>
      <c r="B820" s="523"/>
      <c r="C820" s="523"/>
      <c r="D820" s="523"/>
      <c r="E820" s="523"/>
      <c r="F820" s="523"/>
      <c r="G820" s="523"/>
      <c r="H820" s="523"/>
      <c r="I820" s="523"/>
      <c r="J820" s="523"/>
      <c r="K820" s="523"/>
      <c r="L820" s="523"/>
      <c r="M820" s="523"/>
      <c r="N820" s="523"/>
      <c r="O820" s="523"/>
      <c r="P820" s="523"/>
      <c r="Q820" s="523"/>
      <c r="R820" s="523"/>
    </row>
    <row r="821" spans="1:18" s="471" customFormat="1" ht="12.75" customHeight="1" x14ac:dyDescent="0.25">
      <c r="A821" s="467"/>
      <c r="B821" s="523"/>
      <c r="C821" s="523"/>
      <c r="D821" s="523"/>
      <c r="E821" s="523"/>
      <c r="F821" s="523"/>
      <c r="G821" s="523"/>
      <c r="H821" s="523"/>
      <c r="I821" s="523"/>
      <c r="J821" s="523"/>
      <c r="K821" s="523"/>
      <c r="L821" s="523"/>
      <c r="M821" s="523"/>
      <c r="N821" s="523"/>
      <c r="O821" s="523"/>
      <c r="P821" s="523"/>
      <c r="Q821" s="523"/>
      <c r="R821" s="523"/>
    </row>
    <row r="822" spans="1:18" s="471" customFormat="1" ht="12.75" customHeight="1" x14ac:dyDescent="0.25">
      <c r="A822" s="467"/>
      <c r="B822" s="523"/>
      <c r="C822" s="523"/>
      <c r="D822" s="523"/>
      <c r="E822" s="523"/>
      <c r="F822" s="523"/>
      <c r="G822" s="523"/>
      <c r="H822" s="523"/>
      <c r="I822" s="523"/>
      <c r="J822" s="523"/>
      <c r="K822" s="523"/>
      <c r="L822" s="523"/>
      <c r="M822" s="523"/>
      <c r="N822" s="523"/>
      <c r="O822" s="523"/>
      <c r="P822" s="523"/>
      <c r="Q822" s="523"/>
      <c r="R822" s="523"/>
    </row>
    <row r="823" spans="1:18" s="471" customFormat="1" ht="12.75" customHeight="1" x14ac:dyDescent="0.25">
      <c r="A823" s="467"/>
      <c r="B823" s="523"/>
      <c r="C823" s="523"/>
      <c r="D823" s="523"/>
      <c r="E823" s="523"/>
      <c r="F823" s="523"/>
      <c r="G823" s="523"/>
      <c r="H823" s="523"/>
      <c r="I823" s="523"/>
      <c r="J823" s="523"/>
      <c r="K823" s="523"/>
      <c r="L823" s="523"/>
      <c r="M823" s="523"/>
      <c r="N823" s="523"/>
      <c r="O823" s="523"/>
      <c r="P823" s="523"/>
      <c r="Q823" s="523"/>
      <c r="R823" s="523"/>
    </row>
    <row r="824" spans="1:18" s="471" customFormat="1" ht="12.75" customHeight="1" x14ac:dyDescent="0.25">
      <c r="A824" s="467"/>
      <c r="B824" s="523"/>
      <c r="C824" s="523"/>
      <c r="D824" s="523"/>
      <c r="E824" s="523"/>
      <c r="F824" s="523"/>
      <c r="G824" s="523"/>
      <c r="H824" s="523"/>
      <c r="I824" s="523"/>
      <c r="J824" s="523"/>
      <c r="K824" s="523"/>
      <c r="L824" s="523"/>
      <c r="M824" s="523"/>
      <c r="N824" s="523"/>
      <c r="O824" s="523"/>
      <c r="P824" s="523"/>
      <c r="Q824" s="523"/>
      <c r="R824" s="523"/>
    </row>
    <row r="825" spans="1:18" s="471" customFormat="1" ht="12.75" customHeight="1" x14ac:dyDescent="0.25">
      <c r="A825" s="467"/>
      <c r="B825" s="523"/>
      <c r="C825" s="523"/>
      <c r="D825" s="523"/>
      <c r="E825" s="523"/>
      <c r="F825" s="523"/>
      <c r="G825" s="523"/>
      <c r="H825" s="523"/>
      <c r="I825" s="523"/>
      <c r="J825" s="523"/>
      <c r="K825" s="523"/>
      <c r="L825" s="523"/>
      <c r="M825" s="523"/>
      <c r="N825" s="523"/>
      <c r="O825" s="523"/>
      <c r="P825" s="523"/>
      <c r="Q825" s="523"/>
      <c r="R825" s="523"/>
    </row>
    <row r="826" spans="1:18" s="471" customFormat="1" ht="12.75" customHeight="1" x14ac:dyDescent="0.25">
      <c r="A826" s="467"/>
      <c r="B826" s="523"/>
      <c r="C826" s="523"/>
      <c r="D826" s="523"/>
      <c r="E826" s="523"/>
      <c r="F826" s="523"/>
      <c r="G826" s="523"/>
      <c r="H826" s="523"/>
      <c r="I826" s="523"/>
      <c r="J826" s="523"/>
      <c r="K826" s="523"/>
      <c r="L826" s="523"/>
      <c r="M826" s="523"/>
      <c r="N826" s="523"/>
      <c r="O826" s="523"/>
      <c r="P826" s="523"/>
      <c r="Q826" s="523"/>
      <c r="R826" s="523"/>
    </row>
    <row r="827" spans="1:18" s="471" customFormat="1" ht="12.75" customHeight="1" x14ac:dyDescent="0.25">
      <c r="A827" s="467"/>
      <c r="B827" s="523"/>
      <c r="C827" s="523"/>
      <c r="D827" s="523"/>
      <c r="E827" s="523"/>
      <c r="F827" s="523"/>
      <c r="G827" s="523"/>
      <c r="H827" s="523"/>
      <c r="I827" s="523"/>
      <c r="J827" s="523"/>
      <c r="K827" s="523"/>
      <c r="L827" s="523"/>
      <c r="M827" s="523"/>
      <c r="N827" s="523"/>
      <c r="O827" s="523"/>
      <c r="P827" s="523"/>
      <c r="Q827" s="523"/>
      <c r="R827" s="523"/>
    </row>
    <row r="828" spans="1:18" s="471" customFormat="1" ht="12.75" customHeight="1" x14ac:dyDescent="0.25">
      <c r="A828" s="467"/>
      <c r="B828" s="523"/>
      <c r="C828" s="523"/>
      <c r="D828" s="523"/>
      <c r="E828" s="523"/>
      <c r="F828" s="523"/>
      <c r="G828" s="523"/>
      <c r="H828" s="523"/>
      <c r="I828" s="523"/>
      <c r="J828" s="523"/>
      <c r="K828" s="523"/>
      <c r="L828" s="523"/>
      <c r="M828" s="523"/>
      <c r="N828" s="523"/>
      <c r="O828" s="523"/>
      <c r="P828" s="523"/>
      <c r="Q828" s="523"/>
      <c r="R828" s="523"/>
    </row>
    <row r="829" spans="1:18" s="471" customFormat="1" ht="12.75" customHeight="1" x14ac:dyDescent="0.25">
      <c r="A829" s="467"/>
      <c r="B829" s="523"/>
      <c r="C829" s="523"/>
      <c r="D829" s="523"/>
      <c r="E829" s="523"/>
      <c r="F829" s="523"/>
      <c r="G829" s="523"/>
      <c r="H829" s="523"/>
      <c r="I829" s="523"/>
      <c r="J829" s="523"/>
      <c r="K829" s="523"/>
      <c r="L829" s="523"/>
      <c r="M829" s="523"/>
      <c r="N829" s="523"/>
      <c r="O829" s="523"/>
      <c r="P829" s="523"/>
      <c r="Q829" s="523"/>
      <c r="R829" s="523"/>
    </row>
    <row r="830" spans="1:18" s="471" customFormat="1" ht="12.75" customHeight="1" x14ac:dyDescent="0.25">
      <c r="A830" s="467"/>
      <c r="B830" s="523"/>
      <c r="C830" s="523"/>
      <c r="D830" s="523"/>
      <c r="E830" s="523"/>
      <c r="F830" s="523"/>
      <c r="G830" s="523"/>
      <c r="H830" s="523"/>
      <c r="I830" s="523"/>
      <c r="J830" s="523"/>
      <c r="K830" s="523"/>
      <c r="L830" s="523"/>
      <c r="M830" s="523"/>
      <c r="N830" s="523"/>
      <c r="O830" s="523"/>
      <c r="P830" s="523"/>
      <c r="Q830" s="523"/>
      <c r="R830" s="523"/>
    </row>
    <row r="831" spans="1:18" s="471" customFormat="1" ht="12.75" customHeight="1" x14ac:dyDescent="0.25">
      <c r="A831" s="467"/>
      <c r="B831" s="523"/>
      <c r="C831" s="523"/>
      <c r="D831" s="523"/>
      <c r="E831" s="523"/>
      <c r="F831" s="523"/>
      <c r="G831" s="523"/>
      <c r="H831" s="523"/>
      <c r="I831" s="523"/>
      <c r="J831" s="523"/>
      <c r="K831" s="523"/>
      <c r="L831" s="523"/>
      <c r="M831" s="523"/>
      <c r="N831" s="523"/>
      <c r="O831" s="523"/>
      <c r="P831" s="523"/>
      <c r="Q831" s="523"/>
      <c r="R831" s="523"/>
    </row>
    <row r="832" spans="1:18" s="471" customFormat="1" ht="12.75" customHeight="1" x14ac:dyDescent="0.25">
      <c r="A832" s="467"/>
      <c r="B832" s="523"/>
      <c r="C832" s="523"/>
      <c r="D832" s="523"/>
      <c r="E832" s="523"/>
      <c r="F832" s="523"/>
      <c r="G832" s="523"/>
      <c r="H832" s="523"/>
      <c r="I832" s="523"/>
      <c r="J832" s="523"/>
      <c r="K832" s="523"/>
      <c r="L832" s="523"/>
      <c r="M832" s="523"/>
      <c r="N832" s="523"/>
      <c r="O832" s="523"/>
      <c r="P832" s="523"/>
      <c r="Q832" s="523"/>
      <c r="R832" s="523"/>
    </row>
    <row r="833" spans="1:18" s="471" customFormat="1" ht="12.75" customHeight="1" x14ac:dyDescent="0.25">
      <c r="A833" s="467"/>
      <c r="B833" s="523"/>
      <c r="C833" s="523"/>
      <c r="D833" s="523"/>
      <c r="E833" s="523"/>
      <c r="F833" s="523"/>
      <c r="G833" s="523"/>
      <c r="H833" s="523"/>
      <c r="I833" s="523"/>
      <c r="J833" s="523"/>
      <c r="K833" s="523"/>
      <c r="L833" s="523"/>
      <c r="M833" s="523"/>
      <c r="N833" s="523"/>
      <c r="O833" s="523"/>
      <c r="P833" s="523"/>
      <c r="Q833" s="523"/>
      <c r="R833" s="523"/>
    </row>
    <row r="834" spans="1:18" s="471" customFormat="1" ht="12.75" customHeight="1" x14ac:dyDescent="0.25">
      <c r="A834" s="467"/>
      <c r="B834" s="523"/>
      <c r="C834" s="523"/>
      <c r="D834" s="523"/>
      <c r="E834" s="523"/>
      <c r="F834" s="523"/>
      <c r="G834" s="523"/>
      <c r="H834" s="523"/>
      <c r="I834" s="523"/>
      <c r="J834" s="523"/>
      <c r="K834" s="523"/>
      <c r="L834" s="523"/>
      <c r="M834" s="523"/>
      <c r="N834" s="523"/>
      <c r="O834" s="523"/>
      <c r="P834" s="523"/>
      <c r="Q834" s="523"/>
      <c r="R834" s="523"/>
    </row>
    <row r="835" spans="1:18" s="471" customFormat="1" ht="12.75" customHeight="1" x14ac:dyDescent="0.25">
      <c r="A835" s="467"/>
      <c r="B835" s="523"/>
      <c r="C835" s="523"/>
      <c r="D835" s="523"/>
      <c r="E835" s="523"/>
      <c r="F835" s="523"/>
      <c r="G835" s="523"/>
      <c r="H835" s="523"/>
      <c r="I835" s="523"/>
      <c r="J835" s="523"/>
      <c r="K835" s="523"/>
      <c r="L835" s="523"/>
      <c r="M835" s="523"/>
      <c r="N835" s="523"/>
      <c r="O835" s="523"/>
      <c r="P835" s="523"/>
      <c r="Q835" s="523"/>
      <c r="R835" s="523"/>
    </row>
    <row r="836" spans="1:18" s="471" customFormat="1" ht="12.75" customHeight="1" x14ac:dyDescent="0.25">
      <c r="A836" s="467"/>
      <c r="B836" s="523"/>
      <c r="C836" s="523"/>
      <c r="D836" s="523"/>
      <c r="E836" s="523"/>
      <c r="F836" s="523"/>
      <c r="G836" s="523"/>
      <c r="H836" s="523"/>
      <c r="I836" s="523"/>
      <c r="J836" s="523"/>
      <c r="K836" s="523"/>
      <c r="L836" s="523"/>
      <c r="M836" s="523"/>
      <c r="N836" s="523"/>
      <c r="O836" s="523"/>
      <c r="P836" s="523"/>
      <c r="Q836" s="523"/>
      <c r="R836" s="523"/>
    </row>
    <row r="837" spans="1:18" s="471" customFormat="1" ht="12.75" customHeight="1" x14ac:dyDescent="0.25">
      <c r="A837" s="467"/>
      <c r="B837" s="523"/>
      <c r="C837" s="523"/>
      <c r="D837" s="523"/>
      <c r="E837" s="523"/>
      <c r="F837" s="523"/>
      <c r="G837" s="523"/>
      <c r="H837" s="523"/>
      <c r="I837" s="523"/>
      <c r="J837" s="523"/>
      <c r="K837" s="523"/>
      <c r="L837" s="523"/>
      <c r="M837" s="523"/>
      <c r="N837" s="523"/>
      <c r="O837" s="523"/>
      <c r="P837" s="523"/>
      <c r="Q837" s="523"/>
      <c r="R837" s="523"/>
    </row>
    <row r="838" spans="1:18" s="471" customFormat="1" ht="12.75" customHeight="1" x14ac:dyDescent="0.25">
      <c r="A838" s="467"/>
      <c r="B838" s="523"/>
      <c r="C838" s="523"/>
      <c r="D838" s="523"/>
      <c r="E838" s="523"/>
      <c r="F838" s="523"/>
      <c r="G838" s="523"/>
      <c r="H838" s="523"/>
      <c r="I838" s="523"/>
      <c r="J838" s="523"/>
      <c r="K838" s="523"/>
      <c r="L838" s="523"/>
      <c r="M838" s="523"/>
      <c r="N838" s="523"/>
      <c r="O838" s="523"/>
      <c r="P838" s="523"/>
      <c r="Q838" s="523"/>
      <c r="R838" s="523"/>
    </row>
    <row r="839" spans="1:18" s="471" customFormat="1" ht="12.75" customHeight="1" x14ac:dyDescent="0.25">
      <c r="A839" s="467"/>
      <c r="B839" s="523"/>
      <c r="C839" s="523"/>
      <c r="D839" s="523"/>
      <c r="E839" s="523"/>
      <c r="F839" s="523"/>
      <c r="G839" s="523"/>
      <c r="H839" s="523"/>
      <c r="I839" s="523"/>
      <c r="J839" s="523"/>
      <c r="K839" s="523"/>
      <c r="L839" s="523"/>
      <c r="M839" s="523"/>
      <c r="N839" s="523"/>
      <c r="O839" s="523"/>
      <c r="P839" s="523"/>
      <c r="Q839" s="523"/>
      <c r="R839" s="523"/>
    </row>
    <row r="840" spans="1:18" s="471" customFormat="1" ht="12.75" customHeight="1" x14ac:dyDescent="0.25">
      <c r="A840" s="467"/>
      <c r="B840" s="523"/>
      <c r="C840" s="523"/>
      <c r="D840" s="523"/>
      <c r="E840" s="523"/>
      <c r="F840" s="523"/>
      <c r="G840" s="523"/>
      <c r="H840" s="523"/>
      <c r="I840" s="523"/>
      <c r="J840" s="523"/>
      <c r="K840" s="523"/>
      <c r="L840" s="523"/>
      <c r="M840" s="523"/>
      <c r="N840" s="523"/>
      <c r="O840" s="523"/>
      <c r="P840" s="523"/>
      <c r="Q840" s="523"/>
      <c r="R840" s="523"/>
    </row>
    <row r="841" spans="1:18" s="471" customFormat="1" ht="12.75" customHeight="1" x14ac:dyDescent="0.25">
      <c r="A841" s="467"/>
      <c r="B841" s="523"/>
      <c r="C841" s="523"/>
      <c r="D841" s="523"/>
      <c r="E841" s="523"/>
      <c r="F841" s="523"/>
      <c r="G841" s="523"/>
      <c r="H841" s="523"/>
      <c r="I841" s="523"/>
      <c r="J841" s="523"/>
      <c r="K841" s="523"/>
      <c r="L841" s="523"/>
      <c r="M841" s="523"/>
      <c r="N841" s="523"/>
      <c r="O841" s="523"/>
      <c r="P841" s="523"/>
      <c r="Q841" s="523"/>
      <c r="R841" s="523"/>
    </row>
    <row r="842" spans="1:18" s="471" customFormat="1" ht="12.75" customHeight="1" x14ac:dyDescent="0.25">
      <c r="A842" s="467"/>
      <c r="B842" s="523"/>
      <c r="C842" s="523"/>
      <c r="D842" s="523"/>
      <c r="E842" s="523"/>
      <c r="F842" s="523"/>
      <c r="G842" s="523"/>
      <c r="H842" s="523"/>
      <c r="I842" s="523"/>
      <c r="J842" s="523"/>
      <c r="K842" s="523"/>
      <c r="L842" s="523"/>
      <c r="M842" s="523"/>
      <c r="N842" s="523"/>
      <c r="O842" s="523"/>
      <c r="P842" s="523"/>
      <c r="Q842" s="523"/>
      <c r="R842" s="523"/>
    </row>
    <row r="843" spans="1:18" s="471" customFormat="1" ht="12.75" customHeight="1" x14ac:dyDescent="0.25">
      <c r="A843" s="467"/>
      <c r="B843" s="523"/>
      <c r="C843" s="523"/>
      <c r="D843" s="523"/>
      <c r="E843" s="523"/>
      <c r="F843" s="523"/>
      <c r="G843" s="523"/>
      <c r="H843" s="523"/>
      <c r="I843" s="523"/>
      <c r="J843" s="523"/>
      <c r="K843" s="523"/>
      <c r="L843" s="523"/>
      <c r="M843" s="523"/>
      <c r="N843" s="523"/>
      <c r="O843" s="523"/>
      <c r="P843" s="523"/>
      <c r="Q843" s="523"/>
      <c r="R843" s="523"/>
    </row>
    <row r="844" spans="1:18" s="471" customFormat="1" ht="12.75" customHeight="1" x14ac:dyDescent="0.25">
      <c r="A844" s="467"/>
      <c r="B844" s="523"/>
      <c r="C844" s="523"/>
      <c r="D844" s="523"/>
      <c r="E844" s="523"/>
      <c r="F844" s="523"/>
      <c r="G844" s="523"/>
      <c r="H844" s="523"/>
      <c r="I844" s="523"/>
      <c r="J844" s="523"/>
      <c r="K844" s="523"/>
      <c r="L844" s="523"/>
      <c r="M844" s="523"/>
      <c r="N844" s="523"/>
      <c r="O844" s="523"/>
      <c r="P844" s="523"/>
      <c r="Q844" s="523"/>
      <c r="R844" s="523"/>
    </row>
    <row r="845" spans="1:18" s="471" customFormat="1" ht="12.75" customHeight="1" x14ac:dyDescent="0.25">
      <c r="A845" s="467"/>
      <c r="B845" s="523"/>
      <c r="C845" s="523"/>
      <c r="D845" s="523"/>
      <c r="E845" s="523"/>
      <c r="F845" s="523"/>
      <c r="G845" s="523"/>
      <c r="H845" s="523"/>
      <c r="I845" s="523"/>
      <c r="J845" s="523"/>
      <c r="K845" s="523"/>
      <c r="L845" s="523"/>
      <c r="M845" s="523"/>
      <c r="N845" s="523"/>
      <c r="O845" s="523"/>
      <c r="P845" s="523"/>
      <c r="Q845" s="523"/>
      <c r="R845" s="523"/>
    </row>
    <row r="846" spans="1:18" s="471" customFormat="1" ht="12.75" customHeight="1" x14ac:dyDescent="0.25">
      <c r="A846" s="467"/>
      <c r="B846" s="523"/>
      <c r="C846" s="523"/>
      <c r="D846" s="523"/>
      <c r="E846" s="523"/>
      <c r="F846" s="523"/>
      <c r="G846" s="523"/>
      <c r="H846" s="523"/>
      <c r="I846" s="523"/>
      <c r="J846" s="523"/>
      <c r="K846" s="523"/>
      <c r="L846" s="523"/>
      <c r="M846" s="523"/>
      <c r="N846" s="523"/>
      <c r="O846" s="523"/>
      <c r="P846" s="523"/>
      <c r="Q846" s="523"/>
      <c r="R846" s="523"/>
    </row>
    <row r="847" spans="1:18" s="471" customFormat="1" ht="12.75" customHeight="1" x14ac:dyDescent="0.25">
      <c r="A847" s="467"/>
      <c r="B847" s="523"/>
      <c r="C847" s="523"/>
      <c r="D847" s="523"/>
      <c r="E847" s="523"/>
      <c r="F847" s="523"/>
      <c r="G847" s="523"/>
      <c r="H847" s="523"/>
      <c r="I847" s="523"/>
      <c r="J847" s="523"/>
      <c r="K847" s="523"/>
      <c r="L847" s="523"/>
      <c r="M847" s="523"/>
      <c r="N847" s="523"/>
      <c r="O847" s="523"/>
      <c r="P847" s="523"/>
      <c r="Q847" s="523"/>
      <c r="R847" s="523"/>
    </row>
    <row r="848" spans="1:18" s="471" customFormat="1" ht="12.75" customHeight="1" x14ac:dyDescent="0.25">
      <c r="A848" s="467"/>
      <c r="B848" s="523"/>
      <c r="C848" s="523"/>
      <c r="D848" s="523"/>
      <c r="E848" s="523"/>
      <c r="F848" s="523"/>
      <c r="G848" s="523"/>
      <c r="H848" s="523"/>
      <c r="I848" s="523"/>
      <c r="J848" s="523"/>
      <c r="K848" s="523"/>
      <c r="L848" s="523"/>
      <c r="M848" s="523"/>
      <c r="N848" s="523"/>
      <c r="O848" s="523"/>
      <c r="P848" s="523"/>
      <c r="Q848" s="523"/>
      <c r="R848" s="523"/>
    </row>
    <row r="849" spans="1:18" s="471" customFormat="1" ht="12.75" customHeight="1" x14ac:dyDescent="0.25">
      <c r="A849" s="467"/>
      <c r="B849" s="523"/>
      <c r="C849" s="523"/>
      <c r="D849" s="523"/>
      <c r="E849" s="523"/>
      <c r="F849" s="523"/>
      <c r="G849" s="523"/>
      <c r="H849" s="523"/>
      <c r="I849" s="523"/>
      <c r="J849" s="523"/>
      <c r="K849" s="523"/>
      <c r="L849" s="523"/>
      <c r="M849" s="523"/>
      <c r="N849" s="523"/>
      <c r="O849" s="523"/>
      <c r="P849" s="523"/>
      <c r="Q849" s="523"/>
      <c r="R849" s="523"/>
    </row>
    <row r="850" spans="1:18" s="471" customFormat="1" ht="12.75" customHeight="1" x14ac:dyDescent="0.25">
      <c r="A850" s="467"/>
      <c r="B850" s="523"/>
      <c r="C850" s="523"/>
      <c r="D850" s="523"/>
      <c r="E850" s="523"/>
      <c r="F850" s="523"/>
      <c r="G850" s="523"/>
      <c r="H850" s="523"/>
      <c r="I850" s="523"/>
      <c r="J850" s="523"/>
      <c r="K850" s="523"/>
      <c r="L850" s="523"/>
      <c r="M850" s="523"/>
      <c r="N850" s="523"/>
      <c r="O850" s="523"/>
      <c r="P850" s="523"/>
      <c r="Q850" s="523"/>
      <c r="R850" s="523"/>
    </row>
    <row r="851" spans="1:18" s="471" customFormat="1" ht="12.75" customHeight="1" x14ac:dyDescent="0.25">
      <c r="A851" s="467"/>
      <c r="B851" s="523"/>
      <c r="C851" s="523"/>
      <c r="D851" s="523"/>
      <c r="E851" s="523"/>
      <c r="F851" s="523"/>
      <c r="G851" s="523"/>
      <c r="H851" s="523"/>
      <c r="I851" s="523"/>
      <c r="J851" s="523"/>
      <c r="K851" s="523"/>
      <c r="L851" s="523"/>
      <c r="M851" s="523"/>
      <c r="N851" s="523"/>
      <c r="O851" s="523"/>
      <c r="P851" s="523"/>
      <c r="Q851" s="523"/>
      <c r="R851" s="523"/>
    </row>
    <row r="852" spans="1:18" s="471" customFormat="1" ht="12.75" customHeight="1" x14ac:dyDescent="0.25">
      <c r="A852" s="467"/>
      <c r="B852" s="523"/>
      <c r="C852" s="523"/>
      <c r="D852" s="523"/>
      <c r="E852" s="523"/>
      <c r="F852" s="523"/>
      <c r="G852" s="523"/>
      <c r="H852" s="523"/>
      <c r="I852" s="523"/>
      <c r="J852" s="523"/>
      <c r="K852" s="523"/>
      <c r="L852" s="523"/>
      <c r="M852" s="523"/>
      <c r="N852" s="523"/>
      <c r="O852" s="523"/>
      <c r="P852" s="523"/>
      <c r="Q852" s="523"/>
      <c r="R852" s="523"/>
    </row>
    <row r="853" spans="1:18" s="471" customFormat="1" ht="12.75" customHeight="1" x14ac:dyDescent="0.25">
      <c r="A853" s="467"/>
      <c r="B853" s="523"/>
      <c r="C853" s="523"/>
      <c r="D853" s="523"/>
      <c r="E853" s="523"/>
      <c r="F853" s="523"/>
      <c r="G853" s="523"/>
      <c r="H853" s="523"/>
      <c r="I853" s="523"/>
      <c r="J853" s="523"/>
      <c r="K853" s="523"/>
      <c r="L853" s="523"/>
      <c r="M853" s="523"/>
      <c r="N853" s="523"/>
      <c r="O853" s="523"/>
      <c r="P853" s="523"/>
      <c r="Q853" s="523"/>
      <c r="R853" s="523"/>
    </row>
    <row r="854" spans="1:18" s="471" customFormat="1" ht="12.75" customHeight="1" x14ac:dyDescent="0.25">
      <c r="A854" s="467"/>
      <c r="B854" s="523"/>
      <c r="C854" s="523"/>
      <c r="D854" s="523"/>
      <c r="E854" s="523"/>
      <c r="F854" s="523"/>
      <c r="G854" s="523"/>
      <c r="H854" s="523"/>
      <c r="I854" s="523"/>
      <c r="J854" s="523"/>
      <c r="K854" s="523"/>
      <c r="L854" s="523"/>
      <c r="M854" s="523"/>
      <c r="N854" s="523"/>
      <c r="O854" s="523"/>
      <c r="P854" s="523"/>
      <c r="Q854" s="523"/>
      <c r="R854" s="523"/>
    </row>
    <row r="855" spans="1:18" s="471" customFormat="1" ht="12.75" customHeight="1" x14ac:dyDescent="0.25">
      <c r="A855" s="467"/>
      <c r="B855" s="523"/>
      <c r="C855" s="523"/>
      <c r="D855" s="523"/>
      <c r="E855" s="523"/>
      <c r="F855" s="523"/>
      <c r="G855" s="523"/>
      <c r="H855" s="523"/>
      <c r="I855" s="523"/>
      <c r="J855" s="523"/>
      <c r="K855" s="523"/>
      <c r="L855" s="523"/>
      <c r="M855" s="523"/>
      <c r="N855" s="523"/>
      <c r="O855" s="523"/>
      <c r="P855" s="523"/>
      <c r="Q855" s="523"/>
      <c r="R855" s="523"/>
    </row>
    <row r="856" spans="1:18" s="471" customFormat="1" ht="12.75" customHeight="1" x14ac:dyDescent="0.25">
      <c r="A856" s="467"/>
      <c r="B856" s="523"/>
      <c r="C856" s="523"/>
      <c r="D856" s="523"/>
      <c r="E856" s="523"/>
      <c r="F856" s="523"/>
      <c r="G856" s="523"/>
      <c r="H856" s="523"/>
      <c r="I856" s="523"/>
      <c r="J856" s="523"/>
      <c r="K856" s="523"/>
      <c r="L856" s="523"/>
      <c r="M856" s="523"/>
      <c r="N856" s="523"/>
      <c r="O856" s="523"/>
      <c r="P856" s="523"/>
      <c r="Q856" s="523"/>
      <c r="R856" s="523"/>
    </row>
    <row r="857" spans="1:18" s="471" customFormat="1" ht="12.75" customHeight="1" x14ac:dyDescent="0.25">
      <c r="A857" s="467"/>
      <c r="B857" s="523"/>
      <c r="C857" s="523"/>
      <c r="D857" s="523"/>
      <c r="E857" s="523"/>
      <c r="F857" s="523"/>
      <c r="G857" s="523"/>
      <c r="H857" s="523"/>
      <c r="I857" s="523"/>
      <c r="J857" s="523"/>
      <c r="K857" s="523"/>
      <c r="L857" s="523"/>
      <c r="M857" s="523"/>
      <c r="N857" s="523"/>
      <c r="O857" s="523"/>
      <c r="P857" s="523"/>
      <c r="Q857" s="523"/>
      <c r="R857" s="523"/>
    </row>
    <row r="858" spans="1:18" s="471" customFormat="1" ht="12.75" customHeight="1" x14ac:dyDescent="0.25">
      <c r="A858" s="467"/>
      <c r="B858" s="523"/>
      <c r="C858" s="523"/>
      <c r="D858" s="523"/>
      <c r="E858" s="523"/>
      <c r="F858" s="523"/>
      <c r="G858" s="523"/>
      <c r="H858" s="523"/>
      <c r="I858" s="523"/>
      <c r="J858" s="523"/>
      <c r="K858" s="523"/>
      <c r="L858" s="523"/>
      <c r="M858" s="523"/>
      <c r="N858" s="523"/>
      <c r="O858" s="523"/>
      <c r="P858" s="523"/>
      <c r="Q858" s="523"/>
      <c r="R858" s="523"/>
    </row>
    <row r="859" spans="1:18" s="471" customFormat="1" ht="12.75" customHeight="1" x14ac:dyDescent="0.25">
      <c r="A859" s="467"/>
      <c r="B859" s="523"/>
      <c r="C859" s="523"/>
      <c r="D859" s="523"/>
      <c r="E859" s="523"/>
      <c r="F859" s="523"/>
      <c r="G859" s="523"/>
      <c r="H859" s="523"/>
      <c r="I859" s="523"/>
      <c r="J859" s="523"/>
      <c r="K859" s="523"/>
      <c r="L859" s="523"/>
      <c r="M859" s="523"/>
      <c r="N859" s="523"/>
      <c r="O859" s="523"/>
      <c r="P859" s="523"/>
      <c r="Q859" s="523"/>
      <c r="R859" s="523"/>
    </row>
    <row r="860" spans="1:18" s="471" customFormat="1" ht="12.75" customHeight="1" x14ac:dyDescent="0.25">
      <c r="A860" s="467"/>
      <c r="B860" s="523"/>
      <c r="C860" s="523"/>
      <c r="D860" s="523"/>
      <c r="E860" s="523"/>
      <c r="F860" s="523"/>
      <c r="G860" s="523"/>
      <c r="H860" s="523"/>
      <c r="I860" s="523"/>
      <c r="J860" s="523"/>
      <c r="K860" s="523"/>
      <c r="L860" s="523"/>
      <c r="M860" s="523"/>
      <c r="N860" s="523"/>
      <c r="O860" s="523"/>
      <c r="P860" s="523"/>
      <c r="Q860" s="523"/>
      <c r="R860" s="523"/>
    </row>
    <row r="861" spans="1:18" s="471" customFormat="1" ht="12.75" customHeight="1" x14ac:dyDescent="0.25">
      <c r="A861" s="467"/>
      <c r="B861" s="523"/>
      <c r="C861" s="523"/>
      <c r="D861" s="523"/>
      <c r="E861" s="523"/>
      <c r="F861" s="523"/>
      <c r="G861" s="523"/>
      <c r="H861" s="523"/>
      <c r="I861" s="523"/>
      <c r="J861" s="523"/>
      <c r="K861" s="523"/>
      <c r="L861" s="523"/>
      <c r="M861" s="523"/>
      <c r="N861" s="523"/>
      <c r="O861" s="523"/>
      <c r="P861" s="523"/>
      <c r="Q861" s="523"/>
      <c r="R861" s="523"/>
    </row>
    <row r="862" spans="1:18" s="471" customFormat="1" ht="12.75" customHeight="1" x14ac:dyDescent="0.25">
      <c r="A862" s="467"/>
      <c r="B862" s="523"/>
      <c r="C862" s="523"/>
      <c r="D862" s="523"/>
      <c r="E862" s="523"/>
      <c r="F862" s="523"/>
      <c r="G862" s="523"/>
      <c r="H862" s="523"/>
      <c r="I862" s="523"/>
      <c r="J862" s="523"/>
      <c r="K862" s="523"/>
      <c r="L862" s="523"/>
      <c r="M862" s="523"/>
      <c r="N862" s="523"/>
      <c r="O862" s="523"/>
      <c r="P862" s="523"/>
      <c r="Q862" s="523"/>
      <c r="R862" s="523"/>
    </row>
    <row r="863" spans="1:18" s="471" customFormat="1" ht="12.75" customHeight="1" x14ac:dyDescent="0.25">
      <c r="A863" s="467"/>
      <c r="B863" s="523"/>
      <c r="C863" s="523"/>
      <c r="D863" s="523"/>
      <c r="E863" s="523"/>
      <c r="F863" s="523"/>
      <c r="G863" s="523"/>
      <c r="H863" s="523"/>
      <c r="I863" s="523"/>
      <c r="J863" s="523"/>
      <c r="K863" s="523"/>
      <c r="L863" s="523"/>
      <c r="M863" s="523"/>
      <c r="N863" s="523"/>
      <c r="O863" s="523"/>
      <c r="P863" s="523"/>
      <c r="Q863" s="523"/>
      <c r="R863" s="523"/>
    </row>
    <row r="864" spans="1:18" s="471" customFormat="1" ht="12.75" customHeight="1" x14ac:dyDescent="0.25">
      <c r="A864" s="467"/>
      <c r="B864" s="523"/>
      <c r="C864" s="523"/>
      <c r="D864" s="523"/>
      <c r="E864" s="523"/>
      <c r="F864" s="523"/>
      <c r="G864" s="523"/>
      <c r="H864" s="523"/>
      <c r="I864" s="523"/>
      <c r="J864" s="523"/>
      <c r="K864" s="523"/>
      <c r="L864" s="523"/>
      <c r="M864" s="523"/>
      <c r="N864" s="523"/>
      <c r="O864" s="523"/>
      <c r="P864" s="523"/>
      <c r="Q864" s="523"/>
      <c r="R864" s="523"/>
    </row>
    <row r="865" spans="1:18" s="471" customFormat="1" ht="12.75" customHeight="1" x14ac:dyDescent="0.25">
      <c r="A865" s="467"/>
      <c r="B865" s="523"/>
      <c r="C865" s="523"/>
      <c r="D865" s="523"/>
      <c r="E865" s="523"/>
      <c r="F865" s="523"/>
      <c r="G865" s="523"/>
      <c r="H865" s="523"/>
      <c r="I865" s="523"/>
      <c r="J865" s="523"/>
      <c r="K865" s="523"/>
      <c r="L865" s="523"/>
      <c r="M865" s="523"/>
      <c r="N865" s="523"/>
      <c r="O865" s="523"/>
      <c r="P865" s="523"/>
      <c r="Q865" s="523"/>
      <c r="R865" s="523"/>
    </row>
    <row r="866" spans="1:18" s="471" customFormat="1" ht="12.75" customHeight="1" x14ac:dyDescent="0.25">
      <c r="A866" s="467"/>
      <c r="B866" s="523"/>
      <c r="C866" s="523"/>
      <c r="D866" s="523"/>
      <c r="E866" s="523"/>
      <c r="F866" s="523"/>
      <c r="G866" s="523"/>
      <c r="H866" s="523"/>
      <c r="I866" s="523"/>
      <c r="J866" s="523"/>
      <c r="K866" s="523"/>
      <c r="L866" s="523"/>
      <c r="M866" s="523"/>
      <c r="N866" s="523"/>
      <c r="O866" s="523"/>
      <c r="P866" s="523"/>
      <c r="Q866" s="523"/>
      <c r="R866" s="523"/>
    </row>
    <row r="867" spans="1:18" s="471" customFormat="1" ht="12.75" customHeight="1" x14ac:dyDescent="0.25">
      <c r="A867" s="467"/>
      <c r="B867" s="523"/>
      <c r="C867" s="523"/>
      <c r="D867" s="523"/>
      <c r="E867" s="523"/>
      <c r="F867" s="523"/>
      <c r="G867" s="523"/>
      <c r="H867" s="523"/>
      <c r="I867" s="523"/>
      <c r="J867" s="523"/>
      <c r="K867" s="523"/>
      <c r="L867" s="523"/>
      <c r="M867" s="523"/>
      <c r="N867" s="523"/>
      <c r="O867" s="523"/>
      <c r="P867" s="523"/>
      <c r="Q867" s="523"/>
      <c r="R867" s="523"/>
    </row>
    <row r="868" spans="1:18" s="471" customFormat="1" ht="12.75" customHeight="1" x14ac:dyDescent="0.25">
      <c r="A868" s="467"/>
      <c r="B868" s="523"/>
      <c r="C868" s="523"/>
      <c r="D868" s="523"/>
      <c r="E868" s="523"/>
      <c r="F868" s="523"/>
      <c r="G868" s="523"/>
      <c r="H868" s="523"/>
      <c r="I868" s="523"/>
      <c r="J868" s="523"/>
      <c r="K868" s="523"/>
      <c r="L868" s="523"/>
      <c r="M868" s="523"/>
      <c r="N868" s="523"/>
      <c r="O868" s="523"/>
      <c r="P868" s="523"/>
      <c r="Q868" s="523"/>
      <c r="R868" s="523"/>
    </row>
    <row r="869" spans="1:18" s="471" customFormat="1" ht="12.75" customHeight="1" x14ac:dyDescent="0.25">
      <c r="A869" s="467"/>
      <c r="B869" s="523"/>
      <c r="C869" s="523"/>
      <c r="D869" s="523"/>
      <c r="E869" s="523"/>
      <c r="F869" s="523"/>
      <c r="G869" s="523"/>
      <c r="H869" s="523"/>
      <c r="I869" s="523"/>
      <c r="J869" s="523"/>
      <c r="K869" s="523"/>
      <c r="L869" s="523"/>
      <c r="M869" s="523"/>
      <c r="N869" s="523"/>
      <c r="O869" s="523"/>
      <c r="P869" s="523"/>
      <c r="Q869" s="523"/>
      <c r="R869" s="523"/>
    </row>
    <row r="870" spans="1:18" s="471" customFormat="1" ht="12.75" customHeight="1" x14ac:dyDescent="0.25">
      <c r="A870" s="467"/>
      <c r="B870" s="523"/>
      <c r="C870" s="523"/>
      <c r="D870" s="523"/>
      <c r="E870" s="523"/>
      <c r="F870" s="523"/>
      <c r="G870" s="523"/>
      <c r="H870" s="523"/>
      <c r="I870" s="523"/>
      <c r="J870" s="523"/>
      <c r="K870" s="523"/>
      <c r="L870" s="523"/>
      <c r="M870" s="523"/>
      <c r="N870" s="523"/>
      <c r="O870" s="523"/>
      <c r="P870" s="523"/>
      <c r="Q870" s="523"/>
      <c r="R870" s="523"/>
    </row>
    <row r="871" spans="1:18" s="471" customFormat="1" ht="12.75" customHeight="1" x14ac:dyDescent="0.25">
      <c r="A871" s="467"/>
      <c r="B871" s="523"/>
      <c r="C871" s="523"/>
      <c r="D871" s="523"/>
      <c r="E871" s="523"/>
      <c r="F871" s="523"/>
      <c r="G871" s="523"/>
      <c r="H871" s="523"/>
      <c r="I871" s="523"/>
      <c r="J871" s="523"/>
      <c r="K871" s="523"/>
      <c r="L871" s="523"/>
      <c r="M871" s="523"/>
      <c r="N871" s="523"/>
      <c r="O871" s="523"/>
      <c r="P871" s="523"/>
      <c r="Q871" s="523"/>
      <c r="R871" s="523"/>
    </row>
    <row r="872" spans="1:18" s="471" customFormat="1" ht="12.75" customHeight="1" x14ac:dyDescent="0.25">
      <c r="A872" s="467"/>
      <c r="B872" s="523"/>
      <c r="C872" s="523"/>
      <c r="D872" s="523"/>
      <c r="E872" s="523"/>
      <c r="F872" s="523"/>
      <c r="G872" s="523"/>
      <c r="H872" s="523"/>
      <c r="I872" s="523"/>
      <c r="J872" s="523"/>
      <c r="K872" s="523"/>
      <c r="L872" s="523"/>
      <c r="M872" s="523"/>
      <c r="N872" s="523"/>
      <c r="O872" s="523"/>
      <c r="P872" s="523"/>
      <c r="Q872" s="523"/>
      <c r="R872" s="523"/>
    </row>
    <row r="873" spans="1:18" s="471" customFormat="1" ht="12.75" customHeight="1" x14ac:dyDescent="0.25">
      <c r="A873" s="467"/>
      <c r="B873" s="523"/>
      <c r="C873" s="523"/>
      <c r="D873" s="523"/>
      <c r="E873" s="523"/>
      <c r="F873" s="523"/>
      <c r="G873" s="523"/>
      <c r="H873" s="523"/>
      <c r="I873" s="523"/>
      <c r="J873" s="523"/>
      <c r="K873" s="523"/>
      <c r="L873" s="523"/>
      <c r="M873" s="523"/>
      <c r="N873" s="523"/>
      <c r="O873" s="523"/>
      <c r="P873" s="523"/>
      <c r="Q873" s="523"/>
      <c r="R873" s="523"/>
    </row>
    <row r="874" spans="1:18" s="471" customFormat="1" ht="12.75" customHeight="1" x14ac:dyDescent="0.25">
      <c r="A874" s="467"/>
      <c r="B874" s="523"/>
      <c r="C874" s="523"/>
      <c r="D874" s="523"/>
      <c r="E874" s="523"/>
      <c r="F874" s="523"/>
      <c r="G874" s="523"/>
      <c r="H874" s="523"/>
      <c r="I874" s="523"/>
      <c r="J874" s="523"/>
      <c r="K874" s="523"/>
      <c r="L874" s="523"/>
      <c r="M874" s="523"/>
      <c r="N874" s="523"/>
      <c r="O874" s="523"/>
      <c r="P874" s="523"/>
      <c r="Q874" s="523"/>
      <c r="R874" s="523"/>
    </row>
    <row r="875" spans="1:18" s="471" customFormat="1" ht="12.75" customHeight="1" x14ac:dyDescent="0.25">
      <c r="A875" s="467"/>
      <c r="B875" s="523"/>
      <c r="C875" s="523"/>
      <c r="D875" s="523"/>
      <c r="E875" s="523"/>
      <c r="F875" s="523"/>
      <c r="G875" s="523"/>
      <c r="H875" s="523"/>
      <c r="I875" s="523"/>
      <c r="J875" s="523"/>
      <c r="K875" s="523"/>
      <c r="L875" s="523"/>
      <c r="M875" s="523"/>
      <c r="N875" s="523"/>
      <c r="O875" s="523"/>
      <c r="P875" s="523"/>
      <c r="Q875" s="523"/>
      <c r="R875" s="523"/>
    </row>
    <row r="876" spans="1:18" s="471" customFormat="1" ht="12.75" customHeight="1" x14ac:dyDescent="0.25">
      <c r="A876" s="467"/>
      <c r="B876" s="523"/>
      <c r="C876" s="523"/>
      <c r="D876" s="523"/>
      <c r="E876" s="523"/>
      <c r="F876" s="523"/>
      <c r="G876" s="523"/>
      <c r="H876" s="523"/>
      <c r="I876" s="523"/>
      <c r="J876" s="523"/>
      <c r="K876" s="523"/>
      <c r="L876" s="523"/>
      <c r="M876" s="523"/>
      <c r="N876" s="523"/>
      <c r="O876" s="523"/>
      <c r="P876" s="523"/>
      <c r="Q876" s="523"/>
      <c r="R876" s="523"/>
    </row>
    <row r="877" spans="1:18" s="471" customFormat="1" ht="12.75" customHeight="1" x14ac:dyDescent="0.25">
      <c r="A877" s="467"/>
      <c r="B877" s="523"/>
      <c r="C877" s="523"/>
      <c r="D877" s="523"/>
      <c r="E877" s="523"/>
      <c r="F877" s="523"/>
      <c r="G877" s="523"/>
      <c r="H877" s="523"/>
      <c r="I877" s="523"/>
      <c r="J877" s="523"/>
      <c r="K877" s="523"/>
      <c r="L877" s="523"/>
      <c r="M877" s="523"/>
      <c r="N877" s="523"/>
      <c r="O877" s="523"/>
      <c r="P877" s="523"/>
      <c r="Q877" s="523"/>
      <c r="R877" s="523"/>
    </row>
    <row r="878" spans="1:18" s="471" customFormat="1" ht="12.75" customHeight="1" x14ac:dyDescent="0.25">
      <c r="A878" s="467"/>
      <c r="B878" s="523"/>
      <c r="C878" s="523"/>
      <c r="D878" s="523"/>
      <c r="E878" s="523"/>
      <c r="F878" s="523"/>
      <c r="G878" s="523"/>
      <c r="H878" s="523"/>
      <c r="I878" s="523"/>
      <c r="J878" s="523"/>
      <c r="K878" s="523"/>
      <c r="L878" s="523"/>
      <c r="M878" s="523"/>
      <c r="N878" s="523"/>
      <c r="O878" s="523"/>
      <c r="P878" s="523"/>
      <c r="Q878" s="523"/>
      <c r="R878" s="523"/>
    </row>
    <row r="879" spans="1:18" s="471" customFormat="1" ht="12.75" customHeight="1" x14ac:dyDescent="0.25">
      <c r="A879" s="467"/>
      <c r="B879" s="523"/>
      <c r="C879" s="523"/>
      <c r="D879" s="523"/>
      <c r="E879" s="523"/>
      <c r="F879" s="523"/>
      <c r="G879" s="523"/>
      <c r="H879" s="523"/>
      <c r="I879" s="523"/>
      <c r="J879" s="523"/>
      <c r="K879" s="523"/>
      <c r="L879" s="523"/>
      <c r="M879" s="523"/>
      <c r="N879" s="523"/>
      <c r="O879" s="523"/>
      <c r="P879" s="523"/>
      <c r="Q879" s="523"/>
      <c r="R879" s="523"/>
    </row>
    <row r="880" spans="1:18" s="471" customFormat="1" ht="12.75" customHeight="1" x14ac:dyDescent="0.25">
      <c r="A880" s="467"/>
      <c r="B880" s="523"/>
      <c r="C880" s="523"/>
      <c r="D880" s="523"/>
      <c r="E880" s="523"/>
      <c r="F880" s="523"/>
      <c r="G880" s="523"/>
      <c r="H880" s="523"/>
      <c r="I880" s="523"/>
      <c r="J880" s="523"/>
      <c r="K880" s="523"/>
      <c r="L880" s="523"/>
      <c r="M880" s="523"/>
      <c r="N880" s="523"/>
      <c r="O880" s="523"/>
      <c r="P880" s="523"/>
      <c r="Q880" s="523"/>
      <c r="R880" s="523"/>
    </row>
    <row r="881" spans="1:18" s="471" customFormat="1" ht="12.75" customHeight="1" x14ac:dyDescent="0.25">
      <c r="A881" s="467"/>
      <c r="B881" s="523"/>
      <c r="C881" s="523"/>
      <c r="D881" s="523"/>
      <c r="E881" s="523"/>
      <c r="F881" s="523"/>
      <c r="G881" s="523"/>
      <c r="H881" s="523"/>
      <c r="I881" s="523"/>
      <c r="J881" s="523"/>
      <c r="K881" s="523"/>
      <c r="L881" s="523"/>
      <c r="M881" s="523"/>
      <c r="N881" s="523"/>
      <c r="O881" s="523"/>
      <c r="P881" s="523"/>
      <c r="Q881" s="523"/>
      <c r="R881" s="523"/>
    </row>
    <row r="882" spans="1:18" s="471" customFormat="1" ht="12.75" customHeight="1" x14ac:dyDescent="0.25">
      <c r="A882" s="467"/>
      <c r="B882" s="523"/>
      <c r="C882" s="523"/>
      <c r="D882" s="523"/>
      <c r="E882" s="523"/>
      <c r="F882" s="523"/>
      <c r="G882" s="523"/>
      <c r="H882" s="523"/>
      <c r="I882" s="523"/>
      <c r="J882" s="523"/>
      <c r="K882" s="523"/>
      <c r="L882" s="523"/>
      <c r="M882" s="523"/>
      <c r="N882" s="523"/>
      <c r="O882" s="523"/>
      <c r="P882" s="523"/>
      <c r="Q882" s="523"/>
      <c r="R882" s="523"/>
    </row>
    <row r="883" spans="1:18" s="471" customFormat="1" ht="12.75" customHeight="1" x14ac:dyDescent="0.25">
      <c r="A883" s="467"/>
      <c r="B883" s="523"/>
      <c r="C883" s="523"/>
      <c r="D883" s="523"/>
      <c r="E883" s="523"/>
      <c r="F883" s="523"/>
      <c r="G883" s="523"/>
      <c r="H883" s="523"/>
      <c r="I883" s="523"/>
      <c r="J883" s="523"/>
      <c r="K883" s="523"/>
      <c r="L883" s="523"/>
      <c r="M883" s="523"/>
      <c r="N883" s="523"/>
      <c r="O883" s="523"/>
      <c r="P883" s="523"/>
      <c r="Q883" s="523"/>
      <c r="R883" s="523"/>
    </row>
    <row r="884" spans="1:18" s="471" customFormat="1" ht="12.75" customHeight="1" x14ac:dyDescent="0.25">
      <c r="A884" s="467"/>
      <c r="B884" s="523"/>
      <c r="C884" s="523"/>
      <c r="D884" s="523"/>
      <c r="E884" s="523"/>
      <c r="F884" s="523"/>
      <c r="G884" s="523"/>
      <c r="H884" s="523"/>
      <c r="I884" s="523"/>
      <c r="J884" s="523"/>
      <c r="K884" s="523"/>
      <c r="L884" s="523"/>
      <c r="M884" s="523"/>
      <c r="N884" s="523"/>
      <c r="O884" s="523"/>
      <c r="P884" s="523"/>
      <c r="Q884" s="523"/>
      <c r="R884" s="523"/>
    </row>
    <row r="885" spans="1:18" s="471" customFormat="1" ht="12.75" customHeight="1" x14ac:dyDescent="0.25">
      <c r="A885" s="467"/>
      <c r="B885" s="523"/>
      <c r="C885" s="523"/>
      <c r="D885" s="523"/>
      <c r="E885" s="523"/>
      <c r="F885" s="523"/>
      <c r="G885" s="523"/>
      <c r="H885" s="523"/>
      <c r="I885" s="523"/>
      <c r="J885" s="523"/>
      <c r="K885" s="523"/>
      <c r="L885" s="523"/>
      <c r="M885" s="523"/>
      <c r="N885" s="523"/>
      <c r="O885" s="523"/>
      <c r="P885" s="523"/>
      <c r="Q885" s="523"/>
      <c r="R885" s="523"/>
    </row>
    <row r="886" spans="1:18" s="471" customFormat="1" ht="12.75" customHeight="1" x14ac:dyDescent="0.25">
      <c r="A886" s="467"/>
      <c r="B886" s="523"/>
      <c r="C886" s="523"/>
      <c r="D886" s="523"/>
      <c r="E886" s="523"/>
      <c r="F886" s="523"/>
      <c r="G886" s="523"/>
      <c r="H886" s="523"/>
      <c r="I886" s="523"/>
      <c r="J886" s="523"/>
      <c r="K886" s="523"/>
      <c r="L886" s="523"/>
      <c r="M886" s="523"/>
      <c r="N886" s="523"/>
      <c r="O886" s="523"/>
      <c r="P886" s="523"/>
      <c r="Q886" s="523"/>
      <c r="R886" s="523"/>
    </row>
    <row r="887" spans="1:18" s="471" customFormat="1" ht="12.75" customHeight="1" x14ac:dyDescent="0.25">
      <c r="A887" s="467"/>
      <c r="B887" s="523"/>
      <c r="C887" s="523"/>
      <c r="D887" s="523"/>
      <c r="E887" s="523"/>
      <c r="F887" s="523"/>
      <c r="G887" s="523"/>
      <c r="H887" s="523"/>
      <c r="I887" s="523"/>
      <c r="J887" s="523"/>
      <c r="K887" s="523"/>
      <c r="L887" s="523"/>
      <c r="M887" s="523"/>
      <c r="N887" s="523"/>
      <c r="O887" s="523"/>
      <c r="P887" s="523"/>
      <c r="Q887" s="523"/>
      <c r="R887" s="523"/>
    </row>
    <row r="888" spans="1:18" s="471" customFormat="1" ht="12.75" customHeight="1" x14ac:dyDescent="0.25">
      <c r="A888" s="467"/>
      <c r="B888" s="523"/>
      <c r="C888" s="523"/>
      <c r="D888" s="523"/>
      <c r="E888" s="523"/>
      <c r="F888" s="523"/>
      <c r="G888" s="523"/>
      <c r="H888" s="523"/>
      <c r="I888" s="523"/>
      <c r="J888" s="523"/>
      <c r="K888" s="523"/>
      <c r="L888" s="523"/>
      <c r="M888" s="523"/>
      <c r="N888" s="523"/>
      <c r="O888" s="523"/>
      <c r="P888" s="523"/>
      <c r="Q888" s="523"/>
      <c r="R888" s="523"/>
    </row>
    <row r="889" spans="1:18" s="471" customFormat="1" ht="12.75" customHeight="1" x14ac:dyDescent="0.25">
      <c r="A889" s="467"/>
      <c r="B889" s="523"/>
      <c r="C889" s="523"/>
      <c r="D889" s="523"/>
      <c r="E889" s="523"/>
      <c r="F889" s="523"/>
      <c r="G889" s="523"/>
      <c r="H889" s="523"/>
      <c r="I889" s="523"/>
      <c r="J889" s="523"/>
      <c r="K889" s="523"/>
      <c r="L889" s="523"/>
      <c r="M889" s="523"/>
      <c r="N889" s="523"/>
      <c r="O889" s="523"/>
      <c r="P889" s="523"/>
      <c r="Q889" s="523"/>
      <c r="R889" s="523"/>
    </row>
    <row r="890" spans="1:18" s="471" customFormat="1" ht="12.75" customHeight="1" x14ac:dyDescent="0.25">
      <c r="A890" s="467"/>
      <c r="B890" s="523"/>
      <c r="C890" s="523"/>
      <c r="D890" s="523"/>
      <c r="E890" s="523"/>
      <c r="F890" s="523"/>
      <c r="G890" s="523"/>
      <c r="H890" s="523"/>
      <c r="I890" s="523"/>
      <c r="J890" s="523"/>
      <c r="K890" s="523"/>
      <c r="L890" s="523"/>
      <c r="M890" s="523"/>
      <c r="N890" s="523"/>
      <c r="O890" s="523"/>
      <c r="P890" s="523"/>
      <c r="Q890" s="523"/>
      <c r="R890" s="523"/>
    </row>
    <row r="891" spans="1:18" s="471" customFormat="1" ht="12.75" customHeight="1" x14ac:dyDescent="0.25">
      <c r="A891" s="467"/>
      <c r="B891" s="523"/>
      <c r="C891" s="523"/>
      <c r="D891" s="523"/>
      <c r="E891" s="523"/>
      <c r="F891" s="523"/>
      <c r="G891" s="523"/>
      <c r="H891" s="523"/>
      <c r="I891" s="523"/>
      <c r="J891" s="523"/>
      <c r="K891" s="523"/>
      <c r="L891" s="523"/>
      <c r="M891" s="523"/>
      <c r="N891" s="523"/>
      <c r="O891" s="523"/>
      <c r="P891" s="523"/>
      <c r="Q891" s="523"/>
      <c r="R891" s="523"/>
    </row>
    <row r="892" spans="1:18" s="471" customFormat="1" ht="12.75" customHeight="1" x14ac:dyDescent="0.25">
      <c r="A892" s="467"/>
      <c r="B892" s="523"/>
      <c r="C892" s="523"/>
      <c r="D892" s="523"/>
      <c r="E892" s="523"/>
      <c r="F892" s="523"/>
      <c r="G892" s="523"/>
      <c r="H892" s="523"/>
      <c r="I892" s="523"/>
      <c r="J892" s="523"/>
      <c r="K892" s="523"/>
      <c r="L892" s="523"/>
      <c r="M892" s="523"/>
      <c r="N892" s="523"/>
      <c r="O892" s="523"/>
      <c r="P892" s="523"/>
      <c r="Q892" s="523"/>
      <c r="R892" s="523"/>
    </row>
    <row r="893" spans="1:18" s="471" customFormat="1" ht="12.75" customHeight="1" x14ac:dyDescent="0.25">
      <c r="A893" s="467"/>
      <c r="B893" s="523"/>
      <c r="C893" s="523"/>
      <c r="D893" s="523"/>
      <c r="E893" s="523"/>
      <c r="F893" s="523"/>
      <c r="G893" s="523"/>
      <c r="H893" s="523"/>
      <c r="I893" s="523"/>
      <c r="J893" s="523"/>
      <c r="K893" s="523"/>
      <c r="L893" s="523"/>
      <c r="M893" s="523"/>
      <c r="N893" s="523"/>
      <c r="O893" s="523"/>
      <c r="P893" s="523"/>
      <c r="Q893" s="523"/>
      <c r="R893" s="523"/>
    </row>
    <row r="894" spans="1:18" s="471" customFormat="1" ht="12.75" customHeight="1" x14ac:dyDescent="0.25">
      <c r="A894" s="467"/>
      <c r="B894" s="523"/>
      <c r="C894" s="523"/>
      <c r="D894" s="523"/>
      <c r="E894" s="523"/>
      <c r="F894" s="523"/>
      <c r="G894" s="523"/>
      <c r="H894" s="523"/>
      <c r="I894" s="523"/>
      <c r="J894" s="523"/>
      <c r="K894" s="523"/>
      <c r="L894" s="523"/>
      <c r="M894" s="523"/>
      <c r="N894" s="523"/>
      <c r="O894" s="523"/>
      <c r="P894" s="523"/>
      <c r="Q894" s="523"/>
      <c r="R894" s="523"/>
    </row>
    <row r="895" spans="1:18" s="471" customFormat="1" ht="12.75" customHeight="1" x14ac:dyDescent="0.25">
      <c r="A895" s="467"/>
      <c r="B895" s="523"/>
      <c r="C895" s="523"/>
      <c r="D895" s="523"/>
      <c r="E895" s="523"/>
      <c r="F895" s="523"/>
      <c r="G895" s="523"/>
      <c r="H895" s="523"/>
      <c r="I895" s="523"/>
      <c r="J895" s="523"/>
      <c r="K895" s="523"/>
      <c r="L895" s="523"/>
      <c r="M895" s="523"/>
      <c r="N895" s="523"/>
      <c r="O895" s="523"/>
      <c r="P895" s="523"/>
      <c r="Q895" s="523"/>
      <c r="R895" s="523"/>
    </row>
    <row r="896" spans="1:18" s="471" customFormat="1" ht="12.75" customHeight="1" x14ac:dyDescent="0.25">
      <c r="A896" s="467"/>
      <c r="B896" s="523"/>
      <c r="C896" s="523"/>
      <c r="D896" s="523"/>
      <c r="E896" s="523"/>
      <c r="F896" s="523"/>
      <c r="G896" s="523"/>
      <c r="H896" s="523"/>
      <c r="I896" s="523"/>
      <c r="J896" s="523"/>
      <c r="K896" s="523"/>
      <c r="L896" s="523"/>
      <c r="M896" s="523"/>
      <c r="N896" s="523"/>
      <c r="O896" s="523"/>
      <c r="P896" s="523"/>
      <c r="Q896" s="523"/>
      <c r="R896" s="523"/>
    </row>
    <row r="897" spans="1:18" s="471" customFormat="1" ht="12.75" customHeight="1" x14ac:dyDescent="0.25">
      <c r="A897" s="467"/>
      <c r="B897" s="523"/>
      <c r="C897" s="523"/>
      <c r="D897" s="523"/>
      <c r="E897" s="523"/>
      <c r="F897" s="523"/>
      <c r="G897" s="523"/>
      <c r="H897" s="523"/>
      <c r="I897" s="523"/>
      <c r="J897" s="523"/>
      <c r="K897" s="523"/>
      <c r="L897" s="523"/>
      <c r="M897" s="523"/>
      <c r="N897" s="523"/>
      <c r="O897" s="523"/>
      <c r="P897" s="523"/>
      <c r="Q897" s="523"/>
      <c r="R897" s="523"/>
    </row>
    <row r="898" spans="1:18" s="471" customFormat="1" ht="12.75" customHeight="1" x14ac:dyDescent="0.25">
      <c r="A898" s="467"/>
      <c r="B898" s="523"/>
      <c r="C898" s="523"/>
      <c r="D898" s="523"/>
      <c r="E898" s="523"/>
      <c r="F898" s="523"/>
      <c r="G898" s="523"/>
      <c r="H898" s="523"/>
      <c r="I898" s="523"/>
      <c r="J898" s="523"/>
      <c r="K898" s="523"/>
      <c r="L898" s="523"/>
      <c r="M898" s="523"/>
      <c r="N898" s="523"/>
      <c r="O898" s="523"/>
      <c r="P898" s="523"/>
      <c r="Q898" s="523"/>
      <c r="R898" s="523"/>
    </row>
    <row r="899" spans="1:18" s="471" customFormat="1" ht="12.75" customHeight="1" x14ac:dyDescent="0.25">
      <c r="A899" s="467"/>
      <c r="B899" s="523"/>
      <c r="C899" s="523"/>
      <c r="D899" s="523"/>
      <c r="E899" s="523"/>
      <c r="F899" s="523"/>
      <c r="G899" s="523"/>
      <c r="H899" s="523"/>
      <c r="I899" s="523"/>
      <c r="J899" s="523"/>
      <c r="K899" s="523"/>
      <c r="L899" s="523"/>
      <c r="M899" s="523"/>
      <c r="N899" s="523"/>
      <c r="O899" s="523"/>
      <c r="P899" s="523"/>
      <c r="Q899" s="523"/>
      <c r="R899" s="523"/>
    </row>
    <row r="900" spans="1:18" s="471" customFormat="1" ht="12.75" customHeight="1" x14ac:dyDescent="0.25">
      <c r="A900" s="467"/>
      <c r="B900" s="523"/>
      <c r="C900" s="523"/>
      <c r="D900" s="523"/>
      <c r="E900" s="523"/>
      <c r="F900" s="523"/>
      <c r="G900" s="523"/>
      <c r="H900" s="523"/>
      <c r="I900" s="523"/>
      <c r="J900" s="523"/>
      <c r="K900" s="523"/>
      <c r="L900" s="523"/>
      <c r="M900" s="523"/>
      <c r="N900" s="523"/>
      <c r="O900" s="523"/>
      <c r="P900" s="523"/>
      <c r="Q900" s="523"/>
      <c r="R900" s="523"/>
    </row>
    <row r="901" spans="1:18" s="471" customFormat="1" ht="12.75" customHeight="1" x14ac:dyDescent="0.25">
      <c r="A901" s="467"/>
      <c r="B901" s="523"/>
      <c r="C901" s="523"/>
      <c r="D901" s="523"/>
      <c r="E901" s="523"/>
      <c r="F901" s="523"/>
      <c r="G901" s="523"/>
      <c r="H901" s="523"/>
      <c r="I901" s="523"/>
      <c r="J901" s="523"/>
      <c r="K901" s="523"/>
      <c r="L901" s="523"/>
      <c r="M901" s="523"/>
      <c r="N901" s="523"/>
      <c r="O901" s="523"/>
      <c r="P901" s="523"/>
      <c r="Q901" s="523"/>
      <c r="R901" s="523"/>
    </row>
    <row r="902" spans="1:18" s="471" customFormat="1" ht="12.75" customHeight="1" x14ac:dyDescent="0.25">
      <c r="A902" s="467"/>
      <c r="B902" s="523"/>
      <c r="C902" s="523"/>
      <c r="D902" s="523"/>
      <c r="E902" s="523"/>
      <c r="F902" s="523"/>
      <c r="G902" s="523"/>
      <c r="H902" s="523"/>
      <c r="I902" s="523"/>
      <c r="J902" s="523"/>
      <c r="K902" s="523"/>
      <c r="L902" s="523"/>
      <c r="M902" s="523"/>
      <c r="N902" s="523"/>
      <c r="O902" s="523"/>
      <c r="P902" s="523"/>
      <c r="Q902" s="523"/>
      <c r="R902" s="523"/>
    </row>
    <row r="903" spans="1:18" s="471" customFormat="1" ht="12.75" customHeight="1" x14ac:dyDescent="0.25">
      <c r="A903" s="467"/>
      <c r="B903" s="523"/>
      <c r="C903" s="523"/>
      <c r="D903" s="523"/>
      <c r="E903" s="523"/>
      <c r="F903" s="523"/>
      <c r="G903" s="523"/>
      <c r="H903" s="523"/>
      <c r="I903" s="523"/>
      <c r="J903" s="523"/>
      <c r="K903" s="523"/>
      <c r="L903" s="523"/>
      <c r="M903" s="523"/>
      <c r="N903" s="523"/>
      <c r="O903" s="523"/>
      <c r="P903" s="523"/>
      <c r="Q903" s="523"/>
      <c r="R903" s="523"/>
    </row>
    <row r="904" spans="1:18" s="471" customFormat="1" ht="12.75" customHeight="1" x14ac:dyDescent="0.25">
      <c r="A904" s="467"/>
      <c r="B904" s="523"/>
      <c r="C904" s="523"/>
      <c r="D904" s="523"/>
      <c r="E904" s="523"/>
      <c r="F904" s="523"/>
      <c r="G904" s="523"/>
      <c r="H904" s="523"/>
      <c r="I904" s="523"/>
      <c r="J904" s="523"/>
      <c r="K904" s="523"/>
      <c r="L904" s="523"/>
      <c r="M904" s="523"/>
      <c r="N904" s="523"/>
      <c r="O904" s="523"/>
      <c r="P904" s="523"/>
      <c r="Q904" s="523"/>
      <c r="R904" s="523"/>
    </row>
    <row r="905" spans="1:18" s="471" customFormat="1" ht="12.75" customHeight="1" x14ac:dyDescent="0.25">
      <c r="A905" s="467"/>
      <c r="B905" s="523"/>
      <c r="C905" s="523"/>
      <c r="D905" s="523"/>
      <c r="E905" s="523"/>
      <c r="F905" s="523"/>
      <c r="G905" s="523"/>
      <c r="H905" s="523"/>
      <c r="I905" s="523"/>
      <c r="J905" s="523"/>
      <c r="K905" s="523"/>
      <c r="L905" s="523"/>
      <c r="M905" s="523"/>
      <c r="N905" s="523"/>
      <c r="O905" s="523"/>
      <c r="P905" s="523"/>
      <c r="Q905" s="523"/>
      <c r="R905" s="523"/>
    </row>
    <row r="906" spans="1:18" s="471" customFormat="1" ht="12.75" customHeight="1" x14ac:dyDescent="0.25">
      <c r="A906" s="467"/>
      <c r="B906" s="523"/>
      <c r="C906" s="523"/>
      <c r="D906" s="523"/>
      <c r="E906" s="523"/>
      <c r="F906" s="523"/>
      <c r="G906" s="523"/>
      <c r="H906" s="523"/>
      <c r="I906" s="523"/>
      <c r="J906" s="523"/>
      <c r="K906" s="523"/>
      <c r="L906" s="523"/>
      <c r="M906" s="523"/>
      <c r="N906" s="523"/>
      <c r="O906" s="523"/>
      <c r="P906" s="523"/>
      <c r="Q906" s="523"/>
      <c r="R906" s="523"/>
    </row>
    <row r="907" spans="1:18" s="471" customFormat="1" ht="12.75" customHeight="1" x14ac:dyDescent="0.25">
      <c r="A907" s="467"/>
      <c r="B907" s="523"/>
      <c r="C907" s="523"/>
      <c r="D907" s="523"/>
      <c r="E907" s="523"/>
      <c r="F907" s="523"/>
      <c r="G907" s="523"/>
      <c r="H907" s="523"/>
      <c r="I907" s="523"/>
      <c r="J907" s="523"/>
      <c r="K907" s="523"/>
      <c r="L907" s="523"/>
      <c r="M907" s="523"/>
      <c r="N907" s="523"/>
      <c r="O907" s="523"/>
      <c r="P907" s="523"/>
      <c r="Q907" s="523"/>
      <c r="R907" s="523"/>
    </row>
    <row r="908" spans="1:18" s="471" customFormat="1" ht="12.75" customHeight="1" x14ac:dyDescent="0.25">
      <c r="A908" s="467"/>
      <c r="B908" s="523"/>
      <c r="C908" s="523"/>
      <c r="D908" s="523"/>
      <c r="E908" s="523"/>
      <c r="F908" s="523"/>
      <c r="G908" s="523"/>
      <c r="H908" s="523"/>
      <c r="I908" s="523"/>
      <c r="J908" s="523"/>
      <c r="K908" s="523"/>
      <c r="L908" s="523"/>
      <c r="M908" s="523"/>
      <c r="N908" s="523"/>
      <c r="O908" s="523"/>
      <c r="P908" s="523"/>
      <c r="Q908" s="523"/>
      <c r="R908" s="523"/>
    </row>
    <row r="909" spans="1:18" s="471" customFormat="1" ht="12.75" customHeight="1" x14ac:dyDescent="0.25">
      <c r="A909" s="467"/>
      <c r="B909" s="523"/>
      <c r="C909" s="523"/>
      <c r="D909" s="523"/>
      <c r="E909" s="523"/>
      <c r="F909" s="523"/>
      <c r="G909" s="523"/>
      <c r="H909" s="523"/>
      <c r="I909" s="523"/>
      <c r="J909" s="523"/>
      <c r="K909" s="523"/>
      <c r="L909" s="523"/>
      <c r="M909" s="523"/>
      <c r="N909" s="523"/>
      <c r="O909" s="523"/>
      <c r="P909" s="523"/>
      <c r="Q909" s="523"/>
      <c r="R909" s="523"/>
    </row>
    <row r="910" spans="1:18" s="471" customFormat="1" ht="12.75" customHeight="1" x14ac:dyDescent="0.25">
      <c r="A910" s="467"/>
      <c r="B910" s="523"/>
      <c r="C910" s="523"/>
      <c r="D910" s="523"/>
      <c r="E910" s="523"/>
      <c r="F910" s="523"/>
      <c r="G910" s="523"/>
      <c r="H910" s="523"/>
      <c r="I910" s="523"/>
      <c r="J910" s="523"/>
      <c r="K910" s="523"/>
      <c r="L910" s="523"/>
      <c r="M910" s="523"/>
      <c r="N910" s="523"/>
      <c r="O910" s="523"/>
      <c r="P910" s="523"/>
      <c r="Q910" s="523"/>
      <c r="R910" s="523"/>
    </row>
    <row r="911" spans="1:18" s="471" customFormat="1" ht="12.75" customHeight="1" x14ac:dyDescent="0.25">
      <c r="A911" s="467"/>
      <c r="B911" s="523"/>
      <c r="C911" s="523"/>
      <c r="D911" s="523"/>
      <c r="E911" s="523"/>
      <c r="F911" s="523"/>
      <c r="G911" s="523"/>
      <c r="H911" s="523"/>
      <c r="I911" s="523"/>
      <c r="J911" s="523"/>
      <c r="K911" s="523"/>
      <c r="L911" s="523"/>
      <c r="M911" s="523"/>
      <c r="N911" s="523"/>
      <c r="O911" s="523"/>
      <c r="P911" s="523"/>
      <c r="Q911" s="523"/>
      <c r="R911" s="523"/>
    </row>
    <row r="912" spans="1:18" s="471" customFormat="1" ht="12.75" customHeight="1" x14ac:dyDescent="0.25">
      <c r="A912" s="467"/>
      <c r="B912" s="523"/>
      <c r="C912" s="523"/>
      <c r="D912" s="523"/>
      <c r="E912" s="523"/>
      <c r="F912" s="523"/>
      <c r="G912" s="523"/>
      <c r="H912" s="523"/>
      <c r="I912" s="523"/>
      <c r="J912" s="523"/>
      <c r="K912" s="523"/>
      <c r="L912" s="523"/>
      <c r="M912" s="523"/>
      <c r="N912" s="523"/>
      <c r="O912" s="523"/>
      <c r="P912" s="523"/>
      <c r="Q912" s="523"/>
      <c r="R912" s="523"/>
    </row>
    <row r="913" spans="1:18" s="471" customFormat="1" ht="12.75" customHeight="1" x14ac:dyDescent="0.25">
      <c r="A913" s="467"/>
      <c r="B913" s="523"/>
      <c r="C913" s="523"/>
      <c r="D913" s="523"/>
      <c r="E913" s="523"/>
      <c r="F913" s="523"/>
      <c r="G913" s="523"/>
      <c r="H913" s="523"/>
      <c r="I913" s="523"/>
      <c r="J913" s="523"/>
      <c r="K913" s="523"/>
      <c r="L913" s="523"/>
      <c r="M913" s="523"/>
      <c r="N913" s="523"/>
      <c r="O913" s="523"/>
      <c r="P913" s="523"/>
      <c r="Q913" s="523"/>
      <c r="R913" s="523"/>
    </row>
    <row r="914" spans="1:18" s="471" customFormat="1" ht="12.75" customHeight="1" x14ac:dyDescent="0.25">
      <c r="A914" s="467"/>
      <c r="B914" s="523"/>
      <c r="C914" s="523"/>
      <c r="D914" s="523"/>
      <c r="E914" s="523"/>
      <c r="F914" s="523"/>
      <c r="G914" s="523"/>
      <c r="H914" s="523"/>
      <c r="I914" s="523"/>
      <c r="J914" s="523"/>
      <c r="K914" s="523"/>
      <c r="L914" s="523"/>
      <c r="M914" s="523"/>
      <c r="N914" s="523"/>
      <c r="O914" s="523"/>
      <c r="P914" s="523"/>
      <c r="Q914" s="523"/>
      <c r="R914" s="523"/>
    </row>
    <row r="915" spans="1:18" s="471" customFormat="1" ht="12.75" customHeight="1" x14ac:dyDescent="0.25">
      <c r="A915" s="467"/>
      <c r="B915" s="523"/>
      <c r="C915" s="523"/>
      <c r="D915" s="523"/>
      <c r="E915" s="523"/>
      <c r="F915" s="523"/>
      <c r="G915" s="523"/>
      <c r="H915" s="523"/>
      <c r="I915" s="523"/>
      <c r="J915" s="523"/>
      <c r="K915" s="523"/>
      <c r="L915" s="523"/>
      <c r="M915" s="523"/>
      <c r="N915" s="523"/>
      <c r="O915" s="523"/>
      <c r="P915" s="523"/>
      <c r="Q915" s="523"/>
      <c r="R915" s="523"/>
    </row>
    <row r="916" spans="1:18" s="471" customFormat="1" ht="12.75" customHeight="1" x14ac:dyDescent="0.25">
      <c r="A916" s="467"/>
      <c r="B916" s="523"/>
      <c r="C916" s="523"/>
      <c r="D916" s="523"/>
      <c r="E916" s="523"/>
      <c r="F916" s="523"/>
      <c r="G916" s="523"/>
      <c r="H916" s="523"/>
      <c r="I916" s="523"/>
      <c r="J916" s="523"/>
      <c r="K916" s="523"/>
      <c r="L916" s="523"/>
      <c r="M916" s="523"/>
      <c r="N916" s="523"/>
      <c r="O916" s="523"/>
      <c r="P916" s="523"/>
      <c r="Q916" s="523"/>
      <c r="R916" s="523"/>
    </row>
    <row r="917" spans="1:18" s="471" customFormat="1" ht="12.75" customHeight="1" x14ac:dyDescent="0.25">
      <c r="A917" s="467"/>
      <c r="B917" s="523"/>
      <c r="C917" s="523"/>
      <c r="D917" s="523"/>
      <c r="E917" s="523"/>
      <c r="F917" s="523"/>
      <c r="G917" s="523"/>
      <c r="H917" s="523"/>
      <c r="I917" s="523"/>
      <c r="J917" s="523"/>
      <c r="K917" s="523"/>
      <c r="L917" s="523"/>
      <c r="M917" s="523"/>
      <c r="N917" s="523"/>
      <c r="O917" s="523"/>
      <c r="P917" s="523"/>
      <c r="Q917" s="523"/>
      <c r="R917" s="523"/>
    </row>
    <row r="918" spans="1:18" s="471" customFormat="1" ht="12.75" customHeight="1" x14ac:dyDescent="0.25">
      <c r="A918" s="467"/>
      <c r="B918" s="523"/>
      <c r="C918" s="523"/>
      <c r="D918" s="523"/>
      <c r="E918" s="523"/>
      <c r="F918" s="523"/>
      <c r="G918" s="523"/>
      <c r="H918" s="523"/>
      <c r="I918" s="523"/>
      <c r="J918" s="523"/>
      <c r="K918" s="523"/>
      <c r="L918" s="523"/>
      <c r="M918" s="523"/>
      <c r="N918" s="523"/>
      <c r="O918" s="523"/>
      <c r="P918" s="523"/>
      <c r="Q918" s="523"/>
      <c r="R918" s="523"/>
    </row>
    <row r="919" spans="1:18" s="471" customFormat="1" ht="12.75" customHeight="1" x14ac:dyDescent="0.25">
      <c r="A919" s="467"/>
      <c r="B919" s="523"/>
      <c r="C919" s="523"/>
      <c r="D919" s="523"/>
      <c r="E919" s="523"/>
      <c r="F919" s="523"/>
      <c r="G919" s="523"/>
      <c r="H919" s="523"/>
      <c r="I919" s="523"/>
      <c r="J919" s="523"/>
      <c r="K919" s="523"/>
      <c r="L919" s="523"/>
      <c r="M919" s="523"/>
      <c r="N919" s="523"/>
      <c r="O919" s="523"/>
      <c r="P919" s="523"/>
      <c r="Q919" s="523"/>
      <c r="R919" s="523"/>
    </row>
    <row r="920" spans="1:18" s="471" customFormat="1" ht="12.75" customHeight="1" x14ac:dyDescent="0.25">
      <c r="A920" s="467"/>
      <c r="B920" s="523"/>
      <c r="C920" s="523"/>
      <c r="D920" s="523"/>
      <c r="E920" s="523"/>
      <c r="F920" s="523"/>
      <c r="G920" s="523"/>
      <c r="H920" s="523"/>
      <c r="I920" s="523"/>
      <c r="J920" s="523"/>
      <c r="K920" s="523"/>
      <c r="L920" s="523"/>
      <c r="M920" s="523"/>
      <c r="N920" s="523"/>
      <c r="O920" s="523"/>
      <c r="P920" s="523"/>
      <c r="Q920" s="523"/>
      <c r="R920" s="523"/>
    </row>
    <row r="921" spans="1:18" s="471" customFormat="1" ht="12.75" customHeight="1" x14ac:dyDescent="0.25">
      <c r="A921" s="467"/>
      <c r="B921" s="523"/>
      <c r="C921" s="523"/>
      <c r="D921" s="523"/>
      <c r="E921" s="523"/>
      <c r="F921" s="523"/>
      <c r="G921" s="523"/>
      <c r="H921" s="523"/>
      <c r="I921" s="523"/>
      <c r="J921" s="523"/>
      <c r="K921" s="523"/>
      <c r="L921" s="523"/>
      <c r="M921" s="523"/>
      <c r="N921" s="523"/>
      <c r="O921" s="523"/>
      <c r="P921" s="523"/>
      <c r="Q921" s="523"/>
      <c r="R921" s="523"/>
    </row>
    <row r="922" spans="1:18" s="471" customFormat="1" ht="12.75" customHeight="1" x14ac:dyDescent="0.25">
      <c r="A922" s="467"/>
      <c r="B922" s="523"/>
      <c r="C922" s="523"/>
      <c r="D922" s="523"/>
      <c r="E922" s="523"/>
      <c r="F922" s="523"/>
      <c r="G922" s="523"/>
      <c r="H922" s="523"/>
      <c r="I922" s="523"/>
      <c r="J922" s="523"/>
      <c r="K922" s="523"/>
      <c r="L922" s="523"/>
      <c r="M922" s="523"/>
      <c r="N922" s="523"/>
      <c r="O922" s="523"/>
      <c r="P922" s="523"/>
      <c r="Q922" s="523"/>
      <c r="R922" s="523"/>
    </row>
    <row r="923" spans="1:18" s="471" customFormat="1" ht="12.75" customHeight="1" x14ac:dyDescent="0.25">
      <c r="A923" s="467"/>
      <c r="B923" s="523"/>
      <c r="C923" s="523"/>
      <c r="D923" s="523"/>
      <c r="E923" s="523"/>
      <c r="F923" s="523"/>
      <c r="G923" s="523"/>
      <c r="H923" s="523"/>
      <c r="I923" s="523"/>
      <c r="J923" s="523"/>
      <c r="K923" s="523"/>
      <c r="L923" s="523"/>
      <c r="M923" s="523"/>
      <c r="N923" s="523"/>
      <c r="O923" s="523"/>
      <c r="P923" s="523"/>
      <c r="Q923" s="523"/>
      <c r="R923" s="523"/>
    </row>
    <row r="924" spans="1:18" s="471" customFormat="1" ht="12.75" customHeight="1" x14ac:dyDescent="0.25">
      <c r="A924" s="467"/>
      <c r="B924" s="523"/>
      <c r="C924" s="523"/>
      <c r="D924" s="523"/>
      <c r="E924" s="523"/>
      <c r="F924" s="523"/>
      <c r="G924" s="523"/>
      <c r="H924" s="523"/>
      <c r="I924" s="523"/>
      <c r="J924" s="523"/>
      <c r="K924" s="523"/>
      <c r="L924" s="523"/>
      <c r="M924" s="523"/>
      <c r="N924" s="523"/>
      <c r="O924" s="523"/>
      <c r="P924" s="523"/>
      <c r="Q924" s="523"/>
      <c r="R924" s="523"/>
    </row>
    <row r="925" spans="1:18" s="471" customFormat="1" ht="12.75" customHeight="1" x14ac:dyDescent="0.25">
      <c r="A925" s="467"/>
      <c r="B925" s="523"/>
      <c r="C925" s="523"/>
      <c r="D925" s="523"/>
      <c r="E925" s="523"/>
      <c r="F925" s="523"/>
      <c r="G925" s="523"/>
      <c r="H925" s="523"/>
      <c r="I925" s="523"/>
      <c r="J925" s="523"/>
      <c r="K925" s="523"/>
      <c r="L925" s="523"/>
      <c r="M925" s="523"/>
      <c r="N925" s="523"/>
      <c r="O925" s="523"/>
      <c r="P925" s="523"/>
      <c r="Q925" s="523"/>
      <c r="R925" s="523"/>
    </row>
    <row r="926" spans="1:18" s="471" customFormat="1" ht="12.75" customHeight="1" x14ac:dyDescent="0.25">
      <c r="A926" s="467"/>
      <c r="B926" s="523"/>
      <c r="C926" s="523"/>
      <c r="D926" s="523"/>
      <c r="E926" s="523"/>
      <c r="F926" s="523"/>
      <c r="G926" s="523"/>
      <c r="H926" s="523"/>
      <c r="I926" s="523"/>
      <c r="J926" s="523"/>
      <c r="K926" s="523"/>
      <c r="L926" s="523"/>
      <c r="M926" s="523"/>
      <c r="N926" s="523"/>
      <c r="O926" s="523"/>
      <c r="P926" s="523"/>
      <c r="Q926" s="523"/>
      <c r="R926" s="523"/>
    </row>
    <row r="927" spans="1:18" s="471" customFormat="1" ht="12.75" customHeight="1" x14ac:dyDescent="0.25">
      <c r="A927" s="467"/>
      <c r="B927" s="523"/>
      <c r="C927" s="523"/>
      <c r="D927" s="523"/>
      <c r="E927" s="523"/>
      <c r="F927" s="523"/>
      <c r="G927" s="523"/>
      <c r="H927" s="523"/>
      <c r="I927" s="523"/>
      <c r="J927" s="523"/>
      <c r="K927" s="523"/>
      <c r="L927" s="523"/>
      <c r="M927" s="523"/>
      <c r="N927" s="523"/>
      <c r="O927" s="523"/>
      <c r="P927" s="523"/>
      <c r="Q927" s="523"/>
      <c r="R927" s="523"/>
    </row>
    <row r="928" spans="1:18" s="471" customFormat="1" ht="12.75" customHeight="1" x14ac:dyDescent="0.25">
      <c r="A928" s="467"/>
      <c r="B928" s="523"/>
      <c r="C928" s="523"/>
      <c r="D928" s="523"/>
      <c r="E928" s="523"/>
      <c r="F928" s="523"/>
      <c r="G928" s="523"/>
      <c r="H928" s="523"/>
      <c r="I928" s="523"/>
      <c r="J928" s="523"/>
      <c r="K928" s="523"/>
      <c r="L928" s="523"/>
      <c r="M928" s="523"/>
      <c r="N928" s="523"/>
      <c r="O928" s="523"/>
      <c r="P928" s="523"/>
      <c r="Q928" s="523"/>
      <c r="R928" s="523"/>
    </row>
    <row r="929" spans="1:18" s="471" customFormat="1" ht="12.75" customHeight="1" x14ac:dyDescent="0.25">
      <c r="A929" s="467"/>
      <c r="B929" s="523"/>
      <c r="C929" s="523"/>
      <c r="D929" s="523"/>
      <c r="E929" s="523"/>
      <c r="F929" s="523"/>
      <c r="G929" s="523"/>
      <c r="H929" s="523"/>
      <c r="I929" s="523"/>
      <c r="J929" s="523"/>
      <c r="K929" s="523"/>
      <c r="L929" s="523"/>
      <c r="M929" s="523"/>
      <c r="N929" s="523"/>
      <c r="O929" s="523"/>
      <c r="P929" s="523"/>
      <c r="Q929" s="523"/>
      <c r="R929" s="523"/>
    </row>
    <row r="930" spans="1:18" s="471" customFormat="1" ht="12.75" customHeight="1" x14ac:dyDescent="0.25">
      <c r="A930" s="467"/>
      <c r="B930" s="523"/>
      <c r="C930" s="523"/>
      <c r="D930" s="523"/>
      <c r="E930" s="523"/>
      <c r="F930" s="523"/>
      <c r="G930" s="523"/>
      <c r="H930" s="523"/>
      <c r="I930" s="523"/>
      <c r="J930" s="523"/>
      <c r="K930" s="523"/>
      <c r="L930" s="523"/>
      <c r="M930" s="523"/>
      <c r="N930" s="523"/>
      <c r="O930" s="523"/>
      <c r="P930" s="523"/>
      <c r="Q930" s="523"/>
      <c r="R930" s="523"/>
    </row>
    <row r="931" spans="1:18" s="471" customFormat="1" ht="12.75" customHeight="1" x14ac:dyDescent="0.25">
      <c r="A931" s="467"/>
      <c r="B931" s="523"/>
      <c r="C931" s="523"/>
      <c r="D931" s="523"/>
      <c r="E931" s="523"/>
      <c r="F931" s="523"/>
      <c r="G931" s="523"/>
      <c r="H931" s="523"/>
      <c r="I931" s="523"/>
      <c r="J931" s="523"/>
      <c r="K931" s="523"/>
      <c r="L931" s="523"/>
      <c r="M931" s="523"/>
      <c r="N931" s="523"/>
      <c r="O931" s="523"/>
      <c r="P931" s="523"/>
      <c r="Q931" s="523"/>
      <c r="R931" s="523"/>
    </row>
    <row r="932" spans="1:18" s="471" customFormat="1" ht="12.75" customHeight="1" x14ac:dyDescent="0.25">
      <c r="A932" s="467"/>
      <c r="B932" s="523"/>
      <c r="C932" s="523"/>
      <c r="D932" s="523"/>
      <c r="E932" s="523"/>
      <c r="F932" s="523"/>
      <c r="G932" s="523"/>
      <c r="H932" s="523"/>
      <c r="I932" s="523"/>
      <c r="J932" s="523"/>
      <c r="K932" s="523"/>
      <c r="L932" s="523"/>
      <c r="M932" s="523"/>
      <c r="N932" s="523"/>
      <c r="O932" s="523"/>
      <c r="P932" s="523"/>
      <c r="Q932" s="523"/>
      <c r="R932" s="523"/>
    </row>
    <row r="933" spans="1:18" s="471" customFormat="1" ht="12.75" customHeight="1" x14ac:dyDescent="0.25">
      <c r="A933" s="467"/>
      <c r="B933" s="523"/>
      <c r="C933" s="523"/>
      <c r="D933" s="523"/>
      <c r="E933" s="523"/>
      <c r="F933" s="523"/>
      <c r="G933" s="523"/>
      <c r="H933" s="523"/>
      <c r="I933" s="523"/>
      <c r="J933" s="523"/>
      <c r="K933" s="523"/>
      <c r="L933" s="523"/>
      <c r="M933" s="523"/>
      <c r="N933" s="523"/>
      <c r="O933" s="523"/>
      <c r="P933" s="523"/>
      <c r="Q933" s="523"/>
      <c r="R933" s="523"/>
    </row>
    <row r="934" spans="1:18" s="471" customFormat="1" ht="12.75" customHeight="1" x14ac:dyDescent="0.25">
      <c r="A934" s="467"/>
      <c r="B934" s="523"/>
      <c r="C934" s="523"/>
      <c r="D934" s="523"/>
      <c r="E934" s="523"/>
      <c r="F934" s="523"/>
      <c r="G934" s="523"/>
      <c r="H934" s="523"/>
      <c r="I934" s="523"/>
      <c r="J934" s="523"/>
      <c r="K934" s="523"/>
      <c r="L934" s="523"/>
      <c r="M934" s="523"/>
      <c r="N934" s="523"/>
      <c r="O934" s="523"/>
      <c r="P934" s="523"/>
      <c r="Q934" s="523"/>
      <c r="R934" s="523"/>
    </row>
    <row r="935" spans="1:18" s="471" customFormat="1" ht="12.75" customHeight="1" x14ac:dyDescent="0.25">
      <c r="A935" s="467"/>
      <c r="B935" s="523"/>
      <c r="C935" s="523"/>
      <c r="D935" s="523"/>
      <c r="E935" s="523"/>
      <c r="F935" s="523"/>
      <c r="G935" s="523"/>
      <c r="H935" s="523"/>
      <c r="I935" s="523"/>
      <c r="J935" s="523"/>
      <c r="K935" s="523"/>
      <c r="L935" s="523"/>
      <c r="M935" s="523"/>
      <c r="N935" s="523"/>
      <c r="O935" s="523"/>
      <c r="P935" s="523"/>
      <c r="Q935" s="523"/>
      <c r="R935" s="523"/>
    </row>
    <row r="936" spans="1:18" s="471" customFormat="1" ht="12.75" customHeight="1" x14ac:dyDescent="0.25">
      <c r="A936" s="467"/>
      <c r="B936" s="523"/>
      <c r="C936" s="523"/>
      <c r="D936" s="523"/>
      <c r="E936" s="523"/>
      <c r="F936" s="523"/>
      <c r="G936" s="523"/>
      <c r="H936" s="523"/>
      <c r="I936" s="523"/>
      <c r="J936" s="523"/>
      <c r="K936" s="523"/>
      <c r="L936" s="523"/>
      <c r="M936" s="523"/>
      <c r="N936" s="523"/>
      <c r="O936" s="523"/>
      <c r="P936" s="523"/>
      <c r="Q936" s="523"/>
      <c r="R936" s="523"/>
    </row>
    <row r="937" spans="1:18" s="471" customFormat="1" ht="12.75" customHeight="1" x14ac:dyDescent="0.25">
      <c r="A937" s="467"/>
      <c r="B937" s="523"/>
      <c r="C937" s="523"/>
      <c r="D937" s="523"/>
      <c r="E937" s="523"/>
      <c r="F937" s="523"/>
      <c r="G937" s="523"/>
      <c r="H937" s="523"/>
      <c r="I937" s="523"/>
      <c r="J937" s="523"/>
      <c r="K937" s="523"/>
      <c r="L937" s="523"/>
      <c r="M937" s="523"/>
      <c r="N937" s="523"/>
      <c r="O937" s="523"/>
      <c r="P937" s="523"/>
      <c r="Q937" s="523"/>
      <c r="R937" s="523"/>
    </row>
    <row r="938" spans="1:18" s="471" customFormat="1" ht="12.75" customHeight="1" x14ac:dyDescent="0.25">
      <c r="A938" s="467"/>
      <c r="B938" s="523"/>
      <c r="C938" s="523"/>
      <c r="D938" s="523"/>
      <c r="E938" s="523"/>
      <c r="F938" s="523"/>
      <c r="G938" s="523"/>
      <c r="H938" s="523"/>
      <c r="I938" s="523"/>
      <c r="J938" s="523"/>
      <c r="K938" s="523"/>
      <c r="L938" s="523"/>
      <c r="M938" s="523"/>
      <c r="N938" s="523"/>
      <c r="O938" s="523"/>
      <c r="P938" s="523"/>
      <c r="Q938" s="523"/>
      <c r="R938" s="523"/>
    </row>
    <row r="939" spans="1:18" s="471" customFormat="1" ht="12.75" customHeight="1" x14ac:dyDescent="0.25">
      <c r="A939" s="467"/>
      <c r="B939" s="523"/>
      <c r="C939" s="523"/>
      <c r="D939" s="523"/>
      <c r="E939" s="523"/>
      <c r="F939" s="523"/>
      <c r="G939" s="523"/>
      <c r="H939" s="523"/>
      <c r="I939" s="523"/>
      <c r="J939" s="523"/>
      <c r="K939" s="523"/>
      <c r="L939" s="523"/>
      <c r="M939" s="523"/>
      <c r="N939" s="523"/>
      <c r="O939" s="523"/>
      <c r="P939" s="523"/>
      <c r="Q939" s="523"/>
      <c r="R939" s="523"/>
    </row>
    <row r="940" spans="1:18" s="471" customFormat="1" ht="12.75" customHeight="1" x14ac:dyDescent="0.25">
      <c r="A940" s="467"/>
      <c r="B940" s="523"/>
      <c r="C940" s="523"/>
      <c r="D940" s="523"/>
      <c r="E940" s="523"/>
      <c r="F940" s="523"/>
      <c r="G940" s="523"/>
      <c r="H940" s="523"/>
      <c r="I940" s="523"/>
      <c r="J940" s="523"/>
      <c r="K940" s="523"/>
      <c r="L940" s="523"/>
      <c r="M940" s="523"/>
      <c r="N940" s="523"/>
      <c r="O940" s="523"/>
      <c r="P940" s="523"/>
      <c r="Q940" s="523"/>
      <c r="R940" s="523"/>
    </row>
    <row r="941" spans="1:18" s="471" customFormat="1" ht="12.75" customHeight="1" x14ac:dyDescent="0.25">
      <c r="A941" s="467"/>
      <c r="B941" s="523"/>
      <c r="C941" s="523"/>
      <c r="D941" s="523"/>
      <c r="E941" s="523"/>
      <c r="F941" s="523"/>
      <c r="G941" s="523"/>
      <c r="H941" s="523"/>
      <c r="I941" s="523"/>
      <c r="J941" s="523"/>
      <c r="K941" s="523"/>
      <c r="L941" s="523"/>
      <c r="M941" s="523"/>
      <c r="N941" s="523"/>
      <c r="O941" s="523"/>
      <c r="P941" s="523"/>
      <c r="Q941" s="523"/>
      <c r="R941" s="523"/>
    </row>
    <row r="942" spans="1:18" s="471" customFormat="1" ht="12.75" customHeight="1" x14ac:dyDescent="0.25">
      <c r="A942" s="467"/>
      <c r="B942" s="523"/>
      <c r="C942" s="523"/>
      <c r="D942" s="523"/>
      <c r="E942" s="523"/>
      <c r="F942" s="523"/>
      <c r="G942" s="523"/>
      <c r="H942" s="523"/>
      <c r="I942" s="523"/>
      <c r="J942" s="523"/>
      <c r="K942" s="523"/>
      <c r="L942" s="523"/>
      <c r="M942" s="523"/>
      <c r="N942" s="523"/>
      <c r="O942" s="523"/>
      <c r="P942" s="523"/>
      <c r="Q942" s="523"/>
      <c r="R942" s="523"/>
    </row>
    <row r="943" spans="1:18" s="471" customFormat="1" ht="12.75" customHeight="1" x14ac:dyDescent="0.25">
      <c r="A943" s="467"/>
      <c r="B943" s="523"/>
      <c r="C943" s="523"/>
      <c r="D943" s="523"/>
      <c r="E943" s="523"/>
      <c r="F943" s="523"/>
      <c r="G943" s="523"/>
      <c r="H943" s="523"/>
      <c r="I943" s="523"/>
      <c r="J943" s="523"/>
      <c r="K943" s="523"/>
      <c r="L943" s="523"/>
      <c r="M943" s="523"/>
      <c r="N943" s="523"/>
      <c r="O943" s="523"/>
      <c r="P943" s="523"/>
      <c r="Q943" s="523"/>
      <c r="R943" s="523"/>
    </row>
    <row r="944" spans="1:18" s="471" customFormat="1" ht="12.75" customHeight="1" x14ac:dyDescent="0.25">
      <c r="A944" s="467"/>
      <c r="B944" s="523"/>
      <c r="C944" s="523"/>
      <c r="D944" s="523"/>
      <c r="E944" s="523"/>
      <c r="F944" s="523"/>
      <c r="G944" s="523"/>
      <c r="H944" s="523"/>
      <c r="I944" s="523"/>
      <c r="J944" s="523"/>
      <c r="K944" s="523"/>
      <c r="L944" s="523"/>
      <c r="M944" s="523"/>
      <c r="N944" s="523"/>
      <c r="O944" s="523"/>
      <c r="P944" s="523"/>
      <c r="Q944" s="523"/>
      <c r="R944" s="523"/>
    </row>
    <row r="945" spans="1:18" s="471" customFormat="1" ht="12.75" customHeight="1" x14ac:dyDescent="0.25">
      <c r="A945" s="467"/>
      <c r="B945" s="523"/>
      <c r="C945" s="523"/>
      <c r="D945" s="523"/>
      <c r="E945" s="523"/>
      <c r="F945" s="523"/>
      <c r="G945" s="523"/>
      <c r="H945" s="523"/>
      <c r="I945" s="523"/>
      <c r="J945" s="523"/>
      <c r="K945" s="523"/>
      <c r="L945" s="523"/>
      <c r="M945" s="523"/>
      <c r="N945" s="523"/>
      <c r="O945" s="523"/>
      <c r="P945" s="523"/>
      <c r="Q945" s="523"/>
      <c r="R945" s="523"/>
    </row>
    <row r="946" spans="1:18" s="471" customFormat="1" ht="12.75" customHeight="1" x14ac:dyDescent="0.25">
      <c r="A946" s="467"/>
      <c r="B946" s="523"/>
      <c r="C946" s="523"/>
      <c r="D946" s="523"/>
      <c r="E946" s="523"/>
      <c r="F946" s="523"/>
      <c r="G946" s="523"/>
      <c r="H946" s="523"/>
      <c r="I946" s="523"/>
      <c r="J946" s="523"/>
      <c r="K946" s="523"/>
      <c r="L946" s="523"/>
      <c r="M946" s="523"/>
      <c r="N946" s="523"/>
      <c r="O946" s="523"/>
      <c r="P946" s="523"/>
      <c r="Q946" s="523"/>
      <c r="R946" s="523"/>
    </row>
    <row r="947" spans="1:18" s="471" customFormat="1" ht="12.75" customHeight="1" x14ac:dyDescent="0.25">
      <c r="A947" s="467"/>
      <c r="B947" s="523"/>
      <c r="C947" s="523"/>
      <c r="D947" s="523"/>
      <c r="E947" s="523"/>
      <c r="F947" s="523"/>
      <c r="G947" s="523"/>
      <c r="H947" s="523"/>
      <c r="I947" s="523"/>
      <c r="J947" s="523"/>
      <c r="K947" s="523"/>
      <c r="L947" s="523"/>
      <c r="M947" s="523"/>
      <c r="N947" s="523"/>
      <c r="O947" s="523"/>
      <c r="P947" s="523"/>
      <c r="Q947" s="523"/>
      <c r="R947" s="523"/>
    </row>
    <row r="948" spans="1:18" s="471" customFormat="1" ht="12.75" customHeight="1" x14ac:dyDescent="0.25">
      <c r="A948" s="467"/>
      <c r="B948" s="523"/>
      <c r="C948" s="523"/>
      <c r="D948" s="523"/>
      <c r="E948" s="523"/>
      <c r="F948" s="523"/>
      <c r="G948" s="523"/>
      <c r="H948" s="523"/>
      <c r="I948" s="523"/>
      <c r="J948" s="523"/>
      <c r="K948" s="523"/>
      <c r="L948" s="523"/>
      <c r="M948" s="523"/>
      <c r="N948" s="523"/>
      <c r="O948" s="523"/>
      <c r="P948" s="523"/>
      <c r="Q948" s="523"/>
      <c r="R948" s="523"/>
    </row>
    <row r="949" spans="1:18" s="471" customFormat="1" ht="12.75" customHeight="1" x14ac:dyDescent="0.25">
      <c r="A949" s="467"/>
      <c r="B949" s="523"/>
      <c r="C949" s="523"/>
      <c r="D949" s="523"/>
      <c r="E949" s="523"/>
      <c r="F949" s="523"/>
      <c r="G949" s="523"/>
      <c r="H949" s="523"/>
      <c r="I949" s="523"/>
      <c r="J949" s="523"/>
      <c r="K949" s="523"/>
      <c r="L949" s="523"/>
      <c r="M949" s="523"/>
      <c r="N949" s="523"/>
      <c r="O949" s="523"/>
      <c r="P949" s="523"/>
      <c r="Q949" s="523"/>
      <c r="R949" s="523"/>
    </row>
    <row r="950" spans="1:18" s="471" customFormat="1" ht="12.75" customHeight="1" x14ac:dyDescent="0.25">
      <c r="A950" s="467"/>
      <c r="B950" s="523"/>
      <c r="C950" s="523"/>
      <c r="D950" s="523"/>
      <c r="E950" s="523"/>
      <c r="F950" s="523"/>
      <c r="G950" s="523"/>
      <c r="H950" s="523"/>
      <c r="I950" s="523"/>
      <c r="J950" s="523"/>
      <c r="K950" s="523"/>
      <c r="L950" s="523"/>
      <c r="M950" s="523"/>
      <c r="N950" s="523"/>
      <c r="O950" s="523"/>
      <c r="P950" s="523"/>
      <c r="Q950" s="523"/>
      <c r="R950" s="523"/>
    </row>
    <row r="951" spans="1:18" s="471" customFormat="1" ht="12.75" customHeight="1" x14ac:dyDescent="0.25">
      <c r="A951" s="467"/>
      <c r="B951" s="523"/>
      <c r="C951" s="523"/>
      <c r="D951" s="523"/>
      <c r="E951" s="523"/>
      <c r="F951" s="523"/>
      <c r="G951" s="523"/>
      <c r="H951" s="523"/>
      <c r="I951" s="523"/>
      <c r="J951" s="523"/>
      <c r="K951" s="523"/>
      <c r="L951" s="523"/>
      <c r="M951" s="523"/>
      <c r="N951" s="523"/>
      <c r="O951" s="523"/>
      <c r="P951" s="523"/>
      <c r="Q951" s="523"/>
      <c r="R951" s="523"/>
    </row>
    <row r="952" spans="1:18" s="471" customFormat="1" ht="12.75" customHeight="1" x14ac:dyDescent="0.25">
      <c r="A952" s="467"/>
      <c r="B952" s="523"/>
      <c r="C952" s="523"/>
      <c r="D952" s="523"/>
      <c r="E952" s="523"/>
      <c r="F952" s="523"/>
      <c r="G952" s="523"/>
      <c r="H952" s="523"/>
      <c r="I952" s="523"/>
      <c r="J952" s="523"/>
      <c r="K952" s="523"/>
      <c r="L952" s="523"/>
      <c r="M952" s="523"/>
      <c r="N952" s="523"/>
      <c r="O952" s="523"/>
      <c r="P952" s="523"/>
      <c r="Q952" s="523"/>
      <c r="R952" s="523"/>
    </row>
    <row r="953" spans="1:18" s="471" customFormat="1" ht="12.75" customHeight="1" x14ac:dyDescent="0.25">
      <c r="A953" s="467"/>
      <c r="B953" s="523"/>
      <c r="C953" s="523"/>
      <c r="D953" s="523"/>
      <c r="E953" s="523"/>
      <c r="F953" s="523"/>
      <c r="G953" s="523"/>
      <c r="H953" s="523"/>
      <c r="I953" s="523"/>
      <c r="J953" s="523"/>
      <c r="K953" s="523"/>
      <c r="L953" s="523"/>
      <c r="M953" s="523"/>
      <c r="N953" s="523"/>
      <c r="O953" s="523"/>
      <c r="P953" s="523"/>
      <c r="Q953" s="523"/>
      <c r="R953" s="523"/>
    </row>
    <row r="954" spans="1:18" s="471" customFormat="1" ht="12.75" customHeight="1" x14ac:dyDescent="0.25">
      <c r="A954" s="467"/>
      <c r="B954" s="523"/>
      <c r="C954" s="523"/>
      <c r="D954" s="523"/>
      <c r="E954" s="523"/>
      <c r="F954" s="523"/>
      <c r="G954" s="523"/>
      <c r="H954" s="523"/>
      <c r="I954" s="523"/>
      <c r="J954" s="523"/>
      <c r="K954" s="523"/>
      <c r="L954" s="523"/>
      <c r="M954" s="523"/>
      <c r="N954" s="523"/>
      <c r="O954" s="523"/>
      <c r="P954" s="523"/>
      <c r="Q954" s="523"/>
      <c r="R954" s="523"/>
    </row>
    <row r="955" spans="1:18" s="471" customFormat="1" ht="12.75" customHeight="1" x14ac:dyDescent="0.25">
      <c r="A955" s="467"/>
      <c r="B955" s="523"/>
      <c r="C955" s="523"/>
      <c r="D955" s="523"/>
      <c r="E955" s="523"/>
      <c r="F955" s="523"/>
      <c r="G955" s="523"/>
      <c r="H955" s="523"/>
      <c r="I955" s="523"/>
      <c r="J955" s="523"/>
      <c r="K955" s="523"/>
      <c r="L955" s="523"/>
      <c r="M955" s="523"/>
      <c r="N955" s="523"/>
      <c r="O955" s="523"/>
      <c r="P955" s="523"/>
      <c r="Q955" s="523"/>
      <c r="R955" s="523"/>
    </row>
    <row r="956" spans="1:18" s="471" customFormat="1" ht="12.75" customHeight="1" x14ac:dyDescent="0.25">
      <c r="A956" s="467"/>
      <c r="B956" s="523"/>
      <c r="C956" s="523"/>
      <c r="D956" s="523"/>
      <c r="E956" s="523"/>
      <c r="F956" s="523"/>
      <c r="G956" s="523"/>
      <c r="H956" s="523"/>
      <c r="I956" s="523"/>
      <c r="J956" s="523"/>
      <c r="K956" s="523"/>
      <c r="L956" s="523"/>
      <c r="M956" s="523"/>
      <c r="N956" s="523"/>
      <c r="O956" s="523"/>
      <c r="P956" s="523"/>
      <c r="Q956" s="523"/>
      <c r="R956" s="523"/>
    </row>
    <row r="957" spans="1:18" s="471" customFormat="1" ht="12.75" customHeight="1" x14ac:dyDescent="0.25">
      <c r="A957" s="467"/>
      <c r="B957" s="523"/>
      <c r="C957" s="523"/>
      <c r="D957" s="523"/>
      <c r="E957" s="523"/>
      <c r="F957" s="523"/>
      <c r="G957" s="523"/>
      <c r="H957" s="523"/>
      <c r="I957" s="523"/>
      <c r="J957" s="523"/>
      <c r="K957" s="523"/>
      <c r="L957" s="523"/>
      <c r="M957" s="523"/>
      <c r="N957" s="523"/>
      <c r="O957" s="523"/>
      <c r="P957" s="523"/>
      <c r="Q957" s="523"/>
      <c r="R957" s="523"/>
    </row>
    <row r="958" spans="1:18" s="471" customFormat="1" ht="12.75" customHeight="1" x14ac:dyDescent="0.25">
      <c r="A958" s="467"/>
      <c r="B958" s="523"/>
      <c r="C958" s="523"/>
      <c r="D958" s="523"/>
      <c r="E958" s="523"/>
      <c r="F958" s="523"/>
      <c r="G958" s="523"/>
      <c r="H958" s="523"/>
      <c r="I958" s="523"/>
      <c r="J958" s="523"/>
      <c r="K958" s="523"/>
      <c r="L958" s="523"/>
      <c r="M958" s="523"/>
      <c r="N958" s="523"/>
      <c r="O958" s="523"/>
      <c r="P958" s="523"/>
      <c r="Q958" s="523"/>
      <c r="R958" s="523"/>
    </row>
    <row r="959" spans="1:18" s="471" customFormat="1" ht="12.75" customHeight="1" x14ac:dyDescent="0.25">
      <c r="A959" s="467"/>
      <c r="B959" s="523"/>
      <c r="C959" s="523"/>
      <c r="D959" s="523"/>
      <c r="E959" s="523"/>
      <c r="F959" s="523"/>
      <c r="G959" s="523"/>
      <c r="H959" s="523"/>
      <c r="I959" s="523"/>
      <c r="J959" s="523"/>
      <c r="K959" s="523"/>
      <c r="L959" s="523"/>
      <c r="M959" s="523"/>
      <c r="N959" s="523"/>
      <c r="O959" s="523"/>
      <c r="P959" s="523"/>
      <c r="Q959" s="523"/>
      <c r="R959" s="523"/>
    </row>
    <row r="960" spans="1:18" s="471" customFormat="1" ht="12.75" customHeight="1" x14ac:dyDescent="0.25">
      <c r="A960" s="467"/>
      <c r="B960" s="523"/>
      <c r="C960" s="523"/>
      <c r="D960" s="523"/>
      <c r="E960" s="523"/>
      <c r="F960" s="523"/>
      <c r="G960" s="523"/>
      <c r="H960" s="523"/>
      <c r="I960" s="523"/>
      <c r="J960" s="523"/>
      <c r="K960" s="523"/>
      <c r="L960" s="523"/>
      <c r="M960" s="523"/>
      <c r="N960" s="523"/>
      <c r="O960" s="523"/>
      <c r="P960" s="523"/>
      <c r="Q960" s="523"/>
      <c r="R960" s="523"/>
    </row>
    <row r="961" spans="1:18" s="471" customFormat="1" ht="12.75" customHeight="1" x14ac:dyDescent="0.25">
      <c r="A961" s="467"/>
      <c r="B961" s="523"/>
      <c r="C961" s="523"/>
      <c r="D961" s="523"/>
      <c r="E961" s="523"/>
      <c r="F961" s="523"/>
      <c r="G961" s="523"/>
      <c r="H961" s="523"/>
      <c r="I961" s="523"/>
      <c r="J961" s="523"/>
      <c r="K961" s="523"/>
      <c r="L961" s="523"/>
      <c r="M961" s="523"/>
      <c r="N961" s="523"/>
      <c r="O961" s="523"/>
      <c r="P961" s="523"/>
      <c r="Q961" s="523"/>
      <c r="R961" s="523"/>
    </row>
    <row r="962" spans="1:18" s="471" customFormat="1" ht="12.75" customHeight="1" x14ac:dyDescent="0.25">
      <c r="A962" s="467"/>
      <c r="B962" s="523"/>
      <c r="C962" s="523"/>
      <c r="D962" s="523"/>
      <c r="E962" s="523"/>
      <c r="F962" s="523"/>
      <c r="G962" s="523"/>
      <c r="H962" s="523"/>
      <c r="I962" s="523"/>
      <c r="J962" s="523"/>
      <c r="K962" s="523"/>
      <c r="L962" s="523"/>
      <c r="M962" s="523"/>
      <c r="N962" s="523"/>
      <c r="O962" s="523"/>
      <c r="P962" s="523"/>
      <c r="Q962" s="523"/>
      <c r="R962" s="523"/>
    </row>
    <row r="963" spans="1:18" s="471" customFormat="1" ht="12.75" customHeight="1" x14ac:dyDescent="0.25">
      <c r="A963" s="467"/>
      <c r="B963" s="523"/>
      <c r="C963" s="523"/>
      <c r="D963" s="523"/>
      <c r="E963" s="523"/>
      <c r="F963" s="523"/>
      <c r="G963" s="523"/>
      <c r="H963" s="523"/>
      <c r="I963" s="523"/>
      <c r="J963" s="523"/>
      <c r="K963" s="523"/>
      <c r="L963" s="523"/>
      <c r="M963" s="523"/>
      <c r="N963" s="523"/>
      <c r="O963" s="523"/>
      <c r="P963" s="523"/>
      <c r="Q963" s="523"/>
      <c r="R963" s="523"/>
    </row>
    <row r="964" spans="1:18" s="471" customFormat="1" ht="12.75" customHeight="1" x14ac:dyDescent="0.25">
      <c r="A964" s="467"/>
      <c r="B964" s="523"/>
      <c r="C964" s="523"/>
      <c r="D964" s="523"/>
      <c r="E964" s="523"/>
      <c r="F964" s="523"/>
      <c r="G964" s="523"/>
      <c r="H964" s="523"/>
      <c r="I964" s="523"/>
      <c r="J964" s="523"/>
      <c r="K964" s="523"/>
      <c r="L964" s="523"/>
      <c r="M964" s="523"/>
      <c r="N964" s="523"/>
      <c r="O964" s="523"/>
      <c r="P964" s="523"/>
      <c r="Q964" s="523"/>
      <c r="R964" s="523"/>
    </row>
    <row r="965" spans="1:18" s="471" customFormat="1" ht="12.75" customHeight="1" x14ac:dyDescent="0.25">
      <c r="A965" s="467"/>
      <c r="B965" s="523"/>
      <c r="C965" s="523"/>
      <c r="D965" s="523"/>
      <c r="E965" s="523"/>
      <c r="F965" s="523"/>
      <c r="G965" s="523"/>
      <c r="H965" s="523"/>
      <c r="I965" s="523"/>
      <c r="J965" s="523"/>
      <c r="K965" s="523"/>
      <c r="L965" s="523"/>
      <c r="M965" s="523"/>
      <c r="N965" s="523"/>
      <c r="O965" s="523"/>
      <c r="P965" s="523"/>
      <c r="Q965" s="523"/>
      <c r="R965" s="523"/>
    </row>
    <row r="966" spans="1:18" s="471" customFormat="1" ht="12.75" customHeight="1" x14ac:dyDescent="0.25">
      <c r="A966" s="467"/>
      <c r="B966" s="523"/>
      <c r="C966" s="523"/>
      <c r="D966" s="523"/>
      <c r="E966" s="523"/>
      <c r="F966" s="523"/>
      <c r="G966" s="523"/>
      <c r="H966" s="523"/>
      <c r="I966" s="523"/>
      <c r="J966" s="523"/>
      <c r="K966" s="523"/>
      <c r="L966" s="523"/>
      <c r="M966" s="523"/>
      <c r="N966" s="523"/>
      <c r="O966" s="523"/>
      <c r="P966" s="523"/>
      <c r="Q966" s="523"/>
      <c r="R966" s="523"/>
    </row>
    <row r="967" spans="1:18" s="471" customFormat="1" ht="12.75" customHeight="1" x14ac:dyDescent="0.25">
      <c r="A967" s="467"/>
      <c r="B967" s="523"/>
      <c r="C967" s="523"/>
      <c r="D967" s="523"/>
      <c r="E967" s="523"/>
      <c r="F967" s="523"/>
      <c r="G967" s="523"/>
      <c r="H967" s="523"/>
      <c r="I967" s="523"/>
      <c r="J967" s="523"/>
      <c r="K967" s="523"/>
      <c r="L967" s="523"/>
      <c r="M967" s="523"/>
      <c r="N967" s="523"/>
      <c r="O967" s="523"/>
      <c r="P967" s="523"/>
      <c r="Q967" s="523"/>
      <c r="R967" s="523"/>
    </row>
    <row r="968" spans="1:18" s="471" customFormat="1" ht="12.75" customHeight="1" x14ac:dyDescent="0.25">
      <c r="A968" s="467"/>
      <c r="B968" s="523"/>
      <c r="C968" s="523"/>
      <c r="D968" s="523"/>
      <c r="E968" s="523"/>
      <c r="F968" s="523"/>
      <c r="G968" s="523"/>
      <c r="H968" s="523"/>
      <c r="I968" s="523"/>
      <c r="J968" s="523"/>
      <c r="K968" s="523"/>
      <c r="L968" s="523"/>
      <c r="M968" s="523"/>
      <c r="N968" s="523"/>
      <c r="O968" s="523"/>
      <c r="P968" s="523"/>
      <c r="Q968" s="523"/>
      <c r="R968" s="523"/>
    </row>
    <row r="969" spans="1:18" s="471" customFormat="1" ht="12.75" customHeight="1" x14ac:dyDescent="0.25">
      <c r="A969" s="467"/>
      <c r="B969" s="523"/>
      <c r="C969" s="523"/>
      <c r="D969" s="523"/>
      <c r="E969" s="523"/>
      <c r="F969" s="523"/>
      <c r="G969" s="523"/>
      <c r="H969" s="523"/>
      <c r="I969" s="523"/>
      <c r="J969" s="523"/>
      <c r="K969" s="523"/>
      <c r="L969" s="523"/>
      <c r="M969" s="523"/>
      <c r="N969" s="523"/>
      <c r="O969" s="523"/>
      <c r="P969" s="523"/>
      <c r="Q969" s="523"/>
      <c r="R969" s="523"/>
    </row>
    <row r="970" spans="1:18" s="471" customFormat="1" ht="12.75" customHeight="1" x14ac:dyDescent="0.25">
      <c r="A970" s="467"/>
      <c r="B970" s="523"/>
      <c r="C970" s="523"/>
      <c r="D970" s="523"/>
      <c r="E970" s="523"/>
      <c r="F970" s="523"/>
      <c r="G970" s="523"/>
      <c r="H970" s="523"/>
      <c r="I970" s="523"/>
      <c r="J970" s="523"/>
      <c r="K970" s="523"/>
      <c r="L970" s="523"/>
      <c r="M970" s="523"/>
      <c r="N970" s="523"/>
      <c r="O970" s="523"/>
      <c r="P970" s="523"/>
      <c r="Q970" s="523"/>
      <c r="R970" s="523"/>
    </row>
    <row r="971" spans="1:18" s="471" customFormat="1" ht="12.75" customHeight="1" x14ac:dyDescent="0.25">
      <c r="A971" s="467"/>
      <c r="B971" s="523"/>
      <c r="C971" s="523"/>
      <c r="D971" s="523"/>
      <c r="E971" s="523"/>
      <c r="F971" s="523"/>
      <c r="G971" s="523"/>
      <c r="H971" s="523"/>
      <c r="I971" s="523"/>
      <c r="J971" s="523"/>
      <c r="K971" s="523"/>
      <c r="L971" s="523"/>
      <c r="M971" s="523"/>
      <c r="N971" s="523"/>
      <c r="O971" s="523"/>
      <c r="P971" s="523"/>
      <c r="Q971" s="523"/>
      <c r="R971" s="523"/>
    </row>
    <row r="972" spans="1:18" s="471" customFormat="1" ht="12.75" customHeight="1" x14ac:dyDescent="0.25">
      <c r="A972" s="467"/>
      <c r="B972" s="523"/>
      <c r="C972" s="523"/>
      <c r="D972" s="523"/>
      <c r="E972" s="523"/>
      <c r="F972" s="523"/>
      <c r="G972" s="523"/>
      <c r="H972" s="523"/>
      <c r="I972" s="523"/>
      <c r="J972" s="523"/>
      <c r="K972" s="523"/>
      <c r="L972" s="523"/>
      <c r="M972" s="523"/>
      <c r="N972" s="523"/>
      <c r="O972" s="523"/>
      <c r="P972" s="523"/>
      <c r="Q972" s="523"/>
      <c r="R972" s="523"/>
    </row>
    <row r="973" spans="1:18" s="471" customFormat="1" ht="12.75" customHeight="1" x14ac:dyDescent="0.25">
      <c r="A973" s="467"/>
      <c r="B973" s="523"/>
      <c r="C973" s="523"/>
      <c r="D973" s="523"/>
      <c r="E973" s="523"/>
      <c r="F973" s="523"/>
      <c r="G973" s="523"/>
      <c r="H973" s="523"/>
      <c r="I973" s="523"/>
      <c r="J973" s="523"/>
      <c r="K973" s="523"/>
      <c r="L973" s="523"/>
      <c r="M973" s="523"/>
      <c r="N973" s="523"/>
      <c r="O973" s="523"/>
      <c r="P973" s="523"/>
      <c r="Q973" s="523"/>
      <c r="R973" s="523"/>
    </row>
    <row r="974" spans="1:18" s="471" customFormat="1" ht="12.75" customHeight="1" x14ac:dyDescent="0.25">
      <c r="A974" s="467"/>
      <c r="B974" s="523"/>
      <c r="C974" s="523"/>
      <c r="D974" s="523"/>
      <c r="E974" s="523"/>
      <c r="F974" s="523"/>
      <c r="G974" s="523"/>
      <c r="H974" s="523"/>
      <c r="I974" s="523"/>
      <c r="J974" s="523"/>
      <c r="K974" s="523"/>
      <c r="L974" s="523"/>
      <c r="M974" s="523"/>
      <c r="N974" s="523"/>
      <c r="O974" s="523"/>
      <c r="P974" s="523"/>
      <c r="Q974" s="523"/>
      <c r="R974" s="523"/>
    </row>
    <row r="975" spans="1:18" s="471" customFormat="1" ht="12.75" customHeight="1" x14ac:dyDescent="0.25">
      <c r="A975" s="467"/>
      <c r="B975" s="523"/>
      <c r="C975" s="523"/>
      <c r="D975" s="523"/>
      <c r="E975" s="523"/>
      <c r="F975" s="523"/>
      <c r="G975" s="523"/>
      <c r="H975" s="523"/>
      <c r="I975" s="523"/>
      <c r="J975" s="523"/>
      <c r="K975" s="523"/>
      <c r="L975" s="523"/>
      <c r="M975" s="523"/>
      <c r="N975" s="523"/>
      <c r="O975" s="523"/>
      <c r="P975" s="523"/>
      <c r="Q975" s="523"/>
      <c r="R975" s="523"/>
    </row>
    <row r="976" spans="1:18" s="471" customFormat="1" ht="12.75" customHeight="1" x14ac:dyDescent="0.25">
      <c r="A976" s="467"/>
      <c r="B976" s="523"/>
      <c r="C976" s="523"/>
      <c r="D976" s="523"/>
      <c r="E976" s="523"/>
      <c r="F976" s="523"/>
      <c r="G976" s="523"/>
      <c r="H976" s="523"/>
      <c r="I976" s="523"/>
      <c r="J976" s="523"/>
      <c r="K976" s="523"/>
      <c r="L976" s="523"/>
      <c r="M976" s="523"/>
      <c r="N976" s="523"/>
      <c r="O976" s="523"/>
      <c r="P976" s="523"/>
      <c r="Q976" s="523"/>
      <c r="R976" s="523"/>
    </row>
    <row r="977" spans="1:18" s="471" customFormat="1" ht="12.75" customHeight="1" x14ac:dyDescent="0.25">
      <c r="A977" s="467"/>
      <c r="B977" s="523"/>
      <c r="C977" s="523"/>
      <c r="D977" s="523"/>
      <c r="E977" s="523"/>
      <c r="F977" s="523"/>
      <c r="G977" s="523"/>
      <c r="H977" s="523"/>
      <c r="I977" s="523"/>
      <c r="J977" s="523"/>
      <c r="K977" s="523"/>
      <c r="L977" s="523"/>
      <c r="M977" s="523"/>
      <c r="N977" s="523"/>
      <c r="O977" s="523"/>
      <c r="P977" s="523"/>
      <c r="Q977" s="523"/>
      <c r="R977" s="523"/>
    </row>
    <row r="978" spans="1:18" s="471" customFormat="1" ht="12.75" customHeight="1" x14ac:dyDescent="0.25">
      <c r="A978" s="467"/>
      <c r="B978" s="523"/>
      <c r="C978" s="523"/>
      <c r="D978" s="523"/>
      <c r="E978" s="523"/>
      <c r="F978" s="523"/>
      <c r="G978" s="523"/>
      <c r="H978" s="523"/>
      <c r="I978" s="523"/>
      <c r="J978" s="523"/>
      <c r="K978" s="523"/>
      <c r="L978" s="523"/>
      <c r="M978" s="523"/>
      <c r="N978" s="523"/>
      <c r="O978" s="523"/>
      <c r="P978" s="523"/>
      <c r="Q978" s="523"/>
      <c r="R978" s="523"/>
    </row>
    <row r="979" spans="1:18" s="471" customFormat="1" ht="12.75" customHeight="1" x14ac:dyDescent="0.25">
      <c r="A979" s="467"/>
      <c r="B979" s="523"/>
      <c r="C979" s="523"/>
      <c r="D979" s="523"/>
      <c r="E979" s="523"/>
      <c r="F979" s="523"/>
      <c r="G979" s="523"/>
      <c r="H979" s="523"/>
      <c r="I979" s="523"/>
      <c r="J979" s="523"/>
      <c r="K979" s="523"/>
      <c r="L979" s="523"/>
      <c r="M979" s="523"/>
      <c r="N979" s="523"/>
      <c r="O979" s="523"/>
      <c r="P979" s="523"/>
      <c r="Q979" s="523"/>
      <c r="R979" s="523"/>
    </row>
    <row r="980" spans="1:18" s="471" customFormat="1" ht="12.75" customHeight="1" x14ac:dyDescent="0.25">
      <c r="A980" s="467"/>
      <c r="B980" s="523"/>
      <c r="C980" s="523"/>
      <c r="D980" s="523"/>
      <c r="E980" s="523"/>
      <c r="F980" s="523"/>
      <c r="G980" s="523"/>
      <c r="H980" s="523"/>
      <c r="I980" s="523"/>
      <c r="J980" s="523"/>
      <c r="K980" s="523"/>
      <c r="L980" s="523"/>
      <c r="M980" s="523"/>
      <c r="N980" s="523"/>
      <c r="O980" s="523"/>
      <c r="P980" s="523"/>
      <c r="Q980" s="523"/>
      <c r="R980" s="523"/>
    </row>
    <row r="981" spans="1:18" s="471" customFormat="1" ht="12.75" customHeight="1" x14ac:dyDescent="0.25">
      <c r="A981" s="467"/>
      <c r="B981" s="523"/>
      <c r="C981" s="523"/>
      <c r="D981" s="523"/>
      <c r="E981" s="523"/>
      <c r="F981" s="523"/>
      <c r="G981" s="523"/>
      <c r="H981" s="523"/>
      <c r="I981" s="523"/>
      <c r="J981" s="523"/>
      <c r="K981" s="523"/>
      <c r="L981" s="523"/>
      <c r="M981" s="523"/>
      <c r="N981" s="523"/>
      <c r="O981" s="523"/>
      <c r="P981" s="523"/>
      <c r="Q981" s="523"/>
      <c r="R981" s="523"/>
    </row>
    <row r="982" spans="1:18" s="471" customFormat="1" ht="12.75" customHeight="1" x14ac:dyDescent="0.25">
      <c r="A982" s="467"/>
      <c r="B982" s="523"/>
      <c r="C982" s="523"/>
      <c r="D982" s="523"/>
      <c r="E982" s="523"/>
      <c r="F982" s="523"/>
      <c r="G982" s="523"/>
      <c r="H982" s="523"/>
      <c r="I982" s="523"/>
      <c r="J982" s="523"/>
      <c r="K982" s="523"/>
      <c r="L982" s="523"/>
      <c r="M982" s="523"/>
      <c r="N982" s="523"/>
      <c r="O982" s="523"/>
      <c r="P982" s="523"/>
      <c r="Q982" s="523"/>
      <c r="R982" s="523"/>
    </row>
    <row r="983" spans="1:18" s="471" customFormat="1" ht="12.75" customHeight="1" x14ac:dyDescent="0.25">
      <c r="A983" s="467"/>
      <c r="B983" s="523"/>
      <c r="C983" s="523"/>
      <c r="D983" s="523"/>
      <c r="E983" s="523"/>
      <c r="F983" s="523"/>
      <c r="G983" s="523"/>
      <c r="H983" s="523"/>
      <c r="I983" s="523"/>
      <c r="J983" s="523"/>
      <c r="K983" s="523"/>
      <c r="L983" s="523"/>
      <c r="M983" s="523"/>
      <c r="N983" s="523"/>
      <c r="O983" s="523"/>
      <c r="P983" s="523"/>
      <c r="Q983" s="523"/>
      <c r="R983" s="523"/>
    </row>
    <row r="984" spans="1:18" s="471" customFormat="1" ht="12.75" customHeight="1" x14ac:dyDescent="0.25">
      <c r="A984" s="467"/>
      <c r="B984" s="523"/>
      <c r="C984" s="523"/>
      <c r="D984" s="523"/>
      <c r="E984" s="523"/>
      <c r="F984" s="523"/>
      <c r="G984" s="523"/>
      <c r="H984" s="523"/>
      <c r="I984" s="523"/>
      <c r="J984" s="523"/>
      <c r="K984" s="523"/>
      <c r="L984" s="523"/>
      <c r="M984" s="523"/>
      <c r="N984" s="523"/>
      <c r="O984" s="523"/>
      <c r="P984" s="523"/>
      <c r="Q984" s="523"/>
      <c r="R984" s="523"/>
    </row>
    <row r="985" spans="1:18" s="471" customFormat="1" ht="12.75" customHeight="1" x14ac:dyDescent="0.25">
      <c r="A985" s="467"/>
      <c r="B985" s="523"/>
      <c r="C985" s="523"/>
      <c r="D985" s="523"/>
      <c r="E985" s="523"/>
      <c r="F985" s="523"/>
      <c r="G985" s="523"/>
      <c r="H985" s="523"/>
      <c r="I985" s="523"/>
      <c r="J985" s="523"/>
      <c r="K985" s="523"/>
      <c r="L985" s="523"/>
      <c r="M985" s="523"/>
      <c r="N985" s="523"/>
      <c r="O985" s="523"/>
      <c r="P985" s="523"/>
      <c r="Q985" s="523"/>
      <c r="R985" s="523"/>
    </row>
    <row r="986" spans="1:18" s="471" customFormat="1" ht="12.75" customHeight="1" x14ac:dyDescent="0.25">
      <c r="A986" s="467"/>
      <c r="B986" s="523"/>
      <c r="C986" s="523"/>
      <c r="D986" s="523"/>
      <c r="E986" s="523"/>
      <c r="F986" s="523"/>
      <c r="G986" s="523"/>
      <c r="H986" s="523"/>
      <c r="I986" s="523"/>
      <c r="J986" s="523"/>
      <c r="K986" s="523"/>
      <c r="L986" s="523"/>
      <c r="M986" s="523"/>
      <c r="N986" s="523"/>
      <c r="O986" s="523"/>
      <c r="P986" s="523"/>
      <c r="Q986" s="523"/>
      <c r="R986" s="523"/>
    </row>
    <row r="987" spans="1:18" s="471" customFormat="1" ht="12.75" customHeight="1" x14ac:dyDescent="0.25">
      <c r="A987" s="467"/>
      <c r="B987" s="523"/>
      <c r="C987" s="523"/>
      <c r="D987" s="523"/>
      <c r="E987" s="523"/>
      <c r="F987" s="523"/>
      <c r="G987" s="523"/>
      <c r="H987" s="523"/>
      <c r="I987" s="523"/>
      <c r="J987" s="523"/>
      <c r="K987" s="523"/>
      <c r="L987" s="523"/>
      <c r="M987" s="523"/>
      <c r="N987" s="523"/>
      <c r="O987" s="523"/>
      <c r="P987" s="523"/>
      <c r="Q987" s="523"/>
      <c r="R987" s="523"/>
    </row>
    <row r="988" spans="1:18" s="471" customFormat="1" ht="12.75" customHeight="1" x14ac:dyDescent="0.25">
      <c r="A988" s="467"/>
      <c r="B988" s="523"/>
      <c r="C988" s="523"/>
      <c r="D988" s="523"/>
      <c r="E988" s="523"/>
      <c r="F988" s="523"/>
      <c r="G988" s="523"/>
      <c r="H988" s="523"/>
      <c r="I988" s="523"/>
      <c r="J988" s="523"/>
      <c r="K988" s="523"/>
      <c r="L988" s="523"/>
      <c r="M988" s="523"/>
      <c r="N988" s="523"/>
      <c r="O988" s="523"/>
      <c r="P988" s="523"/>
      <c r="Q988" s="523"/>
      <c r="R988" s="523"/>
    </row>
    <row r="989" spans="1:18" s="471" customFormat="1" ht="12.75" customHeight="1" x14ac:dyDescent="0.25">
      <c r="A989" s="467"/>
      <c r="B989" s="523"/>
      <c r="C989" s="523"/>
      <c r="D989" s="523"/>
      <c r="E989" s="523"/>
      <c r="F989" s="523"/>
      <c r="G989" s="523"/>
      <c r="H989" s="523"/>
      <c r="I989" s="523"/>
      <c r="J989" s="523"/>
      <c r="K989" s="523"/>
      <c r="L989" s="523"/>
      <c r="M989" s="523"/>
      <c r="N989" s="523"/>
      <c r="O989" s="523"/>
      <c r="P989" s="523"/>
      <c r="Q989" s="523"/>
      <c r="R989" s="523"/>
    </row>
    <row r="990" spans="1:18" s="471" customFormat="1" ht="12.75" customHeight="1" x14ac:dyDescent="0.25">
      <c r="A990" s="467"/>
      <c r="B990" s="523"/>
      <c r="C990" s="523"/>
      <c r="D990" s="523"/>
      <c r="E990" s="523"/>
      <c r="F990" s="523"/>
      <c r="G990" s="523"/>
      <c r="H990" s="523"/>
      <c r="I990" s="523"/>
      <c r="J990" s="523"/>
      <c r="K990" s="523"/>
      <c r="L990" s="523"/>
      <c r="M990" s="523"/>
      <c r="N990" s="523"/>
      <c r="O990" s="523"/>
      <c r="P990" s="523"/>
      <c r="Q990" s="523"/>
      <c r="R990" s="523"/>
    </row>
    <row r="991" spans="1:18" s="471" customFormat="1" ht="12.75" customHeight="1" x14ac:dyDescent="0.25">
      <c r="A991" s="467"/>
      <c r="B991" s="523"/>
      <c r="C991" s="523"/>
      <c r="D991" s="523"/>
      <c r="E991" s="523"/>
      <c r="F991" s="523"/>
      <c r="G991" s="523"/>
      <c r="H991" s="523"/>
      <c r="I991" s="523"/>
      <c r="J991" s="523"/>
      <c r="K991" s="523"/>
      <c r="L991" s="523"/>
      <c r="M991" s="523"/>
      <c r="N991" s="523"/>
      <c r="O991" s="523"/>
      <c r="P991" s="523"/>
      <c r="Q991" s="523"/>
      <c r="R991" s="523"/>
    </row>
    <row r="992" spans="1:18" s="471" customFormat="1" ht="12.75" customHeight="1" x14ac:dyDescent="0.25">
      <c r="A992" s="467"/>
      <c r="B992" s="523"/>
      <c r="C992" s="523"/>
      <c r="D992" s="523"/>
      <c r="E992" s="523"/>
      <c r="F992" s="523"/>
      <c r="G992" s="523"/>
      <c r="H992" s="523"/>
      <c r="I992" s="523"/>
      <c r="J992" s="523"/>
      <c r="K992" s="523"/>
      <c r="L992" s="523"/>
      <c r="M992" s="523"/>
      <c r="N992" s="523"/>
      <c r="O992" s="523"/>
      <c r="P992" s="523"/>
      <c r="Q992" s="523"/>
      <c r="R992" s="523"/>
    </row>
    <row r="993" spans="1:18" s="471" customFormat="1" ht="12.75" customHeight="1" x14ac:dyDescent="0.25">
      <c r="A993" s="467"/>
      <c r="B993" s="523"/>
      <c r="C993" s="523"/>
      <c r="D993" s="523"/>
      <c r="E993" s="523"/>
      <c r="F993" s="523"/>
      <c r="G993" s="523"/>
      <c r="H993" s="523"/>
      <c r="I993" s="523"/>
      <c r="J993" s="523"/>
      <c r="K993" s="523"/>
      <c r="L993" s="523"/>
      <c r="M993" s="523"/>
      <c r="N993" s="523"/>
      <c r="O993" s="523"/>
      <c r="P993" s="523"/>
      <c r="Q993" s="523"/>
      <c r="R993" s="523"/>
    </row>
    <row r="994" spans="1:18" s="471" customFormat="1" ht="12.75" customHeight="1" x14ac:dyDescent="0.25">
      <c r="A994" s="467"/>
      <c r="B994" s="523"/>
      <c r="C994" s="523"/>
      <c r="D994" s="523"/>
      <c r="E994" s="523"/>
      <c r="F994" s="523"/>
      <c r="G994" s="523"/>
      <c r="H994" s="523"/>
      <c r="I994" s="523"/>
      <c r="J994" s="523"/>
      <c r="K994" s="523"/>
      <c r="L994" s="523"/>
      <c r="M994" s="523"/>
      <c r="N994" s="523"/>
      <c r="O994" s="523"/>
      <c r="P994" s="523"/>
      <c r="Q994" s="523"/>
      <c r="R994" s="523"/>
    </row>
    <row r="995" spans="1:18" s="471" customFormat="1" ht="12.75" customHeight="1" x14ac:dyDescent="0.25">
      <c r="A995" s="467"/>
      <c r="B995" s="523"/>
      <c r="C995" s="523"/>
      <c r="D995" s="523"/>
      <c r="E995" s="523"/>
      <c r="F995" s="523"/>
      <c r="G995" s="523"/>
      <c r="H995" s="523"/>
      <c r="I995" s="523"/>
      <c r="J995" s="523"/>
      <c r="K995" s="523"/>
      <c r="L995" s="523"/>
      <c r="M995" s="523"/>
      <c r="N995" s="523"/>
      <c r="O995" s="523"/>
      <c r="P995" s="523"/>
      <c r="Q995" s="523"/>
      <c r="R995" s="523"/>
    </row>
    <row r="996" spans="1:18" s="471" customFormat="1" ht="12.75" customHeight="1" x14ac:dyDescent="0.25">
      <c r="A996" s="467"/>
      <c r="B996" s="523"/>
      <c r="C996" s="523"/>
      <c r="D996" s="523"/>
      <c r="E996" s="523"/>
      <c r="F996" s="523"/>
      <c r="G996" s="523"/>
      <c r="H996" s="523"/>
      <c r="I996" s="523"/>
      <c r="J996" s="523"/>
      <c r="K996" s="523"/>
      <c r="L996" s="523"/>
      <c r="M996" s="523"/>
      <c r="N996" s="523"/>
      <c r="O996" s="523"/>
      <c r="P996" s="523"/>
      <c r="Q996" s="523"/>
      <c r="R996" s="523"/>
    </row>
    <row r="997" spans="1:18" s="471" customFormat="1" ht="12.75" customHeight="1" x14ac:dyDescent="0.25">
      <c r="A997" s="467"/>
      <c r="B997" s="523"/>
      <c r="C997" s="523"/>
      <c r="D997" s="523"/>
      <c r="E997" s="523"/>
      <c r="F997" s="523"/>
      <c r="G997" s="523"/>
      <c r="H997" s="523"/>
      <c r="I997" s="523"/>
      <c r="J997" s="523"/>
      <c r="K997" s="523"/>
      <c r="L997" s="523"/>
      <c r="M997" s="523"/>
      <c r="N997" s="523"/>
      <c r="O997" s="523"/>
      <c r="P997" s="523"/>
      <c r="Q997" s="523"/>
      <c r="R997" s="523"/>
    </row>
    <row r="998" spans="1:18" s="471" customFormat="1" ht="12.75" customHeight="1" x14ac:dyDescent="0.25">
      <c r="A998" s="467"/>
      <c r="B998" s="523"/>
      <c r="C998" s="523"/>
      <c r="D998" s="523"/>
      <c r="E998" s="523"/>
      <c r="F998" s="523"/>
      <c r="G998" s="523"/>
      <c r="H998" s="523"/>
      <c r="I998" s="523"/>
      <c r="J998" s="523"/>
      <c r="K998" s="523"/>
      <c r="L998" s="523"/>
      <c r="M998" s="523"/>
      <c r="N998" s="523"/>
      <c r="O998" s="523"/>
      <c r="P998" s="523"/>
      <c r="Q998" s="523"/>
      <c r="R998" s="523"/>
    </row>
    <row r="999" spans="1:18" s="471" customFormat="1" ht="12.75" customHeight="1" x14ac:dyDescent="0.25">
      <c r="A999" s="467"/>
      <c r="B999" s="523"/>
      <c r="C999" s="523"/>
      <c r="D999" s="523"/>
      <c r="E999" s="523"/>
      <c r="F999" s="523"/>
      <c r="G999" s="523"/>
      <c r="H999" s="523"/>
      <c r="I999" s="523"/>
      <c r="J999" s="523"/>
      <c r="K999" s="523"/>
      <c r="L999" s="523"/>
      <c r="M999" s="523"/>
      <c r="N999" s="523"/>
      <c r="O999" s="523"/>
      <c r="P999" s="523"/>
      <c r="Q999" s="523"/>
      <c r="R999" s="523"/>
    </row>
    <row r="1000" spans="1:18" s="471" customFormat="1" ht="12.75" customHeight="1" x14ac:dyDescent="0.25">
      <c r="A1000" s="467"/>
      <c r="B1000" s="523"/>
      <c r="C1000" s="523"/>
      <c r="D1000" s="523"/>
      <c r="E1000" s="523"/>
      <c r="F1000" s="523"/>
      <c r="G1000" s="523"/>
      <c r="H1000" s="523"/>
      <c r="I1000" s="523"/>
      <c r="J1000" s="523"/>
      <c r="K1000" s="523"/>
      <c r="L1000" s="523"/>
      <c r="M1000" s="523"/>
      <c r="N1000" s="523"/>
      <c r="O1000" s="523"/>
      <c r="P1000" s="523"/>
      <c r="Q1000" s="523"/>
      <c r="R1000" s="523"/>
    </row>
    <row r="1001" spans="1:18" s="471" customFormat="1" ht="12.75" customHeight="1" x14ac:dyDescent="0.25">
      <c r="A1001" s="467"/>
      <c r="B1001" s="523"/>
      <c r="C1001" s="523"/>
      <c r="D1001" s="523"/>
      <c r="E1001" s="523"/>
      <c r="F1001" s="523"/>
      <c r="G1001" s="523"/>
      <c r="H1001" s="523"/>
      <c r="I1001" s="523"/>
      <c r="J1001" s="523"/>
      <c r="K1001" s="523"/>
      <c r="L1001" s="523"/>
      <c r="M1001" s="523"/>
      <c r="N1001" s="523"/>
      <c r="O1001" s="523"/>
      <c r="P1001" s="523"/>
      <c r="Q1001" s="523"/>
      <c r="R1001" s="523"/>
    </row>
    <row r="1002" spans="1:18" s="471" customFormat="1" ht="12.75" customHeight="1" x14ac:dyDescent="0.25">
      <c r="A1002" s="467"/>
      <c r="B1002" s="523"/>
      <c r="C1002" s="523"/>
      <c r="D1002" s="523"/>
      <c r="E1002" s="523"/>
      <c r="F1002" s="523"/>
      <c r="G1002" s="523"/>
      <c r="H1002" s="523"/>
      <c r="I1002" s="523"/>
      <c r="J1002" s="523"/>
      <c r="K1002" s="523"/>
      <c r="L1002" s="523"/>
      <c r="M1002" s="523"/>
      <c r="N1002" s="523"/>
      <c r="O1002" s="523"/>
      <c r="P1002" s="523"/>
      <c r="Q1002" s="523"/>
      <c r="R1002" s="523"/>
    </row>
    <row r="1003" spans="1:18" s="471" customFormat="1" ht="12.75" customHeight="1" x14ac:dyDescent="0.25">
      <c r="A1003" s="467"/>
      <c r="B1003" s="523"/>
      <c r="C1003" s="523"/>
      <c r="D1003" s="523"/>
      <c r="E1003" s="523"/>
      <c r="F1003" s="523"/>
      <c r="G1003" s="523"/>
      <c r="H1003" s="523"/>
      <c r="I1003" s="523"/>
      <c r="J1003" s="523"/>
      <c r="K1003" s="523"/>
      <c r="L1003" s="523"/>
      <c r="M1003" s="523"/>
      <c r="N1003" s="523"/>
      <c r="O1003" s="523"/>
      <c r="P1003" s="523"/>
      <c r="Q1003" s="523"/>
      <c r="R1003" s="523"/>
    </row>
    <row r="1004" spans="1:18" s="471" customFormat="1" ht="12.75" customHeight="1" x14ac:dyDescent="0.25">
      <c r="A1004" s="467"/>
      <c r="B1004" s="523"/>
      <c r="C1004" s="523"/>
      <c r="D1004" s="523"/>
      <c r="E1004" s="523"/>
      <c r="F1004" s="523"/>
      <c r="G1004" s="523"/>
      <c r="H1004" s="523"/>
      <c r="I1004" s="523"/>
      <c r="J1004" s="523"/>
      <c r="K1004" s="523"/>
      <c r="L1004" s="523"/>
      <c r="M1004" s="523"/>
      <c r="N1004" s="523"/>
      <c r="O1004" s="523"/>
      <c r="P1004" s="523"/>
      <c r="Q1004" s="523"/>
      <c r="R1004" s="523"/>
    </row>
    <row r="1005" spans="1:18" s="471" customFormat="1" ht="12.75" customHeight="1" x14ac:dyDescent="0.25">
      <c r="A1005" s="467"/>
      <c r="B1005" s="523"/>
      <c r="C1005" s="523"/>
      <c r="D1005" s="523"/>
      <c r="E1005" s="523"/>
      <c r="F1005" s="523"/>
      <c r="G1005" s="523"/>
      <c r="H1005" s="523"/>
      <c r="I1005" s="523"/>
      <c r="J1005" s="523"/>
      <c r="K1005" s="523"/>
      <c r="L1005" s="523"/>
      <c r="M1005" s="523"/>
      <c r="N1005" s="523"/>
      <c r="O1005" s="523"/>
      <c r="P1005" s="523"/>
      <c r="Q1005" s="523"/>
      <c r="R1005" s="523"/>
    </row>
    <row r="1006" spans="1:18" s="471" customFormat="1" ht="12.75" customHeight="1" x14ac:dyDescent="0.25">
      <c r="A1006" s="467"/>
      <c r="B1006" s="523"/>
      <c r="C1006" s="523"/>
      <c r="D1006" s="523"/>
      <c r="E1006" s="523"/>
      <c r="F1006" s="523"/>
      <c r="G1006" s="523"/>
      <c r="H1006" s="523"/>
      <c r="I1006" s="523"/>
      <c r="J1006" s="523"/>
      <c r="K1006" s="523"/>
      <c r="L1006" s="523"/>
      <c r="M1006" s="523"/>
      <c r="N1006" s="523"/>
      <c r="O1006" s="523"/>
      <c r="P1006" s="523"/>
      <c r="Q1006" s="523"/>
      <c r="R1006" s="523"/>
    </row>
    <row r="1007" spans="1:18" s="471" customFormat="1" ht="12.75" customHeight="1" x14ac:dyDescent="0.25">
      <c r="A1007" s="467"/>
      <c r="B1007" s="523"/>
      <c r="C1007" s="523"/>
      <c r="D1007" s="523"/>
      <c r="E1007" s="523"/>
      <c r="F1007" s="523"/>
      <c r="G1007" s="523"/>
      <c r="H1007" s="523"/>
      <c r="I1007" s="523"/>
      <c r="J1007" s="523"/>
      <c r="K1007" s="523"/>
      <c r="L1007" s="523"/>
      <c r="M1007" s="523"/>
      <c r="N1007" s="523"/>
      <c r="O1007" s="523"/>
      <c r="P1007" s="523"/>
      <c r="Q1007" s="523"/>
      <c r="R1007" s="523"/>
    </row>
    <row r="1008" spans="1:18" s="471" customFormat="1" ht="12.75" customHeight="1" x14ac:dyDescent="0.25">
      <c r="A1008" s="467"/>
      <c r="B1008" s="523"/>
      <c r="C1008" s="523"/>
      <c r="D1008" s="523"/>
      <c r="E1008" s="523"/>
      <c r="F1008" s="523"/>
      <c r="G1008" s="523"/>
      <c r="H1008" s="523"/>
      <c r="I1008" s="523"/>
      <c r="J1008" s="523"/>
      <c r="K1008" s="523"/>
      <c r="L1008" s="523"/>
      <c r="M1008" s="523"/>
      <c r="N1008" s="523"/>
      <c r="O1008" s="523"/>
      <c r="P1008" s="523"/>
      <c r="Q1008" s="523"/>
      <c r="R1008" s="523"/>
    </row>
    <row r="1009" spans="1:18" s="471" customFormat="1" ht="12.75" customHeight="1" x14ac:dyDescent="0.25">
      <c r="A1009" s="467"/>
      <c r="B1009" s="523"/>
      <c r="C1009" s="523"/>
      <c r="D1009" s="523"/>
      <c r="E1009" s="523"/>
      <c r="F1009" s="523"/>
      <c r="G1009" s="523"/>
      <c r="H1009" s="523"/>
      <c r="I1009" s="523"/>
      <c r="J1009" s="523"/>
      <c r="K1009" s="523"/>
      <c r="L1009" s="523"/>
      <c r="M1009" s="523"/>
      <c r="N1009" s="523"/>
      <c r="O1009" s="523"/>
      <c r="P1009" s="523"/>
      <c r="Q1009" s="523"/>
      <c r="R1009" s="523"/>
    </row>
    <row r="1010" spans="1:18" s="471" customFormat="1" ht="12.75" customHeight="1" x14ac:dyDescent="0.25">
      <c r="A1010" s="467"/>
      <c r="B1010" s="523"/>
      <c r="C1010" s="523"/>
      <c r="D1010" s="523"/>
      <c r="E1010" s="523"/>
      <c r="F1010" s="523"/>
      <c r="G1010" s="523"/>
      <c r="H1010" s="523"/>
      <c r="I1010" s="523"/>
      <c r="J1010" s="523"/>
      <c r="K1010" s="523"/>
      <c r="L1010" s="523"/>
      <c r="M1010" s="523"/>
      <c r="N1010" s="523"/>
      <c r="O1010" s="523"/>
      <c r="P1010" s="523"/>
      <c r="Q1010" s="523"/>
      <c r="R1010" s="523"/>
    </row>
    <row r="1011" spans="1:18" s="471" customFormat="1" ht="12.75" customHeight="1" x14ac:dyDescent="0.25">
      <c r="A1011" s="467"/>
      <c r="B1011" s="523"/>
      <c r="C1011" s="523"/>
      <c r="D1011" s="523"/>
      <c r="E1011" s="523"/>
      <c r="F1011" s="523"/>
      <c r="G1011" s="523"/>
      <c r="H1011" s="523"/>
      <c r="I1011" s="523"/>
      <c r="J1011" s="523"/>
      <c r="K1011" s="523"/>
      <c r="L1011" s="523"/>
      <c r="M1011" s="523"/>
      <c r="N1011" s="523"/>
      <c r="O1011" s="523"/>
      <c r="P1011" s="523"/>
      <c r="Q1011" s="523"/>
      <c r="R1011" s="523"/>
    </row>
    <row r="1012" spans="1:18" s="471" customFormat="1" ht="12.75" customHeight="1" x14ac:dyDescent="0.25">
      <c r="A1012" s="467"/>
      <c r="B1012" s="523"/>
      <c r="C1012" s="523"/>
      <c r="D1012" s="523"/>
      <c r="E1012" s="523"/>
      <c r="F1012" s="523"/>
      <c r="G1012" s="523"/>
      <c r="H1012" s="523"/>
      <c r="I1012" s="523"/>
      <c r="J1012" s="523"/>
      <c r="K1012" s="523"/>
      <c r="L1012" s="523"/>
      <c r="M1012" s="523"/>
      <c r="N1012" s="523"/>
      <c r="O1012" s="523"/>
      <c r="P1012" s="523"/>
      <c r="Q1012" s="523"/>
      <c r="R1012" s="523"/>
    </row>
    <row r="1013" spans="1:18" s="471" customFormat="1" ht="12.75" customHeight="1" x14ac:dyDescent="0.25">
      <c r="A1013" s="467"/>
      <c r="B1013" s="523"/>
      <c r="C1013" s="523"/>
      <c r="D1013" s="523"/>
      <c r="E1013" s="523"/>
      <c r="F1013" s="523"/>
      <c r="G1013" s="523"/>
      <c r="H1013" s="523"/>
      <c r="I1013" s="523"/>
      <c r="J1013" s="523"/>
      <c r="K1013" s="523"/>
      <c r="L1013" s="523"/>
      <c r="M1013" s="523"/>
      <c r="N1013" s="523"/>
      <c r="O1013" s="523"/>
      <c r="P1013" s="523"/>
      <c r="Q1013" s="523"/>
      <c r="R1013" s="523"/>
    </row>
    <row r="1014" spans="1:18" s="471" customFormat="1" ht="12.75" customHeight="1" x14ac:dyDescent="0.25">
      <c r="A1014" s="467"/>
      <c r="B1014" s="523"/>
      <c r="C1014" s="523"/>
      <c r="D1014" s="523"/>
      <c r="E1014" s="523"/>
      <c r="F1014" s="523"/>
      <c r="G1014" s="523"/>
      <c r="H1014" s="523"/>
      <c r="I1014" s="523"/>
      <c r="J1014" s="523"/>
      <c r="K1014" s="523"/>
      <c r="L1014" s="523"/>
      <c r="M1014" s="523"/>
      <c r="N1014" s="523"/>
      <c r="O1014" s="523"/>
      <c r="P1014" s="523"/>
      <c r="Q1014" s="523"/>
      <c r="R1014" s="523"/>
    </row>
    <row r="1015" spans="1:18" s="471" customFormat="1" ht="12.75" customHeight="1" x14ac:dyDescent="0.25">
      <c r="A1015" s="467"/>
      <c r="B1015" s="523"/>
      <c r="C1015" s="523"/>
      <c r="D1015" s="523"/>
      <c r="E1015" s="523"/>
      <c r="F1015" s="523"/>
      <c r="G1015" s="523"/>
      <c r="H1015" s="523"/>
      <c r="I1015" s="523"/>
      <c r="J1015" s="523"/>
      <c r="K1015" s="523"/>
      <c r="L1015" s="523"/>
      <c r="M1015" s="523"/>
      <c r="N1015" s="523"/>
      <c r="O1015" s="523"/>
      <c r="P1015" s="523"/>
      <c r="Q1015" s="523"/>
      <c r="R1015" s="523"/>
    </row>
    <row r="1016" spans="1:18" s="471" customFormat="1" ht="12.75" customHeight="1" x14ac:dyDescent="0.25">
      <c r="A1016" s="467"/>
      <c r="B1016" s="523"/>
      <c r="C1016" s="523"/>
      <c r="D1016" s="523"/>
      <c r="E1016" s="523"/>
      <c r="F1016" s="523"/>
      <c r="G1016" s="523"/>
      <c r="H1016" s="523"/>
      <c r="I1016" s="523"/>
      <c r="J1016" s="523"/>
      <c r="K1016" s="523"/>
      <c r="L1016" s="523"/>
      <c r="M1016" s="523"/>
      <c r="N1016" s="523"/>
      <c r="O1016" s="523"/>
      <c r="P1016" s="523"/>
      <c r="Q1016" s="523"/>
      <c r="R1016" s="523"/>
    </row>
    <row r="1017" spans="1:18" s="471" customFormat="1" ht="12.75" customHeight="1" x14ac:dyDescent="0.25">
      <c r="A1017" s="467"/>
      <c r="B1017" s="523"/>
      <c r="C1017" s="523"/>
      <c r="D1017" s="523"/>
      <c r="E1017" s="523"/>
      <c r="F1017" s="523"/>
      <c r="G1017" s="523"/>
      <c r="H1017" s="523"/>
      <c r="I1017" s="523"/>
      <c r="J1017" s="523"/>
      <c r="K1017" s="523"/>
      <c r="L1017" s="523"/>
      <c r="M1017" s="523"/>
      <c r="N1017" s="523"/>
      <c r="O1017" s="523"/>
      <c r="P1017" s="523"/>
      <c r="Q1017" s="523"/>
      <c r="R1017" s="523"/>
    </row>
    <row r="1018" spans="1:18" s="471" customFormat="1" ht="12.75" customHeight="1" x14ac:dyDescent="0.25">
      <c r="A1018" s="467"/>
      <c r="B1018" s="523"/>
      <c r="C1018" s="523"/>
      <c r="D1018" s="523"/>
      <c r="E1018" s="523"/>
      <c r="F1018" s="523"/>
      <c r="G1018" s="523"/>
      <c r="H1018" s="523"/>
      <c r="I1018" s="523"/>
      <c r="J1018" s="523"/>
      <c r="K1018" s="523"/>
      <c r="L1018" s="523"/>
      <c r="M1018" s="523"/>
      <c r="N1018" s="523"/>
      <c r="O1018" s="523"/>
      <c r="P1018" s="523"/>
      <c r="Q1018" s="523"/>
      <c r="R1018" s="523"/>
    </row>
    <row r="1019" spans="1:18" s="471" customFormat="1" ht="12.75" customHeight="1" x14ac:dyDescent="0.25">
      <c r="A1019" s="467"/>
      <c r="B1019" s="523"/>
      <c r="C1019" s="523"/>
      <c r="D1019" s="523"/>
      <c r="E1019" s="523"/>
      <c r="F1019" s="523"/>
      <c r="G1019" s="523"/>
      <c r="H1019" s="523"/>
      <c r="I1019" s="523"/>
      <c r="J1019" s="523"/>
      <c r="K1019" s="523"/>
      <c r="L1019" s="523"/>
      <c r="M1019" s="523"/>
      <c r="N1019" s="523"/>
      <c r="O1019" s="523"/>
      <c r="P1019" s="523"/>
      <c r="Q1019" s="523"/>
      <c r="R1019" s="523"/>
    </row>
    <row r="1020" spans="1:18" s="471" customFormat="1" ht="12.75" customHeight="1" x14ac:dyDescent="0.25">
      <c r="A1020" s="467"/>
      <c r="B1020" s="523"/>
      <c r="C1020" s="523"/>
      <c r="D1020" s="523"/>
      <c r="E1020" s="523"/>
      <c r="F1020" s="523"/>
      <c r="G1020" s="523"/>
      <c r="H1020" s="523"/>
      <c r="I1020" s="523"/>
      <c r="J1020" s="523"/>
      <c r="K1020" s="523"/>
      <c r="L1020" s="523"/>
      <c r="M1020" s="523"/>
      <c r="N1020" s="523"/>
      <c r="O1020" s="523"/>
      <c r="P1020" s="523"/>
      <c r="Q1020" s="523"/>
      <c r="R1020" s="523"/>
    </row>
    <row r="1021" spans="1:18" s="471" customFormat="1" ht="12.75" customHeight="1" x14ac:dyDescent="0.25">
      <c r="A1021" s="467"/>
      <c r="B1021" s="523"/>
      <c r="C1021" s="523"/>
      <c r="D1021" s="523"/>
      <c r="E1021" s="523"/>
      <c r="F1021" s="523"/>
      <c r="G1021" s="523"/>
      <c r="H1021" s="523"/>
      <c r="I1021" s="523"/>
      <c r="J1021" s="523"/>
      <c r="K1021" s="523"/>
      <c r="L1021" s="523"/>
      <c r="M1021" s="523"/>
      <c r="N1021" s="523"/>
      <c r="O1021" s="523"/>
      <c r="P1021" s="523"/>
      <c r="Q1021" s="523"/>
      <c r="R1021" s="523"/>
    </row>
    <row r="1022" spans="1:18" s="471" customFormat="1" ht="12.75" customHeight="1" x14ac:dyDescent="0.25">
      <c r="A1022" s="467"/>
      <c r="B1022" s="523"/>
      <c r="C1022" s="523"/>
      <c r="D1022" s="523"/>
      <c r="E1022" s="523"/>
      <c r="F1022" s="523"/>
      <c r="G1022" s="523"/>
      <c r="H1022" s="523"/>
      <c r="I1022" s="523"/>
      <c r="J1022" s="523"/>
      <c r="K1022" s="523"/>
      <c r="L1022" s="523"/>
      <c r="M1022" s="523"/>
      <c r="N1022" s="523"/>
      <c r="O1022" s="523"/>
      <c r="P1022" s="523"/>
      <c r="Q1022" s="523"/>
      <c r="R1022" s="523"/>
    </row>
    <row r="1023" spans="1:18" s="471" customFormat="1" ht="12.75" customHeight="1" x14ac:dyDescent="0.25">
      <c r="A1023" s="467"/>
      <c r="B1023" s="523"/>
      <c r="C1023" s="523"/>
      <c r="D1023" s="523"/>
      <c r="E1023" s="523"/>
      <c r="F1023" s="523"/>
      <c r="G1023" s="523"/>
      <c r="H1023" s="523"/>
      <c r="I1023" s="523"/>
      <c r="J1023" s="523"/>
      <c r="K1023" s="523"/>
      <c r="L1023" s="523"/>
      <c r="M1023" s="523"/>
      <c r="N1023" s="523"/>
      <c r="O1023" s="523"/>
      <c r="P1023" s="523"/>
      <c r="Q1023" s="523"/>
      <c r="R1023" s="523"/>
    </row>
    <row r="1024" spans="1:18" s="471" customFormat="1" ht="12.75" customHeight="1" x14ac:dyDescent="0.25">
      <c r="A1024" s="467"/>
      <c r="B1024" s="523"/>
      <c r="C1024" s="523"/>
      <c r="D1024" s="523"/>
      <c r="E1024" s="523"/>
      <c r="F1024" s="523"/>
      <c r="G1024" s="523"/>
      <c r="H1024" s="523"/>
      <c r="I1024" s="523"/>
      <c r="J1024" s="523"/>
      <c r="K1024" s="523"/>
      <c r="L1024" s="523"/>
      <c r="M1024" s="523"/>
      <c r="N1024" s="523"/>
      <c r="O1024" s="523"/>
      <c r="P1024" s="523"/>
      <c r="Q1024" s="523"/>
      <c r="R1024" s="523"/>
    </row>
    <row r="1025" spans="1:18" s="471" customFormat="1" ht="12.75" customHeight="1" x14ac:dyDescent="0.25">
      <c r="A1025" s="467"/>
      <c r="B1025" s="523"/>
      <c r="C1025" s="523"/>
      <c r="D1025" s="523"/>
      <c r="E1025" s="523"/>
      <c r="F1025" s="523"/>
      <c r="G1025" s="523"/>
      <c r="H1025" s="523"/>
      <c r="I1025" s="523"/>
      <c r="J1025" s="523"/>
      <c r="K1025" s="523"/>
      <c r="L1025" s="523"/>
      <c r="M1025" s="523"/>
      <c r="N1025" s="523"/>
      <c r="O1025" s="523"/>
      <c r="P1025" s="523"/>
      <c r="Q1025" s="523"/>
      <c r="R1025" s="523"/>
    </row>
    <row r="1026" spans="1:18" s="471" customFormat="1" ht="12.75" customHeight="1" x14ac:dyDescent="0.25">
      <c r="A1026" s="467"/>
      <c r="B1026" s="523"/>
      <c r="C1026" s="523"/>
      <c r="D1026" s="523"/>
      <c r="E1026" s="523"/>
      <c r="F1026" s="523"/>
      <c r="G1026" s="523"/>
      <c r="H1026" s="523"/>
      <c r="I1026" s="523"/>
      <c r="J1026" s="523"/>
      <c r="K1026" s="523"/>
      <c r="L1026" s="523"/>
      <c r="M1026" s="523"/>
      <c r="N1026" s="523"/>
      <c r="O1026" s="523"/>
      <c r="P1026" s="523"/>
      <c r="Q1026" s="523"/>
      <c r="R1026" s="523"/>
    </row>
    <row r="1027" spans="1:18" s="471" customFormat="1" ht="12.75" customHeight="1" x14ac:dyDescent="0.25">
      <c r="A1027" s="467"/>
      <c r="B1027" s="523"/>
      <c r="C1027" s="523"/>
      <c r="D1027" s="523"/>
      <c r="E1027" s="523"/>
      <c r="F1027" s="523"/>
      <c r="G1027" s="523"/>
      <c r="H1027" s="523"/>
      <c r="I1027" s="523"/>
      <c r="J1027" s="523"/>
      <c r="K1027" s="523"/>
      <c r="L1027" s="523"/>
      <c r="M1027" s="523"/>
      <c r="N1027" s="523"/>
      <c r="O1027" s="523"/>
      <c r="P1027" s="523"/>
      <c r="Q1027" s="523"/>
      <c r="R1027" s="523"/>
    </row>
    <row r="1028" spans="1:18" s="471" customFormat="1" ht="12.75" customHeight="1" x14ac:dyDescent="0.25">
      <c r="A1028" s="467"/>
      <c r="B1028" s="523"/>
      <c r="C1028" s="523"/>
      <c r="D1028" s="523"/>
      <c r="E1028" s="523"/>
      <c r="F1028" s="523"/>
      <c r="G1028" s="523"/>
      <c r="H1028" s="523"/>
      <c r="I1028" s="523"/>
      <c r="J1028" s="523"/>
      <c r="K1028" s="523"/>
      <c r="L1028" s="523"/>
      <c r="M1028" s="523"/>
      <c r="N1028" s="523"/>
      <c r="O1028" s="523"/>
      <c r="P1028" s="523"/>
      <c r="Q1028" s="523"/>
      <c r="R1028" s="523"/>
    </row>
    <row r="1029" spans="1:18" s="471" customFormat="1" ht="12.75" customHeight="1" x14ac:dyDescent="0.25">
      <c r="A1029" s="467"/>
      <c r="B1029" s="523"/>
      <c r="C1029" s="523"/>
      <c r="D1029" s="523"/>
      <c r="E1029" s="523"/>
      <c r="F1029" s="523"/>
      <c r="G1029" s="523"/>
      <c r="H1029" s="523"/>
      <c r="I1029" s="523"/>
      <c r="J1029" s="523"/>
      <c r="K1029" s="523"/>
      <c r="L1029" s="523"/>
      <c r="M1029" s="523"/>
      <c r="N1029" s="523"/>
      <c r="O1029" s="523"/>
      <c r="P1029" s="523"/>
      <c r="Q1029" s="523"/>
      <c r="R1029" s="523"/>
    </row>
    <row r="1030" spans="1:18" s="471" customFormat="1" ht="12.75" customHeight="1" x14ac:dyDescent="0.25">
      <c r="A1030" s="467"/>
      <c r="B1030" s="523"/>
      <c r="C1030" s="523"/>
      <c r="D1030" s="523"/>
      <c r="E1030" s="523"/>
      <c r="F1030" s="523"/>
      <c r="G1030" s="523"/>
      <c r="H1030" s="523"/>
      <c r="I1030" s="523"/>
      <c r="J1030" s="523"/>
      <c r="K1030" s="523"/>
      <c r="L1030" s="523"/>
      <c r="M1030" s="523"/>
      <c r="N1030" s="523"/>
      <c r="O1030" s="523"/>
      <c r="P1030" s="523"/>
      <c r="Q1030" s="523"/>
      <c r="R1030" s="523"/>
    </row>
    <row r="1031" spans="1:18" s="471" customFormat="1" ht="12.75" customHeight="1" x14ac:dyDescent="0.25">
      <c r="A1031" s="467"/>
      <c r="B1031" s="523"/>
      <c r="C1031" s="523"/>
      <c r="D1031" s="523"/>
      <c r="E1031" s="523"/>
      <c r="F1031" s="523"/>
      <c r="G1031" s="523"/>
      <c r="H1031" s="523"/>
      <c r="I1031" s="523"/>
      <c r="J1031" s="523"/>
      <c r="K1031" s="523"/>
      <c r="L1031" s="523"/>
      <c r="M1031" s="523"/>
      <c r="N1031" s="523"/>
      <c r="O1031" s="523"/>
      <c r="P1031" s="523"/>
      <c r="Q1031" s="523"/>
      <c r="R1031" s="523"/>
    </row>
    <row r="1032" spans="1:18" s="471" customFormat="1" ht="12.75" customHeight="1" x14ac:dyDescent="0.25">
      <c r="A1032" s="467"/>
      <c r="B1032" s="523"/>
      <c r="C1032" s="523"/>
      <c r="D1032" s="523"/>
      <c r="E1032" s="523"/>
      <c r="F1032" s="523"/>
      <c r="G1032" s="523"/>
      <c r="H1032" s="523"/>
      <c r="I1032" s="523"/>
      <c r="J1032" s="523"/>
      <c r="K1032" s="523"/>
      <c r="L1032" s="523"/>
      <c r="M1032" s="523"/>
      <c r="N1032" s="523"/>
      <c r="O1032" s="523"/>
      <c r="P1032" s="523"/>
      <c r="Q1032" s="523"/>
      <c r="R1032" s="523"/>
    </row>
    <row r="1033" spans="1:18" s="471" customFormat="1" ht="12.75" customHeight="1" x14ac:dyDescent="0.25">
      <c r="A1033" s="467"/>
      <c r="B1033" s="523"/>
      <c r="C1033" s="523"/>
      <c r="D1033" s="523"/>
      <c r="E1033" s="523"/>
      <c r="F1033" s="523"/>
      <c r="G1033" s="523"/>
      <c r="H1033" s="523"/>
      <c r="I1033" s="523"/>
      <c r="J1033" s="523"/>
      <c r="K1033" s="523"/>
      <c r="L1033" s="523"/>
      <c r="M1033" s="523"/>
      <c r="N1033" s="523"/>
      <c r="O1033" s="523"/>
      <c r="P1033" s="523"/>
      <c r="Q1033" s="523"/>
      <c r="R1033" s="523"/>
    </row>
    <row r="1034" spans="1:18" s="471" customFormat="1" ht="12.75" customHeight="1" x14ac:dyDescent="0.25">
      <c r="A1034" s="467"/>
      <c r="B1034" s="523"/>
      <c r="C1034" s="523"/>
      <c r="D1034" s="523"/>
      <c r="E1034" s="523"/>
      <c r="F1034" s="523"/>
      <c r="G1034" s="523"/>
      <c r="H1034" s="523"/>
      <c r="I1034" s="523"/>
      <c r="J1034" s="523"/>
      <c r="K1034" s="523"/>
      <c r="L1034" s="523"/>
      <c r="M1034" s="523"/>
      <c r="N1034" s="523"/>
      <c r="O1034" s="523"/>
      <c r="P1034" s="523"/>
      <c r="Q1034" s="523"/>
      <c r="R1034" s="523"/>
    </row>
    <row r="1035" spans="1:18" s="471" customFormat="1" ht="12.75" customHeight="1" x14ac:dyDescent="0.25">
      <c r="A1035" s="467"/>
      <c r="B1035" s="523"/>
      <c r="C1035" s="523"/>
      <c r="D1035" s="523"/>
      <c r="E1035" s="523"/>
      <c r="F1035" s="523"/>
      <c r="G1035" s="523"/>
      <c r="H1035" s="523"/>
      <c r="I1035" s="523"/>
      <c r="J1035" s="523"/>
      <c r="K1035" s="523"/>
      <c r="L1035" s="523"/>
      <c r="M1035" s="523"/>
      <c r="N1035" s="523"/>
      <c r="O1035" s="523"/>
      <c r="P1035" s="523"/>
      <c r="Q1035" s="523"/>
      <c r="R1035" s="523"/>
    </row>
    <row r="1036" spans="1:18" s="471" customFormat="1" ht="12.75" customHeight="1" x14ac:dyDescent="0.25">
      <c r="A1036" s="467"/>
      <c r="B1036" s="523"/>
      <c r="C1036" s="523"/>
      <c r="D1036" s="523"/>
      <c r="E1036" s="523"/>
      <c r="F1036" s="523"/>
      <c r="G1036" s="523"/>
      <c r="H1036" s="523"/>
      <c r="I1036" s="523"/>
      <c r="J1036" s="523"/>
      <c r="K1036" s="523"/>
      <c r="L1036" s="523"/>
      <c r="M1036" s="523"/>
      <c r="N1036" s="523"/>
      <c r="O1036" s="523"/>
      <c r="P1036" s="523"/>
      <c r="Q1036" s="523"/>
      <c r="R1036" s="523"/>
    </row>
    <row r="1037" spans="1:18" s="471" customFormat="1" ht="12.75" customHeight="1" x14ac:dyDescent="0.25">
      <c r="A1037" s="467"/>
      <c r="B1037" s="523"/>
      <c r="C1037" s="523"/>
      <c r="D1037" s="523"/>
      <c r="E1037" s="523"/>
      <c r="F1037" s="523"/>
      <c r="G1037" s="523"/>
      <c r="H1037" s="523"/>
      <c r="I1037" s="523"/>
      <c r="J1037" s="523"/>
      <c r="K1037" s="523"/>
      <c r="L1037" s="523"/>
      <c r="M1037" s="523"/>
      <c r="N1037" s="523"/>
      <c r="O1037" s="523"/>
      <c r="P1037" s="523"/>
      <c r="Q1037" s="523"/>
      <c r="R1037" s="523"/>
    </row>
    <row r="1038" spans="1:18" s="471" customFormat="1" ht="12.75" customHeight="1" x14ac:dyDescent="0.25">
      <c r="A1038" s="467"/>
      <c r="B1038" s="523"/>
      <c r="C1038" s="523"/>
      <c r="D1038" s="523"/>
      <c r="E1038" s="523"/>
      <c r="F1038" s="523"/>
      <c r="G1038" s="523"/>
      <c r="H1038" s="523"/>
      <c r="I1038" s="523"/>
      <c r="J1038" s="523"/>
      <c r="K1038" s="523"/>
      <c r="L1038" s="523"/>
      <c r="M1038" s="523"/>
      <c r="N1038" s="523"/>
      <c r="O1038" s="523"/>
      <c r="P1038" s="523"/>
      <c r="Q1038" s="523"/>
      <c r="R1038" s="523"/>
    </row>
    <row r="1039" spans="1:18" s="471" customFormat="1" ht="12.75" customHeight="1" x14ac:dyDescent="0.25">
      <c r="A1039" s="467"/>
      <c r="B1039" s="523"/>
      <c r="C1039" s="523"/>
      <c r="D1039" s="523"/>
      <c r="E1039" s="523"/>
      <c r="F1039" s="523"/>
      <c r="G1039" s="523"/>
      <c r="H1039" s="523"/>
      <c r="I1039" s="523"/>
      <c r="J1039" s="523"/>
      <c r="K1039" s="523"/>
      <c r="L1039" s="523"/>
      <c r="M1039" s="523"/>
      <c r="N1039" s="523"/>
      <c r="O1039" s="523"/>
      <c r="P1039" s="523"/>
      <c r="Q1039" s="523"/>
      <c r="R1039" s="523"/>
    </row>
    <row r="1040" spans="1:18" s="471" customFormat="1" ht="12.75" customHeight="1" x14ac:dyDescent="0.25">
      <c r="A1040" s="467"/>
      <c r="B1040" s="523"/>
      <c r="C1040" s="523"/>
      <c r="D1040" s="523"/>
      <c r="E1040" s="523"/>
      <c r="F1040" s="523"/>
      <c r="G1040" s="523"/>
      <c r="H1040" s="523"/>
      <c r="I1040" s="523"/>
      <c r="J1040" s="523"/>
      <c r="K1040" s="523"/>
      <c r="L1040" s="523"/>
      <c r="M1040" s="523"/>
      <c r="N1040" s="523"/>
      <c r="O1040" s="523"/>
      <c r="P1040" s="523"/>
      <c r="Q1040" s="523"/>
      <c r="R1040" s="523"/>
    </row>
    <row r="1041" spans="1:18" s="471" customFormat="1" ht="12.75" customHeight="1" x14ac:dyDescent="0.25">
      <c r="A1041" s="467"/>
      <c r="B1041" s="523"/>
      <c r="C1041" s="523"/>
      <c r="D1041" s="523"/>
      <c r="E1041" s="523"/>
      <c r="F1041" s="523"/>
      <c r="G1041" s="523"/>
      <c r="H1041" s="523"/>
      <c r="I1041" s="523"/>
      <c r="J1041" s="523"/>
      <c r="K1041" s="523"/>
      <c r="L1041" s="523"/>
      <c r="M1041" s="523"/>
      <c r="N1041" s="523"/>
      <c r="O1041" s="523"/>
      <c r="P1041" s="523"/>
      <c r="Q1041" s="523"/>
      <c r="R1041" s="523"/>
    </row>
    <row r="1042" spans="1:18" s="471" customFormat="1" ht="12.75" customHeight="1" x14ac:dyDescent="0.25">
      <c r="A1042" s="467"/>
      <c r="B1042" s="523"/>
      <c r="C1042" s="523"/>
      <c r="D1042" s="523"/>
      <c r="E1042" s="523"/>
      <c r="F1042" s="523"/>
      <c r="G1042" s="523"/>
      <c r="H1042" s="523"/>
      <c r="I1042" s="523"/>
      <c r="J1042" s="523"/>
      <c r="K1042" s="523"/>
      <c r="L1042" s="523"/>
      <c r="M1042" s="523"/>
      <c r="N1042" s="523"/>
      <c r="O1042" s="523"/>
      <c r="P1042" s="523"/>
      <c r="Q1042" s="523"/>
      <c r="R1042" s="523"/>
    </row>
    <row r="1043" spans="1:18" s="471" customFormat="1" ht="12.75" customHeight="1" x14ac:dyDescent="0.25">
      <c r="A1043" s="467"/>
      <c r="B1043" s="523"/>
      <c r="C1043" s="523"/>
      <c r="D1043" s="523"/>
      <c r="E1043" s="523"/>
      <c r="F1043" s="523"/>
      <c r="G1043" s="523"/>
      <c r="H1043" s="523"/>
      <c r="I1043" s="523"/>
      <c r="J1043" s="523"/>
      <c r="K1043" s="523"/>
      <c r="L1043" s="523"/>
      <c r="M1043" s="523"/>
      <c r="N1043" s="523"/>
      <c r="O1043" s="523"/>
      <c r="P1043" s="523"/>
      <c r="Q1043" s="523"/>
      <c r="R1043" s="523"/>
    </row>
    <row r="1044" spans="1:18" s="471" customFormat="1" ht="12.75" customHeight="1" x14ac:dyDescent="0.25">
      <c r="A1044" s="467"/>
      <c r="B1044" s="523"/>
      <c r="C1044" s="523"/>
      <c r="D1044" s="523"/>
      <c r="E1044" s="523"/>
      <c r="F1044" s="523"/>
      <c r="G1044" s="523"/>
      <c r="H1044" s="523"/>
      <c r="I1044" s="523"/>
      <c r="J1044" s="523"/>
      <c r="K1044" s="523"/>
      <c r="L1044" s="523"/>
      <c r="M1044" s="523"/>
      <c r="N1044" s="523"/>
      <c r="O1044" s="523"/>
      <c r="P1044" s="523"/>
      <c r="Q1044" s="523"/>
      <c r="R1044" s="523"/>
    </row>
    <row r="1045" spans="1:18" s="471" customFormat="1" ht="12.75" customHeight="1" x14ac:dyDescent="0.25">
      <c r="A1045" s="467"/>
      <c r="B1045" s="523"/>
      <c r="C1045" s="523"/>
      <c r="D1045" s="523"/>
      <c r="E1045" s="523"/>
      <c r="F1045" s="523"/>
      <c r="G1045" s="523"/>
      <c r="H1045" s="523"/>
      <c r="I1045" s="523"/>
      <c r="J1045" s="523"/>
      <c r="K1045" s="523"/>
      <c r="L1045" s="523"/>
      <c r="M1045" s="523"/>
      <c r="N1045" s="523"/>
      <c r="O1045" s="523"/>
      <c r="P1045" s="523"/>
      <c r="Q1045" s="523"/>
      <c r="R1045" s="523"/>
    </row>
    <row r="1046" spans="1:18" s="471" customFormat="1" ht="12.75" customHeight="1" x14ac:dyDescent="0.25">
      <c r="A1046" s="467"/>
      <c r="B1046" s="523"/>
      <c r="C1046" s="523"/>
      <c r="D1046" s="523"/>
      <c r="E1046" s="523"/>
      <c r="F1046" s="523"/>
      <c r="G1046" s="523"/>
      <c r="H1046" s="523"/>
      <c r="I1046" s="523"/>
      <c r="J1046" s="523"/>
      <c r="K1046" s="523"/>
      <c r="L1046" s="523"/>
      <c r="M1046" s="523"/>
      <c r="N1046" s="523"/>
      <c r="O1046" s="523"/>
      <c r="P1046" s="523"/>
      <c r="Q1046" s="523"/>
      <c r="R1046" s="523"/>
    </row>
    <row r="1047" spans="1:18" s="471" customFormat="1" ht="12.75" customHeight="1" x14ac:dyDescent="0.25">
      <c r="A1047" s="467"/>
      <c r="B1047" s="523"/>
      <c r="C1047" s="523"/>
      <c r="D1047" s="523"/>
      <c r="E1047" s="523"/>
      <c r="F1047" s="523"/>
      <c r="G1047" s="523"/>
      <c r="H1047" s="523"/>
      <c r="I1047" s="523"/>
      <c r="J1047" s="523"/>
      <c r="K1047" s="523"/>
      <c r="L1047" s="523"/>
      <c r="M1047" s="523"/>
      <c r="N1047" s="523"/>
      <c r="O1047" s="523"/>
      <c r="P1047" s="523"/>
      <c r="Q1047" s="523"/>
      <c r="R1047" s="523"/>
    </row>
    <row r="1048" spans="1:18" s="471" customFormat="1" ht="12.75" customHeight="1" x14ac:dyDescent="0.25">
      <c r="A1048" s="467"/>
      <c r="B1048" s="523"/>
      <c r="C1048" s="523"/>
      <c r="D1048" s="523"/>
      <c r="E1048" s="523"/>
      <c r="F1048" s="523"/>
      <c r="G1048" s="523"/>
      <c r="H1048" s="523"/>
      <c r="I1048" s="523"/>
      <c r="J1048" s="523"/>
      <c r="K1048" s="523"/>
      <c r="L1048" s="523"/>
      <c r="M1048" s="523"/>
      <c r="N1048" s="523"/>
      <c r="O1048" s="523"/>
      <c r="P1048" s="523"/>
      <c r="Q1048" s="523"/>
      <c r="R1048" s="523"/>
    </row>
    <row r="1049" spans="1:18" s="471" customFormat="1" ht="12.75" customHeight="1" x14ac:dyDescent="0.25">
      <c r="A1049" s="467"/>
      <c r="B1049" s="523"/>
      <c r="C1049" s="523"/>
      <c r="D1049" s="523"/>
      <c r="E1049" s="523"/>
      <c r="F1049" s="523"/>
      <c r="G1049" s="523"/>
      <c r="H1049" s="523"/>
      <c r="I1049" s="523"/>
      <c r="J1049" s="523"/>
      <c r="K1049" s="523"/>
      <c r="L1049" s="523"/>
      <c r="M1049" s="523"/>
      <c r="N1049" s="523"/>
      <c r="O1049" s="523"/>
      <c r="P1049" s="523"/>
      <c r="Q1049" s="523"/>
      <c r="R1049" s="523"/>
    </row>
    <row r="1050" spans="1:18" s="471" customFormat="1" ht="12.75" customHeight="1" x14ac:dyDescent="0.25">
      <c r="A1050" s="467"/>
      <c r="B1050" s="523"/>
      <c r="C1050" s="523"/>
      <c r="D1050" s="523"/>
      <c r="E1050" s="523"/>
      <c r="F1050" s="523"/>
      <c r="G1050" s="523"/>
      <c r="H1050" s="523"/>
      <c r="I1050" s="523"/>
      <c r="J1050" s="523"/>
      <c r="K1050" s="523"/>
      <c r="L1050" s="523"/>
      <c r="M1050" s="523"/>
      <c r="N1050" s="523"/>
      <c r="O1050" s="523"/>
      <c r="P1050" s="523"/>
      <c r="Q1050" s="523"/>
      <c r="R1050" s="523"/>
    </row>
    <row r="1051" spans="1:18" s="471" customFormat="1" ht="12.75" customHeight="1" x14ac:dyDescent="0.25">
      <c r="A1051" s="467"/>
      <c r="B1051" s="523"/>
      <c r="C1051" s="523"/>
      <c r="D1051" s="523"/>
      <c r="E1051" s="523"/>
      <c r="F1051" s="523"/>
      <c r="G1051" s="523"/>
      <c r="H1051" s="523"/>
      <c r="I1051" s="523"/>
      <c r="J1051" s="523"/>
      <c r="K1051" s="523"/>
      <c r="L1051" s="523"/>
      <c r="M1051" s="523"/>
      <c r="N1051" s="523"/>
      <c r="O1051" s="523"/>
      <c r="P1051" s="523"/>
      <c r="Q1051" s="523"/>
      <c r="R1051" s="523"/>
    </row>
    <row r="1052" spans="1:18" s="471" customFormat="1" ht="12.75" customHeight="1" x14ac:dyDescent="0.25">
      <c r="A1052" s="467"/>
      <c r="B1052" s="523"/>
      <c r="C1052" s="523"/>
      <c r="D1052" s="523"/>
      <c r="E1052" s="523"/>
      <c r="F1052" s="523"/>
      <c r="G1052" s="523"/>
      <c r="H1052" s="523"/>
      <c r="I1052" s="523"/>
      <c r="J1052" s="523"/>
      <c r="K1052" s="523"/>
      <c r="L1052" s="523"/>
      <c r="M1052" s="523"/>
      <c r="N1052" s="523"/>
      <c r="O1052" s="523"/>
      <c r="P1052" s="523"/>
      <c r="Q1052" s="523"/>
      <c r="R1052" s="523"/>
    </row>
    <row r="1053" spans="1:18" s="471" customFormat="1" ht="12.75" customHeight="1" x14ac:dyDescent="0.25">
      <c r="A1053" s="467"/>
      <c r="B1053" s="523"/>
      <c r="C1053" s="523"/>
      <c r="D1053" s="523"/>
      <c r="E1053" s="523"/>
      <c r="F1053" s="523"/>
      <c r="G1053" s="523"/>
      <c r="H1053" s="523"/>
      <c r="I1053" s="523"/>
      <c r="J1053" s="523"/>
      <c r="K1053" s="523"/>
      <c r="L1053" s="523"/>
      <c r="M1053" s="523"/>
      <c r="N1053" s="523"/>
      <c r="O1053" s="523"/>
      <c r="P1053" s="523"/>
      <c r="Q1053" s="523"/>
      <c r="R1053" s="523"/>
    </row>
    <row r="1054" spans="1:18" s="471" customFormat="1" ht="12.75" customHeight="1" x14ac:dyDescent="0.25">
      <c r="A1054" s="467"/>
      <c r="B1054" s="523"/>
      <c r="C1054" s="523"/>
      <c r="D1054" s="523"/>
      <c r="E1054" s="523"/>
      <c r="F1054" s="523"/>
      <c r="G1054" s="523"/>
      <c r="H1054" s="523"/>
      <c r="I1054" s="523"/>
      <c r="J1054" s="523"/>
      <c r="K1054" s="523"/>
      <c r="L1054" s="523"/>
      <c r="M1054" s="523"/>
      <c r="N1054" s="523"/>
      <c r="O1054" s="523"/>
      <c r="P1054" s="523"/>
      <c r="Q1054" s="523"/>
      <c r="R1054" s="523"/>
    </row>
    <row r="1055" spans="1:18" s="471" customFormat="1" ht="12.75" customHeight="1" x14ac:dyDescent="0.25">
      <c r="A1055" s="467"/>
      <c r="B1055" s="523"/>
      <c r="C1055" s="523"/>
      <c r="D1055" s="523"/>
      <c r="E1055" s="523"/>
      <c r="F1055" s="523"/>
      <c r="G1055" s="523"/>
      <c r="H1055" s="523"/>
      <c r="I1055" s="523"/>
      <c r="J1055" s="523"/>
      <c r="K1055" s="523"/>
      <c r="L1055" s="523"/>
      <c r="M1055" s="523"/>
      <c r="N1055" s="523"/>
      <c r="O1055" s="523"/>
      <c r="P1055" s="523"/>
      <c r="Q1055" s="523"/>
      <c r="R1055" s="523"/>
    </row>
    <row r="1056" spans="1:18" s="471" customFormat="1" ht="12.75" customHeight="1" x14ac:dyDescent="0.25">
      <c r="A1056" s="467"/>
      <c r="B1056" s="523"/>
      <c r="C1056" s="523"/>
      <c r="D1056" s="523"/>
      <c r="E1056" s="523"/>
      <c r="F1056" s="523"/>
      <c r="G1056" s="523"/>
      <c r="H1056" s="523"/>
      <c r="I1056" s="523"/>
      <c r="J1056" s="523"/>
      <c r="K1056" s="523"/>
      <c r="L1056" s="523"/>
      <c r="M1056" s="523"/>
      <c r="N1056" s="523"/>
      <c r="O1056" s="523"/>
      <c r="P1056" s="523"/>
      <c r="Q1056" s="523"/>
      <c r="R1056" s="523"/>
    </row>
    <row r="1057" spans="1:18" s="471" customFormat="1" ht="12.75" customHeight="1" x14ac:dyDescent="0.25">
      <c r="A1057" s="467"/>
      <c r="B1057" s="523"/>
      <c r="C1057" s="523"/>
      <c r="D1057" s="523"/>
      <c r="E1057" s="523"/>
      <c r="F1057" s="523"/>
      <c r="G1057" s="523"/>
      <c r="H1057" s="523"/>
      <c r="I1057" s="523"/>
      <c r="J1057" s="523"/>
      <c r="K1057" s="523"/>
      <c r="L1057" s="523"/>
      <c r="M1057" s="523"/>
      <c r="N1057" s="523"/>
      <c r="O1057" s="523"/>
      <c r="P1057" s="523"/>
      <c r="Q1057" s="523"/>
      <c r="R1057" s="523"/>
    </row>
    <row r="1058" spans="1:18" s="471" customFormat="1" ht="12.75" customHeight="1" x14ac:dyDescent="0.25">
      <c r="A1058" s="467"/>
      <c r="B1058" s="523"/>
      <c r="C1058" s="523"/>
      <c r="D1058" s="523"/>
      <c r="E1058" s="523"/>
      <c r="F1058" s="523"/>
      <c r="G1058" s="523"/>
      <c r="H1058" s="523"/>
      <c r="I1058" s="523"/>
      <c r="J1058" s="523"/>
      <c r="K1058" s="523"/>
      <c r="L1058" s="523"/>
      <c r="M1058" s="523"/>
      <c r="N1058" s="523"/>
      <c r="O1058" s="523"/>
      <c r="P1058" s="523"/>
      <c r="Q1058" s="523"/>
      <c r="R1058" s="523"/>
    </row>
    <row r="1059" spans="1:18" s="471" customFormat="1" ht="12.75" customHeight="1" x14ac:dyDescent="0.25">
      <c r="A1059" s="467"/>
      <c r="B1059" s="523"/>
      <c r="C1059" s="523"/>
      <c r="D1059" s="523"/>
      <c r="E1059" s="523"/>
      <c r="F1059" s="523"/>
      <c r="G1059" s="523"/>
      <c r="H1059" s="523"/>
      <c r="I1059" s="523"/>
      <c r="J1059" s="523"/>
      <c r="K1059" s="523"/>
      <c r="L1059" s="523"/>
      <c r="M1059" s="523"/>
      <c r="N1059" s="523"/>
      <c r="O1059" s="523"/>
      <c r="P1059" s="523"/>
      <c r="Q1059" s="523"/>
      <c r="R1059" s="523"/>
    </row>
    <row r="1060" spans="1:18" s="471" customFormat="1" ht="12.75" customHeight="1" x14ac:dyDescent="0.25">
      <c r="A1060" s="467"/>
      <c r="B1060" s="523"/>
      <c r="C1060" s="523"/>
      <c r="D1060" s="523"/>
      <c r="E1060" s="523"/>
      <c r="F1060" s="523"/>
      <c r="G1060" s="523"/>
      <c r="H1060" s="523"/>
      <c r="I1060" s="523"/>
      <c r="J1060" s="523"/>
      <c r="K1060" s="523"/>
      <c r="L1060" s="523"/>
      <c r="M1060" s="523"/>
      <c r="N1060" s="523"/>
      <c r="O1060" s="523"/>
      <c r="P1060" s="523"/>
      <c r="Q1060" s="523"/>
      <c r="R1060" s="523"/>
    </row>
    <row r="1061" spans="1:18" s="471" customFormat="1" ht="12.75" customHeight="1" x14ac:dyDescent="0.25">
      <c r="A1061" s="467"/>
      <c r="B1061" s="523"/>
      <c r="C1061" s="523"/>
      <c r="D1061" s="523"/>
      <c r="E1061" s="523"/>
      <c r="F1061" s="523"/>
      <c r="G1061" s="523"/>
      <c r="H1061" s="523"/>
      <c r="I1061" s="523"/>
      <c r="J1061" s="523"/>
      <c r="K1061" s="523"/>
      <c r="L1061" s="523"/>
      <c r="M1061" s="523"/>
      <c r="N1061" s="523"/>
      <c r="O1061" s="523"/>
      <c r="P1061" s="523"/>
      <c r="Q1061" s="523"/>
      <c r="R1061" s="523"/>
    </row>
    <row r="1062" spans="1:18" s="471" customFormat="1" ht="12.75" customHeight="1" x14ac:dyDescent="0.25">
      <c r="A1062" s="467"/>
      <c r="B1062" s="523"/>
      <c r="C1062" s="523"/>
      <c r="D1062" s="523"/>
      <c r="E1062" s="523"/>
      <c r="F1062" s="523"/>
      <c r="G1062" s="523"/>
      <c r="H1062" s="523"/>
      <c r="I1062" s="523"/>
      <c r="J1062" s="523"/>
      <c r="K1062" s="523"/>
      <c r="L1062" s="523"/>
      <c r="M1062" s="523"/>
      <c r="N1062" s="523"/>
      <c r="O1062" s="523"/>
      <c r="P1062" s="523"/>
      <c r="Q1062" s="523"/>
      <c r="R1062" s="523"/>
    </row>
    <row r="1063" spans="1:18" s="471" customFormat="1" ht="12.75" customHeight="1" x14ac:dyDescent="0.25">
      <c r="A1063" s="467"/>
      <c r="B1063" s="523"/>
      <c r="C1063" s="523"/>
      <c r="D1063" s="523"/>
      <c r="E1063" s="523"/>
      <c r="F1063" s="523"/>
      <c r="G1063" s="523"/>
      <c r="H1063" s="523"/>
      <c r="I1063" s="523"/>
      <c r="J1063" s="523"/>
      <c r="K1063" s="523"/>
      <c r="L1063" s="523"/>
      <c r="M1063" s="523"/>
      <c r="N1063" s="523"/>
      <c r="O1063" s="523"/>
      <c r="P1063" s="523"/>
      <c r="Q1063" s="523"/>
      <c r="R1063" s="523"/>
    </row>
    <row r="1064" spans="1:18" s="471" customFormat="1" ht="12.75" customHeight="1" x14ac:dyDescent="0.25">
      <c r="A1064" s="467"/>
      <c r="B1064" s="523"/>
      <c r="C1064" s="523"/>
      <c r="D1064" s="523"/>
      <c r="E1064" s="523"/>
      <c r="F1064" s="523"/>
      <c r="G1064" s="523"/>
      <c r="H1064" s="523"/>
      <c r="I1064" s="523"/>
      <c r="J1064" s="523"/>
      <c r="K1064" s="523"/>
      <c r="L1064" s="523"/>
      <c r="M1064" s="523"/>
      <c r="N1064" s="523"/>
      <c r="O1064" s="523"/>
      <c r="P1064" s="523"/>
      <c r="Q1064" s="523"/>
      <c r="R1064" s="523"/>
    </row>
    <row r="1065" spans="1:18" s="471" customFormat="1" ht="12.75" customHeight="1" x14ac:dyDescent="0.25">
      <c r="A1065" s="467"/>
      <c r="B1065" s="523"/>
      <c r="C1065" s="523"/>
      <c r="D1065" s="523"/>
      <c r="E1065" s="523"/>
      <c r="F1065" s="523"/>
      <c r="G1065" s="523"/>
      <c r="H1065" s="523"/>
      <c r="I1065" s="523"/>
      <c r="J1065" s="523"/>
      <c r="K1065" s="523"/>
      <c r="L1065" s="523"/>
      <c r="M1065" s="523"/>
      <c r="N1065" s="523"/>
      <c r="O1065" s="523"/>
      <c r="P1065" s="523"/>
      <c r="Q1065" s="523"/>
      <c r="R1065" s="523"/>
    </row>
    <row r="1066" spans="1:18" s="471" customFormat="1" ht="12.75" customHeight="1" x14ac:dyDescent="0.25">
      <c r="A1066" s="467"/>
      <c r="B1066" s="523"/>
      <c r="C1066" s="523"/>
      <c r="D1066" s="523"/>
      <c r="E1066" s="523"/>
      <c r="F1066" s="523"/>
      <c r="G1066" s="523"/>
      <c r="H1066" s="523"/>
      <c r="I1066" s="523"/>
      <c r="J1066" s="523"/>
      <c r="K1066" s="523"/>
      <c r="L1066" s="523"/>
      <c r="M1066" s="523"/>
      <c r="N1066" s="523"/>
      <c r="O1066" s="523"/>
      <c r="P1066" s="523"/>
      <c r="Q1066" s="523"/>
      <c r="R1066" s="523"/>
    </row>
    <row r="1067" spans="1:18" s="471" customFormat="1" ht="12.75" customHeight="1" x14ac:dyDescent="0.25">
      <c r="A1067" s="467"/>
      <c r="B1067" s="523"/>
      <c r="C1067" s="523"/>
      <c r="D1067" s="523"/>
      <c r="E1067" s="523"/>
      <c r="F1067" s="523"/>
      <c r="G1067" s="523"/>
      <c r="H1067" s="523"/>
      <c r="I1067" s="523"/>
      <c r="J1067" s="523"/>
      <c r="K1067" s="523"/>
      <c r="L1067" s="523"/>
      <c r="M1067" s="523"/>
      <c r="N1067" s="523"/>
      <c r="O1067" s="523"/>
      <c r="P1067" s="523"/>
      <c r="Q1067" s="523"/>
      <c r="R1067" s="523"/>
    </row>
    <row r="1068" spans="1:18" s="471" customFormat="1" ht="12.75" customHeight="1" x14ac:dyDescent="0.25">
      <c r="A1068" s="467"/>
      <c r="B1068" s="523"/>
      <c r="C1068" s="523"/>
      <c r="D1068" s="523"/>
      <c r="E1068" s="523"/>
      <c r="F1068" s="523"/>
      <c r="G1068" s="523"/>
      <c r="H1068" s="523"/>
      <c r="I1068" s="523"/>
      <c r="J1068" s="523"/>
      <c r="K1068" s="523"/>
      <c r="L1068" s="523"/>
      <c r="M1068" s="523"/>
      <c r="N1068" s="523"/>
      <c r="O1068" s="523"/>
      <c r="P1068" s="523"/>
      <c r="Q1068" s="523"/>
      <c r="R1068" s="523"/>
    </row>
    <row r="1069" spans="1:18" s="471" customFormat="1" ht="12.75" customHeight="1" x14ac:dyDescent="0.25">
      <c r="A1069" s="467"/>
      <c r="B1069" s="523"/>
      <c r="C1069" s="523"/>
      <c r="D1069" s="523"/>
      <c r="E1069" s="523"/>
      <c r="F1069" s="523"/>
      <c r="G1069" s="523"/>
      <c r="H1069" s="523"/>
      <c r="I1069" s="523"/>
      <c r="J1069" s="523"/>
      <c r="K1069" s="523"/>
      <c r="L1069" s="523"/>
      <c r="M1069" s="523"/>
      <c r="N1069" s="523"/>
      <c r="O1069" s="523"/>
      <c r="P1069" s="523"/>
      <c r="Q1069" s="523"/>
      <c r="R1069" s="523"/>
    </row>
    <row r="1070" spans="1:18" s="471" customFormat="1" ht="12.75" customHeight="1" x14ac:dyDescent="0.25">
      <c r="A1070" s="467"/>
      <c r="B1070" s="523"/>
      <c r="C1070" s="523"/>
      <c r="D1070" s="523"/>
      <c r="E1070" s="523"/>
      <c r="F1070" s="523"/>
      <c r="G1070" s="523"/>
      <c r="H1070" s="523"/>
      <c r="I1070" s="523"/>
      <c r="J1070" s="523"/>
      <c r="K1070" s="523"/>
      <c r="L1070" s="523"/>
      <c r="M1070" s="523"/>
      <c r="N1070" s="523"/>
      <c r="O1070" s="523"/>
      <c r="P1070" s="523"/>
      <c r="Q1070" s="523"/>
      <c r="R1070" s="523"/>
    </row>
    <row r="1071" spans="1:18" s="471" customFormat="1" ht="12.75" customHeight="1" x14ac:dyDescent="0.25">
      <c r="A1071" s="467"/>
      <c r="B1071" s="523"/>
      <c r="C1071" s="523"/>
      <c r="D1071" s="523"/>
      <c r="E1071" s="523"/>
      <c r="F1071" s="523"/>
      <c r="G1071" s="523"/>
      <c r="H1071" s="523"/>
      <c r="I1071" s="523"/>
      <c r="J1071" s="523"/>
      <c r="K1071" s="523"/>
      <c r="L1071" s="523"/>
      <c r="M1071" s="523"/>
      <c r="N1071" s="523"/>
      <c r="O1071" s="523"/>
      <c r="P1071" s="523"/>
      <c r="Q1071" s="523"/>
      <c r="R1071" s="523"/>
    </row>
    <row r="1072" spans="1:18" s="471" customFormat="1" ht="12.75" customHeight="1" x14ac:dyDescent="0.25">
      <c r="A1072" s="467"/>
      <c r="B1072" s="523"/>
      <c r="C1072" s="523"/>
      <c r="D1072" s="523"/>
      <c r="E1072" s="523"/>
      <c r="F1072" s="523"/>
      <c r="G1072" s="523"/>
      <c r="H1072" s="523"/>
      <c r="I1072" s="523"/>
      <c r="J1072" s="523"/>
      <c r="K1072" s="523"/>
      <c r="L1072" s="523"/>
      <c r="M1072" s="523"/>
      <c r="N1072" s="523"/>
      <c r="O1072" s="523"/>
      <c r="P1072" s="523"/>
      <c r="Q1072" s="523"/>
      <c r="R1072" s="523"/>
    </row>
    <row r="1073" spans="1:18" s="471" customFormat="1" ht="12.75" customHeight="1" x14ac:dyDescent="0.25">
      <c r="A1073" s="467"/>
      <c r="B1073" s="523"/>
      <c r="C1073" s="523"/>
      <c r="D1073" s="523"/>
      <c r="E1073" s="523"/>
      <c r="F1073" s="523"/>
      <c r="G1073" s="523"/>
      <c r="H1073" s="523"/>
      <c r="I1073" s="523"/>
      <c r="J1073" s="523"/>
      <c r="K1073" s="523"/>
      <c r="L1073" s="523"/>
      <c r="M1073" s="523"/>
      <c r="N1073" s="523"/>
      <c r="O1073" s="523"/>
      <c r="P1073" s="523"/>
      <c r="Q1073" s="523"/>
      <c r="R1073" s="523"/>
    </row>
    <row r="1074" spans="1:18" s="471" customFormat="1" ht="12.75" customHeight="1" x14ac:dyDescent="0.25">
      <c r="A1074" s="467"/>
      <c r="B1074" s="523"/>
      <c r="C1074" s="523"/>
      <c r="D1074" s="523"/>
      <c r="E1074" s="523"/>
      <c r="F1074" s="523"/>
      <c r="G1074" s="523"/>
      <c r="H1074" s="523"/>
      <c r="I1074" s="523"/>
      <c r="J1074" s="523"/>
      <c r="K1074" s="523"/>
      <c r="L1074" s="523"/>
      <c r="M1074" s="523"/>
      <c r="N1074" s="523"/>
      <c r="O1074" s="523"/>
      <c r="P1074" s="523"/>
      <c r="Q1074" s="523"/>
      <c r="R1074" s="523"/>
    </row>
    <row r="1075" spans="1:18" s="471" customFormat="1" ht="12.75" customHeight="1" x14ac:dyDescent="0.25">
      <c r="A1075" s="467"/>
      <c r="B1075" s="523"/>
      <c r="C1075" s="523"/>
      <c r="D1075" s="523"/>
      <c r="E1075" s="523"/>
      <c r="F1075" s="523"/>
      <c r="G1075" s="523"/>
      <c r="H1075" s="523"/>
      <c r="I1075" s="523"/>
      <c r="J1075" s="523"/>
      <c r="K1075" s="523"/>
      <c r="L1075" s="523"/>
      <c r="M1075" s="523"/>
      <c r="N1075" s="523"/>
      <c r="O1075" s="523"/>
      <c r="P1075" s="523"/>
      <c r="Q1075" s="523"/>
      <c r="R1075" s="523"/>
    </row>
    <row r="1076" spans="1:18" s="471" customFormat="1" ht="12.75" customHeight="1" x14ac:dyDescent="0.25">
      <c r="A1076" s="467"/>
      <c r="B1076" s="523"/>
      <c r="C1076" s="523"/>
      <c r="D1076" s="523"/>
      <c r="E1076" s="523"/>
      <c r="F1076" s="523"/>
      <c r="G1076" s="523"/>
      <c r="H1076" s="523"/>
      <c r="I1076" s="523"/>
      <c r="J1076" s="523"/>
      <c r="K1076" s="523"/>
      <c r="L1076" s="523"/>
      <c r="M1076" s="523"/>
      <c r="N1076" s="523"/>
      <c r="O1076" s="523"/>
      <c r="P1076" s="523"/>
      <c r="Q1076" s="523"/>
      <c r="R1076" s="523"/>
    </row>
    <row r="1077" spans="1:18" s="471" customFormat="1" ht="12.75" customHeight="1" x14ac:dyDescent="0.25">
      <c r="A1077" s="467"/>
      <c r="B1077" s="523"/>
      <c r="C1077" s="523"/>
      <c r="D1077" s="523"/>
      <c r="E1077" s="523"/>
      <c r="F1077" s="523"/>
      <c r="G1077" s="523"/>
      <c r="H1077" s="523"/>
      <c r="I1077" s="523"/>
      <c r="J1077" s="523"/>
      <c r="K1077" s="523"/>
      <c r="L1077" s="523"/>
      <c r="M1077" s="523"/>
      <c r="N1077" s="523"/>
      <c r="O1077" s="523"/>
      <c r="P1077" s="523"/>
      <c r="Q1077" s="523"/>
      <c r="R1077" s="523"/>
    </row>
    <row r="1078" spans="1:18" s="471" customFormat="1" ht="12.75" customHeight="1" x14ac:dyDescent="0.25">
      <c r="A1078" s="467"/>
      <c r="B1078" s="523"/>
      <c r="C1078" s="523"/>
      <c r="D1078" s="523"/>
      <c r="E1078" s="523"/>
      <c r="F1078" s="523"/>
      <c r="G1078" s="523"/>
      <c r="H1078" s="523"/>
      <c r="I1078" s="523"/>
      <c r="J1078" s="523"/>
      <c r="K1078" s="523"/>
      <c r="L1078" s="523"/>
      <c r="M1078" s="523"/>
      <c r="N1078" s="523"/>
      <c r="O1078" s="523"/>
      <c r="P1078" s="523"/>
      <c r="Q1078" s="523"/>
      <c r="R1078" s="523"/>
    </row>
    <row r="1079" spans="1:18" s="471" customFormat="1" ht="12.75" customHeight="1" x14ac:dyDescent="0.25">
      <c r="A1079" s="467"/>
      <c r="B1079" s="523"/>
      <c r="C1079" s="523"/>
      <c r="D1079" s="523"/>
      <c r="E1079" s="523"/>
      <c r="F1079" s="523"/>
      <c r="G1079" s="523"/>
      <c r="H1079" s="523"/>
      <c r="I1079" s="523"/>
      <c r="J1079" s="523"/>
      <c r="K1079" s="523"/>
      <c r="L1079" s="523"/>
      <c r="M1079" s="523"/>
      <c r="N1079" s="523"/>
      <c r="O1079" s="523"/>
      <c r="P1079" s="523"/>
      <c r="Q1079" s="523"/>
      <c r="R1079" s="523"/>
    </row>
    <row r="1080" spans="1:18" s="471" customFormat="1" ht="12.75" customHeight="1" x14ac:dyDescent="0.25">
      <c r="A1080" s="467"/>
      <c r="B1080" s="523"/>
      <c r="C1080" s="523"/>
      <c r="D1080" s="523"/>
      <c r="E1080" s="523"/>
      <c r="F1080" s="523"/>
      <c r="G1080" s="523"/>
      <c r="H1080" s="523"/>
      <c r="I1080" s="523"/>
      <c r="J1080" s="523"/>
      <c r="K1080" s="523"/>
      <c r="L1080" s="523"/>
      <c r="M1080" s="523"/>
      <c r="N1080" s="523"/>
      <c r="O1080" s="523"/>
      <c r="P1080" s="523"/>
      <c r="Q1080" s="523"/>
      <c r="R1080" s="523"/>
    </row>
    <row r="1081" spans="1:18" s="471" customFormat="1" ht="12.75" customHeight="1" x14ac:dyDescent="0.25">
      <c r="A1081" s="467"/>
      <c r="B1081" s="523"/>
      <c r="C1081" s="523"/>
      <c r="D1081" s="523"/>
      <c r="E1081" s="523"/>
      <c r="F1081" s="523"/>
      <c r="G1081" s="523"/>
      <c r="H1081" s="523"/>
      <c r="I1081" s="523"/>
      <c r="J1081" s="523"/>
      <c r="K1081" s="523"/>
      <c r="L1081" s="523"/>
      <c r="M1081" s="523"/>
      <c r="N1081" s="523"/>
      <c r="O1081" s="523"/>
      <c r="P1081" s="523"/>
      <c r="Q1081" s="523"/>
      <c r="R1081" s="523"/>
    </row>
    <row r="1082" spans="1:18" s="471" customFormat="1" ht="12.75" customHeight="1" x14ac:dyDescent="0.25">
      <c r="A1082" s="467"/>
      <c r="B1082" s="523"/>
      <c r="C1082" s="523"/>
      <c r="D1082" s="523"/>
      <c r="E1082" s="523"/>
      <c r="F1082" s="523"/>
      <c r="G1082" s="523"/>
      <c r="H1082" s="523"/>
      <c r="I1082" s="523"/>
      <c r="J1082" s="523"/>
      <c r="K1082" s="523"/>
      <c r="L1082" s="523"/>
      <c r="M1082" s="523"/>
      <c r="N1082" s="523"/>
      <c r="O1082" s="523"/>
      <c r="P1082" s="523"/>
      <c r="Q1082" s="523"/>
      <c r="R1082" s="523"/>
    </row>
    <row r="1083" spans="1:18" s="471" customFormat="1" ht="12.75" customHeight="1" x14ac:dyDescent="0.25">
      <c r="A1083" s="467"/>
      <c r="B1083" s="523"/>
      <c r="C1083" s="523"/>
      <c r="D1083" s="523"/>
      <c r="E1083" s="523"/>
      <c r="F1083" s="523"/>
      <c r="G1083" s="523"/>
      <c r="H1083" s="523"/>
      <c r="I1083" s="523"/>
      <c r="J1083" s="523"/>
      <c r="K1083" s="523"/>
      <c r="L1083" s="523"/>
      <c r="M1083" s="523"/>
      <c r="N1083" s="523"/>
      <c r="O1083" s="523"/>
      <c r="P1083" s="523"/>
      <c r="Q1083" s="523"/>
      <c r="R1083" s="523"/>
    </row>
    <row r="1084" spans="1:18" s="471" customFormat="1" ht="12.75" customHeight="1" x14ac:dyDescent="0.25">
      <c r="A1084" s="467"/>
      <c r="B1084" s="523"/>
      <c r="C1084" s="523"/>
      <c r="D1084" s="523"/>
      <c r="E1084" s="523"/>
      <c r="F1084" s="523"/>
      <c r="G1084" s="523"/>
      <c r="H1084" s="523"/>
      <c r="I1084" s="523"/>
      <c r="J1084" s="523"/>
      <c r="K1084" s="523"/>
      <c r="L1084" s="523"/>
      <c r="M1084" s="523"/>
      <c r="N1084" s="523"/>
      <c r="O1084" s="523"/>
      <c r="P1084" s="523"/>
      <c r="Q1084" s="523"/>
      <c r="R1084" s="523"/>
    </row>
    <row r="1085" spans="1:18" s="471" customFormat="1" ht="12.75" customHeight="1" x14ac:dyDescent="0.25">
      <c r="A1085" s="467"/>
      <c r="B1085" s="523"/>
      <c r="C1085" s="523"/>
      <c r="D1085" s="523"/>
      <c r="E1085" s="523"/>
      <c r="F1085" s="523"/>
      <c r="G1085" s="523"/>
      <c r="H1085" s="523"/>
      <c r="I1085" s="523"/>
      <c r="J1085" s="523"/>
      <c r="K1085" s="523"/>
      <c r="L1085" s="523"/>
      <c r="M1085" s="523"/>
      <c r="N1085" s="523"/>
      <c r="O1085" s="523"/>
      <c r="P1085" s="523"/>
      <c r="Q1085" s="523"/>
      <c r="R1085" s="523"/>
    </row>
    <row r="1086" spans="1:18" s="471" customFormat="1" ht="12.75" customHeight="1" x14ac:dyDescent="0.25">
      <c r="A1086" s="467"/>
      <c r="B1086" s="523"/>
      <c r="C1086" s="523"/>
      <c r="D1086" s="523"/>
      <c r="E1086" s="523"/>
      <c r="F1086" s="523"/>
      <c r="G1086" s="523"/>
      <c r="H1086" s="523"/>
      <c r="I1086" s="523"/>
      <c r="J1086" s="523"/>
      <c r="K1086" s="523"/>
      <c r="L1086" s="523"/>
      <c r="M1086" s="523"/>
      <c r="N1086" s="523"/>
      <c r="O1086" s="523"/>
      <c r="P1086" s="523"/>
      <c r="Q1086" s="523"/>
      <c r="R1086" s="523"/>
    </row>
    <row r="1087" spans="1:18" s="471" customFormat="1" ht="12.75" customHeight="1" x14ac:dyDescent="0.25">
      <c r="A1087" s="467"/>
      <c r="B1087" s="523"/>
      <c r="C1087" s="523"/>
      <c r="D1087" s="523"/>
      <c r="E1087" s="523"/>
      <c r="F1087" s="523"/>
      <c r="G1087" s="523"/>
      <c r="H1087" s="523"/>
      <c r="I1087" s="523"/>
      <c r="J1087" s="523"/>
      <c r="K1087" s="523"/>
      <c r="L1087" s="523"/>
      <c r="M1087" s="523"/>
      <c r="N1087" s="523"/>
      <c r="O1087" s="523"/>
      <c r="P1087" s="523"/>
      <c r="Q1087" s="523"/>
      <c r="R1087" s="523"/>
    </row>
    <row r="1088" spans="1:18" s="471" customFormat="1" ht="12.75" customHeight="1" x14ac:dyDescent="0.25">
      <c r="A1088" s="467"/>
      <c r="B1088" s="523"/>
      <c r="C1088" s="523"/>
      <c r="D1088" s="523"/>
      <c r="E1088" s="523"/>
      <c r="F1088" s="523"/>
      <c r="G1088" s="523"/>
      <c r="H1088" s="523"/>
      <c r="I1088" s="523"/>
      <c r="J1088" s="523"/>
      <c r="K1088" s="523"/>
      <c r="L1088" s="523"/>
      <c r="M1088" s="523"/>
      <c r="N1088" s="523"/>
      <c r="O1088" s="523"/>
      <c r="P1088" s="523"/>
      <c r="Q1088" s="523"/>
      <c r="R1088" s="523"/>
    </row>
    <row r="1089" spans="1:18" s="471" customFormat="1" ht="12.75" customHeight="1" x14ac:dyDescent="0.25">
      <c r="A1089" s="467"/>
      <c r="B1089" s="523"/>
      <c r="C1089" s="523"/>
      <c r="D1089" s="523"/>
      <c r="E1089" s="523"/>
      <c r="F1089" s="523"/>
      <c r="G1089" s="523"/>
      <c r="H1089" s="523"/>
      <c r="I1089" s="523"/>
      <c r="J1089" s="523"/>
      <c r="K1089" s="523"/>
      <c r="L1089" s="523"/>
      <c r="M1089" s="523"/>
      <c r="N1089" s="523"/>
      <c r="O1089" s="523"/>
      <c r="P1089" s="523"/>
      <c r="Q1089" s="523"/>
      <c r="R1089" s="523"/>
    </row>
    <row r="1090" spans="1:18" s="471" customFormat="1" ht="12.75" customHeight="1" x14ac:dyDescent="0.25">
      <c r="A1090" s="467"/>
      <c r="B1090" s="523"/>
      <c r="C1090" s="523"/>
      <c r="D1090" s="523"/>
      <c r="E1090" s="523"/>
      <c r="F1090" s="523"/>
      <c r="G1090" s="523"/>
      <c r="H1090" s="523"/>
      <c r="I1090" s="523"/>
      <c r="J1090" s="523"/>
      <c r="K1090" s="523"/>
      <c r="L1090" s="523"/>
      <c r="M1090" s="523"/>
      <c r="N1090" s="523"/>
      <c r="O1090" s="523"/>
      <c r="P1090" s="523"/>
      <c r="Q1090" s="523"/>
      <c r="R1090" s="523"/>
    </row>
    <row r="1091" spans="1:18" s="471" customFormat="1" ht="12.75" customHeight="1" x14ac:dyDescent="0.25">
      <c r="A1091" s="467"/>
      <c r="B1091" s="523"/>
      <c r="C1091" s="523"/>
      <c r="D1091" s="523"/>
      <c r="E1091" s="523"/>
      <c r="F1091" s="523"/>
      <c r="G1091" s="523"/>
      <c r="H1091" s="523"/>
      <c r="I1091" s="523"/>
      <c r="J1091" s="523"/>
      <c r="K1091" s="523"/>
      <c r="L1091" s="523"/>
      <c r="M1091" s="523"/>
      <c r="N1091" s="523"/>
      <c r="O1091" s="523"/>
      <c r="P1091" s="523"/>
      <c r="Q1091" s="523"/>
      <c r="R1091" s="523"/>
    </row>
    <row r="1092" spans="1:18" s="471" customFormat="1" ht="12.75" customHeight="1" x14ac:dyDescent="0.25">
      <c r="A1092" s="467"/>
      <c r="B1092" s="523"/>
      <c r="C1092" s="523"/>
      <c r="D1092" s="523"/>
      <c r="E1092" s="523"/>
      <c r="F1092" s="523"/>
      <c r="G1092" s="523"/>
      <c r="H1092" s="523"/>
      <c r="I1092" s="523"/>
      <c r="J1092" s="523"/>
      <c r="K1092" s="523"/>
      <c r="L1092" s="523"/>
      <c r="M1092" s="523"/>
      <c r="N1092" s="523"/>
      <c r="O1092" s="523"/>
      <c r="P1092" s="523"/>
      <c r="Q1092" s="523"/>
      <c r="R1092" s="523"/>
    </row>
    <row r="1093" spans="1:18" s="471" customFormat="1" ht="12.75" customHeight="1" x14ac:dyDescent="0.25">
      <c r="A1093" s="467"/>
      <c r="B1093" s="523"/>
      <c r="C1093" s="523"/>
      <c r="D1093" s="523"/>
      <c r="E1093" s="523"/>
      <c r="F1093" s="523"/>
      <c r="G1093" s="523"/>
      <c r="H1093" s="523"/>
      <c r="I1093" s="523"/>
      <c r="J1093" s="523"/>
      <c r="K1093" s="523"/>
      <c r="L1093" s="523"/>
      <c r="M1093" s="523"/>
      <c r="N1093" s="523"/>
      <c r="O1093" s="523"/>
      <c r="P1093" s="523"/>
      <c r="Q1093" s="523"/>
      <c r="R1093" s="523"/>
    </row>
    <row r="1094" spans="1:18" s="471" customFormat="1" ht="12.75" customHeight="1" x14ac:dyDescent="0.25">
      <c r="A1094" s="467"/>
      <c r="B1094" s="523"/>
      <c r="C1094" s="523"/>
      <c r="D1094" s="523"/>
      <c r="E1094" s="523"/>
      <c r="F1094" s="523"/>
      <c r="G1094" s="523"/>
      <c r="H1094" s="523"/>
      <c r="I1094" s="523"/>
      <c r="J1094" s="523"/>
      <c r="K1094" s="523"/>
      <c r="L1094" s="523"/>
      <c r="M1094" s="523"/>
      <c r="N1094" s="523"/>
      <c r="O1094" s="523"/>
      <c r="P1094" s="523"/>
      <c r="Q1094" s="523"/>
      <c r="R1094" s="523"/>
    </row>
    <row r="1095" spans="1:18" s="471" customFormat="1" ht="12.75" customHeight="1" x14ac:dyDescent="0.25">
      <c r="A1095" s="467"/>
      <c r="B1095" s="523"/>
      <c r="C1095" s="523"/>
      <c r="D1095" s="523"/>
      <c r="E1095" s="523"/>
      <c r="F1095" s="523"/>
      <c r="G1095" s="523"/>
      <c r="H1095" s="523"/>
      <c r="I1095" s="523"/>
      <c r="J1095" s="523"/>
      <c r="K1095" s="523"/>
      <c r="L1095" s="523"/>
      <c r="M1095" s="523"/>
      <c r="N1095" s="523"/>
      <c r="O1095" s="523"/>
      <c r="P1095" s="523"/>
      <c r="Q1095" s="523"/>
      <c r="R1095" s="523"/>
    </row>
    <row r="1096" spans="1:18" s="471" customFormat="1" ht="12.75" customHeight="1" x14ac:dyDescent="0.25">
      <c r="A1096" s="467"/>
      <c r="B1096" s="523"/>
      <c r="C1096" s="523"/>
      <c r="D1096" s="523"/>
      <c r="E1096" s="523"/>
      <c r="F1096" s="523"/>
      <c r="G1096" s="523"/>
      <c r="H1096" s="523"/>
      <c r="I1096" s="523"/>
      <c r="J1096" s="523"/>
      <c r="K1096" s="523"/>
      <c r="L1096" s="523"/>
      <c r="M1096" s="523"/>
      <c r="N1096" s="523"/>
      <c r="O1096" s="523"/>
      <c r="P1096" s="523"/>
      <c r="Q1096" s="523"/>
      <c r="R1096" s="523"/>
    </row>
    <row r="1097" spans="1:18" s="471" customFormat="1" ht="12.75" customHeight="1" x14ac:dyDescent="0.25">
      <c r="A1097" s="467"/>
      <c r="B1097" s="523"/>
      <c r="C1097" s="523"/>
      <c r="D1097" s="523"/>
      <c r="E1097" s="523"/>
      <c r="F1097" s="523"/>
      <c r="G1097" s="523"/>
      <c r="H1097" s="523"/>
      <c r="I1097" s="523"/>
      <c r="J1097" s="523"/>
      <c r="K1097" s="523"/>
      <c r="L1097" s="523"/>
      <c r="M1097" s="523"/>
      <c r="N1097" s="523"/>
      <c r="O1097" s="523"/>
      <c r="P1097" s="523"/>
      <c r="Q1097" s="523"/>
      <c r="R1097" s="523"/>
    </row>
    <row r="1098" spans="1:18" s="471" customFormat="1" ht="12.75" customHeight="1" x14ac:dyDescent="0.25">
      <c r="A1098" s="467"/>
      <c r="B1098" s="523"/>
      <c r="C1098" s="523"/>
      <c r="D1098" s="523"/>
      <c r="E1098" s="523"/>
      <c r="F1098" s="523"/>
      <c r="G1098" s="523"/>
      <c r="H1098" s="523"/>
      <c r="I1098" s="523"/>
      <c r="J1098" s="523"/>
      <c r="K1098" s="523"/>
      <c r="L1098" s="523"/>
      <c r="M1098" s="523"/>
      <c r="N1098" s="523"/>
      <c r="O1098" s="523"/>
      <c r="P1098" s="523"/>
      <c r="Q1098" s="523"/>
      <c r="R1098" s="523"/>
    </row>
    <row r="1099" spans="1:18" s="471" customFormat="1" ht="12.75" customHeight="1" x14ac:dyDescent="0.25">
      <c r="A1099" s="467"/>
      <c r="B1099" s="523"/>
      <c r="C1099" s="523"/>
      <c r="D1099" s="523"/>
      <c r="E1099" s="523"/>
      <c r="F1099" s="523"/>
      <c r="G1099" s="523"/>
      <c r="H1099" s="523"/>
      <c r="I1099" s="523"/>
      <c r="J1099" s="523"/>
      <c r="K1099" s="523"/>
      <c r="L1099" s="523"/>
      <c r="M1099" s="523"/>
      <c r="N1099" s="523"/>
      <c r="O1099" s="523"/>
      <c r="P1099" s="523"/>
      <c r="Q1099" s="523"/>
      <c r="R1099" s="523"/>
    </row>
    <row r="1100" spans="1:18" s="471" customFormat="1" ht="12.75" customHeight="1" x14ac:dyDescent="0.25">
      <c r="A1100" s="467"/>
      <c r="B1100" s="523"/>
      <c r="C1100" s="523"/>
      <c r="D1100" s="523"/>
      <c r="E1100" s="523"/>
      <c r="F1100" s="523"/>
      <c r="G1100" s="523"/>
      <c r="H1100" s="523"/>
      <c r="I1100" s="523"/>
      <c r="J1100" s="523"/>
      <c r="K1100" s="523"/>
      <c r="L1100" s="523"/>
      <c r="M1100" s="523"/>
      <c r="N1100" s="523"/>
      <c r="O1100" s="523"/>
      <c r="P1100" s="523"/>
      <c r="Q1100" s="523"/>
      <c r="R1100" s="523"/>
    </row>
    <row r="1101" spans="1:18" s="471" customFormat="1" ht="12.75" customHeight="1" x14ac:dyDescent="0.25">
      <c r="A1101" s="467"/>
      <c r="B1101" s="523"/>
      <c r="C1101" s="523"/>
      <c r="D1101" s="523"/>
      <c r="E1101" s="523"/>
      <c r="F1101" s="523"/>
      <c r="G1101" s="523"/>
      <c r="H1101" s="523"/>
      <c r="I1101" s="523"/>
      <c r="J1101" s="523"/>
      <c r="K1101" s="523"/>
      <c r="L1101" s="523"/>
      <c r="M1101" s="523"/>
      <c r="N1101" s="523"/>
      <c r="O1101" s="523"/>
      <c r="P1101" s="523"/>
      <c r="Q1101" s="523"/>
      <c r="R1101" s="523"/>
    </row>
    <row r="1102" spans="1:18" s="471" customFormat="1" ht="12.75" customHeight="1" x14ac:dyDescent="0.25">
      <c r="A1102" s="467"/>
      <c r="B1102" s="523"/>
      <c r="C1102" s="523"/>
      <c r="D1102" s="523"/>
      <c r="E1102" s="523"/>
      <c r="F1102" s="523"/>
      <c r="G1102" s="523"/>
      <c r="H1102" s="523"/>
      <c r="I1102" s="523"/>
      <c r="J1102" s="523"/>
      <c r="K1102" s="523"/>
      <c r="L1102" s="523"/>
      <c r="M1102" s="523"/>
      <c r="N1102" s="523"/>
      <c r="O1102" s="523"/>
      <c r="P1102" s="523"/>
      <c r="Q1102" s="523"/>
      <c r="R1102" s="523"/>
    </row>
    <row r="1103" spans="1:18" s="471" customFormat="1" ht="12.75" customHeight="1" x14ac:dyDescent="0.25">
      <c r="A1103" s="467"/>
      <c r="B1103" s="523"/>
      <c r="C1103" s="523"/>
      <c r="D1103" s="523"/>
      <c r="E1103" s="523"/>
      <c r="F1103" s="523"/>
      <c r="G1103" s="523"/>
      <c r="H1103" s="523"/>
      <c r="I1103" s="523"/>
      <c r="J1103" s="523"/>
      <c r="K1103" s="523"/>
      <c r="L1103" s="523"/>
      <c r="M1103" s="523"/>
      <c r="N1103" s="523"/>
      <c r="O1103" s="523"/>
      <c r="P1103" s="523"/>
      <c r="Q1103" s="523"/>
      <c r="R1103" s="523"/>
    </row>
    <row r="1104" spans="1:18" s="471" customFormat="1" ht="12.75" customHeight="1" x14ac:dyDescent="0.25">
      <c r="A1104" s="467"/>
      <c r="B1104" s="523"/>
      <c r="C1104" s="523"/>
      <c r="D1104" s="523"/>
      <c r="E1104" s="523"/>
      <c r="F1104" s="523"/>
      <c r="G1104" s="523"/>
      <c r="H1104" s="523"/>
      <c r="I1104" s="523"/>
      <c r="J1104" s="523"/>
      <c r="K1104" s="523"/>
      <c r="L1104" s="523"/>
      <c r="M1104" s="523"/>
      <c r="N1104" s="523"/>
      <c r="O1104" s="523"/>
      <c r="P1104" s="523"/>
      <c r="Q1104" s="523"/>
      <c r="R1104" s="523"/>
    </row>
    <row r="1105" spans="1:18" s="471" customFormat="1" ht="12.75" customHeight="1" x14ac:dyDescent="0.25">
      <c r="A1105" s="467"/>
      <c r="B1105" s="523"/>
      <c r="C1105" s="523"/>
      <c r="D1105" s="523"/>
      <c r="E1105" s="523"/>
      <c r="F1105" s="523"/>
      <c r="G1105" s="523"/>
      <c r="H1105" s="523"/>
      <c r="I1105" s="523"/>
      <c r="J1105" s="523"/>
      <c r="K1105" s="523"/>
      <c r="L1105" s="523"/>
      <c r="M1105" s="523"/>
      <c r="N1105" s="523"/>
      <c r="O1105" s="523"/>
      <c r="P1105" s="523"/>
      <c r="Q1105" s="523"/>
      <c r="R1105" s="523"/>
    </row>
    <row r="1106" spans="1:18" s="471" customFormat="1" ht="12.75" customHeight="1" x14ac:dyDescent="0.25">
      <c r="A1106" s="467"/>
      <c r="B1106" s="523"/>
      <c r="C1106" s="523"/>
      <c r="D1106" s="523"/>
      <c r="E1106" s="523"/>
      <c r="F1106" s="523"/>
      <c r="G1106" s="523"/>
      <c r="H1106" s="523"/>
      <c r="I1106" s="523"/>
      <c r="J1106" s="523"/>
      <c r="K1106" s="523"/>
      <c r="L1106" s="523"/>
      <c r="M1106" s="523"/>
      <c r="N1106" s="523"/>
      <c r="O1106" s="523"/>
      <c r="P1106" s="523"/>
      <c r="Q1106" s="523"/>
      <c r="R1106" s="523"/>
    </row>
    <row r="1107" spans="1:18" s="471" customFormat="1" ht="12.75" customHeight="1" x14ac:dyDescent="0.25">
      <c r="A1107" s="467"/>
      <c r="B1107" s="523"/>
      <c r="C1107" s="523"/>
      <c r="D1107" s="523"/>
      <c r="E1107" s="523"/>
      <c r="F1107" s="523"/>
      <c r="G1107" s="523"/>
      <c r="H1107" s="523"/>
      <c r="I1107" s="523"/>
      <c r="J1107" s="523"/>
      <c r="K1107" s="523"/>
      <c r="L1107" s="523"/>
      <c r="M1107" s="523"/>
      <c r="N1107" s="523"/>
      <c r="O1107" s="523"/>
      <c r="P1107" s="523"/>
      <c r="Q1107" s="523"/>
      <c r="R1107" s="523"/>
    </row>
    <row r="1108" spans="1:18" s="471" customFormat="1" ht="12.75" customHeight="1" x14ac:dyDescent="0.25">
      <c r="A1108" s="467"/>
      <c r="B1108" s="523"/>
      <c r="C1108" s="523"/>
      <c r="D1108" s="523"/>
      <c r="E1108" s="523"/>
      <c r="F1108" s="523"/>
      <c r="G1108" s="523"/>
      <c r="H1108" s="523"/>
      <c r="I1108" s="523"/>
      <c r="J1108" s="523"/>
      <c r="K1108" s="523"/>
      <c r="L1108" s="523"/>
      <c r="M1108" s="523"/>
      <c r="N1108" s="523"/>
      <c r="O1108" s="523"/>
      <c r="P1108" s="523"/>
      <c r="Q1108" s="523"/>
      <c r="R1108" s="523"/>
    </row>
    <row r="1109" spans="1:18" s="471" customFormat="1" ht="12.75" customHeight="1" x14ac:dyDescent="0.25">
      <c r="A1109" s="467"/>
      <c r="B1109" s="523"/>
      <c r="C1109" s="523"/>
      <c r="D1109" s="523"/>
      <c r="E1109" s="523"/>
      <c r="F1109" s="523"/>
      <c r="G1109" s="523"/>
      <c r="H1109" s="523"/>
      <c r="I1109" s="523"/>
      <c r="J1109" s="523"/>
      <c r="K1109" s="523"/>
      <c r="L1109" s="523"/>
      <c r="M1109" s="523"/>
      <c r="N1109" s="523"/>
      <c r="O1109" s="523"/>
      <c r="P1109" s="523"/>
      <c r="Q1109" s="523"/>
      <c r="R1109" s="523"/>
    </row>
    <row r="1110" spans="1:18" s="471" customFormat="1" ht="12.75" customHeight="1" x14ac:dyDescent="0.25">
      <c r="A1110" s="467"/>
      <c r="B1110" s="523"/>
      <c r="C1110" s="523"/>
      <c r="D1110" s="523"/>
      <c r="E1110" s="523"/>
      <c r="F1110" s="523"/>
      <c r="G1110" s="523"/>
      <c r="H1110" s="523"/>
      <c r="I1110" s="523"/>
      <c r="J1110" s="523"/>
      <c r="K1110" s="523"/>
      <c r="L1110" s="523"/>
      <c r="M1110" s="523"/>
      <c r="N1110" s="523"/>
      <c r="O1110" s="523"/>
      <c r="P1110" s="523"/>
      <c r="Q1110" s="523"/>
      <c r="R1110" s="523"/>
    </row>
    <row r="1111" spans="1:18" s="471" customFormat="1" ht="12.75" customHeight="1" x14ac:dyDescent="0.25">
      <c r="A1111" s="467"/>
      <c r="B1111" s="523"/>
      <c r="C1111" s="523"/>
      <c r="D1111" s="523"/>
      <c r="E1111" s="523"/>
      <c r="F1111" s="523"/>
      <c r="G1111" s="523"/>
      <c r="H1111" s="523"/>
      <c r="I1111" s="523"/>
      <c r="J1111" s="523"/>
      <c r="K1111" s="523"/>
      <c r="L1111" s="523"/>
      <c r="M1111" s="523"/>
      <c r="N1111" s="523"/>
      <c r="O1111" s="523"/>
      <c r="P1111" s="523"/>
      <c r="Q1111" s="523"/>
      <c r="R1111" s="523"/>
    </row>
    <row r="1112" spans="1:18" s="471" customFormat="1" ht="12.75" customHeight="1" x14ac:dyDescent="0.25">
      <c r="A1112" s="467"/>
      <c r="B1112" s="523"/>
      <c r="C1112" s="523"/>
      <c r="D1112" s="523"/>
      <c r="E1112" s="523"/>
      <c r="F1112" s="523"/>
      <c r="G1112" s="523"/>
      <c r="H1112" s="523"/>
      <c r="I1112" s="523"/>
      <c r="J1112" s="523"/>
      <c r="K1112" s="523"/>
      <c r="L1112" s="523"/>
      <c r="M1112" s="523"/>
      <c r="N1112" s="523"/>
      <c r="O1112" s="523"/>
      <c r="P1112" s="523"/>
      <c r="Q1112" s="523"/>
      <c r="R1112" s="523"/>
    </row>
    <row r="1113" spans="1:18" s="471" customFormat="1" ht="12.75" customHeight="1" x14ac:dyDescent="0.25">
      <c r="A1113" s="467"/>
      <c r="B1113" s="523"/>
      <c r="C1113" s="523"/>
      <c r="D1113" s="523"/>
      <c r="E1113" s="523"/>
      <c r="F1113" s="523"/>
      <c r="G1113" s="523"/>
      <c r="H1113" s="523"/>
      <c r="I1113" s="523"/>
      <c r="J1113" s="523"/>
      <c r="K1113" s="523"/>
      <c r="L1113" s="523"/>
      <c r="M1113" s="523"/>
      <c r="N1113" s="523"/>
      <c r="O1113" s="523"/>
      <c r="P1113" s="523"/>
      <c r="Q1113" s="523"/>
      <c r="R1113" s="523"/>
    </row>
    <row r="1114" spans="1:18" s="471" customFormat="1" ht="12.75" customHeight="1" x14ac:dyDescent="0.25">
      <c r="A1114" s="467"/>
      <c r="B1114" s="523"/>
      <c r="C1114" s="523"/>
      <c r="D1114" s="523"/>
      <c r="E1114" s="523"/>
      <c r="F1114" s="523"/>
      <c r="G1114" s="523"/>
      <c r="H1114" s="523"/>
      <c r="I1114" s="523"/>
      <c r="J1114" s="523"/>
      <c r="K1114" s="523"/>
      <c r="L1114" s="523"/>
      <c r="M1114" s="523"/>
      <c r="N1114" s="523"/>
      <c r="O1114" s="523"/>
      <c r="P1114" s="523"/>
      <c r="Q1114" s="523"/>
      <c r="R1114" s="523"/>
    </row>
    <row r="1115" spans="1:18" s="471" customFormat="1" ht="12.75" customHeight="1" x14ac:dyDescent="0.25">
      <c r="A1115" s="467"/>
      <c r="B1115" s="523"/>
      <c r="C1115" s="523"/>
      <c r="D1115" s="523"/>
      <c r="E1115" s="523"/>
      <c r="F1115" s="523"/>
      <c r="G1115" s="523"/>
      <c r="H1115" s="523"/>
      <c r="I1115" s="523"/>
      <c r="J1115" s="523"/>
      <c r="K1115" s="523"/>
      <c r="L1115" s="523"/>
      <c r="M1115" s="523"/>
      <c r="N1115" s="523"/>
      <c r="O1115" s="523"/>
      <c r="P1115" s="523"/>
      <c r="Q1115" s="523"/>
      <c r="R1115" s="523"/>
    </row>
    <row r="1116" spans="1:18" s="471" customFormat="1" ht="12.75" customHeight="1" x14ac:dyDescent="0.25">
      <c r="A1116" s="467"/>
      <c r="B1116" s="523"/>
      <c r="C1116" s="523"/>
      <c r="D1116" s="523"/>
      <c r="E1116" s="523"/>
      <c r="F1116" s="523"/>
      <c r="G1116" s="523"/>
      <c r="H1116" s="523"/>
      <c r="I1116" s="523"/>
      <c r="J1116" s="523"/>
      <c r="K1116" s="523"/>
      <c r="L1116" s="523"/>
      <c r="M1116" s="523"/>
      <c r="N1116" s="523"/>
      <c r="O1116" s="523"/>
      <c r="P1116" s="523"/>
      <c r="Q1116" s="523"/>
      <c r="R1116" s="523"/>
    </row>
    <row r="1117" spans="1:18" s="471" customFormat="1" ht="12.75" customHeight="1" x14ac:dyDescent="0.25">
      <c r="A1117" s="467"/>
      <c r="B1117" s="523"/>
      <c r="C1117" s="523"/>
      <c r="D1117" s="523"/>
      <c r="E1117" s="523"/>
      <c r="F1117" s="523"/>
      <c r="G1117" s="523"/>
      <c r="H1117" s="523"/>
      <c r="I1117" s="523"/>
      <c r="J1117" s="523"/>
      <c r="K1117" s="523"/>
      <c r="L1117" s="523"/>
      <c r="M1117" s="523"/>
      <c r="N1117" s="523"/>
      <c r="O1117" s="523"/>
      <c r="P1117" s="523"/>
      <c r="Q1117" s="523"/>
      <c r="R1117" s="523"/>
    </row>
    <row r="1118" spans="1:18" s="471" customFormat="1" ht="12.75" customHeight="1" x14ac:dyDescent="0.25">
      <c r="A1118" s="467"/>
      <c r="B1118" s="523"/>
      <c r="C1118" s="523"/>
      <c r="D1118" s="523"/>
      <c r="E1118" s="523"/>
      <c r="F1118" s="523"/>
      <c r="G1118" s="523"/>
      <c r="H1118" s="523"/>
      <c r="I1118" s="523"/>
      <c r="J1118" s="523"/>
      <c r="K1118" s="523"/>
      <c r="L1118" s="523"/>
      <c r="M1118" s="523"/>
      <c r="N1118" s="523"/>
      <c r="O1118" s="523"/>
      <c r="P1118" s="523"/>
      <c r="Q1118" s="523"/>
      <c r="R1118" s="523"/>
    </row>
    <row r="1119" spans="1:18" s="471" customFormat="1" ht="12.75" customHeight="1" x14ac:dyDescent="0.25">
      <c r="A1119" s="467"/>
      <c r="B1119" s="523"/>
      <c r="C1119" s="523"/>
      <c r="D1119" s="523"/>
      <c r="E1119" s="523"/>
      <c r="F1119" s="523"/>
      <c r="G1119" s="523"/>
      <c r="H1119" s="523"/>
      <c r="I1119" s="523"/>
      <c r="J1119" s="523"/>
      <c r="K1119" s="523"/>
      <c r="L1119" s="523"/>
      <c r="M1119" s="523"/>
      <c r="N1119" s="523"/>
      <c r="O1119" s="523"/>
      <c r="P1119" s="523"/>
      <c r="Q1119" s="523"/>
      <c r="R1119" s="523"/>
    </row>
    <row r="1120" spans="1:18" s="471" customFormat="1" ht="12.75" customHeight="1" x14ac:dyDescent="0.25">
      <c r="A1120" s="467"/>
      <c r="B1120" s="523"/>
      <c r="C1120" s="523"/>
      <c r="D1120" s="523"/>
      <c r="E1120" s="523"/>
      <c r="F1120" s="523"/>
      <c r="G1120" s="523"/>
      <c r="H1120" s="523"/>
      <c r="I1120" s="523"/>
      <c r="J1120" s="523"/>
      <c r="K1120" s="523"/>
      <c r="L1120" s="523"/>
      <c r="M1120" s="523"/>
      <c r="N1120" s="523"/>
      <c r="O1120" s="523"/>
      <c r="P1120" s="523"/>
      <c r="Q1120" s="523"/>
      <c r="R1120" s="523"/>
    </row>
    <row r="1121" spans="1:18" s="471" customFormat="1" ht="12.75" customHeight="1" x14ac:dyDescent="0.25">
      <c r="A1121" s="467"/>
      <c r="B1121" s="523"/>
      <c r="C1121" s="523"/>
      <c r="D1121" s="523"/>
      <c r="E1121" s="523"/>
      <c r="F1121" s="523"/>
      <c r="G1121" s="523"/>
      <c r="H1121" s="523"/>
      <c r="I1121" s="523"/>
      <c r="J1121" s="523"/>
      <c r="K1121" s="523"/>
      <c r="L1121" s="523"/>
      <c r="M1121" s="523"/>
      <c r="N1121" s="523"/>
      <c r="O1121" s="523"/>
      <c r="P1121" s="523"/>
      <c r="Q1121" s="523"/>
      <c r="R1121" s="523"/>
    </row>
    <row r="1122" spans="1:18" s="471" customFormat="1" ht="12.75" customHeight="1" x14ac:dyDescent="0.25">
      <c r="A1122" s="467"/>
      <c r="B1122" s="523"/>
      <c r="C1122" s="523"/>
      <c r="D1122" s="523"/>
      <c r="E1122" s="523"/>
      <c r="F1122" s="523"/>
      <c r="G1122" s="523"/>
      <c r="H1122" s="523"/>
      <c r="I1122" s="523"/>
      <c r="J1122" s="523"/>
      <c r="K1122" s="523"/>
      <c r="L1122" s="523"/>
      <c r="M1122" s="523"/>
      <c r="N1122" s="523"/>
      <c r="O1122" s="523"/>
      <c r="P1122" s="523"/>
      <c r="Q1122" s="523"/>
      <c r="R1122" s="523"/>
    </row>
    <row r="1123" spans="1:18" s="471" customFormat="1" ht="12.75" customHeight="1" x14ac:dyDescent="0.25">
      <c r="A1123" s="467"/>
      <c r="B1123" s="523"/>
      <c r="C1123" s="523"/>
      <c r="D1123" s="523"/>
      <c r="E1123" s="523"/>
      <c r="F1123" s="523"/>
      <c r="G1123" s="523"/>
      <c r="H1123" s="523"/>
      <c r="I1123" s="523"/>
      <c r="J1123" s="523"/>
      <c r="K1123" s="523"/>
      <c r="L1123" s="523"/>
      <c r="M1123" s="523"/>
      <c r="N1123" s="523"/>
      <c r="O1123" s="523"/>
      <c r="P1123" s="523"/>
      <c r="Q1123" s="523"/>
      <c r="R1123" s="523"/>
    </row>
    <row r="1124" spans="1:18" s="471" customFormat="1" ht="12.75" customHeight="1" x14ac:dyDescent="0.25">
      <c r="A1124" s="467"/>
      <c r="B1124" s="523"/>
      <c r="C1124" s="523"/>
      <c r="D1124" s="523"/>
      <c r="E1124" s="523"/>
      <c r="F1124" s="523"/>
      <c r="G1124" s="523"/>
      <c r="H1124" s="523"/>
      <c r="I1124" s="523"/>
      <c r="J1124" s="523"/>
      <c r="K1124" s="523"/>
      <c r="L1124" s="523"/>
      <c r="M1124" s="523"/>
      <c r="N1124" s="523"/>
      <c r="O1124" s="523"/>
      <c r="P1124" s="523"/>
      <c r="Q1124" s="523"/>
      <c r="R1124" s="523"/>
    </row>
    <row r="1125" spans="1:18" s="471" customFormat="1" ht="12.75" customHeight="1" x14ac:dyDescent="0.25">
      <c r="A1125" s="467"/>
      <c r="B1125" s="523"/>
      <c r="C1125" s="523"/>
      <c r="D1125" s="523"/>
      <c r="E1125" s="523"/>
      <c r="F1125" s="523"/>
      <c r="G1125" s="523"/>
      <c r="H1125" s="523"/>
      <c r="I1125" s="523"/>
      <c r="J1125" s="523"/>
      <c r="K1125" s="523"/>
      <c r="L1125" s="523"/>
      <c r="M1125" s="523"/>
      <c r="N1125" s="523"/>
      <c r="O1125" s="523"/>
      <c r="P1125" s="523"/>
      <c r="Q1125" s="523"/>
      <c r="R1125" s="523"/>
    </row>
    <row r="1126" spans="1:18" s="471" customFormat="1" ht="12.75" customHeight="1" x14ac:dyDescent="0.25">
      <c r="A1126" s="467"/>
      <c r="B1126" s="523"/>
      <c r="C1126" s="523"/>
      <c r="D1126" s="523"/>
      <c r="E1126" s="523"/>
      <c r="F1126" s="523"/>
      <c r="G1126" s="523"/>
      <c r="H1126" s="523"/>
      <c r="I1126" s="523"/>
      <c r="J1126" s="523"/>
      <c r="K1126" s="523"/>
      <c r="L1126" s="523"/>
      <c r="M1126" s="523"/>
      <c r="N1126" s="523"/>
      <c r="O1126" s="523"/>
      <c r="P1126" s="523"/>
      <c r="Q1126" s="523"/>
      <c r="R1126" s="523"/>
    </row>
    <row r="1127" spans="1:18" s="471" customFormat="1" ht="12.75" customHeight="1" x14ac:dyDescent="0.25">
      <c r="A1127" s="467"/>
      <c r="B1127" s="523"/>
      <c r="C1127" s="523"/>
      <c r="D1127" s="523"/>
      <c r="E1127" s="523"/>
      <c r="F1127" s="523"/>
      <c r="G1127" s="523"/>
      <c r="H1127" s="523"/>
      <c r="I1127" s="523"/>
      <c r="J1127" s="523"/>
      <c r="K1127" s="523"/>
      <c r="L1127" s="523"/>
      <c r="M1127" s="523"/>
      <c r="N1127" s="523"/>
      <c r="O1127" s="523"/>
      <c r="P1127" s="523"/>
      <c r="Q1127" s="523"/>
      <c r="R1127" s="523"/>
    </row>
    <row r="1128" spans="1:18" s="471" customFormat="1" ht="12.75" customHeight="1" x14ac:dyDescent="0.25">
      <c r="A1128" s="467"/>
      <c r="B1128" s="523"/>
      <c r="C1128" s="523"/>
      <c r="D1128" s="523"/>
      <c r="E1128" s="523"/>
      <c r="F1128" s="523"/>
      <c r="G1128" s="523"/>
      <c r="H1128" s="523"/>
      <c r="I1128" s="523"/>
      <c r="J1128" s="523"/>
      <c r="K1128" s="523"/>
      <c r="L1128" s="523"/>
      <c r="M1128" s="523"/>
      <c r="N1128" s="523"/>
      <c r="O1128" s="523"/>
      <c r="P1128" s="523"/>
      <c r="Q1128" s="523"/>
      <c r="R1128" s="523"/>
    </row>
    <row r="1129" spans="1:18" s="471" customFormat="1" ht="12.75" customHeight="1" x14ac:dyDescent="0.25">
      <c r="A1129" s="467"/>
      <c r="B1129" s="523"/>
      <c r="C1129" s="523"/>
      <c r="D1129" s="523"/>
      <c r="E1129" s="523"/>
      <c r="F1129" s="523"/>
      <c r="G1129" s="523"/>
      <c r="H1129" s="523"/>
      <c r="I1129" s="523"/>
      <c r="J1129" s="523"/>
      <c r="K1129" s="523"/>
      <c r="L1129" s="523"/>
      <c r="M1129" s="523"/>
      <c r="N1129" s="523"/>
      <c r="O1129" s="523"/>
      <c r="P1129" s="523"/>
      <c r="Q1129" s="523"/>
      <c r="R1129" s="523"/>
    </row>
    <row r="1130" spans="1:18" s="471" customFormat="1" ht="12.75" customHeight="1" x14ac:dyDescent="0.25">
      <c r="A1130" s="467"/>
      <c r="B1130" s="523"/>
      <c r="C1130" s="523"/>
      <c r="D1130" s="523"/>
      <c r="E1130" s="523"/>
      <c r="F1130" s="523"/>
      <c r="G1130" s="523"/>
      <c r="H1130" s="523"/>
      <c r="I1130" s="523"/>
      <c r="J1130" s="523"/>
      <c r="K1130" s="523"/>
      <c r="L1130" s="523"/>
      <c r="M1130" s="523"/>
      <c r="N1130" s="523"/>
      <c r="O1130" s="523"/>
      <c r="P1130" s="523"/>
      <c r="Q1130" s="523"/>
      <c r="R1130" s="523"/>
    </row>
    <row r="1131" spans="1:18" s="471" customFormat="1" ht="12.75" customHeight="1" x14ac:dyDescent="0.25">
      <c r="A1131" s="467"/>
      <c r="B1131" s="523"/>
      <c r="C1131" s="523"/>
      <c r="D1131" s="523"/>
      <c r="E1131" s="523"/>
      <c r="F1131" s="523"/>
      <c r="G1131" s="523"/>
      <c r="H1131" s="523"/>
      <c r="I1131" s="523"/>
      <c r="J1131" s="523"/>
      <c r="K1131" s="523"/>
      <c r="L1131" s="523"/>
      <c r="M1131" s="523"/>
      <c r="N1131" s="523"/>
      <c r="O1131" s="523"/>
      <c r="P1131" s="523"/>
      <c r="Q1131" s="523"/>
      <c r="R1131" s="523"/>
    </row>
    <row r="1132" spans="1:18" s="471" customFormat="1" ht="12.75" customHeight="1" x14ac:dyDescent="0.25">
      <c r="A1132" s="467"/>
      <c r="B1132" s="523"/>
      <c r="C1132" s="523"/>
      <c r="D1132" s="523"/>
      <c r="E1132" s="523"/>
      <c r="F1132" s="523"/>
      <c r="G1132" s="523"/>
      <c r="H1132" s="523"/>
      <c r="I1132" s="523"/>
      <c r="J1132" s="523"/>
      <c r="K1132" s="523"/>
      <c r="L1132" s="523"/>
      <c r="M1132" s="523"/>
      <c r="N1132" s="523"/>
      <c r="O1132" s="523"/>
      <c r="P1132" s="523"/>
      <c r="Q1132" s="523"/>
      <c r="R1132" s="523"/>
    </row>
    <row r="1133" spans="1:18" s="471" customFormat="1" ht="12.75" customHeight="1" x14ac:dyDescent="0.25">
      <c r="A1133" s="467"/>
      <c r="B1133" s="523"/>
      <c r="C1133" s="523"/>
      <c r="D1133" s="523"/>
      <c r="E1133" s="523"/>
      <c r="F1133" s="523"/>
      <c r="G1133" s="523"/>
      <c r="H1133" s="523"/>
      <c r="I1133" s="523"/>
      <c r="J1133" s="523"/>
      <c r="K1133" s="523"/>
      <c r="L1133" s="523"/>
      <c r="M1133" s="523"/>
      <c r="N1133" s="523"/>
      <c r="O1133" s="523"/>
      <c r="P1133" s="523"/>
      <c r="Q1133" s="523"/>
      <c r="R1133" s="523"/>
    </row>
    <row r="1134" spans="1:18" s="471" customFormat="1" ht="12.75" customHeight="1" x14ac:dyDescent="0.25">
      <c r="A1134" s="467"/>
      <c r="B1134" s="523"/>
      <c r="C1134" s="523"/>
      <c r="D1134" s="523"/>
      <c r="E1134" s="523"/>
      <c r="F1134" s="523"/>
      <c r="G1134" s="523"/>
      <c r="H1134" s="523"/>
      <c r="I1134" s="523"/>
      <c r="J1134" s="523"/>
      <c r="K1134" s="523"/>
      <c r="L1134" s="523"/>
      <c r="M1134" s="523"/>
      <c r="N1134" s="523"/>
      <c r="O1134" s="523"/>
      <c r="P1134" s="523"/>
      <c r="Q1134" s="523"/>
      <c r="R1134" s="523"/>
    </row>
    <row r="1135" spans="1:18" s="471" customFormat="1" ht="12.75" customHeight="1" x14ac:dyDescent="0.25">
      <c r="A1135" s="467"/>
      <c r="B1135" s="523"/>
      <c r="C1135" s="523"/>
      <c r="D1135" s="523"/>
      <c r="E1135" s="523"/>
      <c r="F1135" s="523"/>
      <c r="G1135" s="523"/>
      <c r="H1135" s="523"/>
      <c r="I1135" s="523"/>
      <c r="J1135" s="523"/>
      <c r="K1135" s="523"/>
      <c r="L1135" s="523"/>
      <c r="M1135" s="523"/>
      <c r="N1135" s="523"/>
      <c r="O1135" s="523"/>
      <c r="P1135" s="523"/>
      <c r="Q1135" s="523"/>
      <c r="R1135" s="523"/>
    </row>
    <row r="1136" spans="1:18" s="471" customFormat="1" ht="12.75" customHeight="1" x14ac:dyDescent="0.25">
      <c r="A1136" s="467"/>
      <c r="B1136" s="523"/>
      <c r="C1136" s="523"/>
      <c r="D1136" s="523"/>
      <c r="E1136" s="523"/>
      <c r="F1136" s="523"/>
      <c r="G1136" s="523"/>
      <c r="H1136" s="523"/>
      <c r="I1136" s="523"/>
      <c r="J1136" s="523"/>
      <c r="K1136" s="523"/>
      <c r="L1136" s="523"/>
      <c r="M1136" s="523"/>
      <c r="N1136" s="523"/>
      <c r="O1136" s="523"/>
      <c r="P1136" s="523"/>
      <c r="Q1136" s="523"/>
      <c r="R1136" s="523"/>
    </row>
    <row r="1137" spans="1:18" s="471" customFormat="1" ht="12.75" customHeight="1" x14ac:dyDescent="0.25">
      <c r="A1137" s="467"/>
      <c r="B1137" s="523"/>
      <c r="C1137" s="523"/>
      <c r="D1137" s="523"/>
      <c r="E1137" s="523"/>
      <c r="F1137" s="523"/>
      <c r="G1137" s="523"/>
      <c r="H1137" s="523"/>
      <c r="I1137" s="523"/>
      <c r="J1137" s="523"/>
      <c r="K1137" s="523"/>
      <c r="L1137" s="523"/>
      <c r="M1137" s="523"/>
      <c r="N1137" s="523"/>
      <c r="O1137" s="523"/>
      <c r="P1137" s="523"/>
      <c r="Q1137" s="523"/>
      <c r="R1137" s="523"/>
    </row>
    <row r="1138" spans="1:18" s="471" customFormat="1" ht="12.75" customHeight="1" x14ac:dyDescent="0.25">
      <c r="A1138" s="467"/>
      <c r="B1138" s="523"/>
      <c r="C1138" s="523"/>
      <c r="D1138" s="523"/>
      <c r="E1138" s="523"/>
      <c r="F1138" s="523"/>
      <c r="G1138" s="523"/>
      <c r="H1138" s="523"/>
      <c r="I1138" s="523"/>
      <c r="J1138" s="523"/>
      <c r="K1138" s="523"/>
      <c r="L1138" s="523"/>
      <c r="M1138" s="523"/>
      <c r="N1138" s="523"/>
      <c r="O1138" s="523"/>
      <c r="P1138" s="523"/>
      <c r="Q1138" s="523"/>
      <c r="R1138" s="523"/>
    </row>
    <row r="1139" spans="1:18" s="471" customFormat="1" ht="12.75" customHeight="1" x14ac:dyDescent="0.25">
      <c r="A1139" s="467"/>
      <c r="B1139" s="523"/>
      <c r="C1139" s="523"/>
      <c r="D1139" s="523"/>
      <c r="E1139" s="523"/>
      <c r="F1139" s="523"/>
      <c r="G1139" s="523"/>
      <c r="H1139" s="523"/>
      <c r="I1139" s="523"/>
      <c r="J1139" s="523"/>
      <c r="K1139" s="523"/>
      <c r="L1139" s="523"/>
      <c r="M1139" s="523"/>
      <c r="N1139" s="523"/>
      <c r="O1139" s="523"/>
      <c r="P1139" s="523"/>
      <c r="Q1139" s="523"/>
      <c r="R1139" s="523"/>
    </row>
    <row r="1140" spans="1:18" s="471" customFormat="1" ht="12.75" customHeight="1" x14ac:dyDescent="0.25">
      <c r="A1140" s="467"/>
      <c r="B1140" s="523"/>
      <c r="C1140" s="523"/>
      <c r="D1140" s="523"/>
      <c r="E1140" s="523"/>
      <c r="F1140" s="523"/>
      <c r="G1140" s="523"/>
      <c r="H1140" s="523"/>
      <c r="I1140" s="523"/>
      <c r="J1140" s="523"/>
      <c r="K1140" s="523"/>
      <c r="L1140" s="523"/>
      <c r="M1140" s="523"/>
      <c r="N1140" s="523"/>
      <c r="O1140" s="523"/>
      <c r="P1140" s="523"/>
      <c r="Q1140" s="523"/>
      <c r="R1140" s="523"/>
    </row>
    <row r="1141" spans="1:18" s="471" customFormat="1" ht="12.75" customHeight="1" x14ac:dyDescent="0.25">
      <c r="A1141" s="467"/>
      <c r="B1141" s="523"/>
      <c r="C1141" s="523"/>
      <c r="D1141" s="523"/>
      <c r="E1141" s="523"/>
      <c r="F1141" s="523"/>
      <c r="G1141" s="523"/>
      <c r="H1141" s="523"/>
      <c r="I1141" s="523"/>
      <c r="J1141" s="523"/>
      <c r="K1141" s="523"/>
      <c r="L1141" s="523"/>
      <c r="M1141" s="523"/>
      <c r="N1141" s="523"/>
      <c r="O1141" s="523"/>
      <c r="P1141" s="523"/>
      <c r="Q1141" s="523"/>
      <c r="R1141" s="523"/>
    </row>
    <row r="1142" spans="1:18" s="471" customFormat="1" ht="12.75" customHeight="1" x14ac:dyDescent="0.25">
      <c r="A1142" s="467"/>
      <c r="B1142" s="523"/>
      <c r="C1142" s="523"/>
      <c r="D1142" s="523"/>
      <c r="E1142" s="523"/>
      <c r="F1142" s="523"/>
      <c r="G1142" s="523"/>
      <c r="H1142" s="523"/>
      <c r="I1142" s="523"/>
      <c r="J1142" s="523"/>
      <c r="K1142" s="523"/>
      <c r="L1142" s="523"/>
      <c r="M1142" s="523"/>
      <c r="N1142" s="523"/>
      <c r="O1142" s="523"/>
      <c r="P1142" s="523"/>
      <c r="Q1142" s="523"/>
      <c r="R1142" s="523"/>
    </row>
    <row r="1143" spans="1:18" s="471" customFormat="1" ht="12.75" customHeight="1" x14ac:dyDescent="0.25">
      <c r="A1143" s="467"/>
      <c r="B1143" s="523"/>
      <c r="C1143" s="523"/>
      <c r="D1143" s="523"/>
      <c r="E1143" s="523"/>
      <c r="F1143" s="523"/>
      <c r="G1143" s="523"/>
      <c r="H1143" s="523"/>
      <c r="I1143" s="523"/>
      <c r="J1143" s="523"/>
      <c r="K1143" s="523"/>
      <c r="L1143" s="523"/>
      <c r="M1143" s="523"/>
      <c r="N1143" s="523"/>
      <c r="O1143" s="523"/>
      <c r="P1143" s="523"/>
      <c r="Q1143" s="523"/>
      <c r="R1143" s="523"/>
    </row>
    <row r="1144" spans="1:18" s="471" customFormat="1" ht="12.75" customHeight="1" x14ac:dyDescent="0.25">
      <c r="A1144" s="467"/>
      <c r="B1144" s="523"/>
      <c r="C1144" s="523"/>
      <c r="D1144" s="523"/>
      <c r="E1144" s="523"/>
      <c r="F1144" s="523"/>
      <c r="G1144" s="523"/>
      <c r="H1144" s="523"/>
      <c r="I1144" s="523"/>
      <c r="J1144" s="523"/>
      <c r="K1144" s="523"/>
      <c r="L1144" s="523"/>
      <c r="M1144" s="523"/>
      <c r="N1144" s="523"/>
      <c r="O1144" s="523"/>
      <c r="P1144" s="523"/>
      <c r="Q1144" s="523"/>
      <c r="R1144" s="523"/>
    </row>
    <row r="1145" spans="1:18" s="471" customFormat="1" ht="12.75" customHeight="1" x14ac:dyDescent="0.25">
      <c r="A1145" s="467"/>
      <c r="B1145" s="523"/>
      <c r="C1145" s="523"/>
      <c r="D1145" s="523"/>
      <c r="E1145" s="523"/>
      <c r="F1145" s="523"/>
      <c r="G1145" s="523"/>
      <c r="H1145" s="523"/>
      <c r="I1145" s="523"/>
      <c r="J1145" s="523"/>
      <c r="K1145" s="523"/>
      <c r="L1145" s="523"/>
      <c r="M1145" s="523"/>
      <c r="N1145" s="523"/>
      <c r="O1145" s="523"/>
      <c r="P1145" s="523"/>
      <c r="Q1145" s="523"/>
      <c r="R1145" s="523"/>
    </row>
    <row r="1146" spans="1:18" s="471" customFormat="1" ht="12.75" customHeight="1" x14ac:dyDescent="0.25">
      <c r="A1146" s="467"/>
      <c r="B1146" s="523"/>
      <c r="C1146" s="523"/>
      <c r="D1146" s="523"/>
      <c r="E1146" s="523"/>
      <c r="F1146" s="523"/>
      <c r="G1146" s="523"/>
      <c r="H1146" s="523"/>
      <c r="I1146" s="523"/>
      <c r="J1146" s="523"/>
      <c r="K1146" s="523"/>
      <c r="L1146" s="523"/>
      <c r="M1146" s="523"/>
      <c r="N1146" s="523"/>
      <c r="O1146" s="523"/>
      <c r="P1146" s="523"/>
      <c r="Q1146" s="523"/>
      <c r="R1146" s="523"/>
    </row>
    <row r="1147" spans="1:18" s="471" customFormat="1" ht="12.75" customHeight="1" x14ac:dyDescent="0.25">
      <c r="A1147" s="467"/>
      <c r="B1147" s="523"/>
      <c r="C1147" s="523"/>
      <c r="D1147" s="523"/>
      <c r="E1147" s="523"/>
      <c r="F1147" s="523"/>
      <c r="G1147" s="523"/>
      <c r="H1147" s="523"/>
      <c r="I1147" s="523"/>
      <c r="J1147" s="523"/>
      <c r="K1147" s="523"/>
      <c r="L1147" s="523"/>
      <c r="M1147" s="523"/>
      <c r="N1147" s="523"/>
      <c r="O1147" s="523"/>
      <c r="P1147" s="523"/>
      <c r="Q1147" s="523"/>
      <c r="R1147" s="523"/>
    </row>
    <row r="1148" spans="1:18" s="471" customFormat="1" ht="12.75" customHeight="1" x14ac:dyDescent="0.25">
      <c r="A1148" s="467"/>
      <c r="B1148" s="523"/>
      <c r="C1148" s="523"/>
      <c r="D1148" s="523"/>
      <c r="E1148" s="523"/>
      <c r="F1148" s="523"/>
      <c r="G1148" s="523"/>
      <c r="H1148" s="523"/>
      <c r="I1148" s="523"/>
      <c r="J1148" s="523"/>
      <c r="K1148" s="523"/>
      <c r="L1148" s="523"/>
      <c r="M1148" s="523"/>
      <c r="N1148" s="523"/>
      <c r="O1148" s="523"/>
      <c r="P1148" s="523"/>
      <c r="Q1148" s="523"/>
      <c r="R1148" s="523"/>
    </row>
    <row r="1149" spans="1:18" s="471" customFormat="1" ht="12.75" customHeight="1" x14ac:dyDescent="0.25">
      <c r="A1149" s="467"/>
      <c r="B1149" s="523"/>
      <c r="C1149" s="523"/>
      <c r="D1149" s="523"/>
      <c r="E1149" s="523"/>
      <c r="F1149" s="523"/>
      <c r="G1149" s="523"/>
      <c r="H1149" s="523"/>
      <c r="I1149" s="523"/>
      <c r="J1149" s="523"/>
      <c r="K1149" s="523"/>
      <c r="L1149" s="523"/>
      <c r="M1149" s="523"/>
      <c r="N1149" s="523"/>
      <c r="O1149" s="523"/>
      <c r="P1149" s="523"/>
      <c r="Q1149" s="523"/>
      <c r="R1149" s="523"/>
    </row>
    <row r="1150" spans="1:18" s="471" customFormat="1" ht="12.75" customHeight="1" x14ac:dyDescent="0.25">
      <c r="A1150" s="467"/>
      <c r="B1150" s="523"/>
      <c r="C1150" s="523"/>
      <c r="D1150" s="523"/>
      <c r="E1150" s="523"/>
      <c r="F1150" s="523"/>
      <c r="G1150" s="523"/>
      <c r="H1150" s="523"/>
      <c r="I1150" s="523"/>
      <c r="J1150" s="523"/>
      <c r="K1150" s="523"/>
      <c r="L1150" s="523"/>
      <c r="M1150" s="523"/>
      <c r="N1150" s="523"/>
      <c r="O1150" s="523"/>
      <c r="P1150" s="523"/>
      <c r="Q1150" s="523"/>
      <c r="R1150" s="523"/>
    </row>
    <row r="1151" spans="1:18" s="471" customFormat="1" ht="12.75" customHeight="1" x14ac:dyDescent="0.25">
      <c r="A1151" s="467"/>
      <c r="B1151" s="523"/>
      <c r="C1151" s="523"/>
      <c r="D1151" s="523"/>
      <c r="E1151" s="523"/>
      <c r="F1151" s="523"/>
      <c r="G1151" s="523"/>
      <c r="H1151" s="523"/>
      <c r="I1151" s="523"/>
      <c r="J1151" s="523"/>
      <c r="K1151" s="523"/>
      <c r="L1151" s="523"/>
      <c r="M1151" s="523"/>
      <c r="N1151" s="523"/>
      <c r="O1151" s="523"/>
      <c r="P1151" s="523"/>
      <c r="Q1151" s="523"/>
      <c r="R1151" s="523"/>
    </row>
    <row r="1152" spans="1:18" s="471" customFormat="1" ht="12.75" customHeight="1" x14ac:dyDescent="0.25">
      <c r="A1152" s="467"/>
      <c r="B1152" s="523"/>
      <c r="C1152" s="523"/>
      <c r="D1152" s="523"/>
      <c r="E1152" s="523"/>
      <c r="F1152" s="523"/>
      <c r="G1152" s="523"/>
      <c r="H1152" s="523"/>
      <c r="I1152" s="523"/>
      <c r="J1152" s="523"/>
      <c r="K1152" s="523"/>
      <c r="L1152" s="523"/>
      <c r="M1152" s="523"/>
      <c r="N1152" s="523"/>
      <c r="O1152" s="523"/>
      <c r="P1152" s="523"/>
      <c r="Q1152" s="523"/>
      <c r="R1152" s="523"/>
    </row>
    <row r="1153" spans="1:18" s="471" customFormat="1" ht="12.75" customHeight="1" x14ac:dyDescent="0.25">
      <c r="A1153" s="467"/>
      <c r="B1153" s="523"/>
      <c r="C1153" s="523"/>
      <c r="D1153" s="523"/>
      <c r="E1153" s="523"/>
      <c r="F1153" s="523"/>
      <c r="G1153" s="523"/>
      <c r="H1153" s="523"/>
      <c r="I1153" s="523"/>
      <c r="J1153" s="523"/>
      <c r="K1153" s="523"/>
      <c r="L1153" s="523"/>
      <c r="M1153" s="523"/>
      <c r="N1153" s="523"/>
      <c r="O1153" s="523"/>
      <c r="P1153" s="523"/>
      <c r="Q1153" s="523"/>
      <c r="R1153" s="523"/>
    </row>
    <row r="1154" spans="1:18" s="471" customFormat="1" ht="12.75" customHeight="1" x14ac:dyDescent="0.25">
      <c r="A1154" s="467"/>
      <c r="B1154" s="523"/>
      <c r="C1154" s="523"/>
      <c r="D1154" s="523"/>
      <c r="E1154" s="523"/>
      <c r="F1154" s="523"/>
      <c r="G1154" s="523"/>
      <c r="H1154" s="523"/>
      <c r="I1154" s="523"/>
      <c r="J1154" s="523"/>
      <c r="K1154" s="523"/>
      <c r="L1154" s="523"/>
      <c r="M1154" s="523"/>
      <c r="N1154" s="523"/>
      <c r="O1154" s="523"/>
      <c r="P1154" s="523"/>
      <c r="Q1154" s="523"/>
      <c r="R1154" s="523"/>
    </row>
    <row r="1155" spans="1:18" s="471" customFormat="1" ht="12.75" customHeight="1" x14ac:dyDescent="0.25">
      <c r="A1155" s="467"/>
      <c r="B1155" s="523"/>
      <c r="C1155" s="523"/>
      <c r="D1155" s="523"/>
      <c r="E1155" s="523"/>
      <c r="F1155" s="523"/>
      <c r="G1155" s="523"/>
      <c r="H1155" s="523"/>
      <c r="I1155" s="523"/>
      <c r="J1155" s="523"/>
      <c r="K1155" s="523"/>
      <c r="L1155" s="523"/>
      <c r="M1155" s="523"/>
      <c r="N1155" s="523"/>
      <c r="O1155" s="523"/>
      <c r="P1155" s="523"/>
      <c r="Q1155" s="523"/>
      <c r="R1155" s="523"/>
    </row>
    <row r="1156" spans="1:18" s="471" customFormat="1" ht="12.75" customHeight="1" x14ac:dyDescent="0.25">
      <c r="A1156" s="467"/>
      <c r="B1156" s="523"/>
      <c r="C1156" s="523"/>
      <c r="D1156" s="523"/>
      <c r="E1156" s="523"/>
      <c r="F1156" s="523"/>
      <c r="G1156" s="523"/>
      <c r="H1156" s="523"/>
      <c r="I1156" s="523"/>
      <c r="J1156" s="523"/>
      <c r="K1156" s="523"/>
      <c r="L1156" s="523"/>
      <c r="M1156" s="523"/>
      <c r="N1156" s="523"/>
      <c r="O1156" s="523"/>
      <c r="P1156" s="523"/>
      <c r="Q1156" s="523"/>
      <c r="R1156" s="523"/>
    </row>
    <row r="1157" spans="1:18" s="471" customFormat="1" ht="12.75" customHeight="1" x14ac:dyDescent="0.25">
      <c r="A1157" s="467"/>
      <c r="B1157" s="523"/>
      <c r="C1157" s="523"/>
      <c r="D1157" s="523"/>
      <c r="E1157" s="523"/>
      <c r="F1157" s="523"/>
      <c r="G1157" s="523"/>
      <c r="H1157" s="523"/>
      <c r="I1157" s="523"/>
      <c r="J1157" s="523"/>
      <c r="K1157" s="523"/>
      <c r="L1157" s="523"/>
      <c r="M1157" s="523"/>
      <c r="N1157" s="523"/>
      <c r="O1157" s="523"/>
      <c r="P1157" s="523"/>
      <c r="Q1157" s="523"/>
      <c r="R1157" s="523"/>
    </row>
    <row r="1158" spans="1:18" s="471" customFormat="1" ht="12.75" customHeight="1" x14ac:dyDescent="0.25">
      <c r="A1158" s="467"/>
      <c r="B1158" s="523"/>
      <c r="C1158" s="523"/>
      <c r="D1158" s="523"/>
      <c r="E1158" s="523"/>
      <c r="F1158" s="523"/>
      <c r="G1158" s="523"/>
      <c r="H1158" s="523"/>
      <c r="I1158" s="523"/>
      <c r="J1158" s="523"/>
      <c r="K1158" s="523"/>
      <c r="L1158" s="523"/>
      <c r="M1158" s="523"/>
      <c r="N1158" s="523"/>
      <c r="O1158" s="523"/>
      <c r="P1158" s="523"/>
      <c r="Q1158" s="523"/>
      <c r="R1158" s="523"/>
    </row>
    <row r="1159" spans="1:18" s="471" customFormat="1" ht="12.75" customHeight="1" x14ac:dyDescent="0.25">
      <c r="A1159" s="467"/>
      <c r="B1159" s="523"/>
      <c r="C1159" s="523"/>
      <c r="D1159" s="523"/>
      <c r="E1159" s="523"/>
      <c r="F1159" s="523"/>
      <c r="G1159" s="523"/>
      <c r="H1159" s="523"/>
      <c r="I1159" s="523"/>
      <c r="J1159" s="523"/>
      <c r="K1159" s="523"/>
      <c r="L1159" s="523"/>
      <c r="M1159" s="523"/>
      <c r="N1159" s="523"/>
      <c r="O1159" s="523"/>
      <c r="P1159" s="523"/>
      <c r="Q1159" s="523"/>
      <c r="R1159" s="523"/>
    </row>
    <row r="1160" spans="1:18" s="471" customFormat="1" ht="12.75" customHeight="1" x14ac:dyDescent="0.25">
      <c r="A1160" s="467"/>
      <c r="B1160" s="523"/>
      <c r="C1160" s="523"/>
      <c r="D1160" s="523"/>
      <c r="E1160" s="523"/>
      <c r="F1160" s="523"/>
      <c r="G1160" s="523"/>
      <c r="H1160" s="523"/>
      <c r="I1160" s="523"/>
      <c r="J1160" s="523"/>
      <c r="K1160" s="523"/>
      <c r="L1160" s="523"/>
      <c r="M1160" s="523"/>
      <c r="N1160" s="523"/>
      <c r="O1160" s="523"/>
      <c r="P1160" s="523"/>
      <c r="Q1160" s="523"/>
      <c r="R1160" s="523"/>
    </row>
    <row r="1161" spans="1:18" s="471" customFormat="1" ht="12.75" customHeight="1" x14ac:dyDescent="0.25">
      <c r="A1161" s="467"/>
      <c r="B1161" s="523"/>
      <c r="C1161" s="523"/>
      <c r="D1161" s="523"/>
      <c r="E1161" s="523"/>
      <c r="F1161" s="523"/>
      <c r="G1161" s="523"/>
      <c r="H1161" s="523"/>
      <c r="I1161" s="523"/>
      <c r="J1161" s="523"/>
      <c r="K1161" s="523"/>
      <c r="L1161" s="523"/>
      <c r="M1161" s="523"/>
      <c r="N1161" s="523"/>
      <c r="O1161" s="523"/>
      <c r="P1161" s="523"/>
      <c r="Q1161" s="523"/>
      <c r="R1161" s="523"/>
    </row>
    <row r="1162" spans="1:18" s="471" customFormat="1" ht="12.75" customHeight="1" x14ac:dyDescent="0.25">
      <c r="A1162" s="467"/>
      <c r="B1162" s="523"/>
      <c r="C1162" s="523"/>
      <c r="D1162" s="523"/>
      <c r="E1162" s="523"/>
      <c r="F1162" s="523"/>
      <c r="G1162" s="523"/>
      <c r="H1162" s="523"/>
      <c r="I1162" s="523"/>
      <c r="J1162" s="523"/>
      <c r="K1162" s="523"/>
      <c r="L1162" s="523"/>
      <c r="M1162" s="523"/>
      <c r="N1162" s="523"/>
      <c r="O1162" s="523"/>
      <c r="P1162" s="523"/>
      <c r="Q1162" s="523"/>
      <c r="R1162" s="523"/>
    </row>
    <row r="1163" spans="1:18" s="471" customFormat="1" ht="12.75" customHeight="1" x14ac:dyDescent="0.25">
      <c r="A1163" s="467"/>
      <c r="B1163" s="523"/>
      <c r="C1163" s="523"/>
      <c r="D1163" s="523"/>
      <c r="E1163" s="523"/>
      <c r="F1163" s="523"/>
      <c r="G1163" s="523"/>
      <c r="H1163" s="523"/>
      <c r="I1163" s="523"/>
      <c r="J1163" s="523"/>
      <c r="K1163" s="523"/>
      <c r="L1163" s="523"/>
      <c r="M1163" s="523"/>
      <c r="N1163" s="523"/>
      <c r="O1163" s="523"/>
      <c r="P1163" s="523"/>
      <c r="Q1163" s="523"/>
      <c r="R1163" s="523"/>
    </row>
    <row r="1164" spans="1:18" s="471" customFormat="1" ht="12.75" customHeight="1" x14ac:dyDescent="0.25">
      <c r="A1164" s="467"/>
      <c r="B1164" s="523"/>
      <c r="C1164" s="523"/>
      <c r="D1164" s="523"/>
      <c r="E1164" s="523"/>
      <c r="F1164" s="523"/>
      <c r="G1164" s="523"/>
      <c r="H1164" s="523"/>
      <c r="I1164" s="523"/>
      <c r="J1164" s="523"/>
      <c r="K1164" s="523"/>
      <c r="L1164" s="523"/>
      <c r="M1164" s="523"/>
      <c r="N1164" s="523"/>
      <c r="O1164" s="523"/>
      <c r="P1164" s="523"/>
      <c r="Q1164" s="523"/>
      <c r="R1164" s="523"/>
    </row>
    <row r="1165" spans="1:18" s="471" customFormat="1" ht="12.75" customHeight="1" x14ac:dyDescent="0.25">
      <c r="A1165" s="467"/>
      <c r="B1165" s="523"/>
      <c r="C1165" s="523"/>
      <c r="D1165" s="523"/>
      <c r="E1165" s="523"/>
      <c r="F1165" s="523"/>
      <c r="G1165" s="523"/>
      <c r="H1165" s="523"/>
      <c r="I1165" s="523"/>
      <c r="J1165" s="523"/>
      <c r="K1165" s="523"/>
      <c r="L1165" s="523"/>
      <c r="M1165" s="523"/>
      <c r="N1165" s="523"/>
      <c r="O1165" s="523"/>
      <c r="P1165" s="523"/>
      <c r="Q1165" s="523"/>
      <c r="R1165" s="523"/>
    </row>
    <row r="1166" spans="1:18" s="471" customFormat="1" ht="12.75" customHeight="1" x14ac:dyDescent="0.25">
      <c r="A1166" s="467"/>
      <c r="B1166" s="523"/>
      <c r="C1166" s="523"/>
      <c r="D1166" s="523"/>
      <c r="E1166" s="523"/>
      <c r="F1166" s="523"/>
      <c r="G1166" s="523"/>
      <c r="H1166" s="523"/>
      <c r="I1166" s="523"/>
      <c r="J1166" s="523"/>
      <c r="K1166" s="523"/>
      <c r="L1166" s="523"/>
      <c r="M1166" s="523"/>
      <c r="N1166" s="523"/>
      <c r="O1166" s="523"/>
      <c r="P1166" s="523"/>
      <c r="Q1166" s="523"/>
      <c r="R1166" s="523"/>
    </row>
    <row r="1167" spans="1:18" s="471" customFormat="1" ht="12.75" customHeight="1" x14ac:dyDescent="0.25">
      <c r="A1167" s="467"/>
      <c r="B1167" s="523"/>
      <c r="C1167" s="523"/>
      <c r="D1167" s="523"/>
      <c r="E1167" s="523"/>
      <c r="F1167" s="523"/>
      <c r="G1167" s="523"/>
      <c r="H1167" s="523"/>
      <c r="I1167" s="523"/>
      <c r="J1167" s="523"/>
      <c r="K1167" s="523"/>
      <c r="L1167" s="523"/>
      <c r="M1167" s="523"/>
      <c r="N1167" s="523"/>
      <c r="O1167" s="523"/>
      <c r="P1167" s="523"/>
      <c r="Q1167" s="523"/>
      <c r="R1167" s="523"/>
    </row>
    <row r="1168" spans="1:18" s="471" customFormat="1" ht="12.75" customHeight="1" x14ac:dyDescent="0.25">
      <c r="A1168" s="467"/>
      <c r="B1168" s="523"/>
      <c r="C1168" s="523"/>
      <c r="D1168" s="523"/>
      <c r="E1168" s="523"/>
      <c r="F1168" s="523"/>
      <c r="G1168" s="523"/>
      <c r="H1168" s="523"/>
      <c r="I1168" s="523"/>
      <c r="J1168" s="523"/>
      <c r="K1168" s="523"/>
      <c r="L1168" s="523"/>
      <c r="M1168" s="523"/>
      <c r="N1168" s="523"/>
      <c r="O1168" s="523"/>
      <c r="P1168" s="523"/>
      <c r="Q1168" s="523"/>
      <c r="R1168" s="523"/>
    </row>
    <row r="1169" spans="1:18" s="471" customFormat="1" ht="12.75" customHeight="1" x14ac:dyDescent="0.25">
      <c r="A1169" s="467"/>
      <c r="B1169" s="523"/>
      <c r="C1169" s="523"/>
      <c r="D1169" s="523"/>
      <c r="E1169" s="523"/>
      <c r="F1169" s="523"/>
      <c r="G1169" s="523"/>
      <c r="H1169" s="523"/>
      <c r="I1169" s="523"/>
      <c r="J1169" s="523"/>
      <c r="K1169" s="523"/>
      <c r="L1169" s="523"/>
      <c r="M1169" s="523"/>
      <c r="N1169" s="523"/>
      <c r="O1169" s="523"/>
      <c r="P1169" s="523"/>
      <c r="Q1169" s="523"/>
      <c r="R1169" s="523"/>
    </row>
    <row r="1170" spans="1:18" s="471" customFormat="1" ht="12.75" customHeight="1" x14ac:dyDescent="0.25">
      <c r="A1170" s="467"/>
      <c r="B1170" s="523"/>
      <c r="C1170" s="523"/>
      <c r="D1170" s="523"/>
      <c r="E1170" s="523"/>
      <c r="F1170" s="523"/>
      <c r="G1170" s="523"/>
      <c r="H1170" s="523"/>
      <c r="I1170" s="523"/>
      <c r="J1170" s="523"/>
      <c r="K1170" s="523"/>
      <c r="L1170" s="523"/>
      <c r="M1170" s="523"/>
      <c r="N1170" s="523"/>
      <c r="O1170" s="523"/>
      <c r="P1170" s="523"/>
      <c r="Q1170" s="523"/>
      <c r="R1170" s="523"/>
    </row>
    <row r="1171" spans="1:18" s="471" customFormat="1" ht="12.75" customHeight="1" x14ac:dyDescent="0.25">
      <c r="A1171" s="467"/>
      <c r="B1171" s="523"/>
      <c r="C1171" s="523"/>
      <c r="D1171" s="523"/>
      <c r="E1171" s="523"/>
      <c r="F1171" s="523"/>
      <c r="G1171" s="523"/>
      <c r="H1171" s="523"/>
      <c r="I1171" s="523"/>
      <c r="J1171" s="523"/>
      <c r="K1171" s="523"/>
      <c r="L1171" s="523"/>
      <c r="M1171" s="523"/>
      <c r="N1171" s="523"/>
      <c r="O1171" s="523"/>
      <c r="P1171" s="523"/>
      <c r="Q1171" s="523"/>
      <c r="R1171" s="523"/>
    </row>
    <row r="1172" spans="1:18" s="471" customFormat="1" ht="12.75" customHeight="1" x14ac:dyDescent="0.25">
      <c r="A1172" s="467"/>
      <c r="B1172" s="523"/>
      <c r="C1172" s="523"/>
      <c r="D1172" s="523"/>
      <c r="E1172" s="523"/>
      <c r="F1172" s="523"/>
      <c r="G1172" s="523"/>
      <c r="H1172" s="523"/>
      <c r="I1172" s="523"/>
      <c r="J1172" s="523"/>
      <c r="K1172" s="523"/>
      <c r="L1172" s="523"/>
      <c r="M1172" s="523"/>
      <c r="N1172" s="523"/>
      <c r="O1172" s="523"/>
      <c r="P1172" s="523"/>
      <c r="Q1172" s="523"/>
      <c r="R1172" s="523"/>
    </row>
    <row r="1173" spans="1:18" s="471" customFormat="1" ht="12.75" customHeight="1" x14ac:dyDescent="0.25">
      <c r="A1173" s="467"/>
      <c r="B1173" s="523"/>
      <c r="C1173" s="523"/>
      <c r="D1173" s="523"/>
      <c r="E1173" s="523"/>
      <c r="F1173" s="523"/>
      <c r="G1173" s="523"/>
      <c r="H1173" s="523"/>
      <c r="I1173" s="523"/>
      <c r="J1173" s="523"/>
      <c r="K1173" s="523"/>
      <c r="L1173" s="523"/>
      <c r="M1173" s="523"/>
      <c r="N1173" s="523"/>
      <c r="O1173" s="523"/>
      <c r="P1173" s="523"/>
      <c r="Q1173" s="523"/>
      <c r="R1173" s="523"/>
    </row>
    <row r="1174" spans="1:18" s="471" customFormat="1" ht="12.75" customHeight="1" x14ac:dyDescent="0.25">
      <c r="A1174" s="467"/>
      <c r="B1174" s="523"/>
      <c r="C1174" s="523"/>
      <c r="D1174" s="523"/>
      <c r="E1174" s="523"/>
      <c r="F1174" s="523"/>
      <c r="G1174" s="523"/>
      <c r="H1174" s="523"/>
      <c r="I1174" s="523"/>
      <c r="J1174" s="523"/>
      <c r="K1174" s="523"/>
      <c r="L1174" s="523"/>
      <c r="M1174" s="523"/>
      <c r="N1174" s="523"/>
      <c r="O1174" s="523"/>
      <c r="P1174" s="523"/>
      <c r="Q1174" s="523"/>
      <c r="R1174" s="523"/>
    </row>
    <row r="1175" spans="1:18" s="471" customFormat="1" ht="12.75" customHeight="1" x14ac:dyDescent="0.25">
      <c r="A1175" s="467"/>
      <c r="B1175" s="523"/>
      <c r="C1175" s="523"/>
      <c r="D1175" s="523"/>
      <c r="E1175" s="523"/>
      <c r="F1175" s="523"/>
      <c r="G1175" s="523"/>
      <c r="H1175" s="523"/>
      <c r="I1175" s="523"/>
      <c r="J1175" s="523"/>
      <c r="K1175" s="523"/>
      <c r="L1175" s="523"/>
      <c r="M1175" s="523"/>
      <c r="N1175" s="523"/>
      <c r="O1175" s="523"/>
      <c r="P1175" s="523"/>
      <c r="Q1175" s="523"/>
      <c r="R1175" s="523"/>
    </row>
    <row r="1176" spans="1:18" s="471" customFormat="1" ht="12.75" customHeight="1" x14ac:dyDescent="0.25">
      <c r="A1176" s="467"/>
      <c r="B1176" s="523"/>
      <c r="C1176" s="523"/>
      <c r="D1176" s="523"/>
      <c r="E1176" s="523"/>
      <c r="F1176" s="523"/>
      <c r="G1176" s="523"/>
      <c r="H1176" s="523"/>
      <c r="I1176" s="523"/>
      <c r="J1176" s="523"/>
      <c r="K1176" s="523"/>
      <c r="L1176" s="523"/>
      <c r="M1176" s="523"/>
      <c r="N1176" s="523"/>
      <c r="O1176" s="523"/>
      <c r="P1176" s="523"/>
      <c r="Q1176" s="523"/>
      <c r="R1176" s="523"/>
    </row>
    <row r="1177" spans="1:18" s="471" customFormat="1" ht="12.75" customHeight="1" x14ac:dyDescent="0.25">
      <c r="A1177" s="467"/>
      <c r="B1177" s="523"/>
      <c r="C1177" s="523"/>
      <c r="D1177" s="523"/>
      <c r="E1177" s="523"/>
      <c r="F1177" s="523"/>
      <c r="G1177" s="523"/>
      <c r="H1177" s="523"/>
      <c r="I1177" s="523"/>
      <c r="J1177" s="523"/>
      <c r="K1177" s="523"/>
      <c r="L1177" s="523"/>
      <c r="M1177" s="523"/>
      <c r="N1177" s="523"/>
      <c r="O1177" s="523"/>
      <c r="P1177" s="523"/>
      <c r="Q1177" s="523"/>
      <c r="R1177" s="523"/>
    </row>
    <row r="1178" spans="1:18" s="471" customFormat="1" ht="12.75" customHeight="1" x14ac:dyDescent="0.25">
      <c r="A1178" s="467"/>
      <c r="B1178" s="523"/>
      <c r="C1178" s="523"/>
      <c r="D1178" s="523"/>
      <c r="E1178" s="523"/>
      <c r="F1178" s="523"/>
      <c r="G1178" s="523"/>
      <c r="H1178" s="523"/>
      <c r="I1178" s="523"/>
      <c r="J1178" s="523"/>
      <c r="K1178" s="523"/>
      <c r="L1178" s="523"/>
      <c r="M1178" s="523"/>
      <c r="N1178" s="523"/>
      <c r="O1178" s="523"/>
      <c r="P1178" s="523"/>
      <c r="Q1178" s="523"/>
      <c r="R1178" s="523"/>
    </row>
    <row r="1179" spans="1:18" s="471" customFormat="1" ht="12.75" customHeight="1" x14ac:dyDescent="0.25">
      <c r="A1179" s="467"/>
      <c r="B1179" s="523"/>
      <c r="C1179" s="523"/>
      <c r="D1179" s="523"/>
      <c r="E1179" s="523"/>
      <c r="F1179" s="523"/>
      <c r="G1179" s="523"/>
      <c r="H1179" s="523"/>
      <c r="I1179" s="523"/>
      <c r="J1179" s="523"/>
      <c r="K1179" s="523"/>
      <c r="L1179" s="523"/>
      <c r="M1179" s="523"/>
      <c r="N1179" s="523"/>
      <c r="O1179" s="523"/>
      <c r="P1179" s="523"/>
      <c r="Q1179" s="523"/>
      <c r="R1179" s="523"/>
    </row>
    <row r="1180" spans="1:18" s="471" customFormat="1" ht="12.75" customHeight="1" x14ac:dyDescent="0.25">
      <c r="A1180" s="467"/>
      <c r="B1180" s="523"/>
      <c r="C1180" s="523"/>
      <c r="D1180" s="523"/>
      <c r="E1180" s="523"/>
      <c r="F1180" s="523"/>
      <c r="G1180" s="523"/>
      <c r="H1180" s="523"/>
      <c r="I1180" s="523"/>
      <c r="J1180" s="523"/>
      <c r="K1180" s="523"/>
      <c r="L1180" s="523"/>
      <c r="M1180" s="523"/>
      <c r="N1180" s="523"/>
      <c r="O1180" s="523"/>
      <c r="P1180" s="523"/>
      <c r="Q1180" s="523"/>
      <c r="R1180" s="523"/>
    </row>
    <row r="1181" spans="1:18" s="471" customFormat="1" ht="12.75" customHeight="1" x14ac:dyDescent="0.25">
      <c r="A1181" s="467"/>
      <c r="B1181" s="523"/>
      <c r="C1181" s="523"/>
      <c r="D1181" s="523"/>
      <c r="E1181" s="523"/>
      <c r="F1181" s="523"/>
      <c r="G1181" s="523"/>
      <c r="H1181" s="523"/>
      <c r="I1181" s="523"/>
      <c r="J1181" s="523"/>
      <c r="K1181" s="523"/>
      <c r="L1181" s="523"/>
      <c r="M1181" s="523"/>
      <c r="N1181" s="523"/>
      <c r="O1181" s="523"/>
      <c r="P1181" s="523"/>
      <c r="Q1181" s="523"/>
      <c r="R1181" s="523"/>
    </row>
    <row r="1182" spans="1:18" s="471" customFormat="1" ht="12.75" customHeight="1" x14ac:dyDescent="0.25">
      <c r="A1182" s="467"/>
      <c r="B1182" s="523"/>
      <c r="C1182" s="523"/>
      <c r="D1182" s="523"/>
      <c r="E1182" s="523"/>
      <c r="F1182" s="523"/>
      <c r="G1182" s="523"/>
      <c r="H1182" s="523"/>
      <c r="I1182" s="523"/>
      <c r="J1182" s="523"/>
      <c r="K1182" s="523"/>
      <c r="L1182" s="523"/>
      <c r="M1182" s="523"/>
      <c r="N1182" s="523"/>
      <c r="O1182" s="523"/>
      <c r="P1182" s="523"/>
      <c r="Q1182" s="523"/>
      <c r="R1182" s="523"/>
    </row>
    <row r="1183" spans="1:18" s="471" customFormat="1" ht="12.75" customHeight="1" x14ac:dyDescent="0.25">
      <c r="A1183" s="467"/>
      <c r="B1183" s="523"/>
      <c r="C1183" s="523"/>
      <c r="D1183" s="523"/>
      <c r="E1183" s="523"/>
      <c r="F1183" s="523"/>
      <c r="G1183" s="523"/>
      <c r="H1183" s="523"/>
      <c r="I1183" s="523"/>
      <c r="J1183" s="523"/>
      <c r="K1183" s="523"/>
      <c r="L1183" s="523"/>
      <c r="M1183" s="523"/>
      <c r="N1183" s="523"/>
      <c r="O1183" s="523"/>
      <c r="P1183" s="523"/>
      <c r="Q1183" s="523"/>
      <c r="R1183" s="523"/>
    </row>
    <row r="1184" spans="1:18" s="471" customFormat="1" ht="12.75" customHeight="1" x14ac:dyDescent="0.25">
      <c r="A1184" s="467"/>
      <c r="B1184" s="523"/>
      <c r="C1184" s="523"/>
      <c r="D1184" s="523"/>
      <c r="E1184" s="523"/>
      <c r="F1184" s="523"/>
      <c r="G1184" s="523"/>
      <c r="H1184" s="523"/>
      <c r="I1184" s="523"/>
      <c r="J1184" s="523"/>
      <c r="K1184" s="523"/>
      <c r="L1184" s="523"/>
      <c r="M1184" s="523"/>
      <c r="N1184" s="523"/>
      <c r="O1184" s="523"/>
      <c r="P1184" s="523"/>
      <c r="Q1184" s="523"/>
      <c r="R1184" s="523"/>
    </row>
    <row r="1185" spans="1:18" s="471" customFormat="1" ht="12.75" customHeight="1" x14ac:dyDescent="0.25">
      <c r="A1185" s="467"/>
      <c r="B1185" s="523"/>
      <c r="C1185" s="523"/>
      <c r="D1185" s="523"/>
      <c r="E1185" s="523"/>
      <c r="F1185" s="523"/>
      <c r="G1185" s="523"/>
      <c r="H1185" s="523"/>
      <c r="I1185" s="523"/>
      <c r="J1185" s="523"/>
      <c r="K1185" s="523"/>
      <c r="L1185" s="523"/>
      <c r="M1185" s="523"/>
      <c r="N1185" s="523"/>
      <c r="O1185" s="523"/>
      <c r="P1185" s="523"/>
      <c r="Q1185" s="523"/>
      <c r="R1185" s="523"/>
    </row>
    <row r="1186" spans="1:18" s="471" customFormat="1" ht="12.75" customHeight="1" x14ac:dyDescent="0.25">
      <c r="A1186" s="467"/>
      <c r="B1186" s="523"/>
      <c r="C1186" s="523"/>
      <c r="D1186" s="523"/>
      <c r="E1186" s="523"/>
      <c r="F1186" s="523"/>
      <c r="G1186" s="523"/>
      <c r="H1186" s="523"/>
      <c r="I1186" s="523"/>
      <c r="J1186" s="523"/>
      <c r="K1186" s="523"/>
      <c r="L1186" s="523"/>
      <c r="M1186" s="523"/>
      <c r="N1186" s="523"/>
      <c r="O1186" s="523"/>
      <c r="P1186" s="523"/>
      <c r="Q1186" s="523"/>
      <c r="R1186" s="523"/>
    </row>
    <row r="1187" spans="1:18" s="471" customFormat="1" ht="12.75" customHeight="1" x14ac:dyDescent="0.25">
      <c r="A1187" s="467"/>
      <c r="B1187" s="523"/>
      <c r="C1187" s="523"/>
      <c r="D1187" s="523"/>
      <c r="E1187" s="523"/>
      <c r="F1187" s="523"/>
      <c r="G1187" s="523"/>
      <c r="H1187" s="523"/>
      <c r="I1187" s="523"/>
      <c r="J1187" s="523"/>
      <c r="K1187" s="523"/>
      <c r="L1187" s="523"/>
      <c r="M1187" s="523"/>
      <c r="N1187" s="523"/>
      <c r="O1187" s="523"/>
      <c r="P1187" s="523"/>
      <c r="Q1187" s="523"/>
      <c r="R1187" s="523"/>
    </row>
    <row r="1188" spans="1:18" s="471" customFormat="1" ht="12.75" customHeight="1" x14ac:dyDescent="0.25">
      <c r="A1188" s="467"/>
      <c r="B1188" s="523"/>
      <c r="C1188" s="523"/>
      <c r="D1188" s="523"/>
      <c r="E1188" s="523"/>
      <c r="F1188" s="523"/>
      <c r="G1188" s="523"/>
      <c r="H1188" s="523"/>
      <c r="I1188" s="523"/>
      <c r="J1188" s="523"/>
      <c r="K1188" s="523"/>
      <c r="L1188" s="523"/>
      <c r="M1188" s="523"/>
      <c r="N1188" s="523"/>
      <c r="O1188" s="523"/>
      <c r="P1188" s="523"/>
      <c r="Q1188" s="523"/>
      <c r="R1188" s="523"/>
    </row>
    <row r="1189" spans="1:18" s="471" customFormat="1" ht="12.75" customHeight="1" x14ac:dyDescent="0.25">
      <c r="A1189" s="467"/>
      <c r="B1189" s="523"/>
      <c r="C1189" s="523"/>
      <c r="D1189" s="523"/>
      <c r="E1189" s="523"/>
      <c r="F1189" s="523"/>
      <c r="G1189" s="523"/>
      <c r="H1189" s="523"/>
      <c r="I1189" s="523"/>
      <c r="J1189" s="523"/>
      <c r="K1189" s="523"/>
      <c r="L1189" s="523"/>
      <c r="M1189" s="523"/>
      <c r="N1189" s="523"/>
      <c r="O1189" s="523"/>
      <c r="P1189" s="523"/>
      <c r="Q1189" s="523"/>
      <c r="R1189" s="523"/>
    </row>
    <row r="1190" spans="1:18" s="471" customFormat="1" ht="12.75" customHeight="1" x14ac:dyDescent="0.25">
      <c r="A1190" s="467"/>
      <c r="B1190" s="523"/>
      <c r="C1190" s="523"/>
      <c r="D1190" s="523"/>
      <c r="E1190" s="523"/>
      <c r="F1190" s="523"/>
      <c r="G1190" s="523"/>
      <c r="H1190" s="523"/>
      <c r="I1190" s="523"/>
      <c r="J1190" s="523"/>
      <c r="K1190" s="523"/>
      <c r="L1190" s="523"/>
      <c r="M1190" s="523"/>
      <c r="N1190" s="523"/>
      <c r="O1190" s="523"/>
      <c r="P1190" s="523"/>
      <c r="Q1190" s="523"/>
      <c r="R1190" s="523"/>
    </row>
    <row r="1191" spans="1:18" s="471" customFormat="1" ht="12.75" customHeight="1" x14ac:dyDescent="0.25">
      <c r="A1191" s="467"/>
      <c r="B1191" s="523"/>
      <c r="C1191" s="523"/>
      <c r="D1191" s="523"/>
      <c r="E1191" s="523"/>
      <c r="F1191" s="523"/>
      <c r="G1191" s="523"/>
      <c r="H1191" s="523"/>
      <c r="I1191" s="523"/>
      <c r="J1191" s="523"/>
      <c r="K1191" s="523"/>
      <c r="L1191" s="523"/>
      <c r="M1191" s="523"/>
      <c r="N1191" s="523"/>
      <c r="O1191" s="523"/>
      <c r="P1191" s="523"/>
      <c r="Q1191" s="523"/>
      <c r="R1191" s="523"/>
    </row>
    <row r="1192" spans="1:18" s="471" customFormat="1" ht="12.75" customHeight="1" x14ac:dyDescent="0.25">
      <c r="A1192" s="467"/>
      <c r="B1192" s="523"/>
      <c r="C1192" s="523"/>
      <c r="D1192" s="523"/>
      <c r="E1192" s="523"/>
      <c r="F1192" s="523"/>
      <c r="G1192" s="523"/>
      <c r="H1192" s="523"/>
      <c r="I1192" s="523"/>
      <c r="J1192" s="523"/>
      <c r="K1192" s="523"/>
      <c r="L1192" s="523"/>
      <c r="M1192" s="523"/>
      <c r="N1192" s="523"/>
      <c r="O1192" s="523"/>
      <c r="P1192" s="523"/>
      <c r="Q1192" s="523"/>
      <c r="R1192" s="523"/>
    </row>
    <row r="1193" spans="1:18" s="471" customFormat="1" ht="12.75" customHeight="1" x14ac:dyDescent="0.25">
      <c r="A1193" s="467"/>
      <c r="B1193" s="523"/>
      <c r="C1193" s="523"/>
      <c r="D1193" s="523"/>
      <c r="E1193" s="523"/>
      <c r="F1193" s="523"/>
      <c r="G1193" s="523"/>
      <c r="H1193" s="523"/>
      <c r="I1193" s="523"/>
      <c r="J1193" s="523"/>
      <c r="K1193" s="523"/>
      <c r="L1193" s="523"/>
      <c r="M1193" s="523"/>
      <c r="N1193" s="523"/>
      <c r="O1193" s="523"/>
      <c r="P1193" s="523"/>
      <c r="Q1193" s="523"/>
      <c r="R1193" s="523"/>
    </row>
    <row r="1194" spans="1:18" s="471" customFormat="1" ht="12.75" customHeight="1" x14ac:dyDescent="0.25">
      <c r="A1194" s="467"/>
      <c r="B1194" s="523"/>
      <c r="C1194" s="523"/>
      <c r="D1194" s="523"/>
      <c r="E1194" s="523"/>
      <c r="F1194" s="523"/>
      <c r="G1194" s="523"/>
      <c r="H1194" s="523"/>
      <c r="I1194" s="523"/>
      <c r="J1194" s="523"/>
      <c r="K1194" s="523"/>
      <c r="L1194" s="523"/>
      <c r="M1194" s="523"/>
      <c r="N1194" s="523"/>
      <c r="O1194" s="523"/>
      <c r="P1194" s="523"/>
      <c r="Q1194" s="523"/>
      <c r="R1194" s="523"/>
    </row>
    <row r="1195" spans="1:18" s="471" customFormat="1" ht="12.75" customHeight="1" x14ac:dyDescent="0.25">
      <c r="A1195" s="467"/>
      <c r="B1195" s="523"/>
      <c r="C1195" s="523"/>
      <c r="D1195" s="523"/>
      <c r="E1195" s="523"/>
      <c r="F1195" s="523"/>
      <c r="G1195" s="523"/>
      <c r="H1195" s="523"/>
      <c r="I1195" s="523"/>
      <c r="J1195" s="523"/>
      <c r="K1195" s="523"/>
      <c r="L1195" s="523"/>
      <c r="M1195" s="523"/>
      <c r="N1195" s="523"/>
      <c r="O1195" s="523"/>
      <c r="P1195" s="523"/>
      <c r="Q1195" s="523"/>
      <c r="R1195" s="523"/>
    </row>
    <row r="1196" spans="1:18" s="471" customFormat="1" ht="12.75" customHeight="1" x14ac:dyDescent="0.25">
      <c r="A1196" s="467"/>
      <c r="B1196" s="523"/>
      <c r="C1196" s="523"/>
      <c r="D1196" s="523"/>
      <c r="E1196" s="523"/>
      <c r="F1196" s="523"/>
      <c r="G1196" s="523"/>
      <c r="H1196" s="523"/>
      <c r="I1196" s="523"/>
      <c r="J1196" s="523"/>
      <c r="K1196" s="523"/>
      <c r="L1196" s="523"/>
      <c r="M1196" s="523"/>
      <c r="N1196" s="523"/>
      <c r="O1196" s="523"/>
      <c r="P1196" s="523"/>
      <c r="Q1196" s="523"/>
      <c r="R1196" s="523"/>
    </row>
    <row r="1197" spans="1:18" s="471" customFormat="1" ht="12.75" customHeight="1" x14ac:dyDescent="0.25">
      <c r="A1197" s="467"/>
      <c r="B1197" s="523"/>
      <c r="C1197" s="523"/>
      <c r="D1197" s="523"/>
      <c r="E1197" s="523"/>
      <c r="F1197" s="523"/>
      <c r="G1197" s="523"/>
      <c r="H1197" s="523"/>
      <c r="I1197" s="523"/>
      <c r="J1197" s="523"/>
      <c r="K1197" s="523"/>
      <c r="L1197" s="523"/>
      <c r="M1197" s="523"/>
      <c r="N1197" s="523"/>
      <c r="O1197" s="523"/>
      <c r="P1197" s="523"/>
      <c r="Q1197" s="523"/>
      <c r="R1197" s="523"/>
    </row>
    <row r="1198" spans="1:18" s="471" customFormat="1" ht="12.75" customHeight="1" x14ac:dyDescent="0.25">
      <c r="A1198" s="467"/>
      <c r="B1198" s="523"/>
      <c r="C1198" s="523"/>
      <c r="D1198" s="523"/>
      <c r="E1198" s="523"/>
      <c r="F1198" s="523"/>
      <c r="G1198" s="523"/>
      <c r="H1198" s="523"/>
      <c r="I1198" s="523"/>
      <c r="J1198" s="523"/>
      <c r="K1198" s="523"/>
      <c r="L1198" s="523"/>
      <c r="M1198" s="523"/>
      <c r="N1198" s="523"/>
      <c r="O1198" s="523"/>
      <c r="P1198" s="523"/>
      <c r="Q1198" s="523"/>
      <c r="R1198" s="523"/>
    </row>
    <row r="1199" spans="1:18" s="471" customFormat="1" ht="12.75" customHeight="1" x14ac:dyDescent="0.25">
      <c r="A1199" s="467"/>
      <c r="B1199" s="523"/>
      <c r="C1199" s="523"/>
      <c r="D1199" s="523"/>
      <c r="E1199" s="523"/>
      <c r="F1199" s="523"/>
      <c r="G1199" s="523"/>
      <c r="H1199" s="523"/>
      <c r="I1199" s="523"/>
      <c r="J1199" s="523"/>
      <c r="K1199" s="523"/>
      <c r="L1199" s="523"/>
      <c r="M1199" s="523"/>
      <c r="N1199" s="523"/>
      <c r="O1199" s="523"/>
      <c r="P1199" s="523"/>
      <c r="Q1199" s="523"/>
      <c r="R1199" s="523"/>
    </row>
    <row r="1200" spans="1:18" s="471" customFormat="1" ht="12.75" customHeight="1" x14ac:dyDescent="0.25">
      <c r="A1200" s="467"/>
      <c r="B1200" s="523"/>
      <c r="C1200" s="523"/>
      <c r="D1200" s="523"/>
      <c r="E1200" s="523"/>
      <c r="F1200" s="523"/>
      <c r="G1200" s="523"/>
      <c r="H1200" s="523"/>
      <c r="I1200" s="523"/>
      <c r="J1200" s="523"/>
      <c r="K1200" s="523"/>
      <c r="L1200" s="523"/>
      <c r="M1200" s="523"/>
      <c r="N1200" s="523"/>
      <c r="O1200" s="523"/>
      <c r="P1200" s="523"/>
      <c r="Q1200" s="523"/>
      <c r="R1200" s="523"/>
    </row>
    <row r="1201" spans="1:18" s="471" customFormat="1" ht="12.75" customHeight="1" x14ac:dyDescent="0.25">
      <c r="A1201" s="467"/>
      <c r="B1201" s="523"/>
      <c r="C1201" s="523"/>
      <c r="D1201" s="523"/>
      <c r="E1201" s="523"/>
      <c r="F1201" s="523"/>
      <c r="G1201" s="523"/>
      <c r="H1201" s="523"/>
      <c r="I1201" s="523"/>
      <c r="J1201" s="523"/>
      <c r="K1201" s="523"/>
      <c r="L1201" s="523"/>
      <c r="M1201" s="523"/>
      <c r="N1201" s="523"/>
      <c r="O1201" s="523"/>
      <c r="P1201" s="523"/>
      <c r="Q1201" s="523"/>
      <c r="R1201" s="523"/>
    </row>
    <row r="1202" spans="1:18" s="471" customFormat="1" ht="12.75" customHeight="1" x14ac:dyDescent="0.25">
      <c r="A1202" s="467"/>
      <c r="B1202" s="523"/>
      <c r="C1202" s="523"/>
      <c r="D1202" s="523"/>
      <c r="E1202" s="523"/>
      <c r="F1202" s="523"/>
      <c r="G1202" s="523"/>
      <c r="H1202" s="523"/>
      <c r="I1202" s="523"/>
      <c r="J1202" s="523"/>
      <c r="K1202" s="523"/>
      <c r="L1202" s="523"/>
      <c r="M1202" s="523"/>
      <c r="N1202" s="523"/>
      <c r="O1202" s="523"/>
      <c r="P1202" s="523"/>
      <c r="Q1202" s="523"/>
      <c r="R1202" s="523"/>
    </row>
    <row r="1203" spans="1:18" s="471" customFormat="1" ht="12.75" customHeight="1" x14ac:dyDescent="0.25">
      <c r="A1203" s="467"/>
      <c r="B1203" s="523"/>
      <c r="C1203" s="523"/>
      <c r="D1203" s="523"/>
      <c r="E1203" s="523"/>
      <c r="F1203" s="523"/>
      <c r="G1203" s="523"/>
      <c r="H1203" s="523"/>
      <c r="I1203" s="523"/>
      <c r="J1203" s="523"/>
      <c r="K1203" s="523"/>
      <c r="L1203" s="523"/>
      <c r="M1203" s="523"/>
      <c r="N1203" s="523"/>
      <c r="O1203" s="523"/>
      <c r="P1203" s="523"/>
      <c r="Q1203" s="523"/>
      <c r="R1203" s="523"/>
    </row>
    <row r="1204" spans="1:18" s="471" customFormat="1" ht="12.75" customHeight="1" x14ac:dyDescent="0.25">
      <c r="A1204" s="467"/>
      <c r="B1204" s="523"/>
      <c r="C1204" s="523"/>
      <c r="D1204" s="523"/>
      <c r="E1204" s="523"/>
      <c r="F1204" s="523"/>
      <c r="G1204" s="523"/>
      <c r="H1204" s="523"/>
      <c r="I1204" s="523"/>
      <c r="J1204" s="523"/>
      <c r="K1204" s="523"/>
      <c r="L1204" s="523"/>
      <c r="M1204" s="523"/>
      <c r="N1204" s="523"/>
      <c r="O1204" s="523"/>
      <c r="P1204" s="523"/>
      <c r="Q1204" s="523"/>
      <c r="R1204" s="523"/>
    </row>
    <row r="1205" spans="1:18" s="471" customFormat="1" ht="12.75" customHeight="1" x14ac:dyDescent="0.25">
      <c r="A1205" s="467"/>
      <c r="B1205" s="523"/>
      <c r="C1205" s="523"/>
      <c r="D1205" s="523"/>
      <c r="E1205" s="523"/>
      <c r="F1205" s="523"/>
      <c r="G1205" s="523"/>
      <c r="H1205" s="523"/>
      <c r="I1205" s="523"/>
      <c r="J1205" s="523"/>
      <c r="K1205" s="523"/>
      <c r="L1205" s="523"/>
      <c r="M1205" s="523"/>
      <c r="N1205" s="523"/>
      <c r="O1205" s="523"/>
      <c r="P1205" s="523"/>
      <c r="Q1205" s="523"/>
      <c r="R1205" s="523"/>
    </row>
    <row r="1206" spans="1:18" s="471" customFormat="1" ht="12.75" customHeight="1" x14ac:dyDescent="0.25">
      <c r="A1206" s="467"/>
      <c r="B1206" s="523"/>
      <c r="C1206" s="523"/>
      <c r="D1206" s="523"/>
      <c r="E1206" s="523"/>
      <c r="F1206" s="523"/>
      <c r="G1206" s="523"/>
      <c r="H1206" s="523"/>
      <c r="I1206" s="523"/>
      <c r="J1206" s="523"/>
      <c r="K1206" s="523"/>
      <c r="L1206" s="523"/>
      <c r="M1206" s="523"/>
      <c r="N1206" s="523"/>
      <c r="O1206" s="523"/>
      <c r="P1206" s="523"/>
      <c r="Q1206" s="523"/>
      <c r="R1206" s="523"/>
    </row>
    <row r="1207" spans="1:18" s="471" customFormat="1" ht="12.75" customHeight="1" x14ac:dyDescent="0.25">
      <c r="A1207" s="467"/>
      <c r="B1207" s="523"/>
      <c r="C1207" s="523"/>
      <c r="D1207" s="523"/>
      <c r="E1207" s="523"/>
      <c r="F1207" s="523"/>
      <c r="G1207" s="523"/>
      <c r="H1207" s="523"/>
      <c r="I1207" s="523"/>
      <c r="J1207" s="523"/>
      <c r="K1207" s="523"/>
      <c r="L1207" s="523"/>
      <c r="M1207" s="523"/>
      <c r="N1207" s="523"/>
      <c r="O1207" s="523"/>
      <c r="P1207" s="523"/>
      <c r="Q1207" s="523"/>
      <c r="R1207" s="523"/>
    </row>
    <row r="1208" spans="1:18" s="471" customFormat="1" ht="12.75" customHeight="1" x14ac:dyDescent="0.25">
      <c r="A1208" s="467"/>
      <c r="B1208" s="523"/>
      <c r="C1208" s="523"/>
      <c r="D1208" s="523"/>
      <c r="E1208" s="523"/>
      <c r="F1208" s="523"/>
      <c r="G1208" s="523"/>
      <c r="H1208" s="523"/>
      <c r="I1208" s="523"/>
      <c r="J1208" s="523"/>
      <c r="K1208" s="523"/>
      <c r="L1208" s="523"/>
      <c r="M1208" s="523"/>
      <c r="N1208" s="523"/>
      <c r="O1208" s="523"/>
      <c r="P1208" s="523"/>
      <c r="Q1208" s="523"/>
      <c r="R1208" s="523"/>
    </row>
    <row r="1209" spans="1:18" s="471" customFormat="1" ht="12.75" customHeight="1" x14ac:dyDescent="0.25">
      <c r="A1209" s="467"/>
      <c r="B1209" s="523"/>
      <c r="C1209" s="523"/>
      <c r="D1209" s="523"/>
      <c r="E1209" s="523"/>
      <c r="F1209" s="523"/>
      <c r="G1209" s="523"/>
      <c r="H1209" s="523"/>
      <c r="I1209" s="523"/>
      <c r="J1209" s="523"/>
      <c r="K1209" s="523"/>
      <c r="L1209" s="523"/>
      <c r="M1209" s="523"/>
      <c r="N1209" s="523"/>
      <c r="O1209" s="523"/>
      <c r="P1209" s="523"/>
      <c r="Q1209" s="523"/>
      <c r="R1209" s="523"/>
    </row>
    <row r="1210" spans="1:18" s="471" customFormat="1" ht="12.75" customHeight="1" x14ac:dyDescent="0.25">
      <c r="A1210" s="467"/>
      <c r="B1210" s="523"/>
      <c r="C1210" s="523"/>
      <c r="D1210" s="523"/>
      <c r="E1210" s="523"/>
      <c r="F1210" s="523"/>
      <c r="G1210" s="523"/>
      <c r="H1210" s="523"/>
      <c r="I1210" s="523"/>
      <c r="J1210" s="523"/>
      <c r="K1210" s="523"/>
      <c r="L1210" s="523"/>
      <c r="M1210" s="523"/>
      <c r="N1210" s="523"/>
      <c r="O1210" s="523"/>
      <c r="P1210" s="523"/>
      <c r="Q1210" s="523"/>
      <c r="R1210" s="523"/>
    </row>
    <row r="1211" spans="1:18" s="471" customFormat="1" ht="12.75" customHeight="1" x14ac:dyDescent="0.25">
      <c r="A1211" s="467"/>
      <c r="B1211" s="523"/>
      <c r="C1211" s="523"/>
      <c r="D1211" s="523"/>
      <c r="E1211" s="523"/>
      <c r="F1211" s="523"/>
      <c r="G1211" s="523"/>
      <c r="H1211" s="523"/>
      <c r="I1211" s="523"/>
      <c r="J1211" s="523"/>
      <c r="K1211" s="523"/>
      <c r="L1211" s="523"/>
      <c r="M1211" s="523"/>
      <c r="N1211" s="523"/>
      <c r="O1211" s="523"/>
      <c r="P1211" s="523"/>
      <c r="Q1211" s="523"/>
      <c r="R1211" s="523"/>
    </row>
    <row r="1212" spans="1:18" s="471" customFormat="1" ht="12.75" customHeight="1" x14ac:dyDescent="0.25">
      <c r="A1212" s="467"/>
      <c r="B1212" s="523"/>
      <c r="C1212" s="523"/>
      <c r="D1212" s="523"/>
      <c r="E1212" s="523"/>
      <c r="F1212" s="523"/>
      <c r="G1212" s="523"/>
      <c r="H1212" s="523"/>
      <c r="I1212" s="523"/>
      <c r="J1212" s="523"/>
      <c r="K1212" s="523"/>
      <c r="L1212" s="523"/>
      <c r="M1212" s="523"/>
      <c r="N1212" s="523"/>
      <c r="O1212" s="523"/>
      <c r="P1212" s="523"/>
      <c r="Q1212" s="523"/>
      <c r="R1212" s="523"/>
    </row>
    <row r="1213" spans="1:18" s="471" customFormat="1" ht="12.75" customHeight="1" x14ac:dyDescent="0.25">
      <c r="A1213" s="467"/>
      <c r="B1213" s="523"/>
      <c r="C1213" s="523"/>
      <c r="D1213" s="523"/>
      <c r="E1213" s="523"/>
      <c r="F1213" s="523"/>
      <c r="G1213" s="523"/>
      <c r="H1213" s="523"/>
      <c r="I1213" s="523"/>
      <c r="J1213" s="523"/>
      <c r="K1213" s="523"/>
      <c r="L1213" s="523"/>
      <c r="M1213" s="523"/>
      <c r="N1213" s="523"/>
      <c r="O1213" s="523"/>
      <c r="P1213" s="523"/>
      <c r="Q1213" s="523"/>
      <c r="R1213" s="523"/>
    </row>
    <row r="1214" spans="1:18" s="471" customFormat="1" ht="12.75" customHeight="1" x14ac:dyDescent="0.25">
      <c r="A1214" s="467"/>
      <c r="B1214" s="523"/>
      <c r="C1214" s="523"/>
      <c r="D1214" s="523"/>
      <c r="E1214" s="523"/>
      <c r="F1214" s="523"/>
      <c r="G1214" s="523"/>
      <c r="H1214" s="523"/>
      <c r="I1214" s="523"/>
      <c r="J1214" s="523"/>
      <c r="K1214" s="523"/>
      <c r="L1214" s="523"/>
      <c r="M1214" s="523"/>
      <c r="N1214" s="523"/>
      <c r="O1214" s="523"/>
      <c r="P1214" s="523"/>
      <c r="Q1214" s="523"/>
      <c r="R1214" s="523"/>
    </row>
    <row r="1215" spans="1:18" s="471" customFormat="1" ht="12.75" customHeight="1" x14ac:dyDescent="0.25">
      <c r="A1215" s="467"/>
      <c r="B1215" s="523"/>
      <c r="C1215" s="523"/>
      <c r="D1215" s="523"/>
      <c r="E1215" s="523"/>
      <c r="F1215" s="523"/>
      <c r="G1215" s="523"/>
      <c r="H1215" s="523"/>
      <c r="I1215" s="523"/>
      <c r="J1215" s="523"/>
      <c r="K1215" s="523"/>
      <c r="L1215" s="523"/>
      <c r="M1215" s="523"/>
      <c r="N1215" s="523"/>
      <c r="O1215" s="523"/>
      <c r="P1215" s="523"/>
      <c r="Q1215" s="523"/>
      <c r="R1215" s="523"/>
    </row>
    <row r="1216" spans="1:18" s="471" customFormat="1" ht="12.75" customHeight="1" x14ac:dyDescent="0.25">
      <c r="A1216" s="467"/>
      <c r="B1216" s="523"/>
      <c r="C1216" s="523"/>
      <c r="D1216" s="523"/>
      <c r="E1216" s="523"/>
      <c r="F1216" s="523"/>
      <c r="G1216" s="523"/>
      <c r="H1216" s="523"/>
      <c r="I1216" s="523"/>
      <c r="J1216" s="523"/>
      <c r="K1216" s="523"/>
      <c r="L1216" s="523"/>
      <c r="M1216" s="523"/>
      <c r="N1216" s="523"/>
      <c r="O1216" s="523"/>
      <c r="P1216" s="523"/>
      <c r="Q1216" s="523"/>
      <c r="R1216" s="523"/>
    </row>
    <row r="1217" spans="1:18" s="471" customFormat="1" ht="12.75" customHeight="1" x14ac:dyDescent="0.25">
      <c r="A1217" s="467"/>
      <c r="B1217" s="523"/>
      <c r="C1217" s="523"/>
      <c r="D1217" s="523"/>
      <c r="E1217" s="523"/>
      <c r="F1217" s="523"/>
      <c r="G1217" s="523"/>
      <c r="H1217" s="523"/>
      <c r="I1217" s="523"/>
      <c r="J1217" s="523"/>
      <c r="K1217" s="523"/>
      <c r="L1217" s="523"/>
      <c r="M1217" s="523"/>
      <c r="N1217" s="523"/>
      <c r="O1217" s="523"/>
      <c r="P1217" s="523"/>
      <c r="Q1217" s="523"/>
      <c r="R1217" s="523"/>
    </row>
    <row r="1218" spans="1:18" s="471" customFormat="1" ht="12.75" customHeight="1" x14ac:dyDescent="0.25">
      <c r="A1218" s="467"/>
      <c r="B1218" s="523"/>
      <c r="C1218" s="523"/>
      <c r="D1218" s="523"/>
      <c r="E1218" s="523"/>
      <c r="F1218" s="523"/>
      <c r="G1218" s="523"/>
      <c r="H1218" s="523"/>
      <c r="I1218" s="523"/>
      <c r="J1218" s="523"/>
      <c r="K1218" s="523"/>
      <c r="L1218" s="523"/>
      <c r="M1218" s="523"/>
      <c r="N1218" s="523"/>
      <c r="O1218" s="523"/>
      <c r="P1218" s="523"/>
      <c r="Q1218" s="523"/>
      <c r="R1218" s="523"/>
    </row>
    <row r="1219" spans="1:18" s="471" customFormat="1" ht="12.75" customHeight="1" x14ac:dyDescent="0.25">
      <c r="A1219" s="467"/>
      <c r="B1219" s="523"/>
      <c r="C1219" s="523"/>
      <c r="D1219" s="523"/>
      <c r="E1219" s="523"/>
      <c r="F1219" s="523"/>
      <c r="G1219" s="523"/>
      <c r="H1219" s="523"/>
      <c r="I1219" s="523"/>
      <c r="J1219" s="523"/>
      <c r="K1219" s="523"/>
      <c r="L1219" s="523"/>
      <c r="M1219" s="523"/>
      <c r="N1219" s="523"/>
      <c r="O1219" s="523"/>
      <c r="P1219" s="523"/>
      <c r="Q1219" s="523"/>
      <c r="R1219" s="523"/>
    </row>
    <row r="1220" spans="1:18" s="471" customFormat="1" ht="12.75" customHeight="1" x14ac:dyDescent="0.25">
      <c r="A1220" s="467"/>
      <c r="B1220" s="523"/>
      <c r="C1220" s="523"/>
      <c r="D1220" s="523"/>
      <c r="E1220" s="523"/>
      <c r="F1220" s="523"/>
      <c r="G1220" s="523"/>
      <c r="H1220" s="523"/>
      <c r="I1220" s="523"/>
      <c r="J1220" s="523"/>
      <c r="K1220" s="523"/>
      <c r="L1220" s="523"/>
      <c r="M1220" s="523"/>
      <c r="N1220" s="523"/>
      <c r="O1220" s="523"/>
      <c r="P1220" s="523"/>
      <c r="Q1220" s="523"/>
      <c r="R1220" s="523"/>
    </row>
    <row r="1221" spans="1:18" s="471" customFormat="1" ht="12.75" customHeight="1" x14ac:dyDescent="0.25">
      <c r="A1221" s="467"/>
      <c r="B1221" s="523"/>
      <c r="C1221" s="523"/>
      <c r="D1221" s="523"/>
      <c r="E1221" s="523"/>
      <c r="F1221" s="523"/>
      <c r="G1221" s="523"/>
      <c r="H1221" s="523"/>
      <c r="I1221" s="523"/>
      <c r="J1221" s="523"/>
      <c r="K1221" s="523"/>
      <c r="L1221" s="523"/>
      <c r="M1221" s="523"/>
      <c r="N1221" s="523"/>
      <c r="O1221" s="523"/>
      <c r="P1221" s="523"/>
      <c r="Q1221" s="523"/>
      <c r="R1221" s="523"/>
    </row>
    <row r="1222" spans="1:18" s="471" customFormat="1" ht="12.75" customHeight="1" x14ac:dyDescent="0.25">
      <c r="A1222" s="467"/>
      <c r="B1222" s="523"/>
      <c r="C1222" s="523"/>
      <c r="D1222" s="523"/>
      <c r="E1222" s="523"/>
      <c r="F1222" s="523"/>
      <c r="G1222" s="523"/>
      <c r="H1222" s="523"/>
      <c r="I1222" s="523"/>
      <c r="J1222" s="523"/>
      <c r="K1222" s="523"/>
      <c r="L1222" s="523"/>
      <c r="M1222" s="523"/>
      <c r="N1222" s="523"/>
      <c r="O1222" s="523"/>
      <c r="P1222" s="523"/>
      <c r="Q1222" s="523"/>
      <c r="R1222" s="523"/>
    </row>
    <row r="1223" spans="1:18" s="471" customFormat="1" ht="12.75" customHeight="1" x14ac:dyDescent="0.25">
      <c r="A1223" s="467"/>
      <c r="B1223" s="523"/>
      <c r="C1223" s="523"/>
      <c r="D1223" s="523"/>
      <c r="E1223" s="523"/>
      <c r="F1223" s="523"/>
      <c r="G1223" s="523"/>
      <c r="H1223" s="523"/>
      <c r="I1223" s="523"/>
      <c r="J1223" s="523"/>
      <c r="K1223" s="523"/>
      <c r="L1223" s="523"/>
      <c r="M1223" s="523"/>
      <c r="N1223" s="523"/>
      <c r="O1223" s="523"/>
      <c r="P1223" s="523"/>
      <c r="Q1223" s="523"/>
      <c r="R1223" s="523"/>
    </row>
    <row r="1224" spans="1:18" s="471" customFormat="1" ht="12.75" customHeight="1" x14ac:dyDescent="0.25">
      <c r="A1224" s="467"/>
      <c r="B1224" s="523"/>
      <c r="C1224" s="523"/>
      <c r="D1224" s="523"/>
      <c r="E1224" s="523"/>
      <c r="F1224" s="523"/>
      <c r="G1224" s="523"/>
      <c r="H1224" s="523"/>
      <c r="I1224" s="523"/>
      <c r="J1224" s="523"/>
      <c r="K1224" s="523"/>
      <c r="L1224" s="523"/>
      <c r="M1224" s="523"/>
      <c r="N1224" s="523"/>
      <c r="O1224" s="523"/>
      <c r="P1224" s="523"/>
      <c r="Q1224" s="523"/>
      <c r="R1224" s="523"/>
    </row>
    <row r="1225" spans="1:18" s="471" customFormat="1" ht="12.75" customHeight="1" x14ac:dyDescent="0.25">
      <c r="A1225" s="467"/>
      <c r="B1225" s="523"/>
      <c r="C1225" s="523"/>
      <c r="D1225" s="523"/>
      <c r="E1225" s="523"/>
      <c r="F1225" s="523"/>
      <c r="G1225" s="523"/>
      <c r="H1225" s="523"/>
      <c r="I1225" s="523"/>
      <c r="J1225" s="523"/>
      <c r="K1225" s="523"/>
      <c r="L1225" s="523"/>
      <c r="M1225" s="523"/>
      <c r="N1225" s="523"/>
      <c r="O1225" s="523"/>
      <c r="P1225" s="523"/>
      <c r="Q1225" s="523"/>
      <c r="R1225" s="523"/>
    </row>
    <row r="1226" spans="1:18" s="471" customFormat="1" ht="12.75" customHeight="1" x14ac:dyDescent="0.25">
      <c r="A1226" s="467"/>
      <c r="B1226" s="523"/>
      <c r="C1226" s="523"/>
      <c r="D1226" s="523"/>
      <c r="E1226" s="523"/>
      <c r="F1226" s="523"/>
      <c r="G1226" s="523"/>
      <c r="H1226" s="523"/>
      <c r="I1226" s="523"/>
      <c r="J1226" s="523"/>
      <c r="K1226" s="523"/>
      <c r="L1226" s="523"/>
      <c r="M1226" s="523"/>
      <c r="N1226" s="523"/>
      <c r="O1226" s="523"/>
      <c r="P1226" s="523"/>
      <c r="Q1226" s="523"/>
      <c r="R1226" s="523"/>
    </row>
    <row r="1227" spans="1:18" s="471" customFormat="1" ht="12.75" customHeight="1" x14ac:dyDescent="0.25">
      <c r="A1227" s="467"/>
      <c r="B1227" s="523"/>
      <c r="C1227" s="523"/>
      <c r="D1227" s="523"/>
      <c r="E1227" s="523"/>
      <c r="F1227" s="523"/>
      <c r="G1227" s="523"/>
      <c r="H1227" s="523"/>
      <c r="I1227" s="523"/>
      <c r="J1227" s="523"/>
      <c r="K1227" s="523"/>
      <c r="L1227" s="523"/>
      <c r="M1227" s="523"/>
      <c r="N1227" s="523"/>
      <c r="O1227" s="523"/>
      <c r="P1227" s="523"/>
      <c r="Q1227" s="523"/>
      <c r="R1227" s="523"/>
    </row>
    <row r="1228" spans="1:18" s="471" customFormat="1" ht="12.75" customHeight="1" x14ac:dyDescent="0.25">
      <c r="A1228" s="467"/>
      <c r="B1228" s="523"/>
      <c r="C1228" s="523"/>
      <c r="D1228" s="523"/>
      <c r="E1228" s="523"/>
      <c r="F1228" s="523"/>
      <c r="G1228" s="523"/>
      <c r="H1228" s="523"/>
      <c r="I1228" s="523"/>
      <c r="J1228" s="523"/>
      <c r="K1228" s="523"/>
      <c r="L1228" s="523"/>
      <c r="M1228" s="523"/>
      <c r="N1228" s="523"/>
      <c r="O1228" s="523"/>
      <c r="P1228" s="523"/>
      <c r="Q1228" s="523"/>
      <c r="R1228" s="523"/>
    </row>
    <row r="1229" spans="1:18" s="471" customFormat="1" ht="12.75" customHeight="1" x14ac:dyDescent="0.25">
      <c r="A1229" s="467"/>
      <c r="B1229" s="523"/>
      <c r="C1229" s="523"/>
      <c r="D1229" s="523"/>
      <c r="E1229" s="523"/>
      <c r="F1229" s="523"/>
      <c r="G1229" s="523"/>
      <c r="H1229" s="523"/>
      <c r="I1229" s="523"/>
      <c r="J1229" s="523"/>
      <c r="K1229" s="523"/>
      <c r="L1229" s="523"/>
      <c r="M1229" s="523"/>
      <c r="N1229" s="523"/>
      <c r="O1229" s="523"/>
      <c r="P1229" s="523"/>
      <c r="Q1229" s="523"/>
      <c r="R1229" s="523"/>
    </row>
    <row r="1230" spans="1:18" s="471" customFormat="1" ht="12.75" customHeight="1" x14ac:dyDescent="0.25">
      <c r="A1230" s="467"/>
      <c r="B1230" s="523"/>
      <c r="C1230" s="523"/>
      <c r="D1230" s="523"/>
      <c r="E1230" s="523"/>
      <c r="F1230" s="523"/>
      <c r="G1230" s="523"/>
      <c r="H1230" s="523"/>
      <c r="I1230" s="523"/>
      <c r="J1230" s="523"/>
      <c r="K1230" s="523"/>
      <c r="L1230" s="523"/>
      <c r="M1230" s="523"/>
      <c r="N1230" s="523"/>
      <c r="O1230" s="523"/>
      <c r="P1230" s="523"/>
      <c r="Q1230" s="523"/>
      <c r="R1230" s="523"/>
    </row>
    <row r="1231" spans="1:18" s="471" customFormat="1" ht="12.75" customHeight="1" x14ac:dyDescent="0.25">
      <c r="A1231" s="467"/>
      <c r="B1231" s="523"/>
      <c r="C1231" s="523"/>
      <c r="D1231" s="523"/>
      <c r="E1231" s="523"/>
      <c r="F1231" s="523"/>
      <c r="G1231" s="523"/>
      <c r="H1231" s="523"/>
      <c r="I1231" s="523"/>
      <c r="J1231" s="523"/>
      <c r="K1231" s="523"/>
      <c r="L1231" s="523"/>
      <c r="M1231" s="523"/>
      <c r="N1231" s="523"/>
      <c r="O1231" s="523"/>
      <c r="P1231" s="523"/>
      <c r="Q1231" s="523"/>
      <c r="R1231" s="523"/>
    </row>
    <row r="1232" spans="1:18" s="471" customFormat="1" ht="12.75" customHeight="1" x14ac:dyDescent="0.25">
      <c r="A1232" s="467"/>
      <c r="B1232" s="523"/>
      <c r="C1232" s="523"/>
      <c r="D1232" s="523"/>
      <c r="E1232" s="523"/>
      <c r="F1232" s="523"/>
      <c r="G1232" s="523"/>
      <c r="H1232" s="523"/>
      <c r="I1232" s="523"/>
      <c r="J1232" s="523"/>
      <c r="K1232" s="523"/>
      <c r="L1232" s="523"/>
      <c r="M1232" s="523"/>
      <c r="N1232" s="523"/>
      <c r="O1232" s="523"/>
      <c r="P1232" s="523"/>
      <c r="Q1232" s="523"/>
      <c r="R1232" s="523"/>
    </row>
    <row r="1233" spans="1:18" s="471" customFormat="1" ht="12.75" customHeight="1" x14ac:dyDescent="0.25">
      <c r="A1233" s="467"/>
      <c r="B1233" s="523"/>
      <c r="C1233" s="523"/>
      <c r="D1233" s="523"/>
      <c r="E1233" s="523"/>
      <c r="F1233" s="523"/>
      <c r="G1233" s="523"/>
      <c r="H1233" s="523"/>
      <c r="I1233" s="523"/>
      <c r="J1233" s="523"/>
      <c r="K1233" s="523"/>
      <c r="L1233" s="523"/>
      <c r="M1233" s="523"/>
      <c r="N1233" s="523"/>
      <c r="O1233" s="523"/>
      <c r="P1233" s="523"/>
      <c r="Q1233" s="523"/>
      <c r="R1233" s="523"/>
    </row>
    <row r="1234" spans="1:18" s="471" customFormat="1" ht="12.75" customHeight="1" x14ac:dyDescent="0.25">
      <c r="A1234" s="467"/>
      <c r="B1234" s="523"/>
      <c r="C1234" s="523"/>
      <c r="D1234" s="523"/>
      <c r="E1234" s="523"/>
      <c r="F1234" s="523"/>
      <c r="G1234" s="523"/>
      <c r="H1234" s="523"/>
      <c r="I1234" s="523"/>
      <c r="J1234" s="523"/>
      <c r="K1234" s="523"/>
      <c r="L1234" s="523"/>
      <c r="M1234" s="523"/>
      <c r="N1234" s="523"/>
      <c r="O1234" s="523"/>
      <c r="P1234" s="523"/>
      <c r="Q1234" s="523"/>
      <c r="R1234" s="523"/>
    </row>
    <row r="1235" spans="1:18" s="471" customFormat="1" ht="12.75" customHeight="1" x14ac:dyDescent="0.25">
      <c r="A1235" s="467"/>
      <c r="B1235" s="523"/>
      <c r="C1235" s="523"/>
      <c r="D1235" s="523"/>
      <c r="E1235" s="523"/>
      <c r="F1235" s="523"/>
      <c r="G1235" s="523"/>
      <c r="H1235" s="523"/>
      <c r="I1235" s="523"/>
      <c r="J1235" s="523"/>
      <c r="K1235" s="523"/>
      <c r="L1235" s="523"/>
      <c r="M1235" s="523"/>
      <c r="N1235" s="523"/>
      <c r="O1235" s="523"/>
      <c r="P1235" s="523"/>
      <c r="Q1235" s="523"/>
      <c r="R1235" s="523"/>
    </row>
    <row r="1236" spans="1:18" s="471" customFormat="1" ht="12.75" customHeight="1" x14ac:dyDescent="0.25">
      <c r="A1236" s="467"/>
      <c r="B1236" s="523"/>
      <c r="C1236" s="523"/>
      <c r="D1236" s="523"/>
      <c r="E1236" s="523"/>
      <c r="F1236" s="523"/>
      <c r="G1236" s="523"/>
      <c r="H1236" s="523"/>
      <c r="I1236" s="523"/>
      <c r="J1236" s="523"/>
      <c r="K1236" s="523"/>
      <c r="L1236" s="523"/>
      <c r="M1236" s="523"/>
      <c r="N1236" s="523"/>
      <c r="O1236" s="523"/>
      <c r="P1236" s="523"/>
      <c r="Q1236" s="523"/>
      <c r="R1236" s="523"/>
    </row>
    <row r="1237" spans="1:18" s="471" customFormat="1" ht="12.75" customHeight="1" x14ac:dyDescent="0.25">
      <c r="A1237" s="467"/>
      <c r="B1237" s="523"/>
      <c r="C1237" s="523"/>
      <c r="D1237" s="523"/>
      <c r="E1237" s="523"/>
      <c r="F1237" s="523"/>
      <c r="G1237" s="523"/>
      <c r="H1237" s="523"/>
      <c r="I1237" s="523"/>
      <c r="J1237" s="523"/>
      <c r="K1237" s="523"/>
      <c r="L1237" s="523"/>
      <c r="M1237" s="523"/>
      <c r="N1237" s="523"/>
      <c r="O1237" s="523"/>
      <c r="P1237" s="523"/>
      <c r="Q1237" s="523"/>
      <c r="R1237" s="523"/>
    </row>
    <row r="1238" spans="1:18" s="471" customFormat="1" ht="12.75" customHeight="1" x14ac:dyDescent="0.25">
      <c r="A1238" s="467"/>
      <c r="B1238" s="523"/>
      <c r="C1238" s="523"/>
      <c r="D1238" s="523"/>
      <c r="E1238" s="523"/>
      <c r="F1238" s="523"/>
      <c r="G1238" s="523"/>
      <c r="H1238" s="523"/>
      <c r="I1238" s="523"/>
      <c r="J1238" s="523"/>
      <c r="K1238" s="523"/>
      <c r="L1238" s="523"/>
      <c r="M1238" s="523"/>
      <c r="N1238" s="523"/>
      <c r="O1238" s="523"/>
      <c r="P1238" s="523"/>
      <c r="Q1238" s="523"/>
      <c r="R1238" s="523"/>
    </row>
    <row r="1239" spans="1:18" s="471" customFormat="1" ht="12.75" customHeight="1" x14ac:dyDescent="0.25">
      <c r="A1239" s="467"/>
      <c r="B1239" s="523"/>
      <c r="C1239" s="523"/>
      <c r="D1239" s="523"/>
      <c r="E1239" s="523"/>
      <c r="F1239" s="523"/>
      <c r="G1239" s="523"/>
      <c r="H1239" s="523"/>
      <c r="I1239" s="523"/>
      <c r="J1239" s="523"/>
      <c r="K1239" s="523"/>
      <c r="L1239" s="523"/>
      <c r="M1239" s="523"/>
      <c r="N1239" s="523"/>
      <c r="O1239" s="523"/>
      <c r="P1239" s="523"/>
      <c r="Q1239" s="523"/>
      <c r="R1239" s="523"/>
    </row>
    <row r="1240" spans="1:18" s="471" customFormat="1" ht="12.75" customHeight="1" x14ac:dyDescent="0.25">
      <c r="A1240" s="467"/>
      <c r="B1240" s="523"/>
      <c r="C1240" s="523"/>
      <c r="D1240" s="523"/>
      <c r="E1240" s="523"/>
      <c r="F1240" s="523"/>
      <c r="G1240" s="523"/>
      <c r="H1240" s="523"/>
      <c r="I1240" s="523"/>
      <c r="J1240" s="523"/>
      <c r="K1240" s="523"/>
      <c r="L1240" s="523"/>
      <c r="M1240" s="523"/>
      <c r="N1240" s="523"/>
      <c r="O1240" s="523"/>
      <c r="P1240" s="523"/>
      <c r="Q1240" s="523"/>
      <c r="R1240" s="523"/>
    </row>
    <row r="1241" spans="1:18" s="471" customFormat="1" ht="12.75" customHeight="1" x14ac:dyDescent="0.25">
      <c r="A1241" s="467"/>
      <c r="B1241" s="523"/>
      <c r="C1241" s="523"/>
      <c r="D1241" s="523"/>
      <c r="E1241" s="523"/>
      <c r="F1241" s="523"/>
      <c r="G1241" s="523"/>
      <c r="H1241" s="523"/>
      <c r="I1241" s="523"/>
      <c r="J1241" s="523"/>
      <c r="K1241" s="523"/>
      <c r="L1241" s="523"/>
      <c r="M1241" s="523"/>
      <c r="N1241" s="523"/>
      <c r="O1241" s="523"/>
      <c r="P1241" s="523"/>
      <c r="Q1241" s="523"/>
      <c r="R1241" s="523"/>
    </row>
    <row r="1242" spans="1:18" s="471" customFormat="1" ht="12.75" customHeight="1" x14ac:dyDescent="0.25">
      <c r="A1242" s="467"/>
      <c r="B1242" s="523"/>
      <c r="C1242" s="523"/>
      <c r="D1242" s="523"/>
      <c r="E1242" s="523"/>
      <c r="F1242" s="523"/>
      <c r="G1242" s="523"/>
      <c r="H1242" s="523"/>
      <c r="I1242" s="523"/>
      <c r="J1242" s="523"/>
      <c r="K1242" s="523"/>
      <c r="L1242" s="523"/>
      <c r="M1242" s="523"/>
      <c r="N1242" s="523"/>
      <c r="O1242" s="523"/>
      <c r="P1242" s="523"/>
      <c r="Q1242" s="523"/>
      <c r="R1242" s="523"/>
    </row>
    <row r="1243" spans="1:18" s="471" customFormat="1" ht="12.75" customHeight="1" x14ac:dyDescent="0.25">
      <c r="A1243" s="467"/>
      <c r="B1243" s="523"/>
      <c r="C1243" s="523"/>
      <c r="D1243" s="523"/>
      <c r="E1243" s="523"/>
      <c r="F1243" s="523"/>
      <c r="G1243" s="523"/>
      <c r="H1243" s="523"/>
      <c r="I1243" s="523"/>
      <c r="J1243" s="523"/>
      <c r="K1243" s="523"/>
      <c r="L1243" s="523"/>
      <c r="M1243" s="523"/>
      <c r="N1243" s="523"/>
      <c r="O1243" s="523"/>
      <c r="P1243" s="523"/>
      <c r="Q1243" s="523"/>
      <c r="R1243" s="523"/>
    </row>
    <row r="1244" spans="1:18" s="471" customFormat="1" ht="12.75" customHeight="1" x14ac:dyDescent="0.25">
      <c r="A1244" s="467"/>
      <c r="B1244" s="523"/>
      <c r="C1244" s="523"/>
      <c r="D1244" s="523"/>
      <c r="E1244" s="523"/>
      <c r="F1244" s="523"/>
      <c r="G1244" s="523"/>
      <c r="H1244" s="523"/>
      <c r="I1244" s="523"/>
      <c r="J1244" s="523"/>
      <c r="K1244" s="523"/>
      <c r="L1244" s="523"/>
      <c r="M1244" s="523"/>
      <c r="N1244" s="523"/>
      <c r="O1244" s="523"/>
      <c r="P1244" s="523"/>
      <c r="Q1244" s="523"/>
      <c r="R1244" s="523"/>
    </row>
    <row r="1245" spans="1:18" s="471" customFormat="1" ht="12.75" customHeight="1" x14ac:dyDescent="0.25">
      <c r="A1245" s="467"/>
      <c r="B1245" s="523"/>
      <c r="C1245" s="523"/>
      <c r="D1245" s="523"/>
      <c r="E1245" s="523"/>
      <c r="F1245" s="523"/>
      <c r="G1245" s="523"/>
      <c r="H1245" s="523"/>
      <c r="I1245" s="523"/>
      <c r="J1245" s="523"/>
      <c r="K1245" s="523"/>
      <c r="L1245" s="523"/>
      <c r="M1245" s="523"/>
      <c r="N1245" s="523"/>
      <c r="O1245" s="523"/>
      <c r="P1245" s="523"/>
      <c r="Q1245" s="523"/>
      <c r="R1245" s="523"/>
    </row>
    <row r="1246" spans="1:18" s="471" customFormat="1" ht="12.75" customHeight="1" x14ac:dyDescent="0.25">
      <c r="A1246" s="467"/>
      <c r="B1246" s="523"/>
      <c r="C1246" s="523"/>
      <c r="D1246" s="523"/>
      <c r="E1246" s="523"/>
      <c r="F1246" s="523"/>
      <c r="G1246" s="523"/>
      <c r="H1246" s="523"/>
      <c r="I1246" s="523"/>
      <c r="J1246" s="523"/>
      <c r="K1246" s="523"/>
      <c r="L1246" s="523"/>
      <c r="M1246" s="523"/>
      <c r="N1246" s="523"/>
      <c r="O1246" s="523"/>
      <c r="P1246" s="523"/>
      <c r="Q1246" s="523"/>
      <c r="R1246" s="523"/>
    </row>
    <row r="1247" spans="1:18" s="471" customFormat="1" ht="12.75" customHeight="1" x14ac:dyDescent="0.25">
      <c r="A1247" s="467"/>
      <c r="B1247" s="523"/>
      <c r="C1247" s="523"/>
      <c r="D1247" s="523"/>
      <c r="E1247" s="523"/>
      <c r="F1247" s="523"/>
      <c r="G1247" s="523"/>
      <c r="H1247" s="523"/>
      <c r="I1247" s="523"/>
      <c r="J1247" s="523"/>
      <c r="K1247" s="523"/>
      <c r="L1247" s="523"/>
      <c r="M1247" s="523"/>
      <c r="N1247" s="523"/>
      <c r="O1247" s="523"/>
      <c r="P1247" s="523"/>
      <c r="Q1247" s="523"/>
      <c r="R1247" s="523"/>
    </row>
    <row r="1248" spans="1:18" s="471" customFormat="1" ht="12.75" customHeight="1" x14ac:dyDescent="0.25">
      <c r="A1248" s="467"/>
      <c r="B1248" s="523"/>
      <c r="C1248" s="523"/>
      <c r="D1248" s="523"/>
      <c r="E1248" s="523"/>
      <c r="F1248" s="523"/>
      <c r="G1248" s="523"/>
      <c r="H1248" s="523"/>
      <c r="I1248" s="523"/>
      <c r="J1248" s="523"/>
      <c r="K1248" s="523"/>
      <c r="L1248" s="523"/>
      <c r="M1248" s="523"/>
      <c r="N1248" s="523"/>
      <c r="O1248" s="523"/>
      <c r="P1248" s="523"/>
      <c r="Q1248" s="523"/>
      <c r="R1248" s="523"/>
    </row>
    <row r="1249" spans="1:18" s="471" customFormat="1" ht="12.75" customHeight="1" x14ac:dyDescent="0.25">
      <c r="A1249" s="467"/>
      <c r="B1249" s="523"/>
      <c r="C1249" s="523"/>
      <c r="D1249" s="523"/>
      <c r="E1249" s="523"/>
      <c r="F1249" s="523"/>
      <c r="G1249" s="523"/>
      <c r="H1249" s="523"/>
      <c r="I1249" s="523"/>
      <c r="J1249" s="523"/>
      <c r="K1249" s="523"/>
      <c r="L1249" s="523"/>
      <c r="M1249" s="523"/>
      <c r="N1249" s="523"/>
      <c r="O1249" s="523"/>
      <c r="P1249" s="523"/>
      <c r="Q1249" s="523"/>
      <c r="R1249" s="523"/>
    </row>
    <row r="1250" spans="1:18" s="471" customFormat="1" ht="12.75" customHeight="1" x14ac:dyDescent="0.25">
      <c r="A1250" s="467"/>
      <c r="B1250" s="523"/>
      <c r="C1250" s="523"/>
      <c r="D1250" s="523"/>
      <c r="E1250" s="523"/>
      <c r="F1250" s="523"/>
      <c r="G1250" s="523"/>
      <c r="H1250" s="523"/>
      <c r="I1250" s="523"/>
      <c r="J1250" s="523"/>
      <c r="K1250" s="523"/>
      <c r="L1250" s="523"/>
      <c r="M1250" s="523"/>
      <c r="N1250" s="523"/>
      <c r="O1250" s="523"/>
      <c r="P1250" s="523"/>
      <c r="Q1250" s="523"/>
      <c r="R1250" s="523"/>
    </row>
    <row r="1251" spans="1:18" s="471" customFormat="1" ht="12.75" customHeight="1" x14ac:dyDescent="0.25">
      <c r="A1251" s="467"/>
      <c r="B1251" s="523"/>
      <c r="C1251" s="523"/>
      <c r="D1251" s="523"/>
      <c r="E1251" s="523"/>
      <c r="F1251" s="523"/>
      <c r="G1251" s="523"/>
      <c r="H1251" s="523"/>
      <c r="I1251" s="523"/>
      <c r="J1251" s="523"/>
      <c r="K1251" s="523"/>
      <c r="L1251" s="523"/>
      <c r="M1251" s="523"/>
      <c r="N1251" s="523"/>
      <c r="O1251" s="523"/>
      <c r="P1251" s="523"/>
      <c r="Q1251" s="523"/>
      <c r="R1251" s="523"/>
    </row>
    <row r="1252" spans="1:18" s="471" customFormat="1" ht="12.75" customHeight="1" x14ac:dyDescent="0.25">
      <c r="A1252" s="467"/>
      <c r="B1252" s="523"/>
      <c r="C1252" s="523"/>
      <c r="D1252" s="523"/>
      <c r="E1252" s="523"/>
      <c r="F1252" s="523"/>
      <c r="G1252" s="523"/>
      <c r="H1252" s="523"/>
      <c r="I1252" s="523"/>
      <c r="J1252" s="523"/>
      <c r="K1252" s="523"/>
      <c r="L1252" s="523"/>
      <c r="M1252" s="523"/>
      <c r="N1252" s="523"/>
      <c r="O1252" s="523"/>
      <c r="P1252" s="523"/>
      <c r="Q1252" s="523"/>
      <c r="R1252" s="523"/>
    </row>
    <row r="1253" spans="1:18" s="471" customFormat="1" ht="12.75" customHeight="1" x14ac:dyDescent="0.25">
      <c r="A1253" s="467"/>
      <c r="B1253" s="523"/>
      <c r="C1253" s="523"/>
      <c r="D1253" s="523"/>
      <c r="E1253" s="523"/>
      <c r="F1253" s="523"/>
      <c r="G1253" s="523"/>
      <c r="H1253" s="523"/>
      <c r="I1253" s="523"/>
      <c r="J1253" s="523"/>
      <c r="K1253" s="523"/>
      <c r="L1253" s="523"/>
      <c r="M1253" s="523"/>
      <c r="N1253" s="523"/>
      <c r="O1253" s="523"/>
      <c r="P1253" s="523"/>
      <c r="Q1253" s="523"/>
      <c r="R1253" s="523"/>
    </row>
    <row r="1254" spans="1:18" s="471" customFormat="1" ht="12.75" customHeight="1" x14ac:dyDescent="0.25">
      <c r="A1254" s="467"/>
      <c r="B1254" s="523"/>
      <c r="C1254" s="523"/>
      <c r="D1254" s="523"/>
      <c r="E1254" s="523"/>
      <c r="F1254" s="523"/>
      <c r="G1254" s="523"/>
      <c r="H1254" s="523"/>
      <c r="I1254" s="523"/>
      <c r="J1254" s="523"/>
      <c r="K1254" s="523"/>
      <c r="L1254" s="523"/>
      <c r="M1254" s="523"/>
      <c r="N1254" s="523"/>
      <c r="O1254" s="523"/>
      <c r="P1254" s="523"/>
      <c r="Q1254" s="523"/>
      <c r="R1254" s="523"/>
    </row>
    <row r="1255" spans="1:18" s="471" customFormat="1" ht="12.75" customHeight="1" x14ac:dyDescent="0.25">
      <c r="A1255" s="467"/>
      <c r="B1255" s="523"/>
      <c r="C1255" s="523"/>
      <c r="D1255" s="523"/>
      <c r="E1255" s="523"/>
      <c r="F1255" s="523"/>
      <c r="G1255" s="523"/>
      <c r="H1255" s="523"/>
      <c r="I1255" s="523"/>
      <c r="J1255" s="523"/>
      <c r="K1255" s="523"/>
      <c r="L1255" s="523"/>
      <c r="M1255" s="523"/>
      <c r="N1255" s="523"/>
      <c r="O1255" s="523"/>
      <c r="P1255" s="523"/>
      <c r="Q1255" s="523"/>
      <c r="R1255" s="523"/>
    </row>
    <row r="1256" spans="1:18" s="471" customFormat="1" ht="12.75" customHeight="1" x14ac:dyDescent="0.25">
      <c r="A1256" s="467"/>
      <c r="B1256" s="523"/>
      <c r="C1256" s="523"/>
      <c r="D1256" s="523"/>
      <c r="E1256" s="523"/>
      <c r="F1256" s="523"/>
      <c r="G1256" s="523"/>
      <c r="H1256" s="523"/>
      <c r="I1256" s="523"/>
      <c r="J1256" s="523"/>
      <c r="K1256" s="523"/>
      <c r="L1256" s="523"/>
      <c r="M1256" s="523"/>
      <c r="N1256" s="523"/>
      <c r="O1256" s="523"/>
      <c r="P1256" s="523"/>
      <c r="Q1256" s="523"/>
      <c r="R1256" s="523"/>
    </row>
    <row r="1257" spans="1:18" s="471" customFormat="1" ht="12.75" customHeight="1" x14ac:dyDescent="0.25">
      <c r="A1257" s="467"/>
      <c r="B1257" s="523"/>
      <c r="C1257" s="523"/>
      <c r="D1257" s="523"/>
      <c r="E1257" s="523"/>
      <c r="F1257" s="523"/>
      <c r="G1257" s="523"/>
      <c r="H1257" s="523"/>
      <c r="I1257" s="523"/>
      <c r="J1257" s="523"/>
      <c r="K1257" s="523"/>
      <c r="L1257" s="523"/>
      <c r="M1257" s="523"/>
      <c r="N1257" s="523"/>
      <c r="O1257" s="523"/>
      <c r="P1257" s="523"/>
      <c r="Q1257" s="523"/>
      <c r="R1257" s="523"/>
    </row>
    <row r="1258" spans="1:18" s="471" customFormat="1" ht="12.75" customHeight="1" x14ac:dyDescent="0.25">
      <c r="A1258" s="467"/>
      <c r="B1258" s="523"/>
      <c r="C1258" s="523"/>
      <c r="D1258" s="523"/>
      <c r="E1258" s="523"/>
      <c r="F1258" s="523"/>
      <c r="G1258" s="523"/>
      <c r="H1258" s="523"/>
      <c r="I1258" s="523"/>
      <c r="J1258" s="523"/>
      <c r="K1258" s="523"/>
      <c r="L1258" s="523"/>
      <c r="M1258" s="523"/>
      <c r="N1258" s="523"/>
      <c r="O1258" s="523"/>
      <c r="P1258" s="523"/>
      <c r="Q1258" s="523"/>
      <c r="R1258" s="523"/>
    </row>
    <row r="1259" spans="1:18" s="471" customFormat="1" ht="12.75" customHeight="1" x14ac:dyDescent="0.25">
      <c r="A1259" s="467"/>
      <c r="B1259" s="523"/>
      <c r="C1259" s="523"/>
      <c r="D1259" s="523"/>
      <c r="E1259" s="523"/>
      <c r="F1259" s="523"/>
      <c r="G1259" s="523"/>
      <c r="H1259" s="523"/>
      <c r="I1259" s="523"/>
      <c r="J1259" s="523"/>
      <c r="K1259" s="523"/>
      <c r="L1259" s="523"/>
      <c r="M1259" s="523"/>
      <c r="N1259" s="523"/>
      <c r="O1259" s="523"/>
      <c r="P1259" s="523"/>
      <c r="Q1259" s="523"/>
      <c r="R1259" s="523"/>
    </row>
    <row r="1260" spans="1:18" s="471" customFormat="1" ht="12.75" customHeight="1" x14ac:dyDescent="0.25">
      <c r="A1260" s="467"/>
      <c r="B1260" s="523"/>
      <c r="C1260" s="523"/>
      <c r="D1260" s="523"/>
      <c r="E1260" s="523"/>
      <c r="F1260" s="523"/>
      <c r="G1260" s="523"/>
      <c r="H1260" s="523"/>
      <c r="I1260" s="523"/>
      <c r="J1260" s="523"/>
      <c r="K1260" s="523"/>
      <c r="L1260" s="523"/>
      <c r="M1260" s="523"/>
      <c r="N1260" s="523"/>
      <c r="O1260" s="523"/>
      <c r="P1260" s="523"/>
      <c r="Q1260" s="523"/>
      <c r="R1260" s="523"/>
    </row>
    <row r="1261" spans="1:18" s="471" customFormat="1" ht="12.75" customHeight="1" x14ac:dyDescent="0.25">
      <c r="A1261" s="467"/>
      <c r="B1261" s="523"/>
      <c r="C1261" s="523"/>
      <c r="D1261" s="523"/>
      <c r="E1261" s="523"/>
      <c r="F1261" s="523"/>
      <c r="G1261" s="523"/>
      <c r="H1261" s="523"/>
      <c r="I1261" s="523"/>
      <c r="J1261" s="523"/>
      <c r="K1261" s="523"/>
      <c r="L1261" s="523"/>
      <c r="M1261" s="523"/>
      <c r="N1261" s="523"/>
      <c r="O1261" s="523"/>
      <c r="P1261" s="523"/>
      <c r="Q1261" s="523"/>
      <c r="R1261" s="523"/>
    </row>
    <row r="1262" spans="1:18" s="471" customFormat="1" ht="12.75" customHeight="1" x14ac:dyDescent="0.25">
      <c r="A1262" s="467"/>
      <c r="B1262" s="523"/>
      <c r="C1262" s="523"/>
      <c r="D1262" s="523"/>
      <c r="E1262" s="523"/>
      <c r="F1262" s="523"/>
      <c r="G1262" s="523"/>
      <c r="H1262" s="523"/>
      <c r="I1262" s="523"/>
      <c r="J1262" s="523"/>
      <c r="K1262" s="523"/>
      <c r="L1262" s="523"/>
      <c r="M1262" s="523"/>
      <c r="N1262" s="523"/>
      <c r="O1262" s="523"/>
      <c r="P1262" s="523"/>
      <c r="Q1262" s="523"/>
      <c r="R1262" s="523"/>
    </row>
    <row r="1263" spans="1:18" s="471" customFormat="1" ht="12.75" customHeight="1" x14ac:dyDescent="0.25">
      <c r="A1263" s="467"/>
      <c r="B1263" s="523"/>
      <c r="C1263" s="523"/>
      <c r="D1263" s="523"/>
      <c r="E1263" s="523"/>
      <c r="F1263" s="523"/>
      <c r="G1263" s="523"/>
      <c r="H1263" s="523"/>
      <c r="I1263" s="523"/>
      <c r="J1263" s="523"/>
      <c r="K1263" s="523"/>
      <c r="L1263" s="523"/>
      <c r="M1263" s="523"/>
      <c r="N1263" s="523"/>
      <c r="O1263" s="523"/>
      <c r="P1263" s="523"/>
      <c r="Q1263" s="523"/>
      <c r="R1263" s="523"/>
    </row>
    <row r="1264" spans="1:18" s="471" customFormat="1" ht="12.75" customHeight="1" x14ac:dyDescent="0.25">
      <c r="A1264" s="467"/>
      <c r="B1264" s="523"/>
      <c r="C1264" s="523"/>
      <c r="D1264" s="523"/>
      <c r="E1264" s="523"/>
      <c r="F1264" s="523"/>
      <c r="G1264" s="523"/>
      <c r="H1264" s="523"/>
      <c r="I1264" s="523"/>
      <c r="J1264" s="523"/>
      <c r="K1264" s="523"/>
      <c r="L1264" s="523"/>
      <c r="M1264" s="523"/>
      <c r="N1264" s="523"/>
      <c r="O1264" s="523"/>
      <c r="P1264" s="523"/>
      <c r="Q1264" s="523"/>
      <c r="R1264" s="523"/>
    </row>
    <row r="1265" spans="1:18" s="471" customFormat="1" ht="12.75" customHeight="1" x14ac:dyDescent="0.25">
      <c r="A1265" s="467"/>
      <c r="B1265" s="523"/>
      <c r="C1265" s="523"/>
      <c r="D1265" s="523"/>
      <c r="E1265" s="523"/>
      <c r="F1265" s="523"/>
      <c r="G1265" s="523"/>
      <c r="H1265" s="523"/>
      <c r="I1265" s="523"/>
      <c r="J1265" s="523"/>
      <c r="K1265" s="523"/>
      <c r="L1265" s="523"/>
      <c r="M1265" s="523"/>
      <c r="N1265" s="523"/>
      <c r="O1265" s="523"/>
      <c r="P1265" s="523"/>
      <c r="Q1265" s="523"/>
      <c r="R1265" s="523"/>
    </row>
    <row r="1266" spans="1:18" s="471" customFormat="1" ht="12.75" customHeight="1" x14ac:dyDescent="0.25">
      <c r="A1266" s="467"/>
      <c r="B1266" s="523"/>
      <c r="C1266" s="523"/>
      <c r="D1266" s="523"/>
      <c r="E1266" s="523"/>
      <c r="F1266" s="523"/>
      <c r="G1266" s="523"/>
      <c r="H1266" s="523"/>
      <c r="I1266" s="523"/>
      <c r="J1266" s="523"/>
      <c r="K1266" s="523"/>
      <c r="L1266" s="523"/>
      <c r="M1266" s="523"/>
      <c r="N1266" s="523"/>
      <c r="O1266" s="523"/>
      <c r="P1266" s="523"/>
      <c r="Q1266" s="523"/>
      <c r="R1266" s="523"/>
    </row>
    <row r="1267" spans="1:18" s="471" customFormat="1" ht="12.75" customHeight="1" x14ac:dyDescent="0.25">
      <c r="A1267" s="467"/>
      <c r="B1267" s="523"/>
      <c r="C1267" s="523"/>
      <c r="D1267" s="523"/>
      <c r="E1267" s="523"/>
      <c r="F1267" s="523"/>
      <c r="G1267" s="523"/>
      <c r="H1267" s="523"/>
      <c r="I1267" s="523"/>
      <c r="J1267" s="523"/>
      <c r="K1267" s="523"/>
      <c r="L1267" s="523"/>
      <c r="M1267" s="523"/>
      <c r="N1267" s="523"/>
      <c r="O1267" s="523"/>
      <c r="P1267" s="523"/>
      <c r="Q1267" s="523"/>
      <c r="R1267" s="523"/>
    </row>
    <row r="1268" spans="1:18" s="471" customFormat="1" ht="12.75" customHeight="1" x14ac:dyDescent="0.25">
      <c r="A1268" s="467"/>
      <c r="B1268" s="523"/>
      <c r="C1268" s="523"/>
      <c r="D1268" s="523"/>
      <c r="E1268" s="523"/>
      <c r="F1268" s="523"/>
      <c r="G1268" s="523"/>
      <c r="H1268" s="523"/>
      <c r="I1268" s="523"/>
      <c r="J1268" s="523"/>
      <c r="K1268" s="523"/>
      <c r="L1268" s="523"/>
      <c r="M1268" s="523"/>
      <c r="N1268" s="523"/>
      <c r="O1268" s="523"/>
      <c r="P1268" s="523"/>
      <c r="Q1268" s="523"/>
      <c r="R1268" s="523"/>
    </row>
    <row r="1269" spans="1:18" s="471" customFormat="1" ht="12.75" customHeight="1" x14ac:dyDescent="0.25">
      <c r="A1269" s="467"/>
      <c r="B1269" s="523"/>
      <c r="C1269" s="523"/>
      <c r="D1269" s="523"/>
      <c r="E1269" s="523"/>
      <c r="F1269" s="523"/>
      <c r="G1269" s="523"/>
      <c r="H1269" s="523"/>
      <c r="I1269" s="523"/>
      <c r="J1269" s="523"/>
      <c r="K1269" s="523"/>
      <c r="L1269" s="523"/>
      <c r="M1269" s="523"/>
      <c r="N1269" s="523"/>
      <c r="O1269" s="523"/>
      <c r="P1269" s="523"/>
      <c r="Q1269" s="523"/>
      <c r="R1269" s="523"/>
    </row>
    <row r="1270" spans="1:18" s="471" customFormat="1" ht="12.75" customHeight="1" x14ac:dyDescent="0.25">
      <c r="A1270" s="467"/>
      <c r="B1270" s="523"/>
      <c r="C1270" s="523"/>
      <c r="D1270" s="523"/>
      <c r="E1270" s="523"/>
      <c r="F1270" s="523"/>
      <c r="G1270" s="523"/>
      <c r="H1270" s="523"/>
      <c r="I1270" s="523"/>
      <c r="J1270" s="523"/>
      <c r="K1270" s="523"/>
      <c r="L1270" s="523"/>
      <c r="M1270" s="523"/>
      <c r="N1270" s="523"/>
      <c r="O1270" s="523"/>
      <c r="P1270" s="523"/>
      <c r="Q1270" s="523"/>
      <c r="R1270" s="523"/>
    </row>
    <row r="1271" spans="1:18" s="471" customFormat="1" ht="12.75" customHeight="1" x14ac:dyDescent="0.25">
      <c r="A1271" s="467"/>
      <c r="B1271" s="523"/>
      <c r="C1271" s="523"/>
      <c r="D1271" s="523"/>
      <c r="E1271" s="523"/>
      <c r="F1271" s="523"/>
      <c r="G1271" s="523"/>
      <c r="H1271" s="523"/>
      <c r="I1271" s="523"/>
      <c r="J1271" s="523"/>
      <c r="K1271" s="523"/>
      <c r="L1271" s="523"/>
      <c r="M1271" s="523"/>
      <c r="N1271" s="523"/>
      <c r="O1271" s="523"/>
      <c r="P1271" s="523"/>
      <c r="Q1271" s="523"/>
      <c r="R1271" s="523"/>
    </row>
    <row r="1272" spans="1:18" s="471" customFormat="1" ht="12.75" customHeight="1" x14ac:dyDescent="0.25">
      <c r="A1272" s="467"/>
      <c r="B1272" s="523"/>
      <c r="C1272" s="523"/>
      <c r="D1272" s="523"/>
      <c r="E1272" s="523"/>
      <c r="F1272" s="523"/>
      <c r="G1272" s="523"/>
      <c r="H1272" s="523"/>
      <c r="I1272" s="523"/>
      <c r="J1272" s="523"/>
      <c r="K1272" s="523"/>
      <c r="L1272" s="523"/>
      <c r="M1272" s="523"/>
      <c r="N1272" s="523"/>
      <c r="O1272" s="523"/>
      <c r="P1272" s="523"/>
      <c r="Q1272" s="523"/>
      <c r="R1272" s="523"/>
    </row>
    <row r="1273" spans="1:18" s="471" customFormat="1" ht="12.75" customHeight="1" x14ac:dyDescent="0.25">
      <c r="A1273" s="467"/>
      <c r="B1273" s="523"/>
      <c r="C1273" s="523"/>
      <c r="D1273" s="523"/>
      <c r="E1273" s="523"/>
      <c r="F1273" s="523"/>
      <c r="G1273" s="523"/>
      <c r="H1273" s="523"/>
      <c r="I1273" s="523"/>
      <c r="J1273" s="523"/>
      <c r="K1273" s="523"/>
      <c r="L1273" s="523"/>
      <c r="M1273" s="523"/>
      <c r="N1273" s="523"/>
      <c r="O1273" s="523"/>
      <c r="P1273" s="523"/>
      <c r="Q1273" s="523"/>
      <c r="R1273" s="523"/>
    </row>
    <row r="1274" spans="1:18" s="471" customFormat="1" ht="12.75" customHeight="1" x14ac:dyDescent="0.25">
      <c r="A1274" s="467"/>
      <c r="B1274" s="523"/>
      <c r="C1274" s="523"/>
      <c r="D1274" s="523"/>
      <c r="E1274" s="523"/>
      <c r="F1274" s="523"/>
      <c r="G1274" s="523"/>
      <c r="H1274" s="523"/>
      <c r="I1274" s="523"/>
      <c r="J1274" s="523"/>
      <c r="K1274" s="523"/>
      <c r="L1274" s="523"/>
      <c r="M1274" s="523"/>
      <c r="N1274" s="523"/>
      <c r="O1274" s="523"/>
      <c r="P1274" s="523"/>
      <c r="Q1274" s="523"/>
      <c r="R1274" s="523"/>
    </row>
    <row r="1275" spans="1:18" s="471" customFormat="1" ht="12.75" customHeight="1" x14ac:dyDescent="0.25">
      <c r="A1275" s="467"/>
      <c r="B1275" s="523"/>
      <c r="C1275" s="523"/>
      <c r="D1275" s="523"/>
      <c r="E1275" s="523"/>
      <c r="F1275" s="523"/>
      <c r="G1275" s="523"/>
      <c r="H1275" s="523"/>
      <c r="I1275" s="523"/>
      <c r="J1275" s="523"/>
      <c r="K1275" s="523"/>
      <c r="L1275" s="523"/>
      <c r="M1275" s="523"/>
      <c r="N1275" s="523"/>
      <c r="O1275" s="523"/>
      <c r="P1275" s="523"/>
      <c r="Q1275" s="523"/>
      <c r="R1275" s="523"/>
    </row>
    <row r="1276" spans="1:18" s="471" customFormat="1" ht="12.75" customHeight="1" x14ac:dyDescent="0.25">
      <c r="A1276" s="467"/>
      <c r="B1276" s="523"/>
      <c r="C1276" s="523"/>
      <c r="D1276" s="523"/>
      <c r="E1276" s="523"/>
      <c r="F1276" s="523"/>
      <c r="G1276" s="523"/>
      <c r="H1276" s="523"/>
      <c r="I1276" s="523"/>
      <c r="J1276" s="523"/>
      <c r="K1276" s="523"/>
      <c r="L1276" s="523"/>
      <c r="M1276" s="523"/>
      <c r="N1276" s="523"/>
      <c r="O1276" s="523"/>
      <c r="P1276" s="523"/>
      <c r="Q1276" s="523"/>
      <c r="R1276" s="523"/>
    </row>
    <row r="1277" spans="1:18" s="471" customFormat="1" ht="12.75" customHeight="1" x14ac:dyDescent="0.25">
      <c r="A1277" s="467"/>
      <c r="B1277" s="523"/>
      <c r="C1277" s="523"/>
      <c r="D1277" s="523"/>
      <c r="E1277" s="523"/>
      <c r="F1277" s="523"/>
      <c r="G1277" s="523"/>
      <c r="H1277" s="523"/>
      <c r="I1277" s="523"/>
      <c r="J1277" s="523"/>
      <c r="K1277" s="523"/>
      <c r="L1277" s="523"/>
      <c r="M1277" s="523"/>
      <c r="N1277" s="523"/>
      <c r="O1277" s="523"/>
      <c r="P1277" s="523"/>
      <c r="Q1277" s="523"/>
      <c r="R1277" s="523"/>
    </row>
    <row r="1278" spans="1:18" s="471" customFormat="1" ht="12.75" customHeight="1" x14ac:dyDescent="0.25">
      <c r="A1278" s="467"/>
      <c r="B1278" s="523"/>
      <c r="C1278" s="523"/>
      <c r="D1278" s="523"/>
      <c r="E1278" s="523"/>
      <c r="F1278" s="523"/>
      <c r="G1278" s="523"/>
      <c r="H1278" s="523"/>
      <c r="I1278" s="523"/>
      <c r="J1278" s="523"/>
      <c r="K1278" s="523"/>
      <c r="L1278" s="523"/>
      <c r="M1278" s="523"/>
      <c r="N1278" s="523"/>
      <c r="O1278" s="523"/>
      <c r="P1278" s="523"/>
      <c r="Q1278" s="523"/>
      <c r="R1278" s="523"/>
    </row>
    <row r="1279" spans="1:18" s="471" customFormat="1" ht="12.75" customHeight="1" x14ac:dyDescent="0.25">
      <c r="A1279" s="467"/>
      <c r="B1279" s="523"/>
      <c r="C1279" s="523"/>
      <c r="D1279" s="523"/>
      <c r="E1279" s="523"/>
      <c r="F1279" s="523"/>
      <c r="G1279" s="523"/>
      <c r="H1279" s="523"/>
      <c r="I1279" s="523"/>
      <c r="J1279" s="523"/>
      <c r="K1279" s="523"/>
      <c r="L1279" s="523"/>
      <c r="M1279" s="523"/>
      <c r="N1279" s="523"/>
      <c r="O1279" s="523"/>
      <c r="P1279" s="523"/>
      <c r="Q1279" s="523"/>
      <c r="R1279" s="523"/>
    </row>
    <row r="1280" spans="1:18" s="471" customFormat="1" ht="12.75" customHeight="1" x14ac:dyDescent="0.25">
      <c r="A1280" s="467"/>
      <c r="B1280" s="523"/>
      <c r="C1280" s="523"/>
      <c r="D1280" s="523"/>
      <c r="E1280" s="523"/>
      <c r="F1280" s="523"/>
      <c r="G1280" s="523"/>
      <c r="H1280" s="523"/>
      <c r="I1280" s="523"/>
      <c r="J1280" s="523"/>
      <c r="K1280" s="523"/>
      <c r="L1280" s="523"/>
      <c r="M1280" s="523"/>
      <c r="N1280" s="523"/>
      <c r="O1280" s="523"/>
      <c r="P1280" s="523"/>
      <c r="Q1280" s="523"/>
      <c r="R1280" s="523"/>
    </row>
    <row r="1281" spans="1:18" s="471" customFormat="1" ht="12.75" customHeight="1" x14ac:dyDescent="0.25">
      <c r="A1281" s="467"/>
      <c r="B1281" s="523"/>
      <c r="C1281" s="523"/>
      <c r="D1281" s="523"/>
      <c r="E1281" s="523"/>
      <c r="F1281" s="523"/>
      <c r="G1281" s="523"/>
      <c r="H1281" s="523"/>
      <c r="I1281" s="523"/>
      <c r="J1281" s="523"/>
      <c r="K1281" s="523"/>
      <c r="L1281" s="523"/>
      <c r="M1281" s="523"/>
      <c r="N1281" s="523"/>
      <c r="O1281" s="523"/>
      <c r="P1281" s="523"/>
      <c r="Q1281" s="523"/>
      <c r="R1281" s="523"/>
    </row>
    <row r="1282" spans="1:18" s="471" customFormat="1" ht="12.75" customHeight="1" x14ac:dyDescent="0.25">
      <c r="A1282" s="467"/>
      <c r="B1282" s="523"/>
      <c r="C1282" s="523"/>
      <c r="D1282" s="523"/>
      <c r="E1282" s="523"/>
      <c r="F1282" s="523"/>
      <c r="G1282" s="523"/>
      <c r="H1282" s="523"/>
      <c r="I1282" s="523"/>
      <c r="J1282" s="523"/>
      <c r="K1282" s="523"/>
      <c r="L1282" s="523"/>
      <c r="M1282" s="523"/>
      <c r="N1282" s="523"/>
      <c r="O1282" s="523"/>
      <c r="P1282" s="523"/>
      <c r="Q1282" s="523"/>
      <c r="R1282" s="523"/>
    </row>
    <row r="1283" spans="1:18" s="471" customFormat="1" ht="12.75" customHeight="1" x14ac:dyDescent="0.25">
      <c r="A1283" s="467"/>
      <c r="B1283" s="523"/>
      <c r="C1283" s="523"/>
      <c r="D1283" s="523"/>
      <c r="E1283" s="523"/>
      <c r="F1283" s="523"/>
      <c r="G1283" s="523"/>
      <c r="H1283" s="523"/>
      <c r="I1283" s="523"/>
      <c r="J1283" s="523"/>
      <c r="K1283" s="523"/>
      <c r="L1283" s="523"/>
      <c r="M1283" s="523"/>
      <c r="N1283" s="523"/>
      <c r="O1283" s="523"/>
      <c r="P1283" s="523"/>
      <c r="Q1283" s="523"/>
      <c r="R1283" s="523"/>
    </row>
    <row r="1284" spans="1:18" s="471" customFormat="1" ht="12.75" customHeight="1" x14ac:dyDescent="0.25">
      <c r="A1284" s="467"/>
      <c r="B1284" s="523"/>
      <c r="C1284" s="523"/>
      <c r="D1284" s="523"/>
      <c r="E1284" s="523"/>
      <c r="F1284" s="523"/>
      <c r="G1284" s="523"/>
      <c r="H1284" s="523"/>
      <c r="I1284" s="523"/>
      <c r="J1284" s="523"/>
      <c r="K1284" s="523"/>
      <c r="L1284" s="523"/>
      <c r="M1284" s="523"/>
      <c r="N1284" s="523"/>
      <c r="O1284" s="523"/>
      <c r="P1284" s="523"/>
      <c r="Q1284" s="523"/>
      <c r="R1284" s="523"/>
    </row>
    <row r="1285" spans="1:18" s="471" customFormat="1" ht="12.75" customHeight="1" x14ac:dyDescent="0.25">
      <c r="A1285" s="467"/>
      <c r="B1285" s="523"/>
      <c r="C1285" s="523"/>
      <c r="D1285" s="523"/>
      <c r="E1285" s="523"/>
      <c r="F1285" s="523"/>
      <c r="G1285" s="523"/>
      <c r="H1285" s="523"/>
      <c r="I1285" s="523"/>
      <c r="J1285" s="523"/>
      <c r="K1285" s="523"/>
      <c r="L1285" s="523"/>
      <c r="M1285" s="523"/>
      <c r="N1285" s="523"/>
      <c r="O1285" s="523"/>
      <c r="P1285" s="523"/>
      <c r="Q1285" s="523"/>
      <c r="R1285" s="523"/>
    </row>
    <row r="1286" spans="1:18" s="471" customFormat="1" ht="12.75" customHeight="1" x14ac:dyDescent="0.25">
      <c r="A1286" s="467"/>
      <c r="B1286" s="523"/>
      <c r="C1286" s="523"/>
      <c r="D1286" s="523"/>
      <c r="E1286" s="523"/>
      <c r="F1286" s="523"/>
      <c r="G1286" s="523"/>
      <c r="H1286" s="523"/>
      <c r="I1286" s="523"/>
      <c r="J1286" s="523"/>
      <c r="K1286" s="523"/>
      <c r="L1286" s="523"/>
      <c r="M1286" s="523"/>
      <c r="N1286" s="523"/>
      <c r="O1286" s="523"/>
      <c r="P1286" s="523"/>
      <c r="Q1286" s="523"/>
      <c r="R1286" s="523"/>
    </row>
    <row r="1287" spans="1:18" s="471" customFormat="1" ht="12.75" customHeight="1" x14ac:dyDescent="0.25">
      <c r="A1287" s="467"/>
      <c r="B1287" s="523"/>
      <c r="C1287" s="523"/>
      <c r="D1287" s="523"/>
      <c r="E1287" s="523"/>
      <c r="F1287" s="523"/>
      <c r="G1287" s="523"/>
      <c r="H1287" s="523"/>
      <c r="I1287" s="523"/>
      <c r="J1287" s="523"/>
      <c r="K1287" s="523"/>
      <c r="L1287" s="523"/>
      <c r="M1287" s="523"/>
      <c r="N1287" s="523"/>
      <c r="O1287" s="523"/>
      <c r="P1287" s="523"/>
      <c r="Q1287" s="523"/>
      <c r="R1287" s="523"/>
    </row>
    <row r="1288" spans="1:18" s="471" customFormat="1" ht="12.75" customHeight="1" x14ac:dyDescent="0.25">
      <c r="A1288" s="467"/>
      <c r="B1288" s="523"/>
      <c r="C1288" s="523"/>
      <c r="D1288" s="523"/>
      <c r="E1288" s="523"/>
      <c r="F1288" s="523"/>
      <c r="G1288" s="523"/>
      <c r="H1288" s="523"/>
      <c r="I1288" s="523"/>
      <c r="J1288" s="523"/>
      <c r="K1288" s="523"/>
      <c r="L1288" s="523"/>
      <c r="M1288" s="523"/>
      <c r="N1288" s="523"/>
      <c r="O1288" s="523"/>
      <c r="P1288" s="523"/>
      <c r="Q1288" s="523"/>
      <c r="R1288" s="523"/>
    </row>
    <row r="1289" spans="1:18" s="471" customFormat="1" ht="12.75" customHeight="1" x14ac:dyDescent="0.25">
      <c r="A1289" s="467"/>
      <c r="B1289" s="523"/>
      <c r="C1289" s="523"/>
      <c r="D1289" s="523"/>
      <c r="E1289" s="523"/>
      <c r="F1289" s="523"/>
      <c r="G1289" s="523"/>
      <c r="H1289" s="523"/>
      <c r="I1289" s="523"/>
      <c r="J1289" s="523"/>
      <c r="K1289" s="523"/>
      <c r="L1289" s="523"/>
      <c r="M1289" s="523"/>
      <c r="N1289" s="523"/>
      <c r="O1289" s="523"/>
      <c r="P1289" s="523"/>
      <c r="Q1289" s="523"/>
      <c r="R1289" s="523"/>
    </row>
    <row r="1290" spans="1:18" s="471" customFormat="1" ht="12.75" customHeight="1" x14ac:dyDescent="0.25">
      <c r="A1290" s="467"/>
      <c r="B1290" s="523"/>
      <c r="C1290" s="523"/>
      <c r="D1290" s="523"/>
      <c r="E1290" s="523"/>
      <c r="F1290" s="523"/>
      <c r="G1290" s="523"/>
      <c r="H1290" s="523"/>
      <c r="I1290" s="523"/>
      <c r="J1290" s="523"/>
      <c r="K1290" s="523"/>
      <c r="L1290" s="523"/>
      <c r="M1290" s="523"/>
      <c r="N1290" s="523"/>
      <c r="O1290" s="523"/>
      <c r="P1290" s="523"/>
      <c r="Q1290" s="523"/>
      <c r="R1290" s="523"/>
    </row>
    <row r="1291" spans="1:18" s="471" customFormat="1" ht="12.75" customHeight="1" x14ac:dyDescent="0.25">
      <c r="A1291" s="467"/>
      <c r="B1291" s="523"/>
      <c r="C1291" s="523"/>
      <c r="D1291" s="523"/>
      <c r="E1291" s="523"/>
      <c r="F1291" s="523"/>
      <c r="G1291" s="523"/>
      <c r="H1291" s="523"/>
      <c r="I1291" s="523"/>
      <c r="J1291" s="523"/>
      <c r="K1291" s="523"/>
      <c r="L1291" s="523"/>
      <c r="M1291" s="523"/>
      <c r="N1291" s="523"/>
      <c r="O1291" s="523"/>
      <c r="P1291" s="523"/>
      <c r="Q1291" s="523"/>
      <c r="R1291" s="523"/>
    </row>
    <row r="1292" spans="1:18" s="471" customFormat="1" ht="12.75" customHeight="1" x14ac:dyDescent="0.25">
      <c r="A1292" s="467"/>
      <c r="B1292" s="523"/>
      <c r="C1292" s="523"/>
      <c r="D1292" s="523"/>
      <c r="E1292" s="523"/>
      <c r="F1292" s="523"/>
      <c r="G1292" s="523"/>
      <c r="H1292" s="523"/>
      <c r="I1292" s="523"/>
      <c r="J1292" s="523"/>
      <c r="K1292" s="523"/>
      <c r="L1292" s="523"/>
      <c r="M1292" s="523"/>
      <c r="N1292" s="523"/>
      <c r="O1292" s="523"/>
      <c r="P1292" s="523"/>
      <c r="Q1292" s="523"/>
      <c r="R1292" s="523"/>
    </row>
    <row r="1293" spans="1:18" s="471" customFormat="1" ht="12.75" customHeight="1" x14ac:dyDescent="0.25">
      <c r="A1293" s="467"/>
      <c r="B1293" s="523"/>
      <c r="C1293" s="523"/>
      <c r="D1293" s="523"/>
      <c r="E1293" s="523"/>
      <c r="F1293" s="523"/>
      <c r="G1293" s="523"/>
      <c r="H1293" s="523"/>
      <c r="I1293" s="523"/>
      <c r="J1293" s="523"/>
      <c r="K1293" s="523"/>
      <c r="L1293" s="523"/>
      <c r="M1293" s="523"/>
      <c r="N1293" s="523"/>
      <c r="O1293" s="523"/>
      <c r="P1293" s="523"/>
      <c r="Q1293" s="523"/>
      <c r="R1293" s="523"/>
    </row>
    <row r="1294" spans="1:18" s="471" customFormat="1" ht="12.75" customHeight="1" x14ac:dyDescent="0.25">
      <c r="A1294" s="467"/>
      <c r="B1294" s="523"/>
      <c r="C1294" s="523"/>
      <c r="D1294" s="523"/>
      <c r="E1294" s="523"/>
      <c r="F1294" s="523"/>
      <c r="G1294" s="523"/>
      <c r="H1294" s="523"/>
      <c r="I1294" s="523"/>
      <c r="J1294" s="523"/>
      <c r="K1294" s="523"/>
      <c r="L1294" s="523"/>
      <c r="M1294" s="523"/>
      <c r="N1294" s="523"/>
      <c r="O1294" s="523"/>
      <c r="P1294" s="523"/>
      <c r="Q1294" s="523"/>
      <c r="R1294" s="523"/>
    </row>
    <row r="1295" spans="1:18" s="471" customFormat="1" ht="12.75" customHeight="1" x14ac:dyDescent="0.25">
      <c r="A1295" s="467"/>
      <c r="B1295" s="523"/>
      <c r="C1295" s="523"/>
      <c r="D1295" s="523"/>
      <c r="E1295" s="523"/>
      <c r="F1295" s="523"/>
      <c r="G1295" s="523"/>
      <c r="H1295" s="523"/>
      <c r="I1295" s="523"/>
      <c r="J1295" s="523"/>
      <c r="K1295" s="523"/>
      <c r="L1295" s="523"/>
      <c r="M1295" s="523"/>
      <c r="N1295" s="523"/>
      <c r="O1295" s="523"/>
      <c r="P1295" s="523"/>
      <c r="Q1295" s="523"/>
      <c r="R1295" s="523"/>
    </row>
    <row r="1296" spans="1:18" s="471" customFormat="1" ht="12.75" customHeight="1" x14ac:dyDescent="0.25">
      <c r="A1296" s="467"/>
      <c r="B1296" s="523"/>
      <c r="C1296" s="523"/>
      <c r="D1296" s="523"/>
      <c r="E1296" s="523"/>
      <c r="F1296" s="523"/>
      <c r="G1296" s="523"/>
      <c r="H1296" s="523"/>
      <c r="I1296" s="523"/>
      <c r="J1296" s="523"/>
      <c r="K1296" s="523"/>
      <c r="L1296" s="523"/>
      <c r="M1296" s="523"/>
      <c r="N1296" s="523"/>
      <c r="O1296" s="523"/>
      <c r="P1296" s="523"/>
      <c r="Q1296" s="523"/>
      <c r="R1296" s="523"/>
    </row>
    <row r="1297" spans="1:18" s="471" customFormat="1" ht="12.75" customHeight="1" x14ac:dyDescent="0.25">
      <c r="A1297" s="467"/>
      <c r="B1297" s="523"/>
      <c r="C1297" s="523"/>
      <c r="D1297" s="523"/>
      <c r="E1297" s="523"/>
      <c r="F1297" s="523"/>
      <c r="G1297" s="523"/>
      <c r="H1297" s="523"/>
      <c r="I1297" s="523"/>
      <c r="J1297" s="523"/>
      <c r="K1297" s="523"/>
      <c r="L1297" s="523"/>
      <c r="M1297" s="523"/>
      <c r="N1297" s="523"/>
      <c r="O1297" s="523"/>
      <c r="P1297" s="523"/>
      <c r="Q1297" s="523"/>
      <c r="R1297" s="523"/>
    </row>
    <row r="1298" spans="1:18" s="471" customFormat="1" ht="12.75" customHeight="1" x14ac:dyDescent="0.25">
      <c r="A1298" s="467"/>
      <c r="B1298" s="523"/>
      <c r="C1298" s="523"/>
      <c r="D1298" s="523"/>
      <c r="E1298" s="523"/>
      <c r="F1298" s="523"/>
      <c r="G1298" s="523"/>
      <c r="H1298" s="523"/>
      <c r="I1298" s="523"/>
      <c r="J1298" s="523"/>
      <c r="K1298" s="523"/>
      <c r="L1298" s="523"/>
      <c r="M1298" s="523"/>
      <c r="N1298" s="523"/>
      <c r="O1298" s="523"/>
      <c r="P1298" s="523"/>
      <c r="Q1298" s="523"/>
      <c r="R1298" s="523"/>
    </row>
    <row r="1299" spans="1:18" s="471" customFormat="1" ht="12.75" customHeight="1" x14ac:dyDescent="0.25">
      <c r="A1299" s="467"/>
      <c r="B1299" s="523"/>
      <c r="C1299" s="523"/>
      <c r="D1299" s="523"/>
      <c r="E1299" s="523"/>
      <c r="F1299" s="523"/>
      <c r="G1299" s="523"/>
      <c r="H1299" s="523"/>
      <c r="I1299" s="523"/>
      <c r="J1299" s="523"/>
      <c r="K1299" s="523"/>
      <c r="L1299" s="523"/>
      <c r="M1299" s="523"/>
      <c r="N1299" s="523"/>
      <c r="O1299" s="523"/>
      <c r="P1299" s="523"/>
      <c r="Q1299" s="523"/>
      <c r="R1299" s="523"/>
    </row>
    <row r="1300" spans="1:18" s="471" customFormat="1" ht="12.75" customHeight="1" x14ac:dyDescent="0.25">
      <c r="A1300" s="467"/>
      <c r="B1300" s="523"/>
      <c r="C1300" s="523"/>
      <c r="D1300" s="523"/>
      <c r="E1300" s="523"/>
      <c r="F1300" s="523"/>
      <c r="G1300" s="523"/>
      <c r="H1300" s="523"/>
      <c r="I1300" s="523"/>
      <c r="J1300" s="523"/>
      <c r="K1300" s="523"/>
      <c r="L1300" s="523"/>
      <c r="M1300" s="523"/>
      <c r="N1300" s="523"/>
      <c r="O1300" s="523"/>
      <c r="P1300" s="523"/>
      <c r="Q1300" s="523"/>
      <c r="R1300" s="523"/>
    </row>
    <row r="1301" spans="1:18" s="471" customFormat="1" ht="12.75" customHeight="1" x14ac:dyDescent="0.25">
      <c r="A1301" s="467"/>
      <c r="B1301" s="523"/>
      <c r="C1301" s="523"/>
      <c r="D1301" s="523"/>
      <c r="E1301" s="523"/>
      <c r="F1301" s="523"/>
      <c r="G1301" s="523"/>
      <c r="H1301" s="523"/>
      <c r="I1301" s="523"/>
      <c r="J1301" s="523"/>
      <c r="K1301" s="523"/>
      <c r="L1301" s="523"/>
      <c r="M1301" s="523"/>
      <c r="N1301" s="523"/>
      <c r="O1301" s="523"/>
      <c r="P1301" s="523"/>
      <c r="Q1301" s="523"/>
      <c r="R1301" s="523"/>
    </row>
    <row r="1302" spans="1:18" s="471" customFormat="1" ht="12.75" customHeight="1" x14ac:dyDescent="0.25">
      <c r="A1302" s="467"/>
      <c r="B1302" s="523"/>
      <c r="C1302" s="523"/>
      <c r="D1302" s="523"/>
      <c r="E1302" s="523"/>
      <c r="F1302" s="523"/>
      <c r="G1302" s="523"/>
      <c r="H1302" s="523"/>
      <c r="I1302" s="523"/>
      <c r="J1302" s="523"/>
      <c r="K1302" s="523"/>
      <c r="L1302" s="523"/>
      <c r="M1302" s="523"/>
      <c r="N1302" s="523"/>
      <c r="O1302" s="523"/>
      <c r="P1302" s="523"/>
      <c r="Q1302" s="523"/>
      <c r="R1302" s="523"/>
    </row>
    <row r="1303" spans="1:18" s="471" customFormat="1" ht="12.75" customHeight="1" x14ac:dyDescent="0.25">
      <c r="A1303" s="467"/>
      <c r="B1303" s="523"/>
      <c r="C1303" s="523"/>
      <c r="D1303" s="523"/>
      <c r="E1303" s="523"/>
      <c r="F1303" s="523"/>
      <c r="G1303" s="523"/>
      <c r="H1303" s="523"/>
      <c r="I1303" s="523"/>
      <c r="J1303" s="523"/>
      <c r="K1303" s="523"/>
      <c r="L1303" s="523"/>
      <c r="M1303" s="523"/>
      <c r="N1303" s="523"/>
      <c r="O1303" s="523"/>
      <c r="P1303" s="523"/>
      <c r="Q1303" s="523"/>
      <c r="R1303" s="523"/>
    </row>
    <row r="1304" spans="1:18" s="471" customFormat="1" ht="12.75" customHeight="1" x14ac:dyDescent="0.25">
      <c r="A1304" s="467"/>
      <c r="B1304" s="523"/>
      <c r="C1304" s="523"/>
      <c r="D1304" s="523"/>
      <c r="E1304" s="523"/>
      <c r="F1304" s="523"/>
      <c r="G1304" s="523"/>
      <c r="H1304" s="523"/>
      <c r="I1304" s="523"/>
      <c r="J1304" s="523"/>
      <c r="K1304" s="523"/>
      <c r="L1304" s="523"/>
      <c r="M1304" s="523"/>
      <c r="N1304" s="523"/>
      <c r="O1304" s="523"/>
      <c r="P1304" s="523"/>
      <c r="Q1304" s="523"/>
      <c r="R1304" s="523"/>
    </row>
    <row r="1305" spans="1:18" s="471" customFormat="1" ht="12.75" customHeight="1" x14ac:dyDescent="0.25">
      <c r="A1305" s="467"/>
      <c r="B1305" s="523"/>
      <c r="C1305" s="523"/>
      <c r="D1305" s="523"/>
      <c r="E1305" s="523"/>
      <c r="F1305" s="523"/>
      <c r="G1305" s="523"/>
      <c r="H1305" s="523"/>
      <c r="I1305" s="523"/>
      <c r="J1305" s="523"/>
      <c r="K1305" s="523"/>
      <c r="L1305" s="523"/>
      <c r="M1305" s="523"/>
      <c r="N1305" s="523"/>
      <c r="O1305" s="523"/>
      <c r="P1305" s="523"/>
      <c r="Q1305" s="523"/>
      <c r="R1305" s="523"/>
    </row>
    <row r="1306" spans="1:18" s="471" customFormat="1" ht="12.75" customHeight="1" x14ac:dyDescent="0.25">
      <c r="A1306" s="467"/>
      <c r="B1306" s="523"/>
      <c r="C1306" s="523"/>
      <c r="D1306" s="523"/>
      <c r="E1306" s="523"/>
      <c r="F1306" s="523"/>
      <c r="G1306" s="523"/>
      <c r="H1306" s="523"/>
      <c r="I1306" s="523"/>
      <c r="J1306" s="523"/>
      <c r="K1306" s="523"/>
      <c r="L1306" s="523"/>
      <c r="M1306" s="523"/>
      <c r="N1306" s="523"/>
      <c r="O1306" s="523"/>
      <c r="P1306" s="523"/>
      <c r="Q1306" s="523"/>
      <c r="R1306" s="523"/>
    </row>
    <row r="1307" spans="1:18" s="471" customFormat="1" ht="12.75" customHeight="1" x14ac:dyDescent="0.25">
      <c r="A1307" s="467"/>
      <c r="B1307" s="523"/>
      <c r="C1307" s="523"/>
      <c r="D1307" s="523"/>
      <c r="E1307" s="523"/>
      <c r="F1307" s="523"/>
      <c r="G1307" s="523"/>
      <c r="H1307" s="523"/>
      <c r="I1307" s="523"/>
      <c r="J1307" s="523"/>
      <c r="K1307" s="523"/>
      <c r="L1307" s="523"/>
      <c r="M1307" s="523"/>
      <c r="N1307" s="523"/>
      <c r="O1307" s="523"/>
      <c r="P1307" s="523"/>
      <c r="Q1307" s="523"/>
      <c r="R1307" s="523"/>
    </row>
    <row r="1308" spans="1:18" s="471" customFormat="1" ht="12.75" customHeight="1" x14ac:dyDescent="0.25">
      <c r="A1308" s="467"/>
      <c r="B1308" s="523"/>
      <c r="C1308" s="523"/>
      <c r="D1308" s="523"/>
      <c r="E1308" s="523"/>
      <c r="F1308" s="523"/>
      <c r="G1308" s="523"/>
      <c r="H1308" s="523"/>
      <c r="I1308" s="523"/>
      <c r="J1308" s="523"/>
      <c r="K1308" s="523"/>
      <c r="L1308" s="523"/>
      <c r="M1308" s="523"/>
      <c r="N1308" s="523"/>
      <c r="O1308" s="523"/>
      <c r="P1308" s="523"/>
      <c r="Q1308" s="523"/>
      <c r="R1308" s="523"/>
    </row>
    <row r="1309" spans="1:18" s="471" customFormat="1" ht="12.75" customHeight="1" x14ac:dyDescent="0.25">
      <c r="A1309" s="467"/>
      <c r="B1309" s="523"/>
      <c r="C1309" s="523"/>
      <c r="D1309" s="523"/>
      <c r="E1309" s="523"/>
      <c r="F1309" s="523"/>
      <c r="G1309" s="523"/>
      <c r="H1309" s="523"/>
      <c r="I1309" s="523"/>
      <c r="J1309" s="523"/>
      <c r="K1309" s="523"/>
      <c r="L1309" s="523"/>
      <c r="M1309" s="523"/>
      <c r="N1309" s="523"/>
      <c r="O1309" s="523"/>
      <c r="P1309" s="523"/>
      <c r="Q1309" s="523"/>
      <c r="R1309" s="523"/>
    </row>
    <row r="1310" spans="1:18" s="471" customFormat="1" ht="12.75" customHeight="1" x14ac:dyDescent="0.25">
      <c r="A1310" s="467"/>
      <c r="B1310" s="523"/>
      <c r="C1310" s="523"/>
      <c r="D1310" s="523"/>
      <c r="E1310" s="523"/>
      <c r="F1310" s="523"/>
      <c r="G1310" s="523"/>
      <c r="H1310" s="523"/>
      <c r="I1310" s="523"/>
      <c r="J1310" s="523"/>
      <c r="K1310" s="523"/>
      <c r="L1310" s="523"/>
      <c r="M1310" s="523"/>
      <c r="N1310" s="523"/>
      <c r="O1310" s="523"/>
      <c r="P1310" s="523"/>
      <c r="Q1310" s="523"/>
      <c r="R1310" s="523"/>
    </row>
    <row r="1311" spans="1:18" s="471" customFormat="1" ht="12.75" customHeight="1" x14ac:dyDescent="0.25">
      <c r="A1311" s="467"/>
      <c r="B1311" s="523"/>
      <c r="C1311" s="523"/>
      <c r="D1311" s="523"/>
      <c r="E1311" s="523"/>
      <c r="F1311" s="523"/>
      <c r="G1311" s="523"/>
      <c r="H1311" s="523"/>
      <c r="I1311" s="523"/>
      <c r="J1311" s="523"/>
      <c r="K1311" s="523"/>
      <c r="L1311" s="523"/>
      <c r="M1311" s="523"/>
      <c r="N1311" s="523"/>
      <c r="O1311" s="523"/>
      <c r="P1311" s="523"/>
      <c r="Q1311" s="523"/>
      <c r="R1311" s="523"/>
    </row>
    <row r="1312" spans="1:18" s="471" customFormat="1" ht="12.75" customHeight="1" x14ac:dyDescent="0.25">
      <c r="A1312" s="467"/>
      <c r="B1312" s="523"/>
      <c r="C1312" s="523"/>
      <c r="D1312" s="523"/>
      <c r="E1312" s="523"/>
      <c r="F1312" s="523"/>
      <c r="G1312" s="523"/>
      <c r="H1312" s="523"/>
      <c r="I1312" s="523"/>
      <c r="J1312" s="523"/>
      <c r="K1312" s="523"/>
      <c r="L1312" s="523"/>
      <c r="M1312" s="523"/>
      <c r="N1312" s="523"/>
      <c r="O1312" s="523"/>
      <c r="P1312" s="523"/>
      <c r="Q1312" s="523"/>
      <c r="R1312" s="523"/>
    </row>
    <row r="1313" spans="1:18" s="471" customFormat="1" ht="12.75" customHeight="1" x14ac:dyDescent="0.25">
      <c r="A1313" s="467"/>
      <c r="B1313" s="523"/>
      <c r="C1313" s="523"/>
      <c r="D1313" s="523"/>
      <c r="E1313" s="523"/>
      <c r="F1313" s="523"/>
      <c r="G1313" s="523"/>
      <c r="H1313" s="523"/>
      <c r="I1313" s="523"/>
      <c r="J1313" s="523"/>
      <c r="K1313" s="523"/>
      <c r="L1313" s="523"/>
      <c r="M1313" s="523"/>
      <c r="N1313" s="523"/>
      <c r="O1313" s="523"/>
      <c r="P1313" s="523"/>
      <c r="Q1313" s="523"/>
      <c r="R1313" s="523"/>
    </row>
    <row r="1314" spans="1:18" s="471" customFormat="1" ht="12.75" customHeight="1" x14ac:dyDescent="0.25">
      <c r="A1314" s="467"/>
      <c r="B1314" s="523"/>
      <c r="C1314" s="523"/>
      <c r="D1314" s="523"/>
      <c r="E1314" s="523"/>
      <c r="F1314" s="523"/>
      <c r="G1314" s="523"/>
      <c r="H1314" s="523"/>
      <c r="I1314" s="523"/>
      <c r="J1314" s="523"/>
      <c r="K1314" s="523"/>
      <c r="L1314" s="523"/>
      <c r="M1314" s="523"/>
      <c r="N1314" s="523"/>
      <c r="O1314" s="523"/>
      <c r="P1314" s="523"/>
      <c r="Q1314" s="523"/>
      <c r="R1314" s="523"/>
    </row>
    <row r="1315" spans="1:18" s="471" customFormat="1" ht="12.75" customHeight="1" x14ac:dyDescent="0.25">
      <c r="A1315" s="467"/>
      <c r="B1315" s="523"/>
      <c r="C1315" s="523"/>
      <c r="D1315" s="523"/>
      <c r="E1315" s="523"/>
      <c r="F1315" s="523"/>
      <c r="G1315" s="523"/>
      <c r="H1315" s="523"/>
      <c r="I1315" s="523"/>
      <c r="J1315" s="523"/>
      <c r="K1315" s="523"/>
      <c r="L1315" s="523"/>
      <c r="M1315" s="523"/>
      <c r="N1315" s="523"/>
      <c r="O1315" s="523"/>
      <c r="P1315" s="523"/>
      <c r="Q1315" s="523"/>
      <c r="R1315" s="523"/>
    </row>
    <row r="1316" spans="1:18" s="471" customFormat="1" ht="12.75" customHeight="1" x14ac:dyDescent="0.25">
      <c r="A1316" s="467"/>
      <c r="B1316" s="523"/>
      <c r="C1316" s="523"/>
      <c r="D1316" s="523"/>
      <c r="E1316" s="523"/>
      <c r="F1316" s="523"/>
      <c r="G1316" s="523"/>
      <c r="H1316" s="523"/>
      <c r="I1316" s="523"/>
      <c r="J1316" s="523"/>
      <c r="K1316" s="523"/>
      <c r="L1316" s="523"/>
      <c r="M1316" s="523"/>
      <c r="N1316" s="523"/>
      <c r="O1316" s="523"/>
      <c r="P1316" s="523"/>
      <c r="Q1316" s="523"/>
      <c r="R1316" s="523"/>
    </row>
    <row r="1317" spans="1:18" s="471" customFormat="1" ht="12.75" customHeight="1" x14ac:dyDescent="0.25">
      <c r="A1317" s="467"/>
      <c r="B1317" s="523"/>
      <c r="C1317" s="523"/>
      <c r="D1317" s="523"/>
      <c r="E1317" s="523"/>
      <c r="F1317" s="523"/>
      <c r="G1317" s="523"/>
      <c r="H1317" s="523"/>
      <c r="I1317" s="523"/>
      <c r="J1317" s="523"/>
      <c r="K1317" s="523"/>
      <c r="L1317" s="523"/>
      <c r="M1317" s="523"/>
      <c r="N1317" s="523"/>
      <c r="O1317" s="523"/>
      <c r="P1317" s="523"/>
      <c r="Q1317" s="523"/>
      <c r="R1317" s="523"/>
    </row>
    <row r="1318" spans="1:18" s="471" customFormat="1" ht="12.75" customHeight="1" x14ac:dyDescent="0.25">
      <c r="A1318" s="467"/>
      <c r="B1318" s="523"/>
      <c r="C1318" s="523"/>
      <c r="D1318" s="523"/>
      <c r="E1318" s="523"/>
      <c r="F1318" s="523"/>
      <c r="G1318" s="523"/>
      <c r="H1318" s="523"/>
      <c r="I1318" s="523"/>
      <c r="J1318" s="523"/>
      <c r="K1318" s="523"/>
      <c r="L1318" s="523"/>
      <c r="M1318" s="523"/>
      <c r="N1318" s="523"/>
      <c r="O1318" s="523"/>
      <c r="P1318" s="523"/>
      <c r="Q1318" s="523"/>
      <c r="R1318" s="523"/>
    </row>
    <row r="1319" spans="1:18" s="471" customFormat="1" ht="12.75" customHeight="1" x14ac:dyDescent="0.25">
      <c r="A1319" s="467"/>
      <c r="B1319" s="523"/>
      <c r="C1319" s="523"/>
      <c r="D1319" s="523"/>
      <c r="E1319" s="523"/>
      <c r="F1319" s="523"/>
      <c r="G1319" s="523"/>
      <c r="H1319" s="523"/>
      <c r="I1319" s="523"/>
      <c r="J1319" s="523"/>
      <c r="K1319" s="523"/>
      <c r="L1319" s="523"/>
      <c r="M1319" s="523"/>
      <c r="N1319" s="523"/>
      <c r="O1319" s="523"/>
      <c r="P1319" s="523"/>
      <c r="Q1319" s="523"/>
      <c r="R1319" s="523"/>
    </row>
    <row r="1320" spans="1:18" s="471" customFormat="1" ht="12.75" customHeight="1" x14ac:dyDescent="0.25">
      <c r="A1320" s="467"/>
      <c r="B1320" s="523"/>
      <c r="C1320" s="523"/>
      <c r="D1320" s="523"/>
      <c r="E1320" s="523"/>
      <c r="F1320" s="523"/>
      <c r="G1320" s="523"/>
      <c r="H1320" s="523"/>
      <c r="I1320" s="523"/>
      <c r="J1320" s="523"/>
      <c r="K1320" s="523"/>
      <c r="L1320" s="523"/>
      <c r="M1320" s="523"/>
      <c r="N1320" s="523"/>
      <c r="O1320" s="523"/>
      <c r="P1320" s="523"/>
      <c r="Q1320" s="523"/>
      <c r="R1320" s="523"/>
    </row>
    <row r="1321" spans="1:18" s="471" customFormat="1" ht="12.75" customHeight="1" x14ac:dyDescent="0.25">
      <c r="A1321" s="467"/>
      <c r="B1321" s="523"/>
      <c r="C1321" s="523"/>
      <c r="D1321" s="523"/>
      <c r="E1321" s="523"/>
      <c r="F1321" s="523"/>
      <c r="G1321" s="523"/>
      <c r="H1321" s="523"/>
      <c r="I1321" s="523"/>
      <c r="J1321" s="523"/>
      <c r="K1321" s="523"/>
      <c r="L1321" s="523"/>
      <c r="M1321" s="523"/>
      <c r="N1321" s="523"/>
      <c r="O1321" s="523"/>
      <c r="P1321" s="523"/>
      <c r="Q1321" s="523"/>
      <c r="R1321" s="523"/>
    </row>
    <row r="1322" spans="1:18" s="471" customFormat="1" ht="12.75" customHeight="1" x14ac:dyDescent="0.25">
      <c r="A1322" s="467"/>
      <c r="B1322" s="523"/>
      <c r="C1322" s="523"/>
      <c r="D1322" s="523"/>
      <c r="E1322" s="523"/>
      <c r="F1322" s="523"/>
      <c r="G1322" s="523"/>
      <c r="H1322" s="523"/>
      <c r="I1322" s="523"/>
      <c r="J1322" s="523"/>
      <c r="K1322" s="523"/>
      <c r="L1322" s="523"/>
      <c r="M1322" s="523"/>
      <c r="N1322" s="523"/>
      <c r="O1322" s="523"/>
      <c r="P1322" s="523"/>
      <c r="Q1322" s="523"/>
      <c r="R1322" s="523"/>
    </row>
    <row r="1323" spans="1:18" s="471" customFormat="1" ht="12.75" customHeight="1" x14ac:dyDescent="0.25">
      <c r="A1323" s="467"/>
      <c r="B1323" s="523"/>
      <c r="C1323" s="523"/>
      <c r="D1323" s="523"/>
      <c r="E1323" s="523"/>
      <c r="F1323" s="523"/>
      <c r="G1323" s="523"/>
      <c r="H1323" s="523"/>
      <c r="I1323" s="523"/>
      <c r="J1323" s="523"/>
      <c r="K1323" s="523"/>
      <c r="L1323" s="523"/>
      <c r="M1323" s="523"/>
      <c r="N1323" s="523"/>
      <c r="O1323" s="523"/>
      <c r="P1323" s="523"/>
      <c r="Q1323" s="523"/>
      <c r="R1323" s="523"/>
    </row>
    <row r="1324" spans="1:18" s="471" customFormat="1" ht="12.75" customHeight="1" x14ac:dyDescent="0.25">
      <c r="A1324" s="467"/>
      <c r="B1324" s="523"/>
      <c r="C1324" s="523"/>
      <c r="D1324" s="523"/>
      <c r="E1324" s="523"/>
      <c r="F1324" s="523"/>
      <c r="G1324" s="523"/>
      <c r="H1324" s="523"/>
      <c r="I1324" s="523"/>
      <c r="J1324" s="523"/>
      <c r="K1324" s="523"/>
      <c r="L1324" s="523"/>
      <c r="M1324" s="523"/>
      <c r="N1324" s="523"/>
      <c r="O1324" s="523"/>
      <c r="P1324" s="523"/>
      <c r="Q1324" s="523"/>
      <c r="R1324" s="523"/>
    </row>
    <row r="1325" spans="1:18" s="471" customFormat="1" ht="12.75" customHeight="1" x14ac:dyDescent="0.25">
      <c r="A1325" s="467"/>
      <c r="B1325" s="523"/>
      <c r="C1325" s="523"/>
      <c r="D1325" s="523"/>
      <c r="E1325" s="523"/>
      <c r="F1325" s="523"/>
      <c r="G1325" s="523"/>
      <c r="H1325" s="523"/>
      <c r="I1325" s="523"/>
      <c r="J1325" s="523"/>
      <c r="K1325" s="523"/>
      <c r="L1325" s="523"/>
      <c r="M1325" s="523"/>
      <c r="N1325" s="523"/>
      <c r="O1325" s="523"/>
      <c r="P1325" s="523"/>
      <c r="Q1325" s="523"/>
      <c r="R1325" s="523"/>
    </row>
    <row r="1326" spans="1:18" s="471" customFormat="1" ht="12.75" customHeight="1" x14ac:dyDescent="0.25">
      <c r="A1326" s="467"/>
      <c r="B1326" s="523"/>
      <c r="C1326" s="523"/>
      <c r="D1326" s="523"/>
      <c r="E1326" s="523"/>
      <c r="F1326" s="523"/>
      <c r="G1326" s="523"/>
      <c r="H1326" s="523"/>
      <c r="I1326" s="523"/>
      <c r="J1326" s="523"/>
      <c r="K1326" s="523"/>
      <c r="L1326" s="523"/>
      <c r="M1326" s="523"/>
      <c r="N1326" s="523"/>
      <c r="O1326" s="523"/>
      <c r="P1326" s="523"/>
      <c r="Q1326" s="523"/>
      <c r="R1326" s="523"/>
    </row>
    <row r="1327" spans="1:18" s="471" customFormat="1" ht="12.75" customHeight="1" x14ac:dyDescent="0.25">
      <c r="A1327" s="467"/>
      <c r="B1327" s="523"/>
      <c r="C1327" s="523"/>
      <c r="D1327" s="523"/>
      <c r="E1327" s="523"/>
      <c r="F1327" s="523"/>
      <c r="G1327" s="523"/>
      <c r="H1327" s="523"/>
      <c r="I1327" s="523"/>
      <c r="J1327" s="523"/>
      <c r="K1327" s="523"/>
      <c r="L1327" s="523"/>
      <c r="M1327" s="523"/>
      <c r="N1327" s="523"/>
      <c r="O1327" s="523"/>
      <c r="P1327" s="523"/>
      <c r="Q1327" s="523"/>
      <c r="R1327" s="523"/>
    </row>
    <row r="1328" spans="1:18" s="471" customFormat="1" ht="12.75" customHeight="1" x14ac:dyDescent="0.25">
      <c r="A1328" s="467"/>
      <c r="B1328" s="523"/>
      <c r="C1328" s="523"/>
      <c r="D1328" s="523"/>
      <c r="E1328" s="523"/>
      <c r="F1328" s="523"/>
      <c r="G1328" s="523"/>
      <c r="H1328" s="523"/>
      <c r="I1328" s="523"/>
      <c r="J1328" s="523"/>
      <c r="K1328" s="523"/>
      <c r="L1328" s="523"/>
      <c r="M1328" s="523"/>
      <c r="N1328" s="523"/>
      <c r="O1328" s="523"/>
      <c r="P1328" s="523"/>
      <c r="Q1328" s="523"/>
      <c r="R1328" s="523"/>
    </row>
    <row r="1329" spans="1:18" s="471" customFormat="1" ht="12.75" customHeight="1" x14ac:dyDescent="0.25">
      <c r="A1329" s="467"/>
      <c r="B1329" s="523"/>
      <c r="C1329" s="523"/>
      <c r="D1329" s="523"/>
      <c r="E1329" s="523"/>
      <c r="F1329" s="523"/>
      <c r="G1329" s="523"/>
      <c r="H1329" s="523"/>
      <c r="I1329" s="523"/>
      <c r="J1329" s="523"/>
      <c r="K1329" s="523"/>
      <c r="L1329" s="523"/>
      <c r="M1329" s="523"/>
      <c r="N1329" s="523"/>
      <c r="O1329" s="523"/>
      <c r="P1329" s="523"/>
      <c r="Q1329" s="523"/>
      <c r="R1329" s="523"/>
    </row>
    <row r="1330" spans="1:18" s="471" customFormat="1" ht="12.75" customHeight="1" x14ac:dyDescent="0.25">
      <c r="A1330" s="467"/>
      <c r="B1330" s="523"/>
      <c r="C1330" s="523"/>
      <c r="D1330" s="523"/>
      <c r="E1330" s="523"/>
      <c r="F1330" s="523"/>
      <c r="G1330" s="523"/>
      <c r="H1330" s="523"/>
      <c r="I1330" s="523"/>
      <c r="J1330" s="523"/>
      <c r="K1330" s="523"/>
      <c r="L1330" s="523"/>
      <c r="M1330" s="523"/>
      <c r="N1330" s="523"/>
      <c r="O1330" s="523"/>
      <c r="P1330" s="523"/>
      <c r="Q1330" s="523"/>
      <c r="R1330" s="523"/>
    </row>
    <row r="1331" spans="1:18" s="471" customFormat="1" ht="12.75" customHeight="1" x14ac:dyDescent="0.25">
      <c r="A1331" s="467"/>
      <c r="B1331" s="523"/>
      <c r="C1331" s="523"/>
      <c r="D1331" s="523"/>
      <c r="E1331" s="523"/>
      <c r="F1331" s="523"/>
      <c r="G1331" s="523"/>
      <c r="H1331" s="523"/>
      <c r="I1331" s="523"/>
      <c r="J1331" s="523"/>
      <c r="K1331" s="523"/>
      <c r="L1331" s="523"/>
      <c r="M1331" s="523"/>
      <c r="N1331" s="523"/>
      <c r="O1331" s="523"/>
      <c r="P1331" s="523"/>
      <c r="Q1331" s="523"/>
      <c r="R1331" s="523"/>
    </row>
    <row r="1332" spans="1:18" s="471" customFormat="1" ht="12.75" customHeight="1" x14ac:dyDescent="0.25">
      <c r="A1332" s="467"/>
      <c r="B1332" s="523"/>
      <c r="C1332" s="523"/>
      <c r="D1332" s="523"/>
      <c r="E1332" s="523"/>
      <c r="F1332" s="523"/>
      <c r="G1332" s="523"/>
      <c r="H1332" s="523"/>
      <c r="I1332" s="523"/>
      <c r="J1332" s="523"/>
      <c r="K1332" s="523"/>
      <c r="L1332" s="523"/>
      <c r="M1332" s="523"/>
      <c r="N1332" s="523"/>
      <c r="O1332" s="523"/>
      <c r="P1332" s="523"/>
      <c r="Q1332" s="523"/>
      <c r="R1332" s="523"/>
    </row>
    <row r="1333" spans="1:18" s="471" customFormat="1" ht="12.75" customHeight="1" x14ac:dyDescent="0.25">
      <c r="A1333" s="467"/>
      <c r="B1333" s="523"/>
      <c r="C1333" s="523"/>
      <c r="D1333" s="523"/>
      <c r="E1333" s="523"/>
      <c r="F1333" s="523"/>
      <c r="G1333" s="523"/>
      <c r="H1333" s="523"/>
      <c r="I1333" s="523"/>
      <c r="J1333" s="523"/>
      <c r="K1333" s="523"/>
      <c r="L1333" s="523"/>
      <c r="M1333" s="523"/>
      <c r="N1333" s="523"/>
      <c r="O1333" s="523"/>
      <c r="P1333" s="523"/>
      <c r="Q1333" s="523"/>
      <c r="R1333" s="523"/>
    </row>
    <row r="1334" spans="1:18" s="471" customFormat="1" ht="12.75" customHeight="1" x14ac:dyDescent="0.25">
      <c r="A1334" s="467"/>
      <c r="B1334" s="523"/>
      <c r="C1334" s="523"/>
      <c r="D1334" s="523"/>
      <c r="E1334" s="523"/>
      <c r="F1334" s="523"/>
      <c r="G1334" s="523"/>
      <c r="H1334" s="523"/>
      <c r="I1334" s="523"/>
      <c r="J1334" s="523"/>
      <c r="K1334" s="523"/>
      <c r="L1334" s="523"/>
      <c r="M1334" s="523"/>
      <c r="N1334" s="523"/>
      <c r="O1334" s="523"/>
      <c r="P1334" s="523"/>
      <c r="Q1334" s="523"/>
      <c r="R1334" s="523"/>
    </row>
    <row r="1335" spans="1:18" s="471" customFormat="1" ht="12.75" customHeight="1" x14ac:dyDescent="0.25">
      <c r="A1335" s="467"/>
      <c r="B1335" s="523"/>
      <c r="C1335" s="523"/>
      <c r="D1335" s="523"/>
      <c r="E1335" s="523"/>
      <c r="F1335" s="523"/>
      <c r="G1335" s="523"/>
      <c r="H1335" s="523"/>
      <c r="I1335" s="523"/>
      <c r="J1335" s="523"/>
      <c r="K1335" s="523"/>
      <c r="L1335" s="523"/>
      <c r="M1335" s="523"/>
      <c r="N1335" s="523"/>
      <c r="O1335" s="523"/>
      <c r="P1335" s="523"/>
      <c r="Q1335" s="523"/>
      <c r="R1335" s="523"/>
    </row>
    <row r="1336" spans="1:18" s="471" customFormat="1" ht="12.75" customHeight="1" x14ac:dyDescent="0.25">
      <c r="A1336" s="467"/>
      <c r="B1336" s="523"/>
      <c r="C1336" s="523"/>
      <c r="D1336" s="523"/>
      <c r="E1336" s="523"/>
      <c r="F1336" s="523"/>
      <c r="G1336" s="523"/>
      <c r="H1336" s="523"/>
      <c r="I1336" s="523"/>
      <c r="J1336" s="523"/>
      <c r="K1336" s="523"/>
      <c r="L1336" s="523"/>
      <c r="M1336" s="523"/>
      <c r="N1336" s="523"/>
      <c r="O1336" s="523"/>
      <c r="P1336" s="523"/>
      <c r="Q1336" s="523"/>
      <c r="R1336" s="523"/>
    </row>
    <row r="1337" spans="1:18" s="471" customFormat="1" ht="12.75" customHeight="1" x14ac:dyDescent="0.25">
      <c r="A1337" s="467"/>
      <c r="B1337" s="523"/>
      <c r="C1337" s="523"/>
      <c r="D1337" s="523"/>
      <c r="E1337" s="523"/>
      <c r="F1337" s="523"/>
      <c r="G1337" s="523"/>
      <c r="H1337" s="523"/>
      <c r="I1337" s="523"/>
      <c r="J1337" s="523"/>
      <c r="K1337" s="523"/>
      <c r="L1337" s="523"/>
      <c r="M1337" s="523"/>
      <c r="N1337" s="523"/>
      <c r="O1337" s="523"/>
      <c r="P1337" s="523"/>
      <c r="Q1337" s="523"/>
      <c r="R1337" s="523"/>
    </row>
    <row r="1338" spans="1:18" s="471" customFormat="1" ht="12.75" customHeight="1" x14ac:dyDescent="0.25">
      <c r="A1338" s="467"/>
      <c r="B1338" s="523"/>
      <c r="C1338" s="523"/>
      <c r="D1338" s="523"/>
      <c r="E1338" s="523"/>
      <c r="F1338" s="523"/>
      <c r="G1338" s="523"/>
      <c r="H1338" s="523"/>
      <c r="I1338" s="523"/>
      <c r="J1338" s="523"/>
      <c r="K1338" s="523"/>
      <c r="L1338" s="523"/>
      <c r="M1338" s="523"/>
      <c r="N1338" s="523"/>
      <c r="O1338" s="523"/>
      <c r="P1338" s="523"/>
      <c r="Q1338" s="523"/>
      <c r="R1338" s="523"/>
    </row>
    <row r="1339" spans="1:18" s="471" customFormat="1" ht="12.75" customHeight="1" x14ac:dyDescent="0.25">
      <c r="A1339" s="467"/>
      <c r="B1339" s="523"/>
      <c r="C1339" s="523"/>
      <c r="D1339" s="523"/>
      <c r="E1339" s="523"/>
      <c r="F1339" s="523"/>
      <c r="G1339" s="523"/>
      <c r="H1339" s="523"/>
      <c r="I1339" s="523"/>
      <c r="J1339" s="523"/>
      <c r="K1339" s="523"/>
      <c r="L1339" s="523"/>
      <c r="M1339" s="523"/>
      <c r="N1339" s="523"/>
      <c r="O1339" s="523"/>
      <c r="P1339" s="523"/>
      <c r="Q1339" s="523"/>
      <c r="R1339" s="523"/>
    </row>
    <row r="1340" spans="1:18" s="471" customFormat="1" ht="12.75" customHeight="1" x14ac:dyDescent="0.25">
      <c r="A1340" s="467"/>
      <c r="B1340" s="523"/>
      <c r="C1340" s="523"/>
      <c r="D1340" s="523"/>
      <c r="E1340" s="523"/>
      <c r="F1340" s="523"/>
      <c r="G1340" s="523"/>
      <c r="H1340" s="523"/>
      <c r="I1340" s="523"/>
      <c r="J1340" s="523"/>
      <c r="K1340" s="523"/>
      <c r="L1340" s="523"/>
      <c r="M1340" s="523"/>
      <c r="N1340" s="523"/>
      <c r="O1340" s="523"/>
      <c r="P1340" s="523"/>
      <c r="Q1340" s="523"/>
      <c r="R1340" s="523"/>
    </row>
    <row r="1341" spans="1:18" s="471" customFormat="1" ht="12.75" customHeight="1" x14ac:dyDescent="0.25">
      <c r="A1341" s="467"/>
      <c r="B1341" s="523"/>
      <c r="C1341" s="523"/>
      <c r="D1341" s="523"/>
      <c r="E1341" s="523"/>
      <c r="F1341" s="523"/>
      <c r="G1341" s="523"/>
      <c r="H1341" s="523"/>
      <c r="I1341" s="523"/>
      <c r="J1341" s="523"/>
      <c r="K1341" s="523"/>
      <c r="L1341" s="523"/>
      <c r="M1341" s="523"/>
      <c r="N1341" s="523"/>
      <c r="O1341" s="523"/>
      <c r="P1341" s="523"/>
      <c r="Q1341" s="523"/>
      <c r="R1341" s="523"/>
    </row>
    <row r="1342" spans="1:18" s="471" customFormat="1" ht="12.75" customHeight="1" x14ac:dyDescent="0.25">
      <c r="A1342" s="467"/>
      <c r="B1342" s="523"/>
      <c r="C1342" s="523"/>
      <c r="D1342" s="523"/>
      <c r="E1342" s="523"/>
      <c r="F1342" s="523"/>
      <c r="G1342" s="523"/>
      <c r="H1342" s="523"/>
      <c r="I1342" s="523"/>
      <c r="J1342" s="523"/>
      <c r="K1342" s="523"/>
      <c r="L1342" s="523"/>
      <c r="M1342" s="523"/>
      <c r="N1342" s="523"/>
      <c r="O1342" s="523"/>
      <c r="P1342" s="523"/>
      <c r="Q1342" s="523"/>
      <c r="R1342" s="523"/>
    </row>
    <row r="1343" spans="1:18" s="471" customFormat="1" ht="12.75" customHeight="1" x14ac:dyDescent="0.25">
      <c r="A1343" s="467"/>
      <c r="B1343" s="523"/>
      <c r="C1343" s="523"/>
      <c r="D1343" s="523"/>
      <c r="E1343" s="523"/>
      <c r="F1343" s="523"/>
      <c r="G1343" s="523"/>
      <c r="H1343" s="523"/>
      <c r="I1343" s="523"/>
      <c r="J1343" s="523"/>
      <c r="K1343" s="523"/>
      <c r="L1343" s="523"/>
      <c r="M1343" s="523"/>
      <c r="N1343" s="523"/>
      <c r="O1343" s="523"/>
      <c r="P1343" s="523"/>
      <c r="Q1343" s="523"/>
      <c r="R1343" s="523"/>
    </row>
    <row r="1344" spans="1:18" s="471" customFormat="1" ht="12.75" customHeight="1" x14ac:dyDescent="0.25">
      <c r="A1344" s="467"/>
      <c r="B1344" s="523"/>
      <c r="C1344" s="523"/>
      <c r="D1344" s="523"/>
      <c r="E1344" s="523"/>
      <c r="F1344" s="523"/>
      <c r="G1344" s="523"/>
      <c r="H1344" s="523"/>
      <c r="I1344" s="523"/>
      <c r="J1344" s="523"/>
      <c r="K1344" s="523"/>
      <c r="L1344" s="523"/>
      <c r="M1344" s="523"/>
      <c r="N1344" s="523"/>
      <c r="O1344" s="523"/>
      <c r="P1344" s="523"/>
      <c r="Q1344" s="523"/>
      <c r="R1344" s="523"/>
    </row>
    <row r="1345" spans="1:18" s="471" customFormat="1" ht="12.75" customHeight="1" x14ac:dyDescent="0.25">
      <c r="A1345" s="467"/>
      <c r="B1345" s="523"/>
      <c r="C1345" s="523"/>
      <c r="D1345" s="523"/>
      <c r="E1345" s="523"/>
      <c r="F1345" s="523"/>
      <c r="G1345" s="523"/>
      <c r="H1345" s="523"/>
      <c r="I1345" s="523"/>
      <c r="J1345" s="523"/>
      <c r="K1345" s="523"/>
      <c r="L1345" s="523"/>
      <c r="M1345" s="523"/>
      <c r="N1345" s="523"/>
      <c r="O1345" s="523"/>
      <c r="P1345" s="523"/>
      <c r="Q1345" s="523"/>
      <c r="R1345" s="523"/>
    </row>
    <row r="1346" spans="1:18" s="471" customFormat="1" ht="12.75" customHeight="1" x14ac:dyDescent="0.25">
      <c r="A1346" s="467"/>
      <c r="B1346" s="523"/>
      <c r="C1346" s="523"/>
      <c r="D1346" s="523"/>
      <c r="E1346" s="523"/>
      <c r="F1346" s="523"/>
      <c r="G1346" s="523"/>
      <c r="H1346" s="523"/>
      <c r="I1346" s="523"/>
      <c r="J1346" s="523"/>
      <c r="K1346" s="523"/>
      <c r="L1346" s="523"/>
      <c r="M1346" s="523"/>
      <c r="N1346" s="523"/>
      <c r="O1346" s="523"/>
      <c r="P1346" s="523"/>
      <c r="Q1346" s="523"/>
      <c r="R1346" s="523"/>
    </row>
    <row r="1347" spans="1:18" s="471" customFormat="1" ht="12.75" customHeight="1" x14ac:dyDescent="0.25">
      <c r="A1347" s="467"/>
      <c r="B1347" s="523"/>
      <c r="C1347" s="523"/>
      <c r="D1347" s="523"/>
      <c r="E1347" s="523"/>
      <c r="F1347" s="523"/>
      <c r="G1347" s="523"/>
      <c r="H1347" s="523"/>
      <c r="I1347" s="523"/>
      <c r="J1347" s="523"/>
      <c r="K1347" s="523"/>
      <c r="L1347" s="523"/>
      <c r="M1347" s="523"/>
      <c r="N1347" s="523"/>
      <c r="O1347" s="523"/>
      <c r="P1347" s="523"/>
      <c r="Q1347" s="523"/>
      <c r="R1347" s="523"/>
    </row>
    <row r="1348" spans="1:18" s="471" customFormat="1" ht="12.75" customHeight="1" x14ac:dyDescent="0.25">
      <c r="A1348" s="467"/>
      <c r="B1348" s="523"/>
      <c r="C1348" s="523"/>
      <c r="D1348" s="523"/>
      <c r="E1348" s="523"/>
      <c r="F1348" s="523"/>
      <c r="G1348" s="523"/>
      <c r="H1348" s="523"/>
      <c r="I1348" s="523"/>
      <c r="J1348" s="523"/>
      <c r="K1348" s="523"/>
      <c r="L1348" s="523"/>
      <c r="M1348" s="523"/>
      <c r="N1348" s="523"/>
      <c r="O1348" s="523"/>
      <c r="P1348" s="523"/>
      <c r="Q1348" s="523"/>
      <c r="R1348" s="523"/>
    </row>
    <row r="1349" spans="1:18" s="471" customFormat="1" ht="12.75" customHeight="1" x14ac:dyDescent="0.25">
      <c r="A1349" s="467"/>
      <c r="B1349" s="523"/>
      <c r="C1349" s="523"/>
      <c r="D1349" s="523"/>
      <c r="E1349" s="523"/>
      <c r="F1349" s="523"/>
      <c r="G1349" s="523"/>
      <c r="H1349" s="523"/>
      <c r="I1349" s="523"/>
      <c r="J1349" s="523"/>
      <c r="K1349" s="523"/>
      <c r="L1349" s="523"/>
      <c r="M1349" s="523"/>
      <c r="N1349" s="523"/>
      <c r="O1349" s="523"/>
      <c r="P1349" s="523"/>
      <c r="Q1349" s="523"/>
      <c r="R1349" s="523"/>
    </row>
    <row r="1350" spans="1:18" s="471" customFormat="1" ht="12.75" customHeight="1" x14ac:dyDescent="0.25">
      <c r="A1350" s="467"/>
      <c r="B1350" s="523"/>
      <c r="C1350" s="523"/>
      <c r="D1350" s="523"/>
      <c r="E1350" s="523"/>
      <c r="F1350" s="523"/>
      <c r="G1350" s="523"/>
      <c r="H1350" s="523"/>
      <c r="I1350" s="523"/>
      <c r="J1350" s="523"/>
      <c r="K1350" s="523"/>
      <c r="L1350" s="523"/>
      <c r="M1350" s="523"/>
      <c r="N1350" s="523"/>
      <c r="O1350" s="523"/>
      <c r="P1350" s="523"/>
      <c r="Q1350" s="523"/>
      <c r="R1350" s="523"/>
    </row>
    <row r="1351" spans="1:18" s="471" customFormat="1" ht="12.75" customHeight="1" x14ac:dyDescent="0.25">
      <c r="A1351" s="467"/>
      <c r="B1351" s="523"/>
      <c r="C1351" s="523"/>
      <c r="D1351" s="523"/>
      <c r="E1351" s="523"/>
      <c r="F1351" s="523"/>
      <c r="G1351" s="523"/>
      <c r="H1351" s="523"/>
      <c r="I1351" s="523"/>
      <c r="J1351" s="523"/>
      <c r="K1351" s="523"/>
      <c r="L1351" s="523"/>
      <c r="M1351" s="523"/>
      <c r="N1351" s="523"/>
      <c r="O1351" s="523"/>
      <c r="P1351" s="523"/>
      <c r="Q1351" s="523"/>
      <c r="R1351" s="523"/>
    </row>
    <row r="1352" spans="1:18" s="471" customFormat="1" ht="12.75" customHeight="1" x14ac:dyDescent="0.25">
      <c r="A1352" s="467"/>
      <c r="B1352" s="523"/>
      <c r="C1352" s="523"/>
      <c r="D1352" s="523"/>
      <c r="E1352" s="523"/>
      <c r="F1352" s="523"/>
      <c r="G1352" s="523"/>
      <c r="H1352" s="523"/>
      <c r="I1352" s="523"/>
      <c r="J1352" s="523"/>
      <c r="K1352" s="523"/>
      <c r="L1352" s="523"/>
      <c r="M1352" s="523"/>
      <c r="N1352" s="523"/>
      <c r="O1352" s="523"/>
      <c r="P1352" s="523"/>
      <c r="Q1352" s="523"/>
      <c r="R1352" s="523"/>
    </row>
    <row r="1353" spans="1:18" s="471" customFormat="1" ht="12.75" customHeight="1" x14ac:dyDescent="0.25">
      <c r="A1353" s="467"/>
      <c r="B1353" s="523"/>
      <c r="C1353" s="523"/>
      <c r="D1353" s="523"/>
      <c r="E1353" s="523"/>
      <c r="F1353" s="523"/>
      <c r="G1353" s="523"/>
      <c r="H1353" s="523"/>
      <c r="I1353" s="523"/>
      <c r="J1353" s="523"/>
      <c r="K1353" s="523"/>
      <c r="L1353" s="523"/>
      <c r="M1353" s="523"/>
      <c r="N1353" s="523"/>
      <c r="O1353" s="523"/>
      <c r="P1353" s="523"/>
      <c r="Q1353" s="523"/>
      <c r="R1353" s="523"/>
    </row>
    <row r="1354" spans="1:18" s="471" customFormat="1" ht="12.75" customHeight="1" x14ac:dyDescent="0.25">
      <c r="A1354" s="467"/>
      <c r="B1354" s="523"/>
      <c r="C1354" s="523"/>
      <c r="D1354" s="523"/>
      <c r="E1354" s="523"/>
      <c r="F1354" s="523"/>
      <c r="G1354" s="523"/>
      <c r="H1354" s="523"/>
      <c r="I1354" s="523"/>
      <c r="J1354" s="523"/>
      <c r="K1354" s="523"/>
      <c r="L1354" s="523"/>
      <c r="M1354" s="523"/>
      <c r="N1354" s="523"/>
      <c r="O1354" s="523"/>
      <c r="P1354" s="523"/>
      <c r="Q1354" s="523"/>
      <c r="R1354" s="523"/>
    </row>
    <row r="1355" spans="1:18" s="471" customFormat="1" ht="12.75" customHeight="1" x14ac:dyDescent="0.25">
      <c r="A1355" s="467"/>
      <c r="B1355" s="523"/>
      <c r="C1355" s="523"/>
      <c r="D1355" s="523"/>
      <c r="E1355" s="523"/>
      <c r="F1355" s="523"/>
      <c r="G1355" s="523"/>
      <c r="H1355" s="523"/>
      <c r="I1355" s="523"/>
      <c r="J1355" s="523"/>
      <c r="K1355" s="523"/>
      <c r="L1355" s="523"/>
      <c r="M1355" s="523"/>
      <c r="N1355" s="523"/>
      <c r="O1355" s="523"/>
      <c r="P1355" s="523"/>
      <c r="Q1355" s="523"/>
      <c r="R1355" s="523"/>
    </row>
    <row r="1356" spans="1:18" s="471" customFormat="1" ht="12.75" customHeight="1" x14ac:dyDescent="0.25">
      <c r="A1356" s="467"/>
      <c r="B1356" s="523"/>
      <c r="C1356" s="523"/>
      <c r="D1356" s="523"/>
      <c r="E1356" s="523"/>
      <c r="F1356" s="523"/>
      <c r="G1356" s="523"/>
      <c r="H1356" s="523"/>
      <c r="I1356" s="523"/>
      <c r="J1356" s="523"/>
      <c r="K1356" s="523"/>
      <c r="L1356" s="523"/>
      <c r="M1356" s="523"/>
      <c r="N1356" s="523"/>
      <c r="O1356" s="523"/>
      <c r="P1356" s="523"/>
      <c r="Q1356" s="523"/>
      <c r="R1356" s="523"/>
    </row>
    <row r="1357" spans="1:18" s="471" customFormat="1" ht="12.75" customHeight="1" x14ac:dyDescent="0.25">
      <c r="A1357" s="467"/>
      <c r="B1357" s="523"/>
      <c r="C1357" s="523"/>
      <c r="D1357" s="523"/>
      <c r="E1357" s="523"/>
      <c r="F1357" s="523"/>
      <c r="G1357" s="523"/>
      <c r="H1357" s="523"/>
      <c r="I1357" s="523"/>
      <c r="J1357" s="523"/>
      <c r="K1357" s="523"/>
      <c r="L1357" s="523"/>
      <c r="M1357" s="523"/>
      <c r="N1357" s="523"/>
      <c r="O1357" s="523"/>
      <c r="P1357" s="523"/>
      <c r="Q1357" s="523"/>
      <c r="R1357" s="523"/>
    </row>
    <row r="1358" spans="1:18" s="471" customFormat="1" ht="12.75" customHeight="1" x14ac:dyDescent="0.25">
      <c r="A1358" s="467"/>
      <c r="B1358" s="523"/>
      <c r="C1358" s="523"/>
      <c r="D1358" s="523"/>
      <c r="E1358" s="523"/>
      <c r="F1358" s="523"/>
      <c r="G1358" s="523"/>
      <c r="H1358" s="523"/>
      <c r="I1358" s="523"/>
      <c r="J1358" s="523"/>
      <c r="K1358" s="523"/>
      <c r="L1358" s="523"/>
      <c r="M1358" s="523"/>
      <c r="N1358" s="523"/>
      <c r="O1358" s="523"/>
      <c r="P1358" s="523"/>
      <c r="Q1358" s="523"/>
      <c r="R1358" s="523"/>
    </row>
    <row r="1359" spans="1:18" s="471" customFormat="1" ht="12.75" customHeight="1" x14ac:dyDescent="0.25">
      <c r="A1359" s="467"/>
      <c r="B1359" s="523"/>
      <c r="C1359" s="523"/>
      <c r="D1359" s="523"/>
      <c r="E1359" s="523"/>
      <c r="F1359" s="523"/>
      <c r="G1359" s="523"/>
      <c r="H1359" s="523"/>
      <c r="I1359" s="523"/>
      <c r="J1359" s="523"/>
      <c r="K1359" s="523"/>
      <c r="L1359" s="523"/>
      <c r="M1359" s="523"/>
      <c r="N1359" s="523"/>
      <c r="O1359" s="523"/>
      <c r="P1359" s="523"/>
      <c r="Q1359" s="523"/>
      <c r="R1359" s="523"/>
    </row>
    <row r="1360" spans="1:18" s="471" customFormat="1" ht="12.75" customHeight="1" x14ac:dyDescent="0.25">
      <c r="A1360" s="467"/>
      <c r="B1360" s="523"/>
      <c r="C1360" s="523"/>
      <c r="D1360" s="523"/>
      <c r="E1360" s="523"/>
      <c r="F1360" s="523"/>
      <c r="G1360" s="523"/>
      <c r="H1360" s="523"/>
      <c r="I1360" s="523"/>
      <c r="J1360" s="523"/>
      <c r="K1360" s="523"/>
      <c r="L1360" s="523"/>
      <c r="M1360" s="523"/>
      <c r="N1360" s="523"/>
      <c r="O1360" s="523"/>
      <c r="P1360" s="523"/>
      <c r="Q1360" s="523"/>
      <c r="R1360" s="523"/>
    </row>
    <row r="1361" spans="1:18" s="471" customFormat="1" ht="12.75" customHeight="1" x14ac:dyDescent="0.25">
      <c r="A1361" s="467"/>
      <c r="B1361" s="523"/>
      <c r="C1361" s="523"/>
      <c r="D1361" s="523"/>
      <c r="E1361" s="523"/>
      <c r="F1361" s="523"/>
      <c r="G1361" s="523"/>
      <c r="H1361" s="523"/>
      <c r="I1361" s="523"/>
      <c r="J1361" s="523"/>
      <c r="K1361" s="523"/>
      <c r="L1361" s="523"/>
      <c r="M1361" s="523"/>
      <c r="N1361" s="523"/>
      <c r="O1361" s="523"/>
      <c r="P1361" s="523"/>
      <c r="Q1361" s="523"/>
      <c r="R1361" s="523"/>
    </row>
    <row r="1362" spans="1:18" s="471" customFormat="1" ht="12.75" customHeight="1" x14ac:dyDescent="0.25">
      <c r="A1362" s="467"/>
      <c r="B1362" s="523"/>
      <c r="C1362" s="523"/>
      <c r="D1362" s="523"/>
      <c r="E1362" s="523"/>
      <c r="F1362" s="523"/>
      <c r="G1362" s="523"/>
      <c r="H1362" s="523"/>
      <c r="I1362" s="523"/>
      <c r="J1362" s="523"/>
      <c r="K1362" s="523"/>
      <c r="L1362" s="523"/>
      <c r="M1362" s="523"/>
      <c r="N1362" s="523"/>
      <c r="O1362" s="523"/>
      <c r="P1362" s="523"/>
      <c r="Q1362" s="523"/>
      <c r="R1362" s="523"/>
    </row>
    <row r="1363" spans="1:18" s="471" customFormat="1" ht="12.75" customHeight="1" x14ac:dyDescent="0.25">
      <c r="A1363" s="467"/>
      <c r="B1363" s="523"/>
      <c r="C1363" s="523"/>
      <c r="D1363" s="523"/>
      <c r="E1363" s="523"/>
      <c r="F1363" s="523"/>
      <c r="G1363" s="523"/>
      <c r="H1363" s="523"/>
      <c r="I1363" s="523"/>
      <c r="J1363" s="523"/>
      <c r="K1363" s="523"/>
      <c r="L1363" s="523"/>
      <c r="M1363" s="523"/>
      <c r="N1363" s="523"/>
      <c r="O1363" s="523"/>
      <c r="P1363" s="523"/>
      <c r="Q1363" s="523"/>
      <c r="R1363" s="523"/>
    </row>
    <row r="1364" spans="1:18" s="471" customFormat="1" ht="12.75" customHeight="1" x14ac:dyDescent="0.25">
      <c r="A1364" s="467"/>
      <c r="B1364" s="523"/>
      <c r="C1364" s="523"/>
      <c r="D1364" s="523"/>
      <c r="E1364" s="523"/>
      <c r="F1364" s="523"/>
      <c r="G1364" s="523"/>
      <c r="H1364" s="523"/>
      <c r="I1364" s="523"/>
      <c r="J1364" s="523"/>
      <c r="K1364" s="523"/>
      <c r="L1364" s="523"/>
      <c r="M1364" s="523"/>
      <c r="N1364" s="523"/>
      <c r="O1364" s="523"/>
      <c r="P1364" s="523"/>
      <c r="Q1364" s="523"/>
      <c r="R1364" s="523"/>
    </row>
    <row r="1365" spans="1:18" s="471" customFormat="1" ht="12.75" customHeight="1" x14ac:dyDescent="0.25">
      <c r="A1365" s="467"/>
      <c r="B1365" s="523"/>
      <c r="C1365" s="523"/>
      <c r="D1365" s="523"/>
      <c r="E1365" s="523"/>
      <c r="F1365" s="523"/>
      <c r="G1365" s="523"/>
      <c r="H1365" s="523"/>
      <c r="I1365" s="523"/>
      <c r="J1365" s="523"/>
      <c r="K1365" s="523"/>
      <c r="L1365" s="523"/>
      <c r="M1365" s="523"/>
      <c r="N1365" s="523"/>
      <c r="O1365" s="523"/>
      <c r="P1365" s="523"/>
      <c r="Q1365" s="523"/>
      <c r="R1365" s="523"/>
    </row>
    <row r="1366" spans="1:18" s="471" customFormat="1" ht="12.75" customHeight="1" x14ac:dyDescent="0.25">
      <c r="A1366" s="467"/>
      <c r="B1366" s="523"/>
      <c r="C1366" s="523"/>
      <c r="D1366" s="523"/>
      <c r="E1366" s="523"/>
      <c r="F1366" s="523"/>
      <c r="G1366" s="523"/>
      <c r="H1366" s="523"/>
      <c r="I1366" s="523"/>
      <c r="J1366" s="523"/>
      <c r="K1366" s="523"/>
      <c r="L1366" s="523"/>
      <c r="M1366" s="523"/>
      <c r="N1366" s="523"/>
      <c r="O1366" s="523"/>
      <c r="P1366" s="523"/>
      <c r="Q1366" s="523"/>
      <c r="R1366" s="523"/>
    </row>
    <row r="1367" spans="1:18" s="471" customFormat="1" ht="12.75" customHeight="1" x14ac:dyDescent="0.25">
      <c r="A1367" s="467"/>
      <c r="B1367" s="523"/>
      <c r="C1367" s="523"/>
      <c r="D1367" s="523"/>
      <c r="E1367" s="523"/>
      <c r="F1367" s="523"/>
      <c r="G1367" s="523"/>
      <c r="H1367" s="523"/>
      <c r="I1367" s="523"/>
      <c r="J1367" s="523"/>
      <c r="K1367" s="523"/>
      <c r="L1367" s="523"/>
      <c r="M1367" s="523"/>
      <c r="N1367" s="523"/>
      <c r="O1367" s="523"/>
      <c r="P1367" s="523"/>
      <c r="Q1367" s="523"/>
      <c r="R1367" s="523"/>
    </row>
    <row r="1368" spans="1:18" s="471" customFormat="1" ht="12.75" customHeight="1" x14ac:dyDescent="0.25">
      <c r="A1368" s="467"/>
      <c r="B1368" s="523"/>
      <c r="C1368" s="523"/>
      <c r="D1368" s="523"/>
      <c r="E1368" s="523"/>
      <c r="F1368" s="523"/>
      <c r="G1368" s="523"/>
      <c r="H1368" s="523"/>
      <c r="I1368" s="523"/>
      <c r="J1368" s="523"/>
      <c r="K1368" s="523"/>
      <c r="L1368" s="523"/>
      <c r="M1368" s="523"/>
      <c r="N1368" s="523"/>
      <c r="O1368" s="523"/>
      <c r="P1368" s="523"/>
      <c r="Q1368" s="523"/>
      <c r="R1368" s="523"/>
    </row>
    <row r="1369" spans="1:18" s="471" customFormat="1" ht="12.75" customHeight="1" x14ac:dyDescent="0.25">
      <c r="A1369" s="467"/>
      <c r="B1369" s="523"/>
      <c r="C1369" s="523"/>
      <c r="D1369" s="523"/>
      <c r="E1369" s="523"/>
      <c r="F1369" s="523"/>
      <c r="G1369" s="523"/>
      <c r="H1369" s="523"/>
      <c r="I1369" s="523"/>
      <c r="J1369" s="523"/>
      <c r="K1369" s="523"/>
      <c r="L1369" s="523"/>
      <c r="M1369" s="523"/>
      <c r="N1369" s="523"/>
      <c r="O1369" s="523"/>
      <c r="P1369" s="523"/>
      <c r="Q1369" s="523"/>
      <c r="R1369" s="523"/>
    </row>
    <row r="1370" spans="1:18" s="471" customFormat="1" ht="12.75" customHeight="1" x14ac:dyDescent="0.25">
      <c r="A1370" s="467"/>
      <c r="B1370" s="523"/>
      <c r="C1370" s="523"/>
      <c r="D1370" s="523"/>
      <c r="E1370" s="523"/>
      <c r="F1370" s="523"/>
      <c r="G1370" s="523"/>
      <c r="H1370" s="523"/>
      <c r="I1370" s="523"/>
      <c r="J1370" s="523"/>
      <c r="K1370" s="523"/>
      <c r="L1370" s="523"/>
      <c r="M1370" s="523"/>
      <c r="N1370" s="523"/>
      <c r="O1370" s="523"/>
      <c r="P1370" s="523"/>
      <c r="Q1370" s="523"/>
      <c r="R1370" s="523"/>
    </row>
    <row r="1371" spans="1:18" s="471" customFormat="1" ht="12.75" customHeight="1" x14ac:dyDescent="0.25">
      <c r="A1371" s="467"/>
      <c r="B1371" s="523"/>
      <c r="C1371" s="523"/>
      <c r="D1371" s="523"/>
      <c r="E1371" s="523"/>
      <c r="F1371" s="523"/>
      <c r="G1371" s="523"/>
      <c r="H1371" s="523"/>
      <c r="I1371" s="523"/>
      <c r="J1371" s="523"/>
      <c r="K1371" s="523"/>
      <c r="L1371" s="523"/>
      <c r="M1371" s="523"/>
      <c r="N1371" s="523"/>
      <c r="O1371" s="523"/>
      <c r="P1371" s="523"/>
      <c r="Q1371" s="523"/>
      <c r="R1371" s="523"/>
    </row>
    <row r="1372" spans="1:18" s="471" customFormat="1" ht="12.75" customHeight="1" x14ac:dyDescent="0.25">
      <c r="A1372" s="467"/>
      <c r="B1372" s="523"/>
      <c r="C1372" s="523"/>
      <c r="D1372" s="523"/>
      <c r="E1372" s="523"/>
      <c r="F1372" s="523"/>
      <c r="G1372" s="523"/>
      <c r="H1372" s="523"/>
      <c r="I1372" s="523"/>
      <c r="J1372" s="523"/>
      <c r="K1372" s="523"/>
      <c r="L1372" s="523"/>
      <c r="M1372" s="523"/>
      <c r="N1372" s="523"/>
      <c r="O1372" s="523"/>
      <c r="P1372" s="523"/>
      <c r="Q1372" s="523"/>
      <c r="R1372" s="523"/>
    </row>
    <row r="1373" spans="1:18" s="471" customFormat="1" ht="12.75" customHeight="1" x14ac:dyDescent="0.25">
      <c r="A1373" s="467"/>
      <c r="B1373" s="523"/>
      <c r="C1373" s="523"/>
      <c r="D1373" s="523"/>
      <c r="E1373" s="523"/>
      <c r="F1373" s="523"/>
      <c r="G1373" s="523"/>
      <c r="H1373" s="523"/>
      <c r="I1373" s="523"/>
      <c r="J1373" s="523"/>
      <c r="K1373" s="523"/>
      <c r="L1373" s="523"/>
      <c r="M1373" s="523"/>
      <c r="N1373" s="523"/>
      <c r="O1373" s="523"/>
      <c r="P1373" s="523"/>
      <c r="Q1373" s="523"/>
      <c r="R1373" s="523"/>
    </row>
    <row r="1374" spans="1:18" s="471" customFormat="1" ht="12.75" customHeight="1" x14ac:dyDescent="0.25">
      <c r="A1374" s="467"/>
      <c r="B1374" s="523"/>
      <c r="C1374" s="523"/>
      <c r="D1374" s="523"/>
      <c r="E1374" s="523"/>
      <c r="F1374" s="523"/>
      <c r="G1374" s="523"/>
      <c r="H1374" s="523"/>
      <c r="I1374" s="523"/>
      <c r="J1374" s="523"/>
      <c r="K1374" s="523"/>
      <c r="L1374" s="523"/>
      <c r="M1374" s="523"/>
      <c r="N1374" s="523"/>
      <c r="O1374" s="523"/>
      <c r="P1374" s="523"/>
      <c r="Q1374" s="523"/>
      <c r="R1374" s="523"/>
    </row>
    <row r="1375" spans="1:18" s="471" customFormat="1" ht="12.75" customHeight="1" x14ac:dyDescent="0.25">
      <c r="A1375" s="467"/>
      <c r="B1375" s="523"/>
      <c r="C1375" s="523"/>
      <c r="D1375" s="523"/>
      <c r="E1375" s="523"/>
      <c r="F1375" s="523"/>
      <c r="G1375" s="523"/>
      <c r="H1375" s="523"/>
      <c r="I1375" s="523"/>
      <c r="J1375" s="523"/>
      <c r="K1375" s="523"/>
      <c r="L1375" s="523"/>
      <c r="M1375" s="523"/>
      <c r="N1375" s="523"/>
      <c r="O1375" s="523"/>
      <c r="P1375" s="523"/>
      <c r="Q1375" s="523"/>
      <c r="R1375" s="523"/>
    </row>
    <row r="1376" spans="1:18" s="471" customFormat="1" ht="12.75" customHeight="1" x14ac:dyDescent="0.25">
      <c r="A1376" s="467"/>
      <c r="B1376" s="523"/>
      <c r="C1376" s="523"/>
      <c r="D1376" s="523"/>
      <c r="E1376" s="523"/>
      <c r="F1376" s="523"/>
      <c r="G1376" s="523"/>
      <c r="H1376" s="523"/>
      <c r="I1376" s="523"/>
      <c r="J1376" s="523"/>
      <c r="K1376" s="523"/>
      <c r="L1376" s="523"/>
      <c r="M1376" s="523"/>
      <c r="N1376" s="523"/>
      <c r="O1376" s="523"/>
      <c r="P1376" s="523"/>
      <c r="Q1376" s="523"/>
      <c r="R1376" s="523"/>
    </row>
    <row r="1377" spans="1:18" s="471" customFormat="1" ht="12.75" customHeight="1" x14ac:dyDescent="0.25">
      <c r="A1377" s="467"/>
      <c r="B1377" s="523"/>
      <c r="C1377" s="523"/>
      <c r="D1377" s="523"/>
      <c r="E1377" s="523"/>
      <c r="F1377" s="523"/>
      <c r="G1377" s="523"/>
      <c r="H1377" s="523"/>
      <c r="I1377" s="523"/>
      <c r="J1377" s="523"/>
      <c r="K1377" s="523"/>
      <c r="L1377" s="523"/>
      <c r="M1377" s="523"/>
      <c r="N1377" s="523"/>
      <c r="O1377" s="523"/>
      <c r="P1377" s="523"/>
      <c r="Q1377" s="523"/>
      <c r="R1377" s="523"/>
    </row>
    <row r="1378" spans="1:18" s="471" customFormat="1" ht="12.75" customHeight="1" x14ac:dyDescent="0.25">
      <c r="A1378" s="467"/>
      <c r="B1378" s="523"/>
      <c r="C1378" s="523"/>
      <c r="D1378" s="523"/>
      <c r="E1378" s="523"/>
      <c r="F1378" s="523"/>
      <c r="G1378" s="523"/>
      <c r="H1378" s="523"/>
      <c r="I1378" s="523"/>
      <c r="J1378" s="523"/>
      <c r="K1378" s="523"/>
      <c r="L1378" s="523"/>
      <c r="M1378" s="523"/>
      <c r="N1378" s="523"/>
      <c r="O1378" s="523"/>
      <c r="P1378" s="523"/>
      <c r="Q1378" s="523"/>
      <c r="R1378" s="523"/>
    </row>
    <row r="1379" spans="1:18" s="471" customFormat="1" ht="12.75" customHeight="1" x14ac:dyDescent="0.25">
      <c r="A1379" s="467"/>
      <c r="B1379" s="523"/>
      <c r="C1379" s="523"/>
      <c r="D1379" s="523"/>
      <c r="E1379" s="523"/>
      <c r="F1379" s="523"/>
      <c r="G1379" s="523"/>
      <c r="H1379" s="523"/>
      <c r="I1379" s="523"/>
      <c r="J1379" s="523"/>
      <c r="K1379" s="523"/>
      <c r="L1379" s="523"/>
      <c r="M1379" s="523"/>
      <c r="N1379" s="523"/>
      <c r="O1379" s="523"/>
      <c r="P1379" s="523"/>
      <c r="Q1379" s="523"/>
      <c r="R1379" s="523"/>
    </row>
    <row r="1380" spans="1:18" s="471" customFormat="1" ht="12.75" customHeight="1" x14ac:dyDescent="0.25">
      <c r="A1380" s="467"/>
      <c r="B1380" s="523"/>
      <c r="C1380" s="523"/>
      <c r="D1380" s="523"/>
      <c r="E1380" s="523"/>
      <c r="F1380" s="523"/>
      <c r="G1380" s="523"/>
      <c r="H1380" s="523"/>
      <c r="I1380" s="523"/>
      <c r="J1380" s="523"/>
      <c r="K1380" s="523"/>
      <c r="L1380" s="523"/>
      <c r="M1380" s="523"/>
      <c r="N1380" s="523"/>
      <c r="O1380" s="523"/>
      <c r="P1380" s="523"/>
      <c r="Q1380" s="523"/>
      <c r="R1380" s="523"/>
    </row>
    <row r="1381" spans="1:18" s="471" customFormat="1" ht="12.75" customHeight="1" x14ac:dyDescent="0.25">
      <c r="A1381" s="467"/>
      <c r="B1381" s="523"/>
      <c r="C1381" s="523"/>
      <c r="D1381" s="523"/>
      <c r="E1381" s="523"/>
      <c r="F1381" s="523"/>
      <c r="G1381" s="523"/>
      <c r="H1381" s="523"/>
      <c r="I1381" s="523"/>
      <c r="J1381" s="523"/>
      <c r="K1381" s="523"/>
      <c r="L1381" s="523"/>
      <c r="M1381" s="523"/>
      <c r="N1381" s="523"/>
      <c r="O1381" s="523"/>
      <c r="P1381" s="523"/>
      <c r="Q1381" s="523"/>
      <c r="R1381" s="523"/>
    </row>
    <row r="1382" spans="1:18" s="471" customFormat="1" ht="12.75" customHeight="1" x14ac:dyDescent="0.25">
      <c r="A1382" s="467"/>
      <c r="B1382" s="523"/>
      <c r="C1382" s="523"/>
      <c r="D1382" s="523"/>
      <c r="E1382" s="523"/>
      <c r="F1382" s="523"/>
      <c r="G1382" s="523"/>
      <c r="H1382" s="523"/>
      <c r="I1382" s="523"/>
      <c r="J1382" s="523"/>
      <c r="K1382" s="523"/>
      <c r="L1382" s="523"/>
      <c r="M1382" s="523"/>
      <c r="N1382" s="523"/>
      <c r="O1382" s="523"/>
      <c r="P1382" s="523"/>
      <c r="Q1382" s="523"/>
      <c r="R1382" s="523"/>
    </row>
    <row r="1383" spans="1:18" s="471" customFormat="1" ht="12.75" customHeight="1" x14ac:dyDescent="0.25">
      <c r="A1383" s="467"/>
      <c r="B1383" s="523"/>
      <c r="C1383" s="523"/>
      <c r="D1383" s="523"/>
      <c r="E1383" s="523"/>
      <c r="F1383" s="523"/>
      <c r="G1383" s="523"/>
      <c r="H1383" s="523"/>
      <c r="I1383" s="523"/>
      <c r="J1383" s="523"/>
      <c r="K1383" s="523"/>
      <c r="L1383" s="523"/>
      <c r="M1383" s="523"/>
      <c r="N1383" s="523"/>
      <c r="O1383" s="523"/>
      <c r="P1383" s="523"/>
      <c r="Q1383" s="523"/>
      <c r="R1383" s="523"/>
    </row>
    <row r="1384" spans="1:18" s="471" customFormat="1" ht="12.75" customHeight="1" x14ac:dyDescent="0.25">
      <c r="A1384" s="467"/>
      <c r="B1384" s="523"/>
      <c r="C1384" s="523"/>
      <c r="D1384" s="523"/>
      <c r="E1384" s="523"/>
      <c r="F1384" s="523"/>
      <c r="G1384" s="523"/>
      <c r="H1384" s="523"/>
      <c r="I1384" s="523"/>
      <c r="J1384" s="523"/>
      <c r="K1384" s="523"/>
      <c r="L1384" s="523"/>
      <c r="M1384" s="523"/>
      <c r="N1384" s="523"/>
      <c r="O1384" s="523"/>
      <c r="P1384" s="523"/>
      <c r="Q1384" s="523"/>
      <c r="R1384" s="523"/>
    </row>
    <row r="1385" spans="1:18" s="471" customFormat="1" ht="12.75" customHeight="1" x14ac:dyDescent="0.25">
      <c r="A1385" s="467"/>
      <c r="B1385" s="523"/>
      <c r="C1385" s="523"/>
      <c r="D1385" s="523"/>
      <c r="E1385" s="523"/>
      <c r="F1385" s="523"/>
      <c r="G1385" s="523"/>
      <c r="H1385" s="523"/>
      <c r="I1385" s="523"/>
      <c r="J1385" s="523"/>
      <c r="K1385" s="523"/>
      <c r="L1385" s="523"/>
      <c r="M1385" s="523"/>
      <c r="N1385" s="523"/>
      <c r="O1385" s="523"/>
      <c r="P1385" s="523"/>
      <c r="Q1385" s="523"/>
      <c r="R1385" s="523"/>
    </row>
    <row r="1386" spans="1:18" s="471" customFormat="1" ht="12.75" customHeight="1" x14ac:dyDescent="0.25">
      <c r="A1386" s="467"/>
      <c r="B1386" s="523"/>
      <c r="C1386" s="523"/>
      <c r="D1386" s="523"/>
      <c r="E1386" s="523"/>
      <c r="F1386" s="523"/>
      <c r="G1386" s="523"/>
      <c r="H1386" s="523"/>
      <c r="I1386" s="523"/>
      <c r="J1386" s="523"/>
      <c r="K1386" s="523"/>
      <c r="L1386" s="523"/>
      <c r="M1386" s="523"/>
      <c r="N1386" s="523"/>
      <c r="O1386" s="523"/>
      <c r="P1386" s="523"/>
      <c r="Q1386" s="523"/>
      <c r="R1386" s="523"/>
    </row>
    <row r="1387" spans="1:18" s="471" customFormat="1" ht="12.75" customHeight="1" x14ac:dyDescent="0.25">
      <c r="A1387" s="467"/>
      <c r="B1387" s="523"/>
      <c r="C1387" s="523"/>
      <c r="D1387" s="523"/>
      <c r="E1387" s="523"/>
      <c r="F1387" s="523"/>
      <c r="G1387" s="523"/>
      <c r="H1387" s="523"/>
      <c r="I1387" s="523"/>
      <c r="J1387" s="523"/>
      <c r="K1387" s="523"/>
      <c r="L1387" s="523"/>
      <c r="M1387" s="523"/>
      <c r="N1387" s="523"/>
      <c r="O1387" s="523"/>
      <c r="P1387" s="523"/>
      <c r="Q1387" s="523"/>
      <c r="R1387" s="523"/>
    </row>
    <row r="1388" spans="1:18" s="471" customFormat="1" ht="12.75" customHeight="1" x14ac:dyDescent="0.25">
      <c r="A1388" s="467"/>
      <c r="B1388" s="523"/>
      <c r="C1388" s="523"/>
      <c r="D1388" s="523"/>
      <c r="E1388" s="523"/>
      <c r="F1388" s="523"/>
      <c r="G1388" s="523"/>
      <c r="H1388" s="523"/>
      <c r="I1388" s="523"/>
      <c r="J1388" s="523"/>
      <c r="K1388" s="523"/>
      <c r="L1388" s="523"/>
      <c r="M1388" s="523"/>
      <c r="N1388" s="523"/>
      <c r="O1388" s="523"/>
      <c r="P1388" s="523"/>
      <c r="Q1388" s="523"/>
      <c r="R1388" s="523"/>
    </row>
    <row r="1389" spans="1:18" s="471" customFormat="1" ht="12.75" customHeight="1" x14ac:dyDescent="0.25">
      <c r="A1389" s="467"/>
      <c r="B1389" s="523"/>
      <c r="C1389" s="523"/>
      <c r="D1389" s="523"/>
      <c r="E1389" s="523"/>
      <c r="F1389" s="523"/>
      <c r="G1389" s="523"/>
      <c r="H1389" s="523"/>
      <c r="I1389" s="523"/>
      <c r="J1389" s="523"/>
      <c r="K1389" s="523"/>
      <c r="L1389" s="523"/>
      <c r="M1389" s="523"/>
      <c r="N1389" s="523"/>
      <c r="O1389" s="523"/>
      <c r="P1389" s="523"/>
      <c r="Q1389" s="523"/>
      <c r="R1389" s="523"/>
    </row>
    <row r="1390" spans="1:18" s="471" customFormat="1" ht="12.75" customHeight="1" x14ac:dyDescent="0.25">
      <c r="A1390" s="467"/>
      <c r="B1390" s="523"/>
      <c r="C1390" s="523"/>
      <c r="D1390" s="523"/>
      <c r="E1390" s="523"/>
      <c r="F1390" s="523"/>
      <c r="G1390" s="523"/>
      <c r="H1390" s="523"/>
      <c r="I1390" s="523"/>
      <c r="J1390" s="523"/>
      <c r="K1390" s="523"/>
      <c r="L1390" s="523"/>
      <c r="M1390" s="523"/>
      <c r="N1390" s="523"/>
      <c r="O1390" s="523"/>
      <c r="P1390" s="523"/>
      <c r="Q1390" s="523"/>
      <c r="R1390" s="523"/>
    </row>
    <row r="1391" spans="1:18" s="471" customFormat="1" ht="12.75" customHeight="1" x14ac:dyDescent="0.25">
      <c r="A1391" s="467"/>
      <c r="B1391" s="523"/>
      <c r="C1391" s="523"/>
      <c r="D1391" s="523"/>
      <c r="E1391" s="523"/>
      <c r="F1391" s="523"/>
      <c r="G1391" s="523"/>
      <c r="H1391" s="523"/>
      <c r="I1391" s="523"/>
      <c r="J1391" s="523"/>
      <c r="K1391" s="523"/>
      <c r="L1391" s="523"/>
      <c r="M1391" s="523"/>
      <c r="N1391" s="523"/>
      <c r="O1391" s="523"/>
      <c r="P1391" s="523"/>
      <c r="Q1391" s="523"/>
      <c r="R1391" s="523"/>
    </row>
    <row r="1392" spans="1:18" s="471" customFormat="1" ht="12.75" customHeight="1" x14ac:dyDescent="0.25">
      <c r="A1392" s="467"/>
      <c r="B1392" s="523"/>
      <c r="C1392" s="523"/>
      <c r="D1392" s="523"/>
      <c r="E1392" s="523"/>
      <c r="F1392" s="523"/>
      <c r="G1392" s="523"/>
      <c r="H1392" s="523"/>
      <c r="I1392" s="523"/>
      <c r="J1392" s="523"/>
      <c r="K1392" s="523"/>
      <c r="L1392" s="523"/>
      <c r="M1392" s="523"/>
      <c r="N1392" s="523"/>
      <c r="O1392" s="523"/>
      <c r="P1392" s="523"/>
      <c r="Q1392" s="523"/>
      <c r="R1392" s="523"/>
    </row>
    <row r="1393" spans="1:18" s="471" customFormat="1" ht="12.75" customHeight="1" x14ac:dyDescent="0.25">
      <c r="A1393" s="467"/>
      <c r="B1393" s="523"/>
      <c r="C1393" s="523"/>
      <c r="D1393" s="523"/>
      <c r="E1393" s="523"/>
      <c r="F1393" s="523"/>
      <c r="G1393" s="523"/>
      <c r="H1393" s="523"/>
      <c r="I1393" s="523"/>
      <c r="J1393" s="523"/>
      <c r="K1393" s="523"/>
      <c r="L1393" s="523"/>
      <c r="M1393" s="523"/>
      <c r="N1393" s="523"/>
      <c r="O1393" s="523"/>
      <c r="P1393" s="523"/>
      <c r="Q1393" s="523"/>
      <c r="R1393" s="523"/>
    </row>
    <row r="1394" spans="1:18" s="471" customFormat="1" ht="12.75" customHeight="1" x14ac:dyDescent="0.25">
      <c r="A1394" s="467"/>
      <c r="B1394" s="523"/>
      <c r="C1394" s="523"/>
      <c r="D1394" s="523"/>
      <c r="E1394" s="523"/>
      <c r="F1394" s="523"/>
      <c r="G1394" s="523"/>
      <c r="H1394" s="523"/>
      <c r="I1394" s="523"/>
      <c r="J1394" s="523"/>
      <c r="K1394" s="523"/>
      <c r="L1394" s="523"/>
      <c r="M1394" s="523"/>
      <c r="N1394" s="523"/>
      <c r="O1394" s="523"/>
      <c r="P1394" s="523"/>
      <c r="Q1394" s="523"/>
      <c r="R1394" s="523"/>
    </row>
    <row r="1395" spans="1:18" s="471" customFormat="1" ht="12.75" customHeight="1" x14ac:dyDescent="0.25">
      <c r="A1395" s="467"/>
      <c r="B1395" s="523"/>
      <c r="C1395" s="523"/>
      <c r="D1395" s="523"/>
      <c r="E1395" s="523"/>
      <c r="F1395" s="523"/>
      <c r="G1395" s="523"/>
      <c r="H1395" s="523"/>
      <c r="I1395" s="523"/>
      <c r="J1395" s="523"/>
      <c r="K1395" s="523"/>
      <c r="L1395" s="523"/>
      <c r="M1395" s="523"/>
      <c r="N1395" s="523"/>
      <c r="O1395" s="523"/>
      <c r="P1395" s="523"/>
      <c r="Q1395" s="523"/>
      <c r="R1395" s="523"/>
    </row>
    <row r="1396" spans="1:18" s="471" customFormat="1" ht="12.75" customHeight="1" x14ac:dyDescent="0.25">
      <c r="A1396" s="467"/>
      <c r="B1396" s="523"/>
      <c r="C1396" s="523"/>
      <c r="D1396" s="523"/>
      <c r="E1396" s="523"/>
      <c r="F1396" s="523"/>
      <c r="G1396" s="523"/>
      <c r="H1396" s="523"/>
      <c r="I1396" s="523"/>
      <c r="J1396" s="523"/>
      <c r="K1396" s="523"/>
      <c r="L1396" s="523"/>
      <c r="M1396" s="523"/>
      <c r="N1396" s="523"/>
      <c r="O1396" s="523"/>
      <c r="P1396" s="523"/>
      <c r="Q1396" s="523"/>
      <c r="R1396" s="523"/>
    </row>
    <row r="1397" spans="1:18" s="471" customFormat="1" ht="12.75" customHeight="1" x14ac:dyDescent="0.25">
      <c r="A1397" s="467"/>
      <c r="B1397" s="523"/>
      <c r="C1397" s="523"/>
      <c r="D1397" s="523"/>
      <c r="E1397" s="523"/>
      <c r="F1397" s="523"/>
      <c r="G1397" s="523"/>
      <c r="H1397" s="523"/>
      <c r="I1397" s="523"/>
      <c r="J1397" s="523"/>
      <c r="K1397" s="523"/>
      <c r="L1397" s="523"/>
      <c r="M1397" s="523"/>
      <c r="N1397" s="523"/>
      <c r="O1397" s="523"/>
      <c r="P1397" s="523"/>
      <c r="Q1397" s="523"/>
      <c r="R1397" s="523"/>
    </row>
    <row r="1398" spans="1:18" s="471" customFormat="1" ht="12.75" customHeight="1" x14ac:dyDescent="0.25">
      <c r="A1398" s="467"/>
      <c r="B1398" s="523"/>
      <c r="C1398" s="523"/>
      <c r="D1398" s="523"/>
      <c r="E1398" s="523"/>
      <c r="F1398" s="523"/>
      <c r="G1398" s="523"/>
      <c r="H1398" s="523"/>
      <c r="I1398" s="523"/>
      <c r="J1398" s="523"/>
      <c r="K1398" s="523"/>
      <c r="L1398" s="523"/>
      <c r="M1398" s="523"/>
      <c r="N1398" s="523"/>
      <c r="O1398" s="523"/>
      <c r="P1398" s="523"/>
      <c r="Q1398" s="523"/>
      <c r="R1398" s="523"/>
    </row>
    <row r="1399" spans="1:18" s="471" customFormat="1" ht="12.75" customHeight="1" x14ac:dyDescent="0.25">
      <c r="A1399" s="467"/>
      <c r="B1399" s="523"/>
      <c r="C1399" s="523"/>
      <c r="D1399" s="523"/>
      <c r="E1399" s="523"/>
      <c r="F1399" s="523"/>
      <c r="G1399" s="523"/>
      <c r="H1399" s="523"/>
      <c r="I1399" s="523"/>
      <c r="J1399" s="523"/>
      <c r="K1399" s="523"/>
      <c r="L1399" s="523"/>
      <c r="M1399" s="523"/>
      <c r="N1399" s="523"/>
      <c r="O1399" s="523"/>
      <c r="P1399" s="523"/>
      <c r="Q1399" s="523"/>
      <c r="R1399" s="523"/>
    </row>
    <row r="1400" spans="1:18" s="471" customFormat="1" ht="12.75" customHeight="1" x14ac:dyDescent="0.25">
      <c r="A1400" s="467"/>
      <c r="B1400" s="523"/>
      <c r="C1400" s="523"/>
      <c r="D1400" s="523"/>
      <c r="E1400" s="523"/>
      <c r="F1400" s="523"/>
      <c r="G1400" s="523"/>
      <c r="H1400" s="523"/>
      <c r="I1400" s="523"/>
      <c r="J1400" s="523"/>
      <c r="K1400" s="523"/>
      <c r="L1400" s="523"/>
      <c r="M1400" s="523"/>
      <c r="N1400" s="523"/>
      <c r="O1400" s="523"/>
      <c r="P1400" s="523"/>
      <c r="Q1400" s="523"/>
      <c r="R1400" s="523"/>
    </row>
    <row r="1401" spans="1:18" s="471" customFormat="1" ht="12.75" customHeight="1" x14ac:dyDescent="0.25">
      <c r="A1401" s="467"/>
      <c r="B1401" s="523"/>
      <c r="C1401" s="523"/>
      <c r="D1401" s="523"/>
      <c r="E1401" s="523"/>
      <c r="F1401" s="523"/>
      <c r="G1401" s="523"/>
      <c r="H1401" s="523"/>
      <c r="I1401" s="523"/>
      <c r="J1401" s="523"/>
      <c r="K1401" s="523"/>
      <c r="L1401" s="523"/>
      <c r="M1401" s="523"/>
      <c r="N1401" s="523"/>
      <c r="O1401" s="523"/>
      <c r="P1401" s="523"/>
      <c r="Q1401" s="523"/>
      <c r="R1401" s="523"/>
    </row>
    <row r="1402" spans="1:18" s="471" customFormat="1" ht="12.75" customHeight="1" x14ac:dyDescent="0.25">
      <c r="A1402" s="467"/>
      <c r="B1402" s="523"/>
      <c r="C1402" s="523"/>
      <c r="D1402" s="523"/>
      <c r="E1402" s="523"/>
      <c r="F1402" s="523"/>
      <c r="G1402" s="523"/>
      <c r="H1402" s="523"/>
      <c r="I1402" s="523"/>
      <c r="J1402" s="523"/>
      <c r="K1402" s="523"/>
      <c r="L1402" s="523"/>
      <c r="M1402" s="523"/>
      <c r="N1402" s="523"/>
      <c r="O1402" s="523"/>
      <c r="P1402" s="523"/>
      <c r="Q1402" s="523"/>
      <c r="R1402" s="523"/>
    </row>
    <row r="1403" spans="1:18" s="471" customFormat="1" ht="12.75" customHeight="1" x14ac:dyDescent="0.25">
      <c r="A1403" s="467"/>
      <c r="B1403" s="523"/>
      <c r="C1403" s="523"/>
      <c r="D1403" s="523"/>
      <c r="E1403" s="523"/>
      <c r="F1403" s="523"/>
      <c r="G1403" s="523"/>
      <c r="H1403" s="523"/>
      <c r="I1403" s="523"/>
      <c r="J1403" s="523"/>
      <c r="K1403" s="523"/>
      <c r="L1403" s="523"/>
      <c r="M1403" s="523"/>
      <c r="N1403" s="523"/>
      <c r="O1403" s="523"/>
      <c r="P1403" s="523"/>
      <c r="Q1403" s="523"/>
      <c r="R1403" s="523"/>
    </row>
    <row r="1404" spans="1:18" s="471" customFormat="1" ht="12.75" customHeight="1" x14ac:dyDescent="0.25">
      <c r="A1404" s="467"/>
      <c r="B1404" s="523"/>
      <c r="C1404" s="523"/>
      <c r="D1404" s="523"/>
      <c r="E1404" s="523"/>
      <c r="F1404" s="523"/>
      <c r="G1404" s="523"/>
      <c r="H1404" s="523"/>
      <c r="I1404" s="523"/>
      <c r="J1404" s="523"/>
      <c r="K1404" s="523"/>
      <c r="L1404" s="523"/>
      <c r="M1404" s="523"/>
      <c r="N1404" s="523"/>
      <c r="O1404" s="523"/>
      <c r="P1404" s="523"/>
      <c r="Q1404" s="523"/>
      <c r="R1404" s="523"/>
    </row>
    <row r="1405" spans="1:18" s="471" customFormat="1" ht="12.75" customHeight="1" x14ac:dyDescent="0.25">
      <c r="A1405" s="467"/>
      <c r="B1405" s="523"/>
      <c r="C1405" s="523"/>
      <c r="D1405" s="523"/>
      <c r="E1405" s="523"/>
      <c r="F1405" s="523"/>
      <c r="G1405" s="523"/>
      <c r="H1405" s="523"/>
      <c r="I1405" s="523"/>
      <c r="J1405" s="523"/>
      <c r="K1405" s="523"/>
      <c r="L1405" s="523"/>
      <c r="M1405" s="523"/>
      <c r="N1405" s="523"/>
      <c r="O1405" s="523"/>
      <c r="P1405" s="523"/>
      <c r="Q1405" s="523"/>
      <c r="R1405" s="523"/>
    </row>
    <row r="1406" spans="1:18" s="471" customFormat="1" ht="12.75" customHeight="1" x14ac:dyDescent="0.25">
      <c r="A1406" s="467"/>
      <c r="B1406" s="523"/>
      <c r="C1406" s="523"/>
      <c r="D1406" s="523"/>
      <c r="E1406" s="523"/>
      <c r="F1406" s="523"/>
      <c r="G1406" s="523"/>
      <c r="H1406" s="523"/>
      <c r="I1406" s="523"/>
      <c r="J1406" s="523"/>
      <c r="K1406" s="523"/>
      <c r="L1406" s="523"/>
      <c r="M1406" s="523"/>
      <c r="N1406" s="523"/>
      <c r="O1406" s="523"/>
      <c r="P1406" s="523"/>
      <c r="Q1406" s="523"/>
      <c r="R1406" s="523"/>
    </row>
    <row r="1407" spans="1:18" s="471" customFormat="1" ht="12.75" customHeight="1" x14ac:dyDescent="0.25">
      <c r="A1407" s="467"/>
      <c r="B1407" s="523"/>
      <c r="C1407" s="523"/>
      <c r="D1407" s="523"/>
      <c r="E1407" s="523"/>
      <c r="F1407" s="523"/>
      <c r="G1407" s="523"/>
      <c r="H1407" s="523"/>
      <c r="I1407" s="523"/>
      <c r="J1407" s="523"/>
      <c r="K1407" s="523"/>
      <c r="L1407" s="523"/>
      <c r="M1407" s="523"/>
      <c r="N1407" s="523"/>
      <c r="O1407" s="523"/>
      <c r="P1407" s="523"/>
      <c r="Q1407" s="523"/>
      <c r="R1407" s="523"/>
    </row>
    <row r="1408" spans="1:18" s="471" customFormat="1" ht="12.75" customHeight="1" x14ac:dyDescent="0.25">
      <c r="A1408" s="467"/>
      <c r="B1408" s="523"/>
      <c r="C1408" s="523"/>
      <c r="D1408" s="523"/>
      <c r="E1408" s="523"/>
      <c r="F1408" s="523"/>
      <c r="G1408" s="523"/>
      <c r="H1408" s="523"/>
      <c r="I1408" s="523"/>
      <c r="J1408" s="523"/>
      <c r="K1408" s="523"/>
      <c r="L1408" s="523"/>
      <c r="M1408" s="523"/>
      <c r="N1408" s="523"/>
      <c r="O1408" s="523"/>
      <c r="P1408" s="523"/>
      <c r="Q1408" s="523"/>
      <c r="R1408" s="523"/>
    </row>
    <row r="1409" spans="1:18" s="471" customFormat="1" ht="12.75" customHeight="1" x14ac:dyDescent="0.25">
      <c r="A1409" s="467"/>
      <c r="B1409" s="523"/>
      <c r="C1409" s="523"/>
      <c r="D1409" s="523"/>
      <c r="E1409" s="523"/>
      <c r="F1409" s="523"/>
      <c r="G1409" s="523"/>
      <c r="H1409" s="523"/>
      <c r="I1409" s="523"/>
      <c r="J1409" s="523"/>
      <c r="K1409" s="523"/>
      <c r="L1409" s="523"/>
      <c r="M1409" s="523"/>
      <c r="N1409" s="523"/>
      <c r="O1409" s="523"/>
      <c r="P1409" s="523"/>
      <c r="Q1409" s="523"/>
      <c r="R1409" s="523"/>
    </row>
    <row r="1410" spans="1:18" s="471" customFormat="1" ht="12.75" customHeight="1" x14ac:dyDescent="0.25">
      <c r="A1410" s="467"/>
      <c r="B1410" s="523"/>
      <c r="C1410" s="523"/>
      <c r="D1410" s="523"/>
      <c r="E1410" s="523"/>
      <c r="F1410" s="523"/>
      <c r="G1410" s="523"/>
      <c r="H1410" s="523"/>
      <c r="I1410" s="523"/>
      <c r="J1410" s="523"/>
      <c r="K1410" s="523"/>
      <c r="L1410" s="523"/>
      <c r="M1410" s="523"/>
      <c r="N1410" s="523"/>
      <c r="O1410" s="523"/>
      <c r="P1410" s="523"/>
      <c r="Q1410" s="523"/>
      <c r="R1410" s="523"/>
    </row>
    <row r="1411" spans="1:18" s="471" customFormat="1" ht="12.75" customHeight="1" x14ac:dyDescent="0.25">
      <c r="A1411" s="467"/>
      <c r="B1411" s="523"/>
      <c r="C1411" s="523"/>
      <c r="D1411" s="523"/>
      <c r="E1411" s="523"/>
      <c r="F1411" s="523"/>
      <c r="G1411" s="523"/>
      <c r="H1411" s="523"/>
      <c r="I1411" s="523"/>
      <c r="J1411" s="523"/>
      <c r="K1411" s="523"/>
      <c r="L1411" s="523"/>
      <c r="M1411" s="523"/>
      <c r="N1411" s="523"/>
      <c r="O1411" s="523"/>
      <c r="P1411" s="523"/>
      <c r="Q1411" s="523"/>
      <c r="R1411" s="523"/>
    </row>
    <row r="1412" spans="1:18" s="471" customFormat="1" ht="12.75" customHeight="1" x14ac:dyDescent="0.25">
      <c r="A1412" s="467"/>
      <c r="B1412" s="523"/>
      <c r="C1412" s="523"/>
      <c r="D1412" s="523"/>
      <c r="E1412" s="523"/>
      <c r="F1412" s="523"/>
      <c r="G1412" s="523"/>
      <c r="H1412" s="523"/>
      <c r="I1412" s="523"/>
      <c r="J1412" s="523"/>
      <c r="K1412" s="523"/>
      <c r="L1412" s="523"/>
      <c r="M1412" s="523"/>
      <c r="N1412" s="523"/>
      <c r="O1412" s="523"/>
      <c r="P1412" s="523"/>
      <c r="Q1412" s="523"/>
      <c r="R1412" s="523"/>
    </row>
    <row r="1413" spans="1:18" s="471" customFormat="1" ht="12.75" customHeight="1" x14ac:dyDescent="0.25">
      <c r="A1413" s="467"/>
      <c r="B1413" s="523"/>
      <c r="C1413" s="523"/>
      <c r="D1413" s="523"/>
      <c r="E1413" s="523"/>
      <c r="F1413" s="523"/>
      <c r="G1413" s="523"/>
      <c r="H1413" s="523"/>
      <c r="I1413" s="523"/>
      <c r="J1413" s="523"/>
      <c r="K1413" s="523"/>
      <c r="L1413" s="523"/>
      <c r="M1413" s="523"/>
      <c r="N1413" s="523"/>
      <c r="O1413" s="523"/>
      <c r="P1413" s="523"/>
      <c r="Q1413" s="523"/>
      <c r="R1413" s="523"/>
    </row>
    <row r="1414" spans="1:18" s="471" customFormat="1" ht="12.75" customHeight="1" x14ac:dyDescent="0.25">
      <c r="A1414" s="467"/>
      <c r="B1414" s="523"/>
      <c r="C1414" s="523"/>
      <c r="D1414" s="523"/>
      <c r="E1414" s="523"/>
      <c r="F1414" s="523"/>
      <c r="G1414" s="523"/>
      <c r="H1414" s="523"/>
      <c r="I1414" s="523"/>
      <c r="J1414" s="523"/>
      <c r="K1414" s="523"/>
      <c r="L1414" s="523"/>
      <c r="M1414" s="523"/>
      <c r="N1414" s="523"/>
      <c r="O1414" s="523"/>
      <c r="P1414" s="523"/>
      <c r="Q1414" s="523"/>
      <c r="R1414" s="523"/>
    </row>
    <row r="1415" spans="1:18" s="471" customFormat="1" ht="12.75" customHeight="1" x14ac:dyDescent="0.25">
      <c r="A1415" s="467"/>
      <c r="B1415" s="523"/>
      <c r="C1415" s="523"/>
      <c r="D1415" s="523"/>
      <c r="E1415" s="523"/>
      <c r="F1415" s="523"/>
      <c r="G1415" s="523"/>
      <c r="H1415" s="523"/>
      <c r="I1415" s="523"/>
      <c r="J1415" s="523"/>
      <c r="K1415" s="523"/>
      <c r="L1415" s="523"/>
      <c r="M1415" s="523"/>
      <c r="N1415" s="523"/>
      <c r="O1415" s="523"/>
      <c r="P1415" s="523"/>
      <c r="Q1415" s="523"/>
      <c r="R1415" s="523"/>
    </row>
    <row r="1416" spans="1:18" s="471" customFormat="1" ht="12.75" customHeight="1" x14ac:dyDescent="0.25">
      <c r="A1416" s="467"/>
      <c r="B1416" s="523"/>
      <c r="C1416" s="523"/>
      <c r="D1416" s="523"/>
      <c r="E1416" s="523"/>
      <c r="F1416" s="523"/>
      <c r="G1416" s="523"/>
      <c r="H1416" s="523"/>
      <c r="I1416" s="523"/>
      <c r="J1416" s="523"/>
      <c r="K1416" s="523"/>
      <c r="L1416" s="523"/>
      <c r="M1416" s="523"/>
      <c r="N1416" s="523"/>
      <c r="O1416" s="523"/>
      <c r="P1416" s="523"/>
      <c r="Q1416" s="523"/>
      <c r="R1416" s="523"/>
    </row>
    <row r="1417" spans="1:18" s="471" customFormat="1" ht="12.75" customHeight="1" x14ac:dyDescent="0.25">
      <c r="A1417" s="467"/>
      <c r="B1417" s="523"/>
      <c r="C1417" s="523"/>
      <c r="D1417" s="523"/>
      <c r="E1417" s="523"/>
      <c r="F1417" s="523"/>
      <c r="G1417" s="523"/>
      <c r="H1417" s="523"/>
      <c r="I1417" s="523"/>
      <c r="J1417" s="523"/>
      <c r="K1417" s="523"/>
      <c r="L1417" s="523"/>
      <c r="M1417" s="523"/>
      <c r="N1417" s="523"/>
      <c r="O1417" s="523"/>
      <c r="P1417" s="523"/>
      <c r="Q1417" s="523"/>
      <c r="R1417" s="523"/>
    </row>
    <row r="1418" spans="1:18" s="471" customFormat="1" ht="12.75" customHeight="1" x14ac:dyDescent="0.25">
      <c r="A1418" s="467"/>
      <c r="B1418" s="523"/>
      <c r="C1418" s="523"/>
      <c r="D1418" s="523"/>
      <c r="E1418" s="523"/>
      <c r="F1418" s="523"/>
      <c r="G1418" s="523"/>
      <c r="H1418" s="523"/>
      <c r="I1418" s="523"/>
      <c r="J1418" s="523"/>
      <c r="K1418" s="523"/>
      <c r="L1418" s="523"/>
      <c r="M1418" s="523"/>
      <c r="N1418" s="523"/>
      <c r="O1418" s="523"/>
      <c r="P1418" s="523"/>
      <c r="Q1418" s="523"/>
      <c r="R1418" s="523"/>
    </row>
    <row r="1419" spans="1:18" s="471" customFormat="1" ht="12.75" customHeight="1" x14ac:dyDescent="0.25">
      <c r="A1419" s="467"/>
      <c r="B1419" s="523"/>
      <c r="C1419" s="523"/>
      <c r="D1419" s="523"/>
      <c r="E1419" s="523"/>
      <c r="F1419" s="523"/>
      <c r="G1419" s="523"/>
      <c r="H1419" s="523"/>
      <c r="I1419" s="523"/>
      <c r="J1419" s="523"/>
      <c r="K1419" s="523"/>
      <c r="L1419" s="523"/>
      <c r="M1419" s="523"/>
      <c r="N1419" s="523"/>
      <c r="O1419" s="523"/>
      <c r="P1419" s="523"/>
      <c r="Q1419" s="523"/>
      <c r="R1419" s="523"/>
    </row>
    <row r="1420" spans="1:18" s="471" customFormat="1" ht="12.75" customHeight="1" x14ac:dyDescent="0.25">
      <c r="A1420" s="467"/>
      <c r="B1420" s="523"/>
      <c r="C1420" s="523"/>
      <c r="D1420" s="523"/>
      <c r="E1420" s="523"/>
      <c r="F1420" s="523"/>
      <c r="G1420" s="523"/>
      <c r="H1420" s="523"/>
      <c r="I1420" s="523"/>
      <c r="J1420" s="523"/>
      <c r="K1420" s="523"/>
      <c r="L1420" s="523"/>
      <c r="M1420" s="523"/>
      <c r="N1420" s="523"/>
      <c r="O1420" s="523"/>
      <c r="P1420" s="523"/>
      <c r="Q1420" s="523"/>
      <c r="R1420" s="523"/>
    </row>
    <row r="1421" spans="1:18" s="471" customFormat="1" ht="12.75" customHeight="1" x14ac:dyDescent="0.25">
      <c r="A1421" s="467"/>
      <c r="B1421" s="523"/>
      <c r="C1421" s="523"/>
      <c r="D1421" s="523"/>
      <c r="E1421" s="523"/>
      <c r="F1421" s="523"/>
      <c r="G1421" s="523"/>
      <c r="H1421" s="523"/>
      <c r="I1421" s="523"/>
      <c r="J1421" s="523"/>
      <c r="K1421" s="523"/>
      <c r="L1421" s="523"/>
      <c r="M1421" s="523"/>
      <c r="N1421" s="523"/>
      <c r="O1421" s="523"/>
      <c r="P1421" s="523"/>
      <c r="Q1421" s="523"/>
      <c r="R1421" s="523"/>
    </row>
    <row r="1422" spans="1:18" s="471" customFormat="1" ht="12.75" customHeight="1" x14ac:dyDescent="0.25">
      <c r="A1422" s="467"/>
      <c r="B1422" s="523"/>
      <c r="C1422" s="523"/>
      <c r="D1422" s="523"/>
      <c r="E1422" s="523"/>
      <c r="F1422" s="523"/>
      <c r="G1422" s="523"/>
      <c r="H1422" s="523"/>
      <c r="I1422" s="523"/>
      <c r="J1422" s="523"/>
      <c r="K1422" s="523"/>
      <c r="L1422" s="523"/>
      <c r="M1422" s="523"/>
      <c r="N1422" s="523"/>
      <c r="O1422" s="523"/>
      <c r="P1422" s="523"/>
      <c r="Q1422" s="523"/>
      <c r="R1422" s="523"/>
    </row>
    <row r="1423" spans="1:18" s="471" customFormat="1" ht="12.75" customHeight="1" x14ac:dyDescent="0.25">
      <c r="A1423" s="467"/>
      <c r="B1423" s="523"/>
      <c r="C1423" s="523"/>
      <c r="D1423" s="523"/>
      <c r="E1423" s="523"/>
      <c r="F1423" s="523"/>
      <c r="G1423" s="523"/>
      <c r="H1423" s="523"/>
      <c r="I1423" s="523"/>
      <c r="J1423" s="523"/>
      <c r="K1423" s="523"/>
      <c r="L1423" s="523"/>
      <c r="M1423" s="523"/>
      <c r="N1423" s="523"/>
      <c r="O1423" s="523"/>
      <c r="P1423" s="523"/>
      <c r="Q1423" s="523"/>
      <c r="R1423" s="523"/>
    </row>
    <row r="1424" spans="1:18" s="471" customFormat="1" ht="12.75" customHeight="1" x14ac:dyDescent="0.25">
      <c r="A1424" s="467"/>
      <c r="B1424" s="523"/>
      <c r="C1424" s="523"/>
      <c r="D1424" s="523"/>
      <c r="E1424" s="523"/>
      <c r="F1424" s="523"/>
      <c r="G1424" s="523"/>
      <c r="H1424" s="523"/>
      <c r="I1424" s="523"/>
      <c r="J1424" s="523"/>
      <c r="K1424" s="523"/>
      <c r="L1424" s="523"/>
      <c r="M1424" s="523"/>
      <c r="N1424" s="523"/>
      <c r="O1424" s="523"/>
      <c r="P1424" s="523"/>
      <c r="Q1424" s="523"/>
      <c r="R1424" s="523"/>
    </row>
    <row r="1425" spans="1:18" s="471" customFormat="1" ht="12.75" customHeight="1" x14ac:dyDescent="0.25">
      <c r="A1425" s="467"/>
      <c r="B1425" s="523"/>
      <c r="C1425" s="523"/>
      <c r="D1425" s="523"/>
      <c r="E1425" s="523"/>
      <c r="F1425" s="523"/>
      <c r="G1425" s="523"/>
      <c r="H1425" s="523"/>
      <c r="I1425" s="523"/>
      <c r="J1425" s="523"/>
      <c r="K1425" s="523"/>
      <c r="L1425" s="523"/>
      <c r="M1425" s="523"/>
      <c r="N1425" s="523"/>
      <c r="O1425" s="523"/>
      <c r="P1425" s="523"/>
      <c r="Q1425" s="523"/>
      <c r="R1425" s="523"/>
    </row>
    <row r="1426" spans="1:18" s="471" customFormat="1" ht="12.75" customHeight="1" x14ac:dyDescent="0.25">
      <c r="A1426" s="467"/>
      <c r="B1426" s="523"/>
      <c r="C1426" s="523"/>
      <c r="D1426" s="523"/>
      <c r="E1426" s="523"/>
      <c r="F1426" s="523"/>
      <c r="G1426" s="523"/>
      <c r="H1426" s="523"/>
      <c r="I1426" s="523"/>
      <c r="J1426" s="523"/>
      <c r="K1426" s="523"/>
      <c r="L1426" s="523"/>
      <c r="M1426" s="523"/>
      <c r="N1426" s="523"/>
      <c r="O1426" s="523"/>
      <c r="P1426" s="523"/>
      <c r="Q1426" s="523"/>
      <c r="R1426" s="523"/>
    </row>
    <row r="1427" spans="1:18" s="471" customFormat="1" ht="12.75" customHeight="1" x14ac:dyDescent="0.25">
      <c r="A1427" s="467"/>
      <c r="B1427" s="523"/>
      <c r="C1427" s="523"/>
      <c r="D1427" s="523"/>
      <c r="E1427" s="523"/>
      <c r="F1427" s="523"/>
      <c r="G1427" s="523"/>
      <c r="H1427" s="523"/>
      <c r="I1427" s="523"/>
      <c r="J1427" s="523"/>
      <c r="K1427" s="523"/>
      <c r="L1427" s="523"/>
      <c r="M1427" s="523"/>
      <c r="N1427" s="523"/>
      <c r="O1427" s="523"/>
      <c r="P1427" s="523"/>
      <c r="Q1427" s="523"/>
      <c r="R1427" s="523"/>
    </row>
    <row r="1428" spans="1:18" s="471" customFormat="1" ht="12.75" customHeight="1" x14ac:dyDescent="0.25">
      <c r="A1428" s="467"/>
      <c r="B1428" s="523"/>
      <c r="C1428" s="523"/>
      <c r="D1428" s="523"/>
      <c r="E1428" s="523"/>
      <c r="F1428" s="523"/>
      <c r="G1428" s="523"/>
      <c r="H1428" s="523"/>
      <c r="I1428" s="523"/>
      <c r="J1428" s="523"/>
      <c r="K1428" s="523"/>
      <c r="L1428" s="523"/>
      <c r="M1428" s="523"/>
      <c r="N1428" s="523"/>
      <c r="O1428" s="523"/>
      <c r="P1428" s="523"/>
      <c r="Q1428" s="523"/>
      <c r="R1428" s="523"/>
    </row>
    <row r="1429" spans="1:18" s="471" customFormat="1" ht="12.75" customHeight="1" x14ac:dyDescent="0.25">
      <c r="A1429" s="467"/>
      <c r="B1429" s="523"/>
      <c r="C1429" s="523"/>
      <c r="D1429" s="523"/>
      <c r="E1429" s="523"/>
      <c r="F1429" s="523"/>
      <c r="G1429" s="523"/>
      <c r="H1429" s="523"/>
      <c r="I1429" s="523"/>
      <c r="J1429" s="523"/>
      <c r="K1429" s="523"/>
      <c r="L1429" s="523"/>
      <c r="M1429" s="523"/>
      <c r="N1429" s="523"/>
      <c r="O1429" s="523"/>
      <c r="P1429" s="523"/>
      <c r="Q1429" s="523"/>
      <c r="R1429" s="523"/>
    </row>
    <row r="1430" spans="1:18" s="471" customFormat="1" ht="12.75" customHeight="1" x14ac:dyDescent="0.25">
      <c r="A1430" s="467"/>
      <c r="B1430" s="523"/>
      <c r="C1430" s="523"/>
      <c r="D1430" s="523"/>
      <c r="E1430" s="523"/>
      <c r="F1430" s="523"/>
      <c r="G1430" s="523"/>
      <c r="H1430" s="523"/>
      <c r="I1430" s="523"/>
      <c r="J1430" s="523"/>
      <c r="K1430" s="523"/>
      <c r="L1430" s="523"/>
      <c r="M1430" s="523"/>
      <c r="N1430" s="523"/>
      <c r="O1430" s="523"/>
      <c r="P1430" s="523"/>
      <c r="Q1430" s="523"/>
      <c r="R1430" s="523"/>
    </row>
    <row r="1431" spans="1:18" s="471" customFormat="1" ht="12.75" customHeight="1" x14ac:dyDescent="0.25">
      <c r="A1431" s="467"/>
      <c r="B1431" s="523"/>
      <c r="C1431" s="523"/>
      <c r="D1431" s="523"/>
      <c r="E1431" s="523"/>
      <c r="F1431" s="523"/>
      <c r="G1431" s="523"/>
      <c r="H1431" s="523"/>
      <c r="I1431" s="523"/>
      <c r="J1431" s="523"/>
      <c r="K1431" s="523"/>
      <c r="L1431" s="523"/>
      <c r="M1431" s="523"/>
      <c r="N1431" s="523"/>
      <c r="O1431" s="523"/>
      <c r="P1431" s="523"/>
      <c r="Q1431" s="523"/>
      <c r="R1431" s="523"/>
    </row>
    <row r="1432" spans="1:18" s="471" customFormat="1" ht="12.75" customHeight="1" x14ac:dyDescent="0.25">
      <c r="A1432" s="467"/>
      <c r="B1432" s="523"/>
      <c r="C1432" s="523"/>
      <c r="D1432" s="523"/>
      <c r="E1432" s="523"/>
      <c r="F1432" s="523"/>
      <c r="G1432" s="523"/>
      <c r="H1432" s="523"/>
      <c r="I1432" s="523"/>
      <c r="J1432" s="523"/>
      <c r="K1432" s="523"/>
      <c r="L1432" s="523"/>
      <c r="M1432" s="523"/>
      <c r="N1432" s="523"/>
      <c r="O1432" s="523"/>
      <c r="P1432" s="523"/>
      <c r="Q1432" s="523"/>
      <c r="R1432" s="523"/>
    </row>
    <row r="1433" spans="1:18" s="471" customFormat="1" ht="12.75" customHeight="1" x14ac:dyDescent="0.25">
      <c r="A1433" s="467"/>
      <c r="B1433" s="523"/>
      <c r="C1433" s="523"/>
      <c r="D1433" s="523"/>
      <c r="E1433" s="523"/>
      <c r="F1433" s="523"/>
      <c r="G1433" s="523"/>
      <c r="H1433" s="523"/>
      <c r="I1433" s="523"/>
      <c r="J1433" s="523"/>
      <c r="K1433" s="523"/>
      <c r="L1433" s="523"/>
      <c r="M1433" s="523"/>
      <c r="N1433" s="523"/>
      <c r="O1433" s="523"/>
      <c r="P1433" s="523"/>
      <c r="Q1433" s="523"/>
      <c r="R1433" s="523"/>
    </row>
    <row r="1434" spans="1:18" s="471" customFormat="1" ht="12.75" customHeight="1" x14ac:dyDescent="0.25">
      <c r="A1434" s="467"/>
      <c r="B1434" s="523"/>
      <c r="C1434" s="523"/>
      <c r="D1434" s="523"/>
      <c r="E1434" s="523"/>
      <c r="F1434" s="523"/>
      <c r="G1434" s="523"/>
      <c r="H1434" s="523"/>
      <c r="I1434" s="523"/>
      <c r="J1434" s="523"/>
      <c r="K1434" s="523"/>
      <c r="L1434" s="523"/>
      <c r="M1434" s="523"/>
      <c r="N1434" s="523"/>
      <c r="O1434" s="523"/>
      <c r="P1434" s="523"/>
      <c r="Q1434" s="523"/>
      <c r="R1434" s="523"/>
    </row>
    <row r="1435" spans="1:18" s="471" customFormat="1" ht="12.75" customHeight="1" x14ac:dyDescent="0.25">
      <c r="A1435" s="467"/>
      <c r="B1435" s="523"/>
      <c r="C1435" s="523"/>
      <c r="D1435" s="523"/>
      <c r="E1435" s="523"/>
      <c r="F1435" s="523"/>
      <c r="G1435" s="523"/>
      <c r="H1435" s="523"/>
      <c r="I1435" s="523"/>
      <c r="J1435" s="523"/>
      <c r="K1435" s="523"/>
      <c r="L1435" s="523"/>
      <c r="M1435" s="523"/>
      <c r="N1435" s="523"/>
      <c r="O1435" s="523"/>
      <c r="P1435" s="523"/>
      <c r="Q1435" s="523"/>
      <c r="R1435" s="523"/>
    </row>
    <row r="1436" spans="1:18" s="471" customFormat="1" ht="12.75" customHeight="1" x14ac:dyDescent="0.25">
      <c r="A1436" s="467"/>
      <c r="B1436" s="523"/>
      <c r="C1436" s="523"/>
      <c r="D1436" s="523"/>
      <c r="E1436" s="523"/>
      <c r="F1436" s="523"/>
      <c r="G1436" s="523"/>
      <c r="H1436" s="523"/>
      <c r="I1436" s="523"/>
      <c r="J1436" s="523"/>
      <c r="K1436" s="523"/>
      <c r="L1436" s="523"/>
      <c r="M1436" s="523"/>
      <c r="N1436" s="523"/>
      <c r="O1436" s="523"/>
      <c r="P1436" s="523"/>
      <c r="Q1436" s="523"/>
      <c r="R1436" s="523"/>
    </row>
    <row r="1437" spans="1:18" s="471" customFormat="1" ht="12.75" customHeight="1" x14ac:dyDescent="0.25">
      <c r="A1437" s="467"/>
      <c r="B1437" s="523"/>
      <c r="C1437" s="523"/>
      <c r="D1437" s="523"/>
      <c r="E1437" s="523"/>
      <c r="F1437" s="523"/>
      <c r="G1437" s="523"/>
      <c r="H1437" s="523"/>
      <c r="I1437" s="523"/>
      <c r="J1437" s="523"/>
      <c r="K1437" s="523"/>
      <c r="L1437" s="523"/>
      <c r="M1437" s="523"/>
      <c r="N1437" s="523"/>
      <c r="O1437" s="523"/>
      <c r="P1437" s="523"/>
      <c r="Q1437" s="523"/>
      <c r="R1437" s="523"/>
    </row>
    <row r="1438" spans="1:18" s="471" customFormat="1" ht="12.75" customHeight="1" x14ac:dyDescent="0.25">
      <c r="A1438" s="467"/>
      <c r="B1438" s="523"/>
      <c r="C1438" s="523"/>
      <c r="D1438" s="523"/>
      <c r="E1438" s="523"/>
      <c r="F1438" s="523"/>
      <c r="G1438" s="523"/>
      <c r="H1438" s="523"/>
      <c r="I1438" s="523"/>
      <c r="J1438" s="523"/>
      <c r="K1438" s="523"/>
      <c r="L1438" s="523"/>
      <c r="M1438" s="523"/>
      <c r="N1438" s="523"/>
      <c r="O1438" s="523"/>
      <c r="P1438" s="523"/>
      <c r="Q1438" s="523"/>
      <c r="R1438" s="523"/>
    </row>
    <row r="1439" spans="1:18" s="471" customFormat="1" ht="12.75" customHeight="1" x14ac:dyDescent="0.25">
      <c r="A1439" s="467"/>
      <c r="B1439" s="523"/>
      <c r="C1439" s="523"/>
      <c r="D1439" s="523"/>
      <c r="E1439" s="523"/>
      <c r="F1439" s="523"/>
      <c r="G1439" s="523"/>
      <c r="H1439" s="523"/>
      <c r="I1439" s="523"/>
      <c r="J1439" s="523"/>
      <c r="K1439" s="523"/>
      <c r="L1439" s="523"/>
      <c r="M1439" s="523"/>
      <c r="N1439" s="523"/>
      <c r="O1439" s="523"/>
      <c r="P1439" s="523"/>
      <c r="Q1439" s="523"/>
      <c r="R1439" s="523"/>
    </row>
    <row r="1440" spans="1:18" s="471" customFormat="1" ht="12.75" customHeight="1" x14ac:dyDescent="0.25">
      <c r="A1440" s="467"/>
      <c r="B1440" s="523"/>
      <c r="C1440" s="523"/>
      <c r="D1440" s="523"/>
      <c r="E1440" s="523"/>
      <c r="F1440" s="523"/>
      <c r="G1440" s="523"/>
      <c r="H1440" s="523"/>
      <c r="I1440" s="523"/>
      <c r="J1440" s="523"/>
      <c r="K1440" s="523"/>
      <c r="L1440" s="523"/>
      <c r="M1440" s="523"/>
      <c r="N1440" s="523"/>
      <c r="O1440" s="523"/>
      <c r="P1440" s="523"/>
      <c r="Q1440" s="523"/>
      <c r="R1440" s="523"/>
    </row>
    <row r="1441" spans="1:18" s="471" customFormat="1" ht="12.75" customHeight="1" x14ac:dyDescent="0.25">
      <c r="A1441" s="467"/>
      <c r="B1441" s="523"/>
      <c r="C1441" s="523"/>
      <c r="D1441" s="523"/>
      <c r="E1441" s="523"/>
      <c r="F1441" s="523"/>
      <c r="G1441" s="523"/>
      <c r="H1441" s="523"/>
      <c r="I1441" s="523"/>
      <c r="J1441" s="523"/>
      <c r="K1441" s="523"/>
      <c r="L1441" s="523"/>
      <c r="M1441" s="523"/>
      <c r="N1441" s="523"/>
      <c r="O1441" s="523"/>
      <c r="P1441" s="523"/>
      <c r="Q1441" s="523"/>
      <c r="R1441" s="523"/>
    </row>
    <row r="1442" spans="1:18" s="471" customFormat="1" ht="12.75" customHeight="1" x14ac:dyDescent="0.25">
      <c r="A1442" s="467"/>
      <c r="B1442" s="523"/>
      <c r="C1442" s="523"/>
      <c r="D1442" s="523"/>
      <c r="E1442" s="523"/>
      <c r="F1442" s="523"/>
      <c r="G1442" s="523"/>
      <c r="H1442" s="523"/>
      <c r="I1442" s="523"/>
      <c r="J1442" s="523"/>
      <c r="K1442" s="523"/>
      <c r="L1442" s="523"/>
      <c r="M1442" s="523"/>
      <c r="N1442" s="523"/>
      <c r="O1442" s="523"/>
      <c r="P1442" s="523"/>
      <c r="Q1442" s="523"/>
      <c r="R1442" s="523"/>
    </row>
    <row r="1443" spans="1:18" s="471" customFormat="1" ht="12.75" customHeight="1" x14ac:dyDescent="0.25">
      <c r="A1443" s="467"/>
      <c r="B1443" s="523"/>
      <c r="C1443" s="523"/>
      <c r="D1443" s="523"/>
      <c r="E1443" s="523"/>
      <c r="F1443" s="523"/>
      <c r="G1443" s="523"/>
      <c r="H1443" s="523"/>
      <c r="I1443" s="523"/>
      <c r="J1443" s="523"/>
      <c r="K1443" s="523"/>
      <c r="L1443" s="523"/>
      <c r="M1443" s="523"/>
      <c r="N1443" s="523"/>
      <c r="O1443" s="523"/>
      <c r="P1443" s="523"/>
      <c r="Q1443" s="523"/>
      <c r="R1443" s="523"/>
    </row>
    <row r="1444" spans="1:18" s="471" customFormat="1" ht="12.75" customHeight="1" x14ac:dyDescent="0.25">
      <c r="A1444" s="467"/>
      <c r="B1444" s="523"/>
      <c r="C1444" s="523"/>
      <c r="D1444" s="523"/>
      <c r="E1444" s="523"/>
      <c r="F1444" s="523"/>
      <c r="G1444" s="523"/>
      <c r="H1444" s="523"/>
      <c r="I1444" s="523"/>
      <c r="J1444" s="523"/>
      <c r="K1444" s="523"/>
      <c r="L1444" s="523"/>
      <c r="M1444" s="523"/>
      <c r="N1444" s="523"/>
      <c r="O1444" s="523"/>
      <c r="P1444" s="523"/>
      <c r="Q1444" s="523"/>
      <c r="R1444" s="523"/>
    </row>
    <row r="1445" spans="1:18" s="471" customFormat="1" ht="12.75" customHeight="1" x14ac:dyDescent="0.25">
      <c r="A1445" s="467"/>
      <c r="B1445" s="523"/>
      <c r="C1445" s="523"/>
      <c r="D1445" s="523"/>
      <c r="E1445" s="523"/>
      <c r="F1445" s="523"/>
      <c r="G1445" s="523"/>
      <c r="H1445" s="523"/>
      <c r="I1445" s="523"/>
      <c r="J1445" s="523"/>
      <c r="K1445" s="523"/>
      <c r="L1445" s="523"/>
      <c r="M1445" s="523"/>
      <c r="N1445" s="523"/>
      <c r="O1445" s="523"/>
      <c r="P1445" s="523"/>
      <c r="Q1445" s="523"/>
      <c r="R1445" s="523"/>
    </row>
    <row r="1446" spans="1:18" s="471" customFormat="1" ht="12.75" customHeight="1" x14ac:dyDescent="0.25">
      <c r="A1446" s="467"/>
      <c r="B1446" s="523"/>
      <c r="C1446" s="523"/>
      <c r="D1446" s="523"/>
      <c r="E1446" s="523"/>
      <c r="F1446" s="523"/>
      <c r="G1446" s="523"/>
      <c r="H1446" s="523"/>
      <c r="I1446" s="523"/>
      <c r="J1446" s="523"/>
      <c r="K1446" s="523"/>
      <c r="L1446" s="523"/>
      <c r="M1446" s="523"/>
      <c r="N1446" s="523"/>
      <c r="O1446" s="523"/>
      <c r="P1446" s="523"/>
      <c r="Q1446" s="523"/>
      <c r="R1446" s="523"/>
    </row>
    <row r="1447" spans="1:18" s="471" customFormat="1" ht="12.75" customHeight="1" x14ac:dyDescent="0.25">
      <c r="A1447" s="467"/>
      <c r="B1447" s="523"/>
      <c r="C1447" s="523"/>
      <c r="D1447" s="523"/>
      <c r="E1447" s="523"/>
      <c r="F1447" s="523"/>
      <c r="G1447" s="523"/>
      <c r="H1447" s="523"/>
      <c r="I1447" s="523"/>
      <c r="J1447" s="523"/>
      <c r="K1447" s="523"/>
      <c r="L1447" s="523"/>
      <c r="M1447" s="523"/>
      <c r="N1447" s="523"/>
      <c r="O1447" s="523"/>
      <c r="P1447" s="523"/>
      <c r="Q1447" s="523"/>
      <c r="R1447" s="523"/>
    </row>
    <row r="1448" spans="1:18" s="471" customFormat="1" ht="12.75" customHeight="1" x14ac:dyDescent="0.25">
      <c r="A1448" s="467"/>
      <c r="B1448" s="523"/>
      <c r="C1448" s="523"/>
      <c r="D1448" s="523"/>
      <c r="E1448" s="523"/>
      <c r="F1448" s="523"/>
      <c r="G1448" s="523"/>
      <c r="H1448" s="523"/>
      <c r="I1448" s="523"/>
      <c r="J1448" s="523"/>
      <c r="K1448" s="523"/>
      <c r="L1448" s="523"/>
      <c r="M1448" s="523"/>
      <c r="N1448" s="523"/>
      <c r="O1448" s="523"/>
      <c r="P1448" s="523"/>
      <c r="Q1448" s="523"/>
      <c r="R1448" s="523"/>
    </row>
    <row r="1449" spans="1:18" s="471" customFormat="1" ht="12.75" customHeight="1" x14ac:dyDescent="0.25">
      <c r="A1449" s="467"/>
      <c r="B1449" s="523"/>
      <c r="C1449" s="523"/>
      <c r="D1449" s="523"/>
      <c r="E1449" s="523"/>
      <c r="F1449" s="523"/>
      <c r="G1449" s="523"/>
      <c r="H1449" s="523"/>
      <c r="I1449" s="523"/>
      <c r="J1449" s="523"/>
      <c r="K1449" s="523"/>
      <c r="L1449" s="523"/>
      <c r="M1449" s="523"/>
      <c r="N1449" s="523"/>
      <c r="O1449" s="523"/>
      <c r="P1449" s="523"/>
      <c r="Q1449" s="523"/>
      <c r="R1449" s="523"/>
    </row>
    <row r="1450" spans="1:18" s="471" customFormat="1" ht="12.75" customHeight="1" x14ac:dyDescent="0.25">
      <c r="A1450" s="467"/>
      <c r="B1450" s="523"/>
      <c r="C1450" s="523"/>
      <c r="D1450" s="523"/>
      <c r="E1450" s="523"/>
      <c r="F1450" s="523"/>
      <c r="G1450" s="523"/>
      <c r="H1450" s="523"/>
      <c r="I1450" s="523"/>
      <c r="J1450" s="523"/>
      <c r="K1450" s="523"/>
      <c r="L1450" s="523"/>
      <c r="M1450" s="523"/>
      <c r="N1450" s="523"/>
      <c r="O1450" s="523"/>
      <c r="P1450" s="523"/>
      <c r="Q1450" s="523"/>
      <c r="R1450" s="523"/>
    </row>
    <row r="1451" spans="1:18" s="471" customFormat="1" ht="12.75" customHeight="1" x14ac:dyDescent="0.25">
      <c r="A1451" s="467"/>
      <c r="B1451" s="523"/>
      <c r="C1451" s="523"/>
      <c r="D1451" s="523"/>
      <c r="E1451" s="523"/>
      <c r="F1451" s="523"/>
      <c r="G1451" s="523"/>
      <c r="H1451" s="523"/>
      <c r="I1451" s="523"/>
      <c r="J1451" s="523"/>
      <c r="K1451" s="523"/>
      <c r="L1451" s="523"/>
      <c r="M1451" s="523"/>
      <c r="N1451" s="523"/>
      <c r="O1451" s="523"/>
      <c r="P1451" s="523"/>
      <c r="Q1451" s="523"/>
      <c r="R1451" s="523"/>
    </row>
    <row r="1452" spans="1:18" s="471" customFormat="1" ht="12.75" customHeight="1" x14ac:dyDescent="0.25">
      <c r="A1452" s="467"/>
      <c r="B1452" s="523"/>
      <c r="C1452" s="523"/>
      <c r="D1452" s="523"/>
      <c r="E1452" s="523"/>
      <c r="F1452" s="523"/>
      <c r="G1452" s="523"/>
      <c r="H1452" s="523"/>
      <c r="I1452" s="523"/>
      <c r="J1452" s="523"/>
      <c r="K1452" s="523"/>
      <c r="L1452" s="523"/>
      <c r="M1452" s="523"/>
      <c r="N1452" s="523"/>
      <c r="O1452" s="523"/>
      <c r="P1452" s="523"/>
      <c r="Q1452" s="523"/>
      <c r="R1452" s="523"/>
    </row>
    <row r="1453" spans="1:18" s="471" customFormat="1" ht="12.75" customHeight="1" x14ac:dyDescent="0.25">
      <c r="A1453" s="467"/>
      <c r="B1453" s="523"/>
      <c r="C1453" s="523"/>
      <c r="D1453" s="523"/>
      <c r="E1453" s="523"/>
      <c r="F1453" s="523"/>
      <c r="G1453" s="523"/>
      <c r="H1453" s="523"/>
      <c r="I1453" s="523"/>
      <c r="J1453" s="523"/>
      <c r="K1453" s="523"/>
      <c r="L1453" s="523"/>
      <c r="M1453" s="523"/>
      <c r="N1453" s="523"/>
      <c r="O1453" s="523"/>
      <c r="P1453" s="523"/>
      <c r="Q1453" s="523"/>
      <c r="R1453" s="523"/>
    </row>
    <row r="1454" spans="1:18" s="471" customFormat="1" ht="12.75" customHeight="1" x14ac:dyDescent="0.25">
      <c r="A1454" s="467"/>
      <c r="B1454" s="523"/>
      <c r="C1454" s="523"/>
      <c r="D1454" s="523"/>
      <c r="E1454" s="523"/>
      <c r="F1454" s="523"/>
      <c r="G1454" s="523"/>
      <c r="H1454" s="523"/>
      <c r="I1454" s="523"/>
      <c r="J1454" s="523"/>
      <c r="K1454" s="523"/>
      <c r="L1454" s="523"/>
      <c r="M1454" s="523"/>
      <c r="N1454" s="523"/>
      <c r="O1454" s="523"/>
      <c r="P1454" s="523"/>
      <c r="Q1454" s="523"/>
      <c r="R1454" s="523"/>
    </row>
    <row r="1455" spans="1:18" s="471" customFormat="1" ht="12.75" customHeight="1" x14ac:dyDescent="0.25">
      <c r="A1455" s="467"/>
      <c r="B1455" s="523"/>
      <c r="C1455" s="523"/>
      <c r="D1455" s="523"/>
      <c r="E1455" s="523"/>
      <c r="F1455" s="523"/>
      <c r="G1455" s="523"/>
      <c r="H1455" s="523"/>
      <c r="I1455" s="523"/>
      <c r="J1455" s="523"/>
      <c r="K1455" s="523"/>
      <c r="L1455" s="523"/>
      <c r="M1455" s="523"/>
      <c r="N1455" s="523"/>
      <c r="O1455" s="523"/>
      <c r="P1455" s="523"/>
      <c r="Q1455" s="523"/>
      <c r="R1455" s="523"/>
    </row>
    <row r="1456" spans="1:18" s="471" customFormat="1" ht="12.75" customHeight="1" x14ac:dyDescent="0.25">
      <c r="A1456" s="467"/>
      <c r="B1456" s="523"/>
      <c r="C1456" s="523"/>
      <c r="D1456" s="523"/>
      <c r="E1456" s="523"/>
      <c r="F1456" s="523"/>
      <c r="G1456" s="523"/>
      <c r="H1456" s="523"/>
      <c r="I1456" s="523"/>
      <c r="J1456" s="523"/>
      <c r="K1456" s="523"/>
      <c r="L1456" s="523"/>
      <c r="M1456" s="523"/>
      <c r="N1456" s="523"/>
      <c r="O1456" s="523"/>
      <c r="P1456" s="523"/>
      <c r="Q1456" s="523"/>
      <c r="R1456" s="523"/>
    </row>
    <row r="1457" spans="1:18" s="471" customFormat="1" ht="12.75" customHeight="1" x14ac:dyDescent="0.25">
      <c r="A1457" s="467"/>
      <c r="B1457" s="523"/>
      <c r="C1457" s="523"/>
      <c r="D1457" s="523"/>
      <c r="E1457" s="523"/>
      <c r="F1457" s="523"/>
      <c r="G1457" s="523"/>
      <c r="H1457" s="523"/>
      <c r="I1457" s="523"/>
      <c r="J1457" s="523"/>
      <c r="K1457" s="523"/>
      <c r="L1457" s="523"/>
      <c r="M1457" s="523"/>
      <c r="N1457" s="523"/>
      <c r="O1457" s="523"/>
      <c r="P1457" s="523"/>
      <c r="Q1457" s="523"/>
      <c r="R1457" s="523"/>
    </row>
    <row r="1458" spans="1:18" s="471" customFormat="1" ht="12.75" customHeight="1" x14ac:dyDescent="0.25">
      <c r="A1458" s="467"/>
      <c r="B1458" s="523"/>
      <c r="C1458" s="523"/>
      <c r="D1458" s="523"/>
      <c r="E1458" s="523"/>
      <c r="F1458" s="523"/>
      <c r="G1458" s="523"/>
      <c r="H1458" s="523"/>
      <c r="I1458" s="523"/>
      <c r="J1458" s="523"/>
      <c r="K1458" s="523"/>
      <c r="L1458" s="523"/>
      <c r="M1458" s="523"/>
      <c r="N1458" s="523"/>
      <c r="O1458" s="523"/>
      <c r="P1458" s="523"/>
      <c r="Q1458" s="523"/>
      <c r="R1458" s="523"/>
    </row>
    <row r="1459" spans="1:18" s="471" customFormat="1" ht="12.75" customHeight="1" x14ac:dyDescent="0.25">
      <c r="A1459" s="467"/>
      <c r="B1459" s="523"/>
      <c r="C1459" s="523"/>
      <c r="D1459" s="523"/>
      <c r="E1459" s="523"/>
      <c r="F1459" s="523"/>
      <c r="G1459" s="523"/>
      <c r="H1459" s="523"/>
      <c r="I1459" s="523"/>
      <c r="J1459" s="523"/>
      <c r="K1459" s="523"/>
      <c r="L1459" s="523"/>
      <c r="M1459" s="523"/>
      <c r="N1459" s="523"/>
      <c r="O1459" s="523"/>
      <c r="P1459" s="523"/>
      <c r="Q1459" s="523"/>
      <c r="R1459" s="523"/>
    </row>
    <row r="1460" spans="1:18" s="471" customFormat="1" ht="12.75" customHeight="1" x14ac:dyDescent="0.25">
      <c r="A1460" s="467"/>
      <c r="B1460" s="523"/>
      <c r="C1460" s="523"/>
      <c r="D1460" s="523"/>
      <c r="E1460" s="523"/>
      <c r="F1460" s="523"/>
      <c r="G1460" s="523"/>
      <c r="H1460" s="523"/>
      <c r="I1460" s="523"/>
      <c r="J1460" s="523"/>
      <c r="K1460" s="523"/>
      <c r="L1460" s="523"/>
      <c r="M1460" s="523"/>
      <c r="N1460" s="523"/>
      <c r="O1460" s="523"/>
      <c r="P1460" s="523"/>
      <c r="Q1460" s="523"/>
      <c r="R1460" s="523"/>
    </row>
    <row r="1461" spans="1:18" s="471" customFormat="1" ht="12.75" customHeight="1" x14ac:dyDescent="0.25">
      <c r="A1461" s="467"/>
      <c r="B1461" s="523"/>
      <c r="C1461" s="523"/>
      <c r="D1461" s="523"/>
      <c r="E1461" s="523"/>
      <c r="F1461" s="523"/>
      <c r="G1461" s="523"/>
      <c r="H1461" s="523"/>
      <c r="I1461" s="523"/>
      <c r="J1461" s="523"/>
      <c r="K1461" s="523"/>
      <c r="L1461" s="523"/>
      <c r="M1461" s="523"/>
      <c r="N1461" s="523"/>
      <c r="O1461" s="523"/>
      <c r="P1461" s="523"/>
      <c r="Q1461" s="523"/>
      <c r="R1461" s="523"/>
    </row>
    <row r="1462" spans="1:18" s="471" customFormat="1" ht="12.75" customHeight="1" x14ac:dyDescent="0.25">
      <c r="A1462" s="467"/>
      <c r="B1462" s="523"/>
      <c r="C1462" s="523"/>
      <c r="D1462" s="523"/>
      <c r="E1462" s="523"/>
      <c r="F1462" s="523"/>
      <c r="G1462" s="523"/>
      <c r="H1462" s="523"/>
      <c r="I1462" s="523"/>
      <c r="J1462" s="523"/>
      <c r="K1462" s="523"/>
      <c r="L1462" s="523"/>
      <c r="M1462" s="523"/>
      <c r="N1462" s="523"/>
      <c r="O1462" s="523"/>
      <c r="P1462" s="523"/>
      <c r="Q1462" s="523"/>
      <c r="R1462" s="523"/>
    </row>
    <row r="1463" spans="1:18" s="471" customFormat="1" ht="12.75" customHeight="1" x14ac:dyDescent="0.25">
      <c r="A1463" s="467"/>
      <c r="B1463" s="523"/>
      <c r="C1463" s="523"/>
      <c r="D1463" s="523"/>
      <c r="E1463" s="523"/>
      <c r="F1463" s="523"/>
      <c r="G1463" s="523"/>
      <c r="H1463" s="523"/>
      <c r="I1463" s="523"/>
      <c r="J1463" s="523"/>
      <c r="K1463" s="523"/>
      <c r="L1463" s="523"/>
      <c r="M1463" s="523"/>
      <c r="N1463" s="523"/>
      <c r="O1463" s="523"/>
      <c r="P1463" s="523"/>
      <c r="Q1463" s="523"/>
      <c r="R1463" s="523"/>
    </row>
    <row r="1464" spans="1:18" s="471" customFormat="1" ht="12.75" customHeight="1" x14ac:dyDescent="0.25">
      <c r="A1464" s="467"/>
      <c r="B1464" s="523"/>
      <c r="C1464" s="523"/>
      <c r="D1464" s="523"/>
      <c r="E1464" s="523"/>
      <c r="F1464" s="523"/>
      <c r="G1464" s="523"/>
      <c r="H1464" s="523"/>
      <c r="I1464" s="523"/>
      <c r="J1464" s="523"/>
      <c r="K1464" s="523"/>
      <c r="L1464" s="523"/>
      <c r="M1464" s="523"/>
      <c r="N1464" s="523"/>
      <c r="O1464" s="523"/>
      <c r="P1464" s="523"/>
      <c r="Q1464" s="523"/>
      <c r="R1464" s="523"/>
    </row>
    <row r="1465" spans="1:18" s="471" customFormat="1" ht="12.75" customHeight="1" x14ac:dyDescent="0.25">
      <c r="A1465" s="467"/>
      <c r="B1465" s="523"/>
      <c r="C1465" s="523"/>
      <c r="D1465" s="523"/>
      <c r="E1465" s="523"/>
      <c r="F1465" s="523"/>
      <c r="G1465" s="523"/>
      <c r="H1465" s="523"/>
      <c r="I1465" s="523"/>
      <c r="J1465" s="523"/>
      <c r="K1465" s="523"/>
      <c r="L1465" s="523"/>
      <c r="M1465" s="523"/>
      <c r="N1465" s="523"/>
      <c r="O1465" s="523"/>
      <c r="P1465" s="523"/>
      <c r="Q1465" s="523"/>
      <c r="R1465" s="523"/>
    </row>
    <row r="1466" spans="1:18" s="471" customFormat="1" ht="12.75" customHeight="1" x14ac:dyDescent="0.25">
      <c r="A1466" s="467"/>
      <c r="B1466" s="523"/>
      <c r="C1466" s="523"/>
      <c r="D1466" s="523"/>
      <c r="E1466" s="523"/>
      <c r="F1466" s="523"/>
      <c r="G1466" s="523"/>
      <c r="H1466" s="523"/>
      <c r="I1466" s="523"/>
      <c r="J1466" s="523"/>
      <c r="K1466" s="523"/>
      <c r="L1466" s="523"/>
      <c r="M1466" s="523"/>
      <c r="N1466" s="523"/>
      <c r="O1466" s="523"/>
      <c r="P1466" s="523"/>
      <c r="Q1466" s="523"/>
      <c r="R1466" s="523"/>
    </row>
    <row r="1467" spans="1:18" s="471" customFormat="1" ht="12.75" customHeight="1" x14ac:dyDescent="0.25">
      <c r="A1467" s="467"/>
      <c r="B1467" s="523"/>
      <c r="C1467" s="523"/>
      <c r="D1467" s="523"/>
      <c r="E1467" s="523"/>
      <c r="F1467" s="523"/>
      <c r="G1467" s="523"/>
      <c r="H1467" s="523"/>
      <c r="I1467" s="523"/>
      <c r="J1467" s="523"/>
      <c r="K1467" s="523"/>
      <c r="L1467" s="523"/>
      <c r="M1467" s="523"/>
      <c r="N1467" s="523"/>
      <c r="O1467" s="523"/>
      <c r="P1467" s="523"/>
      <c r="Q1467" s="523"/>
      <c r="R1467" s="523"/>
    </row>
    <row r="1468" spans="1:18" s="471" customFormat="1" ht="12.75" customHeight="1" x14ac:dyDescent="0.25">
      <c r="A1468" s="467"/>
      <c r="B1468" s="523"/>
      <c r="C1468" s="523"/>
      <c r="D1468" s="523"/>
      <c r="E1468" s="523"/>
      <c r="F1468" s="523"/>
      <c r="G1468" s="523"/>
      <c r="H1468" s="523"/>
      <c r="I1468" s="523"/>
      <c r="J1468" s="523"/>
      <c r="K1468" s="523"/>
      <c r="L1468" s="523"/>
      <c r="M1468" s="523"/>
      <c r="N1468" s="523"/>
      <c r="O1468" s="523"/>
      <c r="P1468" s="523"/>
      <c r="Q1468" s="523"/>
      <c r="R1468" s="523"/>
    </row>
    <row r="1469" spans="1:18" s="471" customFormat="1" ht="12.75" customHeight="1" x14ac:dyDescent="0.25">
      <c r="A1469" s="467"/>
      <c r="B1469" s="523"/>
      <c r="C1469" s="523"/>
      <c r="D1469" s="523"/>
      <c r="E1469" s="523"/>
      <c r="F1469" s="523"/>
      <c r="G1469" s="523"/>
      <c r="H1469" s="523"/>
      <c r="I1469" s="523"/>
      <c r="J1469" s="523"/>
      <c r="K1469" s="523"/>
      <c r="L1469" s="523"/>
      <c r="M1469" s="523"/>
      <c r="N1469" s="523"/>
      <c r="O1469" s="523"/>
      <c r="P1469" s="523"/>
      <c r="Q1469" s="523"/>
      <c r="R1469" s="523"/>
    </row>
    <row r="1470" spans="1:18" s="471" customFormat="1" ht="12.75" customHeight="1" x14ac:dyDescent="0.25">
      <c r="A1470" s="467"/>
      <c r="B1470" s="523"/>
      <c r="C1470" s="523"/>
      <c r="D1470" s="523"/>
      <c r="E1470" s="523"/>
      <c r="F1470" s="523"/>
      <c r="G1470" s="523"/>
      <c r="H1470" s="523"/>
      <c r="I1470" s="523"/>
      <c r="J1470" s="523"/>
      <c r="K1470" s="523"/>
      <c r="L1470" s="523"/>
      <c r="M1470" s="523"/>
      <c r="N1470" s="523"/>
      <c r="O1470" s="523"/>
      <c r="P1470" s="523"/>
      <c r="Q1470" s="523"/>
      <c r="R1470" s="523"/>
    </row>
    <row r="1471" spans="1:18" s="471" customFormat="1" ht="12.75" customHeight="1" x14ac:dyDescent="0.25">
      <c r="A1471" s="467"/>
      <c r="B1471" s="523"/>
      <c r="C1471" s="523"/>
      <c r="D1471" s="523"/>
      <c r="E1471" s="523"/>
      <c r="F1471" s="523"/>
      <c r="G1471" s="523"/>
      <c r="H1471" s="523"/>
      <c r="I1471" s="523"/>
      <c r="J1471" s="523"/>
      <c r="K1471" s="523"/>
      <c r="L1471" s="523"/>
      <c r="M1471" s="523"/>
      <c r="N1471" s="523"/>
      <c r="O1471" s="523"/>
      <c r="P1471" s="523"/>
      <c r="Q1471" s="523"/>
      <c r="R1471" s="523"/>
    </row>
    <row r="1472" spans="1:18" s="471" customFormat="1" ht="12.75" customHeight="1" x14ac:dyDescent="0.25">
      <c r="A1472" s="467"/>
      <c r="B1472" s="523"/>
      <c r="C1472" s="523"/>
      <c r="D1472" s="523"/>
      <c r="E1472" s="523"/>
      <c r="F1472" s="523"/>
      <c r="G1472" s="523"/>
      <c r="H1472" s="523"/>
      <c r="I1472" s="523"/>
      <c r="J1472" s="523"/>
      <c r="K1472" s="523"/>
      <c r="L1472" s="523"/>
      <c r="M1472" s="523"/>
      <c r="N1472" s="523"/>
      <c r="O1472" s="523"/>
      <c r="P1472" s="523"/>
      <c r="Q1472" s="523"/>
      <c r="R1472" s="523"/>
    </row>
    <row r="1473" spans="1:18" s="471" customFormat="1" ht="12.75" customHeight="1" x14ac:dyDescent="0.25">
      <c r="A1473" s="467"/>
      <c r="B1473" s="523"/>
      <c r="C1473" s="523"/>
      <c r="D1473" s="523"/>
      <c r="E1473" s="523"/>
      <c r="F1473" s="523"/>
      <c r="G1473" s="523"/>
      <c r="H1473" s="523"/>
      <c r="I1473" s="523"/>
      <c r="J1473" s="523"/>
      <c r="K1473" s="523"/>
      <c r="L1473" s="523"/>
      <c r="M1473" s="523"/>
      <c r="N1473" s="523"/>
      <c r="O1473" s="523"/>
      <c r="P1473" s="523"/>
      <c r="Q1473" s="523"/>
      <c r="R1473" s="523"/>
    </row>
    <row r="1474" spans="1:18" s="471" customFormat="1" ht="12.75" customHeight="1" x14ac:dyDescent="0.25">
      <c r="A1474" s="467"/>
      <c r="B1474" s="523"/>
      <c r="C1474" s="523"/>
      <c r="D1474" s="523"/>
      <c r="E1474" s="523"/>
      <c r="F1474" s="523"/>
      <c r="G1474" s="523"/>
      <c r="H1474" s="523"/>
      <c r="I1474" s="523"/>
      <c r="J1474" s="523"/>
      <c r="K1474" s="523"/>
      <c r="L1474" s="523"/>
      <c r="M1474" s="523"/>
      <c r="N1474" s="523"/>
      <c r="O1474" s="523"/>
      <c r="P1474" s="523"/>
      <c r="Q1474" s="523"/>
      <c r="R1474" s="523"/>
    </row>
    <row r="1475" spans="1:18" s="471" customFormat="1" ht="12.75" customHeight="1" x14ac:dyDescent="0.25">
      <c r="A1475" s="467"/>
      <c r="B1475" s="523"/>
      <c r="C1475" s="523"/>
      <c r="D1475" s="523"/>
      <c r="E1475" s="523"/>
      <c r="F1475" s="523"/>
      <c r="G1475" s="523"/>
      <c r="H1475" s="523"/>
      <c r="I1475" s="523"/>
      <c r="J1475" s="523"/>
      <c r="K1475" s="523"/>
      <c r="L1475" s="523"/>
      <c r="M1475" s="523"/>
      <c r="N1475" s="523"/>
      <c r="O1475" s="523"/>
      <c r="P1475" s="523"/>
      <c r="Q1475" s="523"/>
      <c r="R1475" s="523"/>
    </row>
    <row r="1476" spans="1:18" s="471" customFormat="1" ht="12.75" customHeight="1" x14ac:dyDescent="0.25">
      <c r="A1476" s="467"/>
      <c r="B1476" s="523"/>
      <c r="C1476" s="523"/>
      <c r="D1476" s="523"/>
      <c r="E1476" s="523"/>
      <c r="F1476" s="523"/>
      <c r="G1476" s="523"/>
      <c r="H1476" s="523"/>
      <c r="I1476" s="523"/>
      <c r="J1476" s="523"/>
      <c r="K1476" s="523"/>
      <c r="L1476" s="523"/>
      <c r="M1476" s="523"/>
      <c r="N1476" s="523"/>
      <c r="O1476" s="523"/>
      <c r="P1476" s="523"/>
      <c r="Q1476" s="523"/>
      <c r="R1476" s="523"/>
    </row>
    <row r="1477" spans="1:18" s="471" customFormat="1" ht="12.75" customHeight="1" x14ac:dyDescent="0.25">
      <c r="A1477" s="467"/>
      <c r="B1477" s="523"/>
      <c r="C1477" s="523"/>
      <c r="D1477" s="523"/>
      <c r="E1477" s="523"/>
      <c r="F1477" s="523"/>
      <c r="G1477" s="523"/>
      <c r="H1477" s="523"/>
      <c r="I1477" s="523"/>
      <c r="J1477" s="523"/>
      <c r="K1477" s="523"/>
      <c r="L1477" s="523"/>
      <c r="M1477" s="523"/>
      <c r="N1477" s="523"/>
      <c r="O1477" s="523"/>
      <c r="P1477" s="523"/>
      <c r="Q1477" s="523"/>
      <c r="R1477" s="523"/>
    </row>
    <row r="1478" spans="1:18" s="471" customFormat="1" ht="12.75" customHeight="1" x14ac:dyDescent="0.25">
      <c r="A1478" s="467"/>
      <c r="B1478" s="523"/>
      <c r="C1478" s="523"/>
      <c r="D1478" s="523"/>
      <c r="E1478" s="523"/>
      <c r="F1478" s="523"/>
      <c r="G1478" s="523"/>
      <c r="H1478" s="523"/>
      <c r="I1478" s="523"/>
      <c r="J1478" s="523"/>
      <c r="K1478" s="523"/>
      <c r="L1478" s="523"/>
      <c r="M1478" s="523"/>
      <c r="N1478" s="523"/>
      <c r="O1478" s="523"/>
      <c r="P1478" s="523"/>
      <c r="Q1478" s="523"/>
      <c r="R1478" s="523"/>
    </row>
    <row r="1479" spans="1:18" s="471" customFormat="1" ht="12.75" customHeight="1" x14ac:dyDescent="0.25">
      <c r="A1479" s="467"/>
      <c r="B1479" s="523"/>
      <c r="C1479" s="523"/>
      <c r="D1479" s="523"/>
      <c r="E1479" s="523"/>
      <c r="F1479" s="523"/>
      <c r="G1479" s="523"/>
      <c r="H1479" s="523"/>
      <c r="I1479" s="523"/>
      <c r="J1479" s="523"/>
      <c r="K1479" s="523"/>
      <c r="L1479" s="523"/>
      <c r="M1479" s="523"/>
      <c r="N1479" s="523"/>
      <c r="O1479" s="523"/>
      <c r="P1479" s="523"/>
      <c r="Q1479" s="523"/>
      <c r="R1479" s="523"/>
    </row>
    <row r="1480" spans="1:18" s="471" customFormat="1" ht="12.75" customHeight="1" x14ac:dyDescent="0.25">
      <c r="A1480" s="467"/>
      <c r="B1480" s="523"/>
      <c r="C1480" s="523"/>
      <c r="D1480" s="523"/>
      <c r="E1480" s="523"/>
      <c r="F1480" s="523"/>
      <c r="G1480" s="523"/>
      <c r="H1480" s="523"/>
      <c r="I1480" s="523"/>
      <c r="J1480" s="523"/>
      <c r="K1480" s="523"/>
      <c r="L1480" s="523"/>
      <c r="M1480" s="523"/>
      <c r="N1480" s="523"/>
      <c r="O1480" s="523"/>
      <c r="P1480" s="523"/>
      <c r="Q1480" s="523"/>
      <c r="R1480" s="523"/>
    </row>
    <row r="1481" spans="1:18" s="471" customFormat="1" ht="12.75" customHeight="1" x14ac:dyDescent="0.25">
      <c r="A1481" s="467"/>
      <c r="B1481" s="523"/>
      <c r="C1481" s="523"/>
      <c r="D1481" s="523"/>
      <c r="E1481" s="523"/>
      <c r="F1481" s="523"/>
      <c r="G1481" s="523"/>
      <c r="H1481" s="523"/>
      <c r="I1481" s="523"/>
      <c r="J1481" s="523"/>
      <c r="K1481" s="523"/>
      <c r="L1481" s="523"/>
      <c r="M1481" s="523"/>
      <c r="N1481" s="523"/>
      <c r="O1481" s="523"/>
      <c r="P1481" s="523"/>
      <c r="Q1481" s="523"/>
      <c r="R1481" s="523"/>
    </row>
    <row r="1482" spans="1:18" s="471" customFormat="1" ht="12.75" customHeight="1" x14ac:dyDescent="0.25">
      <c r="A1482" s="467"/>
      <c r="B1482" s="523"/>
      <c r="C1482" s="523"/>
      <c r="D1482" s="523"/>
      <c r="E1482" s="523"/>
      <c r="F1482" s="523"/>
      <c r="G1482" s="523"/>
      <c r="H1482" s="523"/>
      <c r="I1482" s="523"/>
      <c r="J1482" s="523"/>
      <c r="K1482" s="523"/>
      <c r="L1482" s="523"/>
      <c r="M1482" s="523"/>
      <c r="N1482" s="523"/>
      <c r="O1482" s="523"/>
      <c r="P1482" s="523"/>
      <c r="Q1482" s="523"/>
      <c r="R1482" s="523"/>
    </row>
    <row r="1483" spans="1:18" s="471" customFormat="1" ht="12.75" customHeight="1" x14ac:dyDescent="0.25">
      <c r="A1483" s="467"/>
      <c r="B1483" s="523"/>
      <c r="C1483" s="523"/>
      <c r="D1483" s="523"/>
      <c r="E1483" s="523"/>
      <c r="F1483" s="523"/>
      <c r="G1483" s="523"/>
      <c r="H1483" s="523"/>
      <c r="I1483" s="523"/>
      <c r="J1483" s="523"/>
      <c r="K1483" s="523"/>
      <c r="L1483" s="523"/>
      <c r="M1483" s="523"/>
      <c r="N1483" s="523"/>
      <c r="O1483" s="523"/>
      <c r="P1483" s="523"/>
      <c r="Q1483" s="523"/>
      <c r="R1483" s="523"/>
    </row>
    <row r="1484" spans="1:18" s="471" customFormat="1" ht="12.75" customHeight="1" x14ac:dyDescent="0.25">
      <c r="A1484" s="467"/>
      <c r="B1484" s="523"/>
      <c r="C1484" s="523"/>
      <c r="D1484" s="523"/>
      <c r="E1484" s="523"/>
      <c r="F1484" s="523"/>
      <c r="G1484" s="523"/>
      <c r="H1484" s="523"/>
      <c r="I1484" s="523"/>
      <c r="J1484" s="523"/>
      <c r="K1484" s="523"/>
      <c r="L1484" s="523"/>
      <c r="M1484" s="523"/>
      <c r="N1484" s="523"/>
      <c r="O1484" s="523"/>
      <c r="P1484" s="523"/>
      <c r="Q1484" s="523"/>
      <c r="R1484" s="523"/>
    </row>
    <row r="1485" spans="1:18" s="471" customFormat="1" ht="12.75" customHeight="1" x14ac:dyDescent="0.25">
      <c r="A1485" s="467"/>
      <c r="B1485" s="523"/>
      <c r="C1485" s="523"/>
      <c r="D1485" s="523"/>
      <c r="E1485" s="523"/>
      <c r="F1485" s="523"/>
      <c r="G1485" s="523"/>
      <c r="H1485" s="523"/>
      <c r="I1485" s="523"/>
      <c r="J1485" s="523"/>
      <c r="K1485" s="523"/>
      <c r="L1485" s="523"/>
      <c r="M1485" s="523"/>
      <c r="N1485" s="523"/>
      <c r="O1485" s="523"/>
      <c r="P1485" s="523"/>
      <c r="Q1485" s="523"/>
      <c r="R1485" s="523"/>
    </row>
    <row r="1486" spans="1:18" s="471" customFormat="1" ht="12.75" customHeight="1" x14ac:dyDescent="0.25">
      <c r="A1486" s="467"/>
      <c r="B1486" s="523"/>
      <c r="C1486" s="523"/>
      <c r="D1486" s="523"/>
      <c r="E1486" s="523"/>
      <c r="F1486" s="523"/>
      <c r="G1486" s="523"/>
      <c r="H1486" s="523"/>
      <c r="I1486" s="523"/>
      <c r="J1486" s="523"/>
      <c r="K1486" s="523"/>
      <c r="L1486" s="523"/>
      <c r="M1486" s="523"/>
      <c r="N1486" s="523"/>
      <c r="O1486" s="523"/>
      <c r="P1486" s="523"/>
      <c r="Q1486" s="523"/>
      <c r="R1486" s="523"/>
    </row>
    <row r="1487" spans="1:18" s="471" customFormat="1" ht="12.75" customHeight="1" x14ac:dyDescent="0.25">
      <c r="A1487" s="467"/>
      <c r="B1487" s="523"/>
      <c r="C1487" s="523"/>
      <c r="D1487" s="523"/>
      <c r="E1487" s="523"/>
      <c r="F1487" s="523"/>
      <c r="G1487" s="523"/>
      <c r="H1487" s="523"/>
      <c r="I1487" s="523"/>
      <c r="J1487" s="523"/>
      <c r="K1487" s="523"/>
      <c r="L1487" s="523"/>
      <c r="M1487" s="523"/>
      <c r="N1487" s="523"/>
      <c r="O1487" s="523"/>
      <c r="P1487" s="523"/>
      <c r="Q1487" s="523"/>
      <c r="R1487" s="523"/>
    </row>
    <row r="1488" spans="1:18" s="471" customFormat="1" ht="12.75" customHeight="1" x14ac:dyDescent="0.25">
      <c r="A1488" s="467"/>
      <c r="B1488" s="523"/>
      <c r="C1488" s="523"/>
      <c r="D1488" s="523"/>
      <c r="E1488" s="523"/>
      <c r="F1488" s="523"/>
      <c r="G1488" s="523"/>
      <c r="H1488" s="523"/>
      <c r="I1488" s="523"/>
      <c r="J1488" s="523"/>
      <c r="K1488" s="523"/>
      <c r="L1488" s="523"/>
      <c r="M1488" s="523"/>
      <c r="N1488" s="523"/>
      <c r="O1488" s="523"/>
      <c r="P1488" s="523"/>
      <c r="Q1488" s="523"/>
      <c r="R1488" s="523"/>
    </row>
    <row r="1489" spans="1:18" s="471" customFormat="1" ht="12.75" customHeight="1" x14ac:dyDescent="0.25">
      <c r="A1489" s="467"/>
      <c r="B1489" s="523"/>
      <c r="C1489" s="523"/>
      <c r="D1489" s="523"/>
      <c r="E1489" s="523"/>
      <c r="F1489" s="523"/>
      <c r="G1489" s="523"/>
      <c r="H1489" s="523"/>
      <c r="I1489" s="523"/>
      <c r="J1489" s="523"/>
      <c r="K1489" s="523"/>
      <c r="L1489" s="523"/>
      <c r="M1489" s="523"/>
      <c r="N1489" s="523"/>
      <c r="O1489" s="523"/>
      <c r="P1489" s="523"/>
      <c r="Q1489" s="523"/>
      <c r="R1489" s="523"/>
    </row>
    <row r="1490" spans="1:18" s="471" customFormat="1" ht="12.75" customHeight="1" x14ac:dyDescent="0.25">
      <c r="A1490" s="467"/>
      <c r="B1490" s="523"/>
      <c r="C1490" s="523"/>
      <c r="D1490" s="523"/>
      <c r="E1490" s="523"/>
      <c r="F1490" s="523"/>
      <c r="G1490" s="523"/>
      <c r="H1490" s="523"/>
      <c r="I1490" s="523"/>
      <c r="J1490" s="523"/>
      <c r="K1490" s="523"/>
      <c r="L1490" s="523"/>
      <c r="M1490" s="523"/>
      <c r="N1490" s="523"/>
      <c r="O1490" s="523"/>
      <c r="P1490" s="523"/>
      <c r="Q1490" s="523"/>
      <c r="R1490" s="523"/>
    </row>
    <row r="1491" spans="1:18" s="471" customFormat="1" ht="12.75" customHeight="1" x14ac:dyDescent="0.25">
      <c r="A1491" s="467"/>
      <c r="B1491" s="523"/>
      <c r="C1491" s="523"/>
      <c r="D1491" s="523"/>
      <c r="E1491" s="523"/>
      <c r="F1491" s="523"/>
      <c r="G1491" s="523"/>
      <c r="H1491" s="523"/>
      <c r="I1491" s="523"/>
      <c r="J1491" s="523"/>
      <c r="K1491" s="523"/>
      <c r="L1491" s="523"/>
      <c r="M1491" s="523"/>
      <c r="N1491" s="523"/>
      <c r="O1491" s="523"/>
      <c r="P1491" s="523"/>
      <c r="Q1491" s="523"/>
      <c r="R1491" s="523"/>
    </row>
    <row r="1492" spans="1:18" s="471" customFormat="1" ht="12.75" customHeight="1" x14ac:dyDescent="0.25">
      <c r="A1492" s="467"/>
      <c r="B1492" s="523"/>
      <c r="C1492" s="523"/>
      <c r="D1492" s="523"/>
      <c r="E1492" s="523"/>
      <c r="F1492" s="523"/>
      <c r="G1492" s="523"/>
      <c r="H1492" s="523"/>
      <c r="I1492" s="523"/>
      <c r="J1492" s="523"/>
      <c r="K1492" s="523"/>
      <c r="L1492" s="523"/>
      <c r="M1492" s="523"/>
      <c r="N1492" s="523"/>
      <c r="O1492" s="523"/>
      <c r="P1492" s="523"/>
      <c r="Q1492" s="523"/>
      <c r="R1492" s="523"/>
    </row>
    <row r="1493" spans="1:18" s="471" customFormat="1" ht="12.75" customHeight="1" x14ac:dyDescent="0.25">
      <c r="A1493" s="467"/>
      <c r="B1493" s="523"/>
      <c r="C1493" s="523"/>
      <c r="D1493" s="523"/>
      <c r="E1493" s="523"/>
      <c r="F1493" s="523"/>
      <c r="G1493" s="523"/>
      <c r="H1493" s="523"/>
      <c r="I1493" s="523"/>
      <c r="J1493" s="523"/>
      <c r="K1493" s="523"/>
      <c r="L1493" s="523"/>
      <c r="M1493" s="523"/>
      <c r="N1493" s="523"/>
      <c r="O1493" s="523"/>
      <c r="P1493" s="523"/>
      <c r="Q1493" s="523"/>
      <c r="R1493" s="523"/>
    </row>
    <row r="1494" spans="1:18" s="471" customFormat="1" ht="12.75" customHeight="1" x14ac:dyDescent="0.25">
      <c r="A1494" s="467"/>
      <c r="B1494" s="523"/>
      <c r="C1494" s="523"/>
      <c r="D1494" s="523"/>
      <c r="E1494" s="523"/>
      <c r="F1494" s="523"/>
      <c r="G1494" s="523"/>
      <c r="H1494" s="523"/>
      <c r="I1494" s="523"/>
      <c r="J1494" s="523"/>
      <c r="K1494" s="523"/>
      <c r="L1494" s="523"/>
      <c r="M1494" s="523"/>
      <c r="N1494" s="523"/>
      <c r="O1494" s="523"/>
      <c r="P1494" s="523"/>
      <c r="Q1494" s="523"/>
      <c r="R1494" s="523"/>
    </row>
    <row r="1495" spans="1:18" s="471" customFormat="1" ht="12.75" customHeight="1" x14ac:dyDescent="0.25">
      <c r="A1495" s="467"/>
      <c r="B1495" s="523"/>
      <c r="C1495" s="523"/>
      <c r="D1495" s="523"/>
      <c r="E1495" s="523"/>
      <c r="F1495" s="523"/>
      <c r="G1495" s="523"/>
      <c r="H1495" s="523"/>
      <c r="I1495" s="523"/>
      <c r="J1495" s="523"/>
      <c r="K1495" s="523"/>
      <c r="L1495" s="523"/>
      <c r="M1495" s="523"/>
      <c r="N1495" s="523"/>
      <c r="O1495" s="523"/>
      <c r="P1495" s="523"/>
      <c r="Q1495" s="523"/>
      <c r="R1495" s="523"/>
    </row>
    <row r="1496" spans="1:18" s="471" customFormat="1" ht="12.75" customHeight="1" x14ac:dyDescent="0.25">
      <c r="A1496" s="467"/>
      <c r="B1496" s="523"/>
      <c r="C1496" s="523"/>
      <c r="D1496" s="523"/>
      <c r="E1496" s="523"/>
      <c r="F1496" s="523"/>
      <c r="G1496" s="523"/>
      <c r="H1496" s="523"/>
      <c r="I1496" s="523"/>
      <c r="J1496" s="523"/>
      <c r="K1496" s="523"/>
      <c r="L1496" s="523"/>
      <c r="M1496" s="523"/>
      <c r="N1496" s="523"/>
      <c r="O1496" s="523"/>
      <c r="P1496" s="523"/>
      <c r="Q1496" s="523"/>
      <c r="R1496" s="523"/>
    </row>
    <row r="1497" spans="1:18" s="471" customFormat="1" ht="12.75" customHeight="1" x14ac:dyDescent="0.25">
      <c r="A1497" s="467"/>
      <c r="B1497" s="523"/>
      <c r="C1497" s="523"/>
      <c r="D1497" s="523"/>
      <c r="E1497" s="523"/>
      <c r="F1497" s="523"/>
      <c r="G1497" s="523"/>
      <c r="H1497" s="523"/>
      <c r="I1497" s="523"/>
      <c r="J1497" s="523"/>
      <c r="K1497" s="523"/>
      <c r="L1497" s="523"/>
      <c r="M1497" s="523"/>
      <c r="N1497" s="523"/>
      <c r="O1497" s="523"/>
      <c r="P1497" s="523"/>
      <c r="Q1497" s="523"/>
      <c r="R1497" s="523"/>
    </row>
    <row r="1498" spans="1:18" s="471" customFormat="1" ht="12.75" customHeight="1" x14ac:dyDescent="0.25">
      <c r="A1498" s="467"/>
      <c r="B1498" s="523"/>
      <c r="C1498" s="523"/>
      <c r="D1498" s="523"/>
      <c r="E1498" s="523"/>
      <c r="F1498" s="523"/>
      <c r="G1498" s="523"/>
      <c r="H1498" s="523"/>
      <c r="I1498" s="523"/>
      <c r="J1498" s="523"/>
      <c r="K1498" s="523"/>
      <c r="L1498" s="523"/>
      <c r="M1498" s="523"/>
      <c r="N1498" s="523"/>
      <c r="O1498" s="523"/>
      <c r="P1498" s="523"/>
      <c r="Q1498" s="523"/>
      <c r="R1498" s="523"/>
    </row>
    <row r="1499" spans="1:18" s="471" customFormat="1" ht="12.75" customHeight="1" x14ac:dyDescent="0.25">
      <c r="A1499" s="467"/>
      <c r="B1499" s="523"/>
      <c r="C1499" s="523"/>
      <c r="D1499" s="523"/>
      <c r="E1499" s="523"/>
      <c r="F1499" s="523"/>
      <c r="G1499" s="523"/>
      <c r="H1499" s="523"/>
      <c r="I1499" s="523"/>
      <c r="J1499" s="523"/>
      <c r="K1499" s="523"/>
      <c r="L1499" s="523"/>
      <c r="M1499" s="523"/>
      <c r="N1499" s="523"/>
      <c r="O1499" s="523"/>
      <c r="P1499" s="523"/>
      <c r="Q1499" s="523"/>
      <c r="R1499" s="523"/>
    </row>
    <row r="1500" spans="1:18" s="471" customFormat="1" ht="12.75" customHeight="1" x14ac:dyDescent="0.25">
      <c r="A1500" s="467"/>
      <c r="B1500" s="523"/>
      <c r="C1500" s="523"/>
      <c r="D1500" s="523"/>
      <c r="E1500" s="523"/>
      <c r="F1500" s="523"/>
      <c r="G1500" s="523"/>
      <c r="H1500" s="523"/>
      <c r="I1500" s="523"/>
      <c r="J1500" s="523"/>
      <c r="K1500" s="523"/>
      <c r="L1500" s="523"/>
      <c r="M1500" s="523"/>
      <c r="N1500" s="523"/>
      <c r="O1500" s="523"/>
      <c r="P1500" s="523"/>
      <c r="Q1500" s="523"/>
      <c r="R1500" s="523"/>
    </row>
    <row r="1501" spans="1:18" s="471" customFormat="1" ht="12.75" customHeight="1" x14ac:dyDescent="0.25">
      <c r="A1501" s="467"/>
      <c r="B1501" s="523"/>
      <c r="C1501" s="523"/>
      <c r="D1501" s="523"/>
      <c r="E1501" s="523"/>
      <c r="F1501" s="523"/>
      <c r="G1501" s="523"/>
      <c r="H1501" s="523"/>
      <c r="I1501" s="523"/>
      <c r="J1501" s="523"/>
      <c r="K1501" s="523"/>
      <c r="L1501" s="523"/>
      <c r="M1501" s="523"/>
      <c r="N1501" s="523"/>
      <c r="O1501" s="523"/>
      <c r="P1501" s="523"/>
      <c r="Q1501" s="523"/>
      <c r="R1501" s="523"/>
    </row>
    <row r="1502" spans="1:18" s="471" customFormat="1" ht="12.75" customHeight="1" x14ac:dyDescent="0.25">
      <c r="A1502" s="467"/>
      <c r="B1502" s="523"/>
      <c r="C1502" s="523"/>
      <c r="D1502" s="523"/>
      <c r="E1502" s="523"/>
      <c r="F1502" s="523"/>
      <c r="G1502" s="523"/>
      <c r="H1502" s="523"/>
      <c r="I1502" s="523"/>
      <c r="J1502" s="523"/>
      <c r="K1502" s="523"/>
      <c r="L1502" s="523"/>
      <c r="M1502" s="523"/>
      <c r="N1502" s="523"/>
      <c r="O1502" s="523"/>
      <c r="P1502" s="523"/>
      <c r="Q1502" s="523"/>
      <c r="R1502" s="523"/>
    </row>
    <row r="1503" spans="1:18" s="471" customFormat="1" ht="12.75" customHeight="1" x14ac:dyDescent="0.25">
      <c r="A1503" s="467"/>
      <c r="B1503" s="523"/>
      <c r="C1503" s="523"/>
      <c r="D1503" s="523"/>
      <c r="E1503" s="523"/>
      <c r="F1503" s="523"/>
      <c r="G1503" s="523"/>
      <c r="H1503" s="523"/>
      <c r="I1503" s="523"/>
      <c r="J1503" s="523"/>
      <c r="K1503" s="523"/>
      <c r="L1503" s="523"/>
      <c r="M1503" s="523"/>
      <c r="N1503" s="523"/>
      <c r="O1503" s="523"/>
      <c r="P1503" s="523"/>
      <c r="Q1503" s="523"/>
      <c r="R1503" s="523"/>
    </row>
    <row r="1504" spans="1:18" s="471" customFormat="1" ht="12.75" customHeight="1" x14ac:dyDescent="0.25">
      <c r="A1504" s="467"/>
      <c r="B1504" s="523"/>
      <c r="C1504" s="523"/>
      <c r="D1504" s="523"/>
      <c r="E1504" s="523"/>
      <c r="F1504" s="523"/>
      <c r="G1504" s="523"/>
      <c r="H1504" s="523"/>
      <c r="I1504" s="523"/>
      <c r="J1504" s="523"/>
      <c r="K1504" s="523"/>
      <c r="L1504" s="523"/>
      <c r="M1504" s="523"/>
      <c r="N1504" s="523"/>
      <c r="O1504" s="523"/>
      <c r="P1504" s="523"/>
      <c r="Q1504" s="523"/>
      <c r="R1504" s="523"/>
    </row>
    <row r="1505" spans="1:18" s="471" customFormat="1" ht="12.75" customHeight="1" x14ac:dyDescent="0.25">
      <c r="A1505" s="467"/>
      <c r="B1505" s="523"/>
      <c r="C1505" s="523"/>
      <c r="D1505" s="523"/>
      <c r="E1505" s="523"/>
      <c r="F1505" s="523"/>
      <c r="G1505" s="523"/>
      <c r="H1505" s="523"/>
      <c r="I1505" s="523"/>
      <c r="J1505" s="523"/>
      <c r="K1505" s="523"/>
      <c r="L1505" s="523"/>
      <c r="M1505" s="523"/>
      <c r="N1505" s="523"/>
      <c r="O1505" s="523"/>
      <c r="P1505" s="523"/>
      <c r="Q1505" s="523"/>
      <c r="R1505" s="523"/>
    </row>
    <row r="1506" spans="1:18" s="471" customFormat="1" ht="12.75" customHeight="1" x14ac:dyDescent="0.25">
      <c r="A1506" s="467"/>
      <c r="B1506" s="523"/>
      <c r="C1506" s="523"/>
      <c r="D1506" s="523"/>
      <c r="E1506" s="523"/>
      <c r="F1506" s="523"/>
      <c r="G1506" s="523"/>
      <c r="H1506" s="523"/>
      <c r="I1506" s="523"/>
      <c r="J1506" s="523"/>
      <c r="K1506" s="523"/>
      <c r="L1506" s="523"/>
      <c r="M1506" s="523"/>
      <c r="N1506" s="523"/>
      <c r="O1506" s="523"/>
      <c r="P1506" s="523"/>
      <c r="Q1506" s="523"/>
      <c r="R1506" s="523"/>
    </row>
    <row r="1507" spans="1:18" s="471" customFormat="1" ht="12.75" customHeight="1" x14ac:dyDescent="0.25">
      <c r="A1507" s="467"/>
      <c r="B1507" s="523"/>
      <c r="C1507" s="523"/>
      <c r="D1507" s="523"/>
      <c r="E1507" s="523"/>
      <c r="F1507" s="523"/>
      <c r="G1507" s="523"/>
      <c r="H1507" s="523"/>
      <c r="I1507" s="523"/>
      <c r="J1507" s="523"/>
      <c r="K1507" s="523"/>
      <c r="L1507" s="523"/>
      <c r="M1507" s="523"/>
      <c r="N1507" s="523"/>
      <c r="O1507" s="523"/>
      <c r="P1507" s="523"/>
      <c r="Q1507" s="523"/>
      <c r="R1507" s="523"/>
    </row>
    <row r="1508" spans="1:18" s="471" customFormat="1" ht="12.75" customHeight="1" x14ac:dyDescent="0.25">
      <c r="A1508" s="467"/>
      <c r="B1508" s="523"/>
      <c r="C1508" s="523"/>
      <c r="D1508" s="523"/>
      <c r="E1508" s="523"/>
      <c r="F1508" s="523"/>
      <c r="G1508" s="523"/>
      <c r="H1508" s="523"/>
      <c r="I1508" s="523"/>
      <c r="J1508" s="523"/>
      <c r="K1508" s="523"/>
      <c r="L1508" s="523"/>
      <c r="M1508" s="523"/>
      <c r="N1508" s="523"/>
      <c r="O1508" s="523"/>
      <c r="P1508" s="523"/>
      <c r="Q1508" s="523"/>
      <c r="R1508" s="523"/>
    </row>
    <row r="1509" spans="1:18" s="471" customFormat="1" ht="12.75" customHeight="1" x14ac:dyDescent="0.25">
      <c r="A1509" s="467"/>
      <c r="B1509" s="523"/>
      <c r="C1509" s="523"/>
      <c r="D1509" s="523"/>
      <c r="E1509" s="523"/>
      <c r="F1509" s="523"/>
      <c r="G1509" s="523"/>
      <c r="H1509" s="523"/>
      <c r="I1509" s="523"/>
      <c r="J1509" s="523"/>
      <c r="K1509" s="523"/>
      <c r="L1509" s="523"/>
      <c r="M1509" s="523"/>
      <c r="N1509" s="523"/>
      <c r="O1509" s="523"/>
      <c r="P1509" s="523"/>
      <c r="Q1509" s="523"/>
      <c r="R1509" s="523"/>
    </row>
    <row r="1510" spans="1:18" s="471" customFormat="1" ht="12.75" customHeight="1" x14ac:dyDescent="0.25">
      <c r="A1510" s="467"/>
      <c r="B1510" s="523"/>
      <c r="C1510" s="523"/>
      <c r="D1510" s="523"/>
      <c r="E1510" s="523"/>
      <c r="F1510" s="523"/>
      <c r="G1510" s="523"/>
      <c r="H1510" s="523"/>
      <c r="I1510" s="523"/>
      <c r="J1510" s="523"/>
      <c r="K1510" s="523"/>
      <c r="L1510" s="523"/>
      <c r="M1510" s="523"/>
      <c r="N1510" s="523"/>
      <c r="O1510" s="523"/>
      <c r="P1510" s="523"/>
      <c r="Q1510" s="523"/>
      <c r="R1510" s="523"/>
    </row>
    <row r="1511" spans="1:18" s="471" customFormat="1" ht="12.75" customHeight="1" x14ac:dyDescent="0.25">
      <c r="A1511" s="467"/>
      <c r="B1511" s="523"/>
      <c r="C1511" s="523"/>
      <c r="D1511" s="523"/>
      <c r="E1511" s="523"/>
      <c r="F1511" s="523"/>
      <c r="G1511" s="523"/>
      <c r="H1511" s="523"/>
      <c r="I1511" s="523"/>
      <c r="J1511" s="523"/>
      <c r="K1511" s="523"/>
      <c r="L1511" s="523"/>
      <c r="M1511" s="523"/>
      <c r="N1511" s="523"/>
      <c r="O1511" s="523"/>
      <c r="P1511" s="523"/>
      <c r="Q1511" s="523"/>
      <c r="R1511" s="523"/>
    </row>
    <row r="1512" spans="1:18" s="471" customFormat="1" ht="12.75" customHeight="1" x14ac:dyDescent="0.25">
      <c r="A1512" s="467"/>
      <c r="B1512" s="523"/>
      <c r="C1512" s="523"/>
      <c r="D1512" s="523"/>
      <c r="E1512" s="523"/>
      <c r="F1512" s="523"/>
      <c r="G1512" s="523"/>
      <c r="H1512" s="523"/>
      <c r="I1512" s="523"/>
      <c r="J1512" s="523"/>
      <c r="K1512" s="523"/>
      <c r="L1512" s="523"/>
      <c r="M1512" s="523"/>
      <c r="N1512" s="523"/>
      <c r="O1512" s="523"/>
      <c r="P1512" s="523"/>
      <c r="Q1512" s="523"/>
      <c r="R1512" s="523"/>
    </row>
    <row r="1513" spans="1:18" s="471" customFormat="1" ht="12.75" customHeight="1" x14ac:dyDescent="0.25">
      <c r="A1513" s="467"/>
      <c r="B1513" s="523"/>
      <c r="C1513" s="523"/>
      <c r="D1513" s="523"/>
      <c r="E1513" s="523"/>
      <c r="F1513" s="523"/>
      <c r="G1513" s="523"/>
      <c r="H1513" s="523"/>
      <c r="I1513" s="523"/>
      <c r="J1513" s="523"/>
      <c r="K1513" s="523"/>
      <c r="L1513" s="523"/>
      <c r="M1513" s="523"/>
      <c r="N1513" s="523"/>
      <c r="O1513" s="523"/>
      <c r="P1513" s="523"/>
      <c r="Q1513" s="523"/>
      <c r="R1513" s="523"/>
    </row>
    <row r="1514" spans="1:18" s="471" customFormat="1" ht="12.75" customHeight="1" x14ac:dyDescent="0.25">
      <c r="A1514" s="467"/>
      <c r="B1514" s="523"/>
      <c r="C1514" s="523"/>
      <c r="D1514" s="523"/>
      <c r="E1514" s="523"/>
      <c r="F1514" s="523"/>
      <c r="G1514" s="523"/>
      <c r="H1514" s="523"/>
      <c r="I1514" s="523"/>
      <c r="J1514" s="523"/>
      <c r="K1514" s="523"/>
      <c r="L1514" s="523"/>
      <c r="M1514" s="523"/>
      <c r="N1514" s="523"/>
      <c r="O1514" s="523"/>
      <c r="P1514" s="523"/>
      <c r="Q1514" s="523"/>
      <c r="R1514" s="523"/>
    </row>
    <row r="1515" spans="1:18" s="471" customFormat="1" ht="12.75" customHeight="1" x14ac:dyDescent="0.25">
      <c r="A1515" s="467"/>
      <c r="B1515" s="523"/>
      <c r="C1515" s="523"/>
      <c r="D1515" s="523"/>
      <c r="E1515" s="523"/>
      <c r="F1515" s="523"/>
      <c r="G1515" s="523"/>
      <c r="H1515" s="523"/>
      <c r="I1515" s="523"/>
      <c r="J1515" s="523"/>
      <c r="K1515" s="523"/>
      <c r="L1515" s="523"/>
      <c r="M1515" s="523"/>
      <c r="N1515" s="523"/>
      <c r="O1515" s="523"/>
      <c r="P1515" s="523"/>
      <c r="Q1515" s="523"/>
      <c r="R1515" s="523"/>
    </row>
    <row r="1516" spans="1:18" s="471" customFormat="1" ht="12.75" customHeight="1" x14ac:dyDescent="0.25">
      <c r="A1516" s="467"/>
      <c r="B1516" s="523"/>
      <c r="C1516" s="523"/>
      <c r="D1516" s="523"/>
      <c r="E1516" s="523"/>
      <c r="F1516" s="523"/>
      <c r="G1516" s="523"/>
      <c r="H1516" s="523"/>
      <c r="I1516" s="523"/>
      <c r="J1516" s="523"/>
      <c r="K1516" s="523"/>
      <c r="L1516" s="523"/>
      <c r="M1516" s="523"/>
      <c r="N1516" s="523"/>
      <c r="O1516" s="523"/>
      <c r="P1516" s="523"/>
      <c r="Q1516" s="523"/>
      <c r="R1516" s="523"/>
    </row>
    <row r="1517" spans="1:18" s="471" customFormat="1" ht="12.75" customHeight="1" x14ac:dyDescent="0.25">
      <c r="A1517" s="467"/>
      <c r="B1517" s="523"/>
      <c r="C1517" s="523"/>
      <c r="D1517" s="523"/>
      <c r="E1517" s="523"/>
      <c r="F1517" s="523"/>
      <c r="G1517" s="523"/>
      <c r="H1517" s="523"/>
      <c r="I1517" s="523"/>
      <c r="J1517" s="523"/>
      <c r="K1517" s="523"/>
      <c r="L1517" s="523"/>
      <c r="M1517" s="523"/>
      <c r="N1517" s="523"/>
      <c r="O1517" s="523"/>
      <c r="P1517" s="523"/>
      <c r="Q1517" s="523"/>
      <c r="R1517" s="523"/>
    </row>
    <row r="1518" spans="1:18" s="471" customFormat="1" ht="12.75" customHeight="1" x14ac:dyDescent="0.25">
      <c r="A1518" s="467"/>
      <c r="B1518" s="523"/>
      <c r="C1518" s="523"/>
      <c r="D1518" s="523"/>
      <c r="E1518" s="523"/>
      <c r="F1518" s="523"/>
      <c r="G1518" s="523"/>
      <c r="H1518" s="523"/>
      <c r="I1518" s="523"/>
      <c r="J1518" s="523"/>
      <c r="K1518" s="523"/>
      <c r="L1518" s="523"/>
      <c r="M1518" s="523"/>
      <c r="N1518" s="523"/>
      <c r="O1518" s="523"/>
      <c r="P1518" s="523"/>
      <c r="Q1518" s="523"/>
      <c r="R1518" s="523"/>
    </row>
    <row r="1519" spans="1:18" s="471" customFormat="1" ht="12.75" customHeight="1" x14ac:dyDescent="0.25">
      <c r="A1519" s="467"/>
      <c r="B1519" s="523"/>
      <c r="C1519" s="523"/>
      <c r="D1519" s="523"/>
      <c r="E1519" s="523"/>
      <c r="F1519" s="523"/>
      <c r="G1519" s="523"/>
      <c r="H1519" s="523"/>
      <c r="I1519" s="523"/>
      <c r="J1519" s="523"/>
      <c r="K1519" s="523"/>
      <c r="L1519" s="523"/>
      <c r="M1519" s="523"/>
      <c r="N1519" s="523"/>
      <c r="O1519" s="523"/>
      <c r="P1519" s="523"/>
      <c r="Q1519" s="523"/>
      <c r="R1519" s="523"/>
    </row>
    <row r="1520" spans="1:18" s="471" customFormat="1" ht="12.75" customHeight="1" x14ac:dyDescent="0.25">
      <c r="A1520" s="467"/>
      <c r="B1520" s="523"/>
      <c r="C1520" s="523"/>
      <c r="D1520" s="523"/>
      <c r="E1520" s="523"/>
      <c r="F1520" s="523"/>
      <c r="G1520" s="523"/>
      <c r="H1520" s="523"/>
      <c r="I1520" s="523"/>
      <c r="J1520" s="523"/>
      <c r="K1520" s="523"/>
      <c r="L1520" s="523"/>
      <c r="M1520" s="523"/>
      <c r="N1520" s="523"/>
      <c r="O1520" s="523"/>
      <c r="P1520" s="523"/>
      <c r="Q1520" s="523"/>
      <c r="R1520" s="523"/>
    </row>
    <row r="1521" spans="1:18" s="471" customFormat="1" ht="12.75" customHeight="1" x14ac:dyDescent="0.25">
      <c r="A1521" s="467"/>
      <c r="B1521" s="523"/>
      <c r="C1521" s="523"/>
      <c r="D1521" s="523"/>
      <c r="E1521" s="523"/>
      <c r="F1521" s="523"/>
      <c r="G1521" s="523"/>
      <c r="H1521" s="523"/>
      <c r="I1521" s="523"/>
      <c r="J1521" s="523"/>
      <c r="K1521" s="523"/>
      <c r="L1521" s="523"/>
      <c r="M1521" s="523"/>
      <c r="N1521" s="523"/>
      <c r="O1521" s="523"/>
      <c r="P1521" s="523"/>
      <c r="Q1521" s="523"/>
      <c r="R1521" s="523"/>
    </row>
    <row r="1522" spans="1:18" s="471" customFormat="1" ht="12.75" customHeight="1" x14ac:dyDescent="0.25">
      <c r="A1522" s="467"/>
      <c r="B1522" s="523"/>
      <c r="C1522" s="523"/>
      <c r="D1522" s="523"/>
      <c r="E1522" s="523"/>
      <c r="F1522" s="523"/>
      <c r="G1522" s="523"/>
      <c r="H1522" s="523"/>
      <c r="I1522" s="523"/>
      <c r="J1522" s="523"/>
      <c r="K1522" s="523"/>
      <c r="L1522" s="523"/>
      <c r="M1522" s="523"/>
      <c r="N1522" s="523"/>
      <c r="O1522" s="523"/>
      <c r="P1522" s="523"/>
      <c r="Q1522" s="523"/>
      <c r="R1522" s="523"/>
    </row>
    <row r="1523" spans="1:18" s="471" customFormat="1" ht="12.75" customHeight="1" x14ac:dyDescent="0.25">
      <c r="A1523" s="467"/>
      <c r="B1523" s="523"/>
      <c r="C1523" s="523"/>
      <c r="D1523" s="523"/>
      <c r="E1523" s="523"/>
      <c r="F1523" s="523"/>
      <c r="G1523" s="523"/>
      <c r="H1523" s="523"/>
      <c r="I1523" s="523"/>
      <c r="J1523" s="523"/>
      <c r="K1523" s="523"/>
      <c r="L1523" s="523"/>
      <c r="M1523" s="523"/>
      <c r="N1523" s="523"/>
      <c r="O1523" s="523"/>
      <c r="P1523" s="523"/>
      <c r="Q1523" s="523"/>
      <c r="R1523" s="523"/>
    </row>
    <row r="1524" spans="1:18" s="471" customFormat="1" ht="12.75" customHeight="1" x14ac:dyDescent="0.25">
      <c r="A1524" s="467"/>
      <c r="B1524" s="523"/>
      <c r="C1524" s="523"/>
      <c r="D1524" s="523"/>
      <c r="E1524" s="523"/>
      <c r="F1524" s="523"/>
      <c r="G1524" s="523"/>
      <c r="H1524" s="523"/>
      <c r="I1524" s="523"/>
      <c r="J1524" s="523"/>
      <c r="K1524" s="523"/>
      <c r="L1524" s="523"/>
      <c r="M1524" s="523"/>
      <c r="N1524" s="523"/>
      <c r="O1524" s="523"/>
      <c r="P1524" s="523"/>
      <c r="Q1524" s="523"/>
      <c r="R1524" s="523"/>
    </row>
    <row r="1525" spans="1:18" s="471" customFormat="1" ht="12.75" customHeight="1" x14ac:dyDescent="0.25">
      <c r="A1525" s="467"/>
      <c r="B1525" s="523"/>
      <c r="C1525" s="523"/>
      <c r="D1525" s="523"/>
      <c r="E1525" s="523"/>
      <c r="F1525" s="523"/>
      <c r="G1525" s="523"/>
      <c r="H1525" s="523"/>
      <c r="I1525" s="523"/>
      <c r="J1525" s="523"/>
      <c r="K1525" s="523"/>
      <c r="L1525" s="523"/>
      <c r="M1525" s="523"/>
      <c r="N1525" s="523"/>
      <c r="O1525" s="523"/>
      <c r="P1525" s="523"/>
      <c r="Q1525" s="523"/>
      <c r="R1525" s="523"/>
    </row>
    <row r="1526" spans="1:18" s="471" customFormat="1" ht="12.75" customHeight="1" x14ac:dyDescent="0.25">
      <c r="A1526" s="467"/>
      <c r="B1526" s="523"/>
      <c r="C1526" s="523"/>
      <c r="D1526" s="523"/>
      <c r="E1526" s="523"/>
      <c r="F1526" s="523"/>
      <c r="G1526" s="523"/>
      <c r="H1526" s="523"/>
      <c r="I1526" s="523"/>
      <c r="J1526" s="523"/>
      <c r="K1526" s="523"/>
      <c r="L1526" s="523"/>
      <c r="M1526" s="523"/>
      <c r="N1526" s="523"/>
      <c r="O1526" s="523"/>
      <c r="P1526" s="523"/>
      <c r="Q1526" s="523"/>
      <c r="R1526" s="523"/>
    </row>
    <row r="1527" spans="1:18" s="471" customFormat="1" ht="12.75" customHeight="1" x14ac:dyDescent="0.25">
      <c r="A1527" s="467"/>
      <c r="B1527" s="523"/>
      <c r="C1527" s="523"/>
      <c r="D1527" s="523"/>
      <c r="E1527" s="523"/>
      <c r="F1527" s="523"/>
      <c r="G1527" s="523"/>
      <c r="H1527" s="523"/>
      <c r="I1527" s="523"/>
      <c r="J1527" s="523"/>
      <c r="K1527" s="523"/>
      <c r="L1527" s="523"/>
      <c r="M1527" s="523"/>
      <c r="N1527" s="523"/>
      <c r="O1527" s="523"/>
      <c r="P1527" s="523"/>
      <c r="Q1527" s="523"/>
      <c r="R1527" s="523"/>
    </row>
    <row r="1528" spans="1:18" s="471" customFormat="1" ht="12.75" customHeight="1" x14ac:dyDescent="0.25">
      <c r="A1528" s="467"/>
      <c r="B1528" s="523"/>
      <c r="C1528" s="523"/>
      <c r="D1528" s="523"/>
      <c r="E1528" s="523"/>
      <c r="F1528" s="523"/>
      <c r="G1528" s="523"/>
      <c r="H1528" s="523"/>
      <c r="I1528" s="523"/>
      <c r="J1528" s="523"/>
      <c r="K1528" s="523"/>
      <c r="L1528" s="523"/>
      <c r="M1528" s="523"/>
      <c r="N1528" s="523"/>
      <c r="O1528" s="523"/>
      <c r="P1528" s="523"/>
      <c r="Q1528" s="523"/>
      <c r="R1528" s="523"/>
    </row>
    <row r="1529" spans="1:18" s="471" customFormat="1" ht="12.75" customHeight="1" x14ac:dyDescent="0.25">
      <c r="A1529" s="467"/>
      <c r="B1529" s="523"/>
      <c r="C1529" s="523"/>
      <c r="D1529" s="523"/>
      <c r="E1529" s="523"/>
      <c r="F1529" s="523"/>
      <c r="G1529" s="523"/>
      <c r="H1529" s="523"/>
      <c r="I1529" s="523"/>
      <c r="J1529" s="523"/>
      <c r="K1529" s="523"/>
      <c r="L1529" s="523"/>
      <c r="M1529" s="523"/>
      <c r="N1529" s="523"/>
      <c r="O1529" s="523"/>
      <c r="P1529" s="523"/>
      <c r="Q1529" s="523"/>
      <c r="R1529" s="523"/>
    </row>
    <row r="1530" spans="1:18" s="471" customFormat="1" ht="12.75" customHeight="1" x14ac:dyDescent="0.25">
      <c r="A1530" s="467"/>
      <c r="B1530" s="523"/>
      <c r="C1530" s="523"/>
      <c r="D1530" s="523"/>
      <c r="E1530" s="523"/>
      <c r="F1530" s="523"/>
      <c r="G1530" s="523"/>
      <c r="H1530" s="523"/>
      <c r="I1530" s="523"/>
      <c r="J1530" s="523"/>
      <c r="K1530" s="523"/>
      <c r="L1530" s="523"/>
      <c r="M1530" s="523"/>
      <c r="N1530" s="523"/>
      <c r="O1530" s="523"/>
      <c r="P1530" s="523"/>
      <c r="Q1530" s="523"/>
      <c r="R1530" s="523"/>
    </row>
    <row r="1531" spans="1:18" s="471" customFormat="1" ht="12.75" customHeight="1" x14ac:dyDescent="0.25">
      <c r="A1531" s="467"/>
      <c r="B1531" s="523"/>
      <c r="C1531" s="523"/>
      <c r="D1531" s="523"/>
      <c r="E1531" s="523"/>
      <c r="F1531" s="523"/>
      <c r="G1531" s="523"/>
      <c r="H1531" s="523"/>
      <c r="I1531" s="523"/>
      <c r="J1531" s="523"/>
      <c r="K1531" s="523"/>
      <c r="L1531" s="523"/>
      <c r="M1531" s="523"/>
      <c r="N1531" s="523"/>
      <c r="O1531" s="523"/>
      <c r="P1531" s="523"/>
      <c r="Q1531" s="523"/>
      <c r="R1531" s="523"/>
    </row>
    <row r="1532" spans="1:18" s="471" customFormat="1" ht="12.75" customHeight="1" x14ac:dyDescent="0.25">
      <c r="A1532" s="467"/>
      <c r="B1532" s="523"/>
      <c r="C1532" s="523"/>
      <c r="D1532" s="523"/>
      <c r="E1532" s="523"/>
      <c r="F1532" s="523"/>
      <c r="G1532" s="523"/>
      <c r="H1532" s="523"/>
      <c r="I1532" s="523"/>
      <c r="J1532" s="523"/>
      <c r="K1532" s="523"/>
      <c r="L1532" s="523"/>
      <c r="M1532" s="523"/>
      <c r="N1532" s="523"/>
      <c r="O1532" s="523"/>
      <c r="P1532" s="523"/>
      <c r="Q1532" s="523"/>
      <c r="R1532" s="523"/>
    </row>
    <row r="1533" spans="1:18" s="471" customFormat="1" ht="12.75" customHeight="1" x14ac:dyDescent="0.25">
      <c r="A1533" s="467"/>
      <c r="B1533" s="523"/>
      <c r="C1533" s="523"/>
      <c r="D1533" s="523"/>
      <c r="E1533" s="523"/>
      <c r="F1533" s="523"/>
      <c r="G1533" s="523"/>
      <c r="H1533" s="523"/>
      <c r="I1533" s="523"/>
      <c r="J1533" s="523"/>
      <c r="K1533" s="523"/>
      <c r="L1533" s="523"/>
      <c r="M1533" s="523"/>
      <c r="N1533" s="523"/>
      <c r="O1533" s="523"/>
      <c r="P1533" s="523"/>
      <c r="Q1533" s="523"/>
      <c r="R1533" s="523"/>
    </row>
    <row r="1534" spans="1:18" s="471" customFormat="1" ht="12.75" customHeight="1" x14ac:dyDescent="0.25">
      <c r="A1534" s="467"/>
      <c r="B1534" s="523"/>
      <c r="C1534" s="523"/>
      <c r="D1534" s="523"/>
      <c r="E1534" s="523"/>
      <c r="F1534" s="523"/>
      <c r="G1534" s="523"/>
      <c r="H1534" s="523"/>
      <c r="I1534" s="523"/>
      <c r="J1534" s="523"/>
      <c r="K1534" s="523"/>
      <c r="L1534" s="523"/>
      <c r="M1534" s="523"/>
      <c r="N1534" s="523"/>
      <c r="O1534" s="523"/>
      <c r="P1534" s="523"/>
      <c r="Q1534" s="523"/>
      <c r="R1534" s="523"/>
    </row>
    <row r="1535" spans="1:18" s="471" customFormat="1" ht="12.75" customHeight="1" x14ac:dyDescent="0.25">
      <c r="A1535" s="467"/>
      <c r="B1535" s="523"/>
      <c r="C1535" s="523"/>
      <c r="D1535" s="523"/>
      <c r="E1535" s="523"/>
      <c r="F1535" s="523"/>
      <c r="G1535" s="523"/>
      <c r="H1535" s="523"/>
      <c r="I1535" s="523"/>
      <c r="J1535" s="523"/>
      <c r="K1535" s="523"/>
      <c r="L1535" s="523"/>
      <c r="M1535" s="523"/>
      <c r="N1535" s="523"/>
      <c r="O1535" s="523"/>
      <c r="P1535" s="523"/>
      <c r="Q1535" s="523"/>
      <c r="R1535" s="523"/>
    </row>
    <row r="1536" spans="1:18" s="471" customFormat="1" ht="12.75" customHeight="1" x14ac:dyDescent="0.25">
      <c r="A1536" s="467"/>
      <c r="B1536" s="523"/>
      <c r="C1536" s="523"/>
      <c r="D1536" s="523"/>
      <c r="E1536" s="523"/>
      <c r="F1536" s="523"/>
      <c r="G1536" s="523"/>
      <c r="H1536" s="523"/>
      <c r="I1536" s="523"/>
      <c r="J1536" s="523"/>
      <c r="K1536" s="523"/>
      <c r="L1536" s="523"/>
      <c r="M1536" s="523"/>
      <c r="N1536" s="523"/>
      <c r="O1536" s="523"/>
      <c r="P1536" s="523"/>
      <c r="Q1536" s="523"/>
      <c r="R1536" s="523"/>
    </row>
    <row r="1537" spans="1:18" s="471" customFormat="1" ht="12.75" customHeight="1" x14ac:dyDescent="0.25">
      <c r="A1537" s="467"/>
      <c r="B1537" s="523"/>
      <c r="C1537" s="523"/>
      <c r="D1537" s="523"/>
      <c r="E1537" s="523"/>
      <c r="F1537" s="523"/>
      <c r="G1537" s="523"/>
      <c r="H1537" s="523"/>
      <c r="I1537" s="523"/>
      <c r="J1537" s="523"/>
      <c r="K1537" s="523"/>
      <c r="L1537" s="523"/>
      <c r="M1537" s="523"/>
      <c r="N1537" s="523"/>
      <c r="O1537" s="523"/>
      <c r="P1537" s="523"/>
      <c r="Q1537" s="523"/>
      <c r="R1537" s="523"/>
    </row>
    <row r="1538" spans="1:18" s="471" customFormat="1" ht="12.75" customHeight="1" x14ac:dyDescent="0.25">
      <c r="A1538" s="467"/>
      <c r="B1538" s="523"/>
      <c r="C1538" s="523"/>
      <c r="D1538" s="523"/>
      <c r="E1538" s="523"/>
      <c r="F1538" s="523"/>
      <c r="G1538" s="523"/>
      <c r="H1538" s="523"/>
      <c r="I1538" s="523"/>
      <c r="J1538" s="523"/>
      <c r="K1538" s="523"/>
      <c r="L1538" s="523"/>
      <c r="M1538" s="523"/>
      <c r="N1538" s="523"/>
      <c r="O1538" s="523"/>
      <c r="P1538" s="523"/>
      <c r="Q1538" s="523"/>
      <c r="R1538" s="523"/>
    </row>
    <row r="1539" spans="1:18" s="471" customFormat="1" ht="12.75" customHeight="1" x14ac:dyDescent="0.25">
      <c r="A1539" s="467"/>
      <c r="B1539" s="523"/>
      <c r="C1539" s="523"/>
      <c r="D1539" s="523"/>
      <c r="E1539" s="523"/>
      <c r="F1539" s="523"/>
      <c r="G1539" s="523"/>
      <c r="H1539" s="523"/>
      <c r="I1539" s="523"/>
      <c r="J1539" s="523"/>
      <c r="K1539" s="523"/>
      <c r="L1539" s="523"/>
      <c r="M1539" s="523"/>
      <c r="N1539" s="523"/>
      <c r="O1539" s="523"/>
      <c r="P1539" s="523"/>
      <c r="Q1539" s="523"/>
      <c r="R1539" s="523"/>
    </row>
    <row r="1540" spans="1:18" s="471" customFormat="1" ht="12.75" customHeight="1" x14ac:dyDescent="0.25">
      <c r="A1540" s="467"/>
      <c r="B1540" s="523"/>
      <c r="C1540" s="523"/>
      <c r="D1540" s="523"/>
      <c r="E1540" s="523"/>
      <c r="F1540" s="523"/>
      <c r="G1540" s="523"/>
      <c r="H1540" s="523"/>
      <c r="I1540" s="523"/>
      <c r="J1540" s="523"/>
      <c r="K1540" s="523"/>
      <c r="L1540" s="523"/>
      <c r="M1540" s="523"/>
      <c r="N1540" s="523"/>
      <c r="O1540" s="523"/>
      <c r="P1540" s="523"/>
      <c r="Q1540" s="523"/>
      <c r="R1540" s="523"/>
    </row>
    <row r="1541" spans="1:18" s="471" customFormat="1" ht="12.75" customHeight="1" x14ac:dyDescent="0.25">
      <c r="A1541" s="467"/>
      <c r="B1541" s="523"/>
      <c r="C1541" s="523"/>
      <c r="D1541" s="523"/>
      <c r="E1541" s="523"/>
      <c r="F1541" s="523"/>
      <c r="G1541" s="523"/>
      <c r="H1541" s="523"/>
      <c r="I1541" s="523"/>
      <c r="J1541" s="523"/>
      <c r="K1541" s="523"/>
      <c r="L1541" s="523"/>
      <c r="M1541" s="523"/>
      <c r="N1541" s="523"/>
      <c r="O1541" s="523"/>
      <c r="P1541" s="523"/>
      <c r="Q1541" s="523"/>
      <c r="R1541" s="523"/>
    </row>
    <row r="1542" spans="1:18" s="471" customFormat="1" ht="12.75" customHeight="1" x14ac:dyDescent="0.25">
      <c r="A1542" s="467"/>
      <c r="B1542" s="523"/>
      <c r="C1542" s="523"/>
      <c r="D1542" s="523"/>
      <c r="E1542" s="523"/>
      <c r="F1542" s="523"/>
      <c r="G1542" s="523"/>
      <c r="H1542" s="523"/>
      <c r="I1542" s="523"/>
      <c r="J1542" s="523"/>
      <c r="K1542" s="523"/>
      <c r="L1542" s="523"/>
      <c r="M1542" s="523"/>
      <c r="N1542" s="523"/>
      <c r="O1542" s="523"/>
      <c r="P1542" s="523"/>
      <c r="Q1542" s="523"/>
      <c r="R1542" s="523"/>
    </row>
    <row r="1543" spans="1:18" s="471" customFormat="1" ht="12.75" customHeight="1" x14ac:dyDescent="0.25">
      <c r="A1543" s="467"/>
      <c r="B1543" s="523"/>
      <c r="C1543" s="523"/>
      <c r="D1543" s="523"/>
      <c r="E1543" s="523"/>
      <c r="F1543" s="523"/>
      <c r="G1543" s="523"/>
      <c r="H1543" s="523"/>
      <c r="I1543" s="523"/>
      <c r="J1543" s="523"/>
      <c r="K1543" s="523"/>
      <c r="L1543" s="523"/>
      <c r="M1543" s="523"/>
      <c r="N1543" s="523"/>
      <c r="O1543" s="523"/>
      <c r="P1543" s="523"/>
      <c r="Q1543" s="523"/>
      <c r="R1543" s="523"/>
    </row>
    <row r="1544" spans="1:18" s="471" customFormat="1" ht="12.75" customHeight="1" x14ac:dyDescent="0.25">
      <c r="A1544" s="467"/>
      <c r="B1544" s="523"/>
      <c r="C1544" s="523"/>
      <c r="D1544" s="523"/>
      <c r="E1544" s="523"/>
      <c r="F1544" s="523"/>
      <c r="G1544" s="523"/>
      <c r="H1544" s="523"/>
      <c r="I1544" s="523"/>
      <c r="J1544" s="523"/>
      <c r="K1544" s="523"/>
      <c r="L1544" s="523"/>
      <c r="M1544" s="523"/>
      <c r="N1544" s="523"/>
      <c r="O1544" s="523"/>
      <c r="P1544" s="523"/>
      <c r="Q1544" s="523"/>
      <c r="R1544" s="523"/>
    </row>
    <row r="1545" spans="1:18" s="471" customFormat="1" ht="12.75" customHeight="1" x14ac:dyDescent="0.25">
      <c r="A1545" s="467"/>
      <c r="B1545" s="523"/>
      <c r="C1545" s="523"/>
      <c r="D1545" s="523"/>
      <c r="E1545" s="523"/>
      <c r="F1545" s="523"/>
      <c r="G1545" s="523"/>
      <c r="H1545" s="523"/>
      <c r="I1545" s="523"/>
      <c r="J1545" s="523"/>
      <c r="K1545" s="523"/>
      <c r="L1545" s="523"/>
      <c r="M1545" s="523"/>
      <c r="N1545" s="523"/>
      <c r="O1545" s="523"/>
      <c r="P1545" s="523"/>
      <c r="Q1545" s="523"/>
      <c r="R1545" s="523"/>
    </row>
    <row r="1546" spans="1:18" s="471" customFormat="1" ht="12.75" customHeight="1" x14ac:dyDescent="0.25">
      <c r="A1546" s="467"/>
      <c r="B1546" s="523"/>
      <c r="C1546" s="523"/>
      <c r="D1546" s="523"/>
      <c r="E1546" s="523"/>
      <c r="F1546" s="523"/>
      <c r="G1546" s="523"/>
      <c r="H1546" s="523"/>
      <c r="I1546" s="523"/>
      <c r="J1546" s="523"/>
      <c r="K1546" s="523"/>
      <c r="L1546" s="523"/>
      <c r="M1546" s="523"/>
      <c r="N1546" s="523"/>
      <c r="O1546" s="523"/>
      <c r="P1546" s="523"/>
      <c r="Q1546" s="523"/>
      <c r="R1546" s="523"/>
    </row>
    <row r="1547" spans="1:18" s="471" customFormat="1" ht="12.75" customHeight="1" x14ac:dyDescent="0.25">
      <c r="A1547" s="467"/>
      <c r="B1547" s="523"/>
      <c r="C1547" s="523"/>
      <c r="D1547" s="523"/>
      <c r="E1547" s="523"/>
      <c r="F1547" s="523"/>
      <c r="G1547" s="523"/>
      <c r="H1547" s="523"/>
      <c r="I1547" s="523"/>
      <c r="J1547" s="523"/>
      <c r="K1547" s="523"/>
      <c r="L1547" s="523"/>
      <c r="M1547" s="523"/>
      <c r="N1547" s="523"/>
      <c r="O1547" s="523"/>
      <c r="P1547" s="523"/>
      <c r="Q1547" s="523"/>
      <c r="R1547" s="523"/>
    </row>
    <row r="1548" spans="1:18" s="471" customFormat="1" ht="12.75" customHeight="1" x14ac:dyDescent="0.25">
      <c r="A1548" s="467"/>
      <c r="B1548" s="523"/>
      <c r="C1548" s="523"/>
      <c r="D1548" s="523"/>
      <c r="E1548" s="523"/>
      <c r="F1548" s="523"/>
      <c r="G1548" s="523"/>
      <c r="H1548" s="523"/>
      <c r="I1548" s="523"/>
      <c r="J1548" s="523"/>
      <c r="K1548" s="523"/>
      <c r="L1548" s="523"/>
      <c r="M1548" s="523"/>
      <c r="N1548" s="523"/>
      <c r="O1548" s="523"/>
      <c r="P1548" s="523"/>
      <c r="Q1548" s="523"/>
      <c r="R1548" s="523"/>
    </row>
    <row r="1549" spans="1:18" s="471" customFormat="1" ht="12.75" customHeight="1" x14ac:dyDescent="0.25">
      <c r="A1549" s="467"/>
      <c r="B1549" s="523"/>
      <c r="C1549" s="523"/>
      <c r="D1549" s="523"/>
      <c r="E1549" s="523"/>
      <c r="F1549" s="523"/>
      <c r="G1549" s="523"/>
      <c r="H1549" s="523"/>
      <c r="I1549" s="523"/>
      <c r="J1549" s="523"/>
      <c r="K1549" s="523"/>
      <c r="L1549" s="523"/>
      <c r="M1549" s="523"/>
      <c r="N1549" s="523"/>
      <c r="O1549" s="523"/>
      <c r="P1549" s="523"/>
      <c r="Q1549" s="523"/>
      <c r="R1549" s="523"/>
    </row>
    <row r="1550" spans="1:18" s="471" customFormat="1" ht="12.75" customHeight="1" x14ac:dyDescent="0.25">
      <c r="A1550" s="467"/>
      <c r="B1550" s="523"/>
      <c r="C1550" s="523"/>
      <c r="D1550" s="523"/>
      <c r="E1550" s="523"/>
      <c r="F1550" s="523"/>
      <c r="G1550" s="523"/>
      <c r="H1550" s="523"/>
      <c r="I1550" s="523"/>
      <c r="J1550" s="523"/>
      <c r="K1550" s="523"/>
      <c r="L1550" s="523"/>
      <c r="M1550" s="523"/>
      <c r="N1550" s="523"/>
      <c r="O1550" s="523"/>
      <c r="P1550" s="523"/>
      <c r="Q1550" s="523"/>
      <c r="R1550" s="523"/>
    </row>
    <row r="1551" spans="1:18" s="471" customFormat="1" ht="12.75" customHeight="1" x14ac:dyDescent="0.25">
      <c r="A1551" s="467"/>
      <c r="B1551" s="523"/>
      <c r="C1551" s="523"/>
      <c r="D1551" s="523"/>
      <c r="E1551" s="523"/>
      <c r="F1551" s="523"/>
      <c r="G1551" s="523"/>
      <c r="H1551" s="523"/>
      <c r="I1551" s="523"/>
      <c r="J1551" s="523"/>
      <c r="K1551" s="523"/>
      <c r="L1551" s="523"/>
      <c r="M1551" s="523"/>
      <c r="N1551" s="523"/>
      <c r="O1551" s="523"/>
      <c r="P1551" s="523"/>
      <c r="Q1551" s="523"/>
      <c r="R1551" s="523"/>
    </row>
    <row r="1552" spans="1:18" s="471" customFormat="1" ht="12.75" customHeight="1" x14ac:dyDescent="0.25">
      <c r="A1552" s="467"/>
      <c r="B1552" s="523"/>
      <c r="C1552" s="523"/>
      <c r="D1552" s="523"/>
      <c r="E1552" s="523"/>
      <c r="F1552" s="523"/>
      <c r="G1552" s="523"/>
      <c r="H1552" s="523"/>
      <c r="I1552" s="523"/>
      <c r="J1552" s="523"/>
      <c r="K1552" s="523"/>
      <c r="L1552" s="523"/>
      <c r="M1552" s="523"/>
      <c r="N1552" s="523"/>
      <c r="O1552" s="523"/>
      <c r="P1552" s="523"/>
      <c r="Q1552" s="523"/>
      <c r="R1552" s="523"/>
    </row>
    <row r="1553" spans="1:18" s="471" customFormat="1" ht="12.75" customHeight="1" x14ac:dyDescent="0.25">
      <c r="A1553" s="467"/>
      <c r="B1553" s="523"/>
      <c r="C1553" s="523"/>
      <c r="D1553" s="523"/>
      <c r="E1553" s="523"/>
      <c r="F1553" s="523"/>
      <c r="G1553" s="523"/>
      <c r="H1553" s="523"/>
      <c r="I1553" s="523"/>
      <c r="J1553" s="523"/>
      <c r="K1553" s="523"/>
      <c r="L1553" s="523"/>
      <c r="M1553" s="523"/>
      <c r="N1553" s="523"/>
      <c r="O1553" s="523"/>
      <c r="P1553" s="523"/>
      <c r="Q1553" s="523"/>
      <c r="R1553" s="523"/>
    </row>
    <row r="1554" spans="1:18" s="471" customFormat="1" ht="12.75" customHeight="1" x14ac:dyDescent="0.25">
      <c r="A1554" s="467"/>
      <c r="B1554" s="523"/>
      <c r="C1554" s="523"/>
      <c r="D1554" s="523"/>
      <c r="E1554" s="523"/>
      <c r="F1554" s="523"/>
      <c r="G1554" s="523"/>
      <c r="H1554" s="523"/>
      <c r="I1554" s="523"/>
      <c r="J1554" s="523"/>
      <c r="K1554" s="523"/>
      <c r="L1554" s="523"/>
      <c r="M1554" s="523"/>
      <c r="N1554" s="523"/>
      <c r="O1554" s="523"/>
      <c r="P1554" s="523"/>
      <c r="Q1554" s="523"/>
      <c r="R1554" s="523"/>
    </row>
    <row r="1555" spans="1:18" s="471" customFormat="1" ht="12.75" customHeight="1" x14ac:dyDescent="0.25">
      <c r="A1555" s="467"/>
      <c r="B1555" s="523"/>
      <c r="C1555" s="523"/>
      <c r="D1555" s="523"/>
      <c r="E1555" s="523"/>
      <c r="F1555" s="523"/>
      <c r="G1555" s="523"/>
      <c r="H1555" s="523"/>
      <c r="I1555" s="523"/>
      <c r="J1555" s="523"/>
      <c r="K1555" s="523"/>
      <c r="L1555" s="523"/>
      <c r="M1555" s="523"/>
      <c r="N1555" s="523"/>
      <c r="O1555" s="523"/>
      <c r="P1555" s="523"/>
      <c r="Q1555" s="523"/>
      <c r="R1555" s="523"/>
    </row>
    <row r="1556" spans="1:18" s="471" customFormat="1" ht="12.75" customHeight="1" x14ac:dyDescent="0.25">
      <c r="A1556" s="467"/>
      <c r="B1556" s="523"/>
      <c r="C1556" s="523"/>
      <c r="D1556" s="523"/>
      <c r="E1556" s="523"/>
      <c r="F1556" s="523"/>
      <c r="G1556" s="523"/>
      <c r="H1556" s="523"/>
      <c r="I1556" s="523"/>
      <c r="J1556" s="523"/>
      <c r="K1556" s="523"/>
      <c r="L1556" s="523"/>
      <c r="M1556" s="523"/>
      <c r="N1556" s="523"/>
      <c r="O1556" s="523"/>
      <c r="P1556" s="523"/>
      <c r="Q1556" s="523"/>
      <c r="R1556" s="523"/>
    </row>
    <row r="1557" spans="1:18" s="471" customFormat="1" ht="12.75" customHeight="1" x14ac:dyDescent="0.25">
      <c r="A1557" s="467"/>
      <c r="B1557" s="523"/>
      <c r="C1557" s="523"/>
      <c r="D1557" s="523"/>
      <c r="E1557" s="523"/>
      <c r="F1557" s="523"/>
      <c r="G1557" s="523"/>
      <c r="H1557" s="523"/>
      <c r="I1557" s="523"/>
      <c r="J1557" s="523"/>
      <c r="K1557" s="523"/>
      <c r="L1557" s="523"/>
      <c r="M1557" s="523"/>
      <c r="N1557" s="523"/>
      <c r="O1557" s="523"/>
      <c r="P1557" s="523"/>
      <c r="Q1557" s="523"/>
      <c r="R1557" s="523"/>
    </row>
    <row r="1558" spans="1:18" s="471" customFormat="1" ht="12.75" customHeight="1" x14ac:dyDescent="0.25">
      <c r="A1558" s="467"/>
      <c r="B1558" s="523"/>
      <c r="C1558" s="523"/>
      <c r="D1558" s="523"/>
      <c r="E1558" s="523"/>
      <c r="F1558" s="523"/>
      <c r="G1558" s="523"/>
      <c r="H1558" s="523"/>
      <c r="I1558" s="523"/>
      <c r="J1558" s="523"/>
      <c r="K1558" s="523"/>
      <c r="L1558" s="523"/>
      <c r="M1558" s="523"/>
      <c r="N1558" s="523"/>
      <c r="O1558" s="523"/>
      <c r="P1558" s="523"/>
      <c r="Q1558" s="523"/>
      <c r="R1558" s="523"/>
    </row>
    <row r="1559" spans="1:18" s="471" customFormat="1" ht="12.75" customHeight="1" x14ac:dyDescent="0.25">
      <c r="A1559" s="467"/>
      <c r="B1559" s="523"/>
      <c r="C1559" s="523"/>
      <c r="D1559" s="523"/>
      <c r="E1559" s="523"/>
      <c r="F1559" s="523"/>
      <c r="G1559" s="523"/>
      <c r="H1559" s="523"/>
      <c r="I1559" s="523"/>
      <c r="J1559" s="523"/>
      <c r="K1559" s="523"/>
      <c r="L1559" s="523"/>
      <c r="M1559" s="523"/>
      <c r="N1559" s="523"/>
      <c r="O1559" s="523"/>
      <c r="P1559" s="523"/>
      <c r="Q1559" s="523"/>
      <c r="R1559" s="523"/>
    </row>
    <row r="1560" spans="1:18" s="471" customFormat="1" ht="12.75" customHeight="1" x14ac:dyDescent="0.25">
      <c r="A1560" s="467"/>
      <c r="B1560" s="523"/>
      <c r="C1560" s="523"/>
      <c r="D1560" s="523"/>
      <c r="E1560" s="523"/>
      <c r="F1560" s="523"/>
      <c r="G1560" s="523"/>
      <c r="H1560" s="523"/>
      <c r="I1560" s="523"/>
      <c r="J1560" s="523"/>
      <c r="K1560" s="523"/>
      <c r="L1560" s="523"/>
      <c r="M1560" s="523"/>
      <c r="N1560" s="523"/>
      <c r="O1560" s="523"/>
      <c r="P1560" s="523"/>
      <c r="Q1560" s="523"/>
      <c r="R1560" s="523"/>
    </row>
    <row r="1561" spans="1:18" s="471" customFormat="1" ht="12.75" customHeight="1" x14ac:dyDescent="0.25">
      <c r="A1561" s="467"/>
      <c r="B1561" s="523"/>
      <c r="C1561" s="523"/>
      <c r="D1561" s="523"/>
      <c r="E1561" s="523"/>
      <c r="F1561" s="523"/>
      <c r="G1561" s="523"/>
      <c r="H1561" s="523"/>
      <c r="I1561" s="523"/>
      <c r="J1561" s="523"/>
      <c r="K1561" s="523"/>
      <c r="L1561" s="523"/>
      <c r="M1561" s="523"/>
      <c r="N1561" s="523"/>
      <c r="O1561" s="523"/>
      <c r="P1561" s="523"/>
      <c r="Q1561" s="523"/>
      <c r="R1561" s="523"/>
    </row>
    <row r="1562" spans="1:18" s="471" customFormat="1" ht="12.75" customHeight="1" x14ac:dyDescent="0.25">
      <c r="A1562" s="467"/>
      <c r="B1562" s="523"/>
      <c r="C1562" s="523"/>
      <c r="D1562" s="523"/>
      <c r="E1562" s="523"/>
      <c r="F1562" s="523"/>
      <c r="G1562" s="523"/>
      <c r="H1562" s="523"/>
      <c r="I1562" s="523"/>
      <c r="J1562" s="523"/>
      <c r="K1562" s="523"/>
      <c r="L1562" s="523"/>
      <c r="M1562" s="523"/>
      <c r="N1562" s="523"/>
      <c r="O1562" s="523"/>
      <c r="P1562" s="523"/>
      <c r="Q1562" s="523"/>
      <c r="R1562" s="523"/>
    </row>
    <row r="1563" spans="1:18" s="471" customFormat="1" ht="12.75" customHeight="1" x14ac:dyDescent="0.25">
      <c r="A1563" s="467"/>
      <c r="B1563" s="523"/>
      <c r="C1563" s="523"/>
      <c r="D1563" s="523"/>
      <c r="E1563" s="523"/>
      <c r="F1563" s="523"/>
      <c r="G1563" s="523"/>
      <c r="H1563" s="523"/>
      <c r="I1563" s="523"/>
      <c r="J1563" s="523"/>
      <c r="K1563" s="523"/>
      <c r="L1563" s="523"/>
      <c r="M1563" s="523"/>
      <c r="N1563" s="523"/>
      <c r="O1563" s="523"/>
      <c r="P1563" s="523"/>
      <c r="Q1563" s="523"/>
      <c r="R1563" s="523"/>
    </row>
    <row r="1564" spans="1:18" s="471" customFormat="1" ht="12.75" customHeight="1" x14ac:dyDescent="0.25">
      <c r="A1564" s="467"/>
      <c r="B1564" s="523"/>
      <c r="C1564" s="523"/>
      <c r="D1564" s="523"/>
      <c r="E1564" s="523"/>
      <c r="F1564" s="523"/>
      <c r="G1564" s="523"/>
      <c r="H1564" s="523"/>
      <c r="I1564" s="523"/>
      <c r="J1564" s="523"/>
      <c r="K1564" s="523"/>
      <c r="L1564" s="523"/>
      <c r="M1564" s="523"/>
      <c r="N1564" s="523"/>
      <c r="O1564" s="523"/>
      <c r="P1564" s="523"/>
      <c r="Q1564" s="523"/>
      <c r="R1564" s="523"/>
    </row>
    <row r="1565" spans="1:18" s="471" customFormat="1" ht="12.75" customHeight="1" x14ac:dyDescent="0.25">
      <c r="A1565" s="467"/>
      <c r="B1565" s="523"/>
      <c r="C1565" s="523"/>
      <c r="D1565" s="523"/>
      <c r="E1565" s="523"/>
      <c r="F1565" s="523"/>
      <c r="G1565" s="523"/>
      <c r="H1565" s="523"/>
      <c r="I1565" s="523"/>
      <c r="J1565" s="523"/>
      <c r="K1565" s="523"/>
      <c r="L1565" s="523"/>
      <c r="M1565" s="523"/>
      <c r="N1565" s="523"/>
      <c r="O1565" s="523"/>
      <c r="P1565" s="523"/>
      <c r="Q1565" s="523"/>
      <c r="R1565" s="523"/>
    </row>
    <row r="1566" spans="1:18" s="471" customFormat="1" ht="12.75" customHeight="1" x14ac:dyDescent="0.25">
      <c r="A1566" s="467"/>
      <c r="B1566" s="523"/>
      <c r="C1566" s="523"/>
      <c r="D1566" s="523"/>
      <c r="E1566" s="523"/>
      <c r="F1566" s="523"/>
      <c r="G1566" s="523"/>
      <c r="H1566" s="523"/>
      <c r="I1566" s="523"/>
      <c r="J1566" s="523"/>
      <c r="K1566" s="523"/>
      <c r="L1566" s="523"/>
      <c r="M1566" s="523"/>
      <c r="N1566" s="523"/>
      <c r="O1566" s="523"/>
      <c r="P1566" s="523"/>
      <c r="Q1566" s="523"/>
      <c r="R1566" s="523"/>
    </row>
    <row r="1567" spans="1:18" s="471" customFormat="1" ht="12.75" customHeight="1" x14ac:dyDescent="0.25">
      <c r="A1567" s="467"/>
      <c r="B1567" s="523"/>
      <c r="C1567" s="523"/>
      <c r="D1567" s="523"/>
      <c r="E1567" s="523"/>
      <c r="F1567" s="523"/>
      <c r="G1567" s="523"/>
      <c r="H1567" s="523"/>
      <c r="I1567" s="523"/>
      <c r="J1567" s="523"/>
      <c r="K1567" s="523"/>
      <c r="L1567" s="523"/>
      <c r="M1567" s="523"/>
      <c r="N1567" s="523"/>
      <c r="O1567" s="523"/>
      <c r="P1567" s="523"/>
      <c r="Q1567" s="523"/>
      <c r="R1567" s="523"/>
    </row>
    <row r="1568" spans="1:18" s="471" customFormat="1" ht="12.75" customHeight="1" x14ac:dyDescent="0.25">
      <c r="A1568" s="467"/>
      <c r="B1568" s="523"/>
      <c r="C1568" s="523"/>
      <c r="D1568" s="523"/>
      <c r="E1568" s="523"/>
      <c r="F1568" s="523"/>
      <c r="G1568" s="523"/>
      <c r="H1568" s="523"/>
      <c r="I1568" s="523"/>
      <c r="J1568" s="523"/>
      <c r="K1568" s="523"/>
      <c r="L1568" s="523"/>
      <c r="M1568" s="523"/>
      <c r="N1568" s="523"/>
      <c r="O1568" s="523"/>
      <c r="P1568" s="523"/>
      <c r="Q1568" s="523"/>
      <c r="R1568" s="523"/>
    </row>
    <row r="1569" spans="1:18" s="471" customFormat="1" ht="12.75" customHeight="1" x14ac:dyDescent="0.25">
      <c r="A1569" s="467"/>
      <c r="B1569" s="523"/>
      <c r="C1569" s="523"/>
      <c r="D1569" s="523"/>
      <c r="E1569" s="523"/>
      <c r="F1569" s="523"/>
      <c r="G1569" s="523"/>
      <c r="H1569" s="523"/>
      <c r="I1569" s="523"/>
      <c r="J1569" s="523"/>
      <c r="K1569" s="523"/>
      <c r="L1569" s="523"/>
      <c r="M1569" s="523"/>
      <c r="N1569" s="523"/>
      <c r="O1569" s="523"/>
      <c r="P1569" s="523"/>
      <c r="Q1569" s="523"/>
      <c r="R1569" s="523"/>
    </row>
    <row r="1570" spans="1:18" s="471" customFormat="1" ht="12.75" customHeight="1" x14ac:dyDescent="0.25">
      <c r="A1570" s="467"/>
      <c r="B1570" s="523"/>
      <c r="C1570" s="523"/>
      <c r="D1570" s="523"/>
      <c r="E1570" s="523"/>
      <c r="F1570" s="523"/>
      <c r="G1570" s="523"/>
      <c r="H1570" s="523"/>
      <c r="I1570" s="523"/>
      <c r="J1570" s="523"/>
      <c r="K1570" s="523"/>
      <c r="L1570" s="523"/>
      <c r="M1570" s="523"/>
      <c r="N1570" s="523"/>
      <c r="O1570" s="523"/>
      <c r="P1570" s="523"/>
      <c r="Q1570" s="523"/>
      <c r="R1570" s="523"/>
    </row>
    <row r="1571" spans="1:18" s="471" customFormat="1" ht="12.75" customHeight="1" x14ac:dyDescent="0.25">
      <c r="A1571" s="467"/>
      <c r="B1571" s="523"/>
      <c r="C1571" s="523"/>
      <c r="D1571" s="523"/>
      <c r="E1571" s="523"/>
      <c r="F1571" s="523"/>
      <c r="G1571" s="523"/>
      <c r="H1571" s="523"/>
      <c r="I1571" s="523"/>
      <c r="J1571" s="523"/>
      <c r="K1571" s="523"/>
      <c r="L1571" s="523"/>
      <c r="M1571" s="523"/>
      <c r="N1571" s="523"/>
      <c r="O1571" s="523"/>
      <c r="P1571" s="523"/>
      <c r="Q1571" s="523"/>
      <c r="R1571" s="523"/>
    </row>
    <row r="1572" spans="1:18" s="471" customFormat="1" ht="12.75" customHeight="1" x14ac:dyDescent="0.25">
      <c r="A1572" s="467"/>
      <c r="B1572" s="523"/>
      <c r="C1572" s="523"/>
      <c r="D1572" s="523"/>
      <c r="E1572" s="523"/>
      <c r="F1572" s="523"/>
      <c r="G1572" s="523"/>
      <c r="H1572" s="523"/>
      <c r="I1572" s="523"/>
      <c r="J1572" s="523"/>
      <c r="K1572" s="523"/>
      <c r="L1572" s="523"/>
      <c r="M1572" s="523"/>
      <c r="N1572" s="523"/>
      <c r="O1572" s="523"/>
      <c r="P1572" s="523"/>
      <c r="Q1572" s="523"/>
      <c r="R1572" s="523"/>
    </row>
    <row r="1573" spans="1:18" s="471" customFormat="1" ht="12.75" customHeight="1" x14ac:dyDescent="0.25">
      <c r="A1573" s="467"/>
      <c r="B1573" s="523"/>
      <c r="C1573" s="523"/>
      <c r="D1573" s="523"/>
      <c r="E1573" s="523"/>
      <c r="F1573" s="523"/>
      <c r="G1573" s="523"/>
      <c r="H1573" s="523"/>
      <c r="I1573" s="523"/>
      <c r="J1573" s="523"/>
      <c r="K1573" s="523"/>
      <c r="L1573" s="523"/>
      <c r="M1573" s="523"/>
      <c r="N1573" s="523"/>
      <c r="O1573" s="523"/>
      <c r="P1573" s="523"/>
      <c r="Q1573" s="523"/>
      <c r="R1573" s="523"/>
    </row>
    <row r="1574" spans="1:18" s="471" customFormat="1" ht="12.75" customHeight="1" x14ac:dyDescent="0.25">
      <c r="A1574" s="467"/>
      <c r="B1574" s="523"/>
      <c r="C1574" s="523"/>
      <c r="D1574" s="523"/>
      <c r="E1574" s="523"/>
      <c r="F1574" s="523"/>
      <c r="G1574" s="523"/>
      <c r="H1574" s="523"/>
      <c r="I1574" s="523"/>
      <c r="J1574" s="523"/>
      <c r="K1574" s="523"/>
      <c r="L1574" s="523"/>
      <c r="M1574" s="523"/>
      <c r="N1574" s="523"/>
      <c r="O1574" s="523"/>
      <c r="P1574" s="523"/>
      <c r="Q1574" s="523"/>
      <c r="R1574" s="523"/>
    </row>
    <row r="1575" spans="1:18" s="471" customFormat="1" ht="12.75" customHeight="1" x14ac:dyDescent="0.25">
      <c r="A1575" s="467"/>
      <c r="B1575" s="523"/>
      <c r="C1575" s="523"/>
      <c r="D1575" s="523"/>
      <c r="E1575" s="523"/>
      <c r="F1575" s="523"/>
      <c r="G1575" s="523"/>
      <c r="H1575" s="523"/>
      <c r="I1575" s="523"/>
      <c r="J1575" s="523"/>
      <c r="K1575" s="523"/>
      <c r="L1575" s="523"/>
      <c r="M1575" s="523"/>
      <c r="N1575" s="523"/>
      <c r="O1575" s="523"/>
      <c r="P1575" s="523"/>
      <c r="Q1575" s="523"/>
      <c r="R1575" s="523"/>
    </row>
    <row r="1576" spans="1:18" s="471" customFormat="1" ht="12.75" customHeight="1" x14ac:dyDescent="0.25">
      <c r="A1576" s="467"/>
      <c r="B1576" s="523"/>
      <c r="C1576" s="523"/>
      <c r="D1576" s="523"/>
      <c r="E1576" s="523"/>
      <c r="F1576" s="523"/>
      <c r="G1576" s="523"/>
      <c r="H1576" s="523"/>
      <c r="I1576" s="523"/>
      <c r="J1576" s="523"/>
      <c r="K1576" s="523"/>
      <c r="L1576" s="523"/>
      <c r="M1576" s="523"/>
      <c r="N1576" s="523"/>
      <c r="O1576" s="523"/>
      <c r="P1576" s="523"/>
      <c r="Q1576" s="523"/>
      <c r="R1576" s="523"/>
    </row>
    <row r="1577" spans="1:18" s="471" customFormat="1" ht="12.75" customHeight="1" x14ac:dyDescent="0.25">
      <c r="A1577" s="467"/>
      <c r="B1577" s="523"/>
      <c r="C1577" s="523"/>
      <c r="D1577" s="523"/>
      <c r="E1577" s="523"/>
      <c r="F1577" s="523"/>
      <c r="G1577" s="523"/>
      <c r="H1577" s="523"/>
      <c r="I1577" s="523"/>
      <c r="J1577" s="523"/>
      <c r="K1577" s="523"/>
      <c r="L1577" s="523"/>
      <c r="M1577" s="523"/>
      <c r="N1577" s="523"/>
      <c r="O1577" s="523"/>
      <c r="P1577" s="523"/>
      <c r="Q1577" s="523"/>
      <c r="R1577" s="523"/>
    </row>
    <row r="1578" spans="1:18" s="471" customFormat="1" ht="12.75" customHeight="1" x14ac:dyDescent="0.25">
      <c r="A1578" s="467"/>
      <c r="B1578" s="523"/>
      <c r="C1578" s="523"/>
      <c r="D1578" s="523"/>
      <c r="E1578" s="523"/>
      <c r="F1578" s="523"/>
      <c r="G1578" s="523"/>
      <c r="H1578" s="523"/>
      <c r="I1578" s="523"/>
      <c r="J1578" s="523"/>
      <c r="K1578" s="523"/>
      <c r="L1578" s="523"/>
      <c r="M1578" s="523"/>
      <c r="N1578" s="523"/>
      <c r="O1578" s="523"/>
      <c r="P1578" s="523"/>
      <c r="Q1578" s="523"/>
      <c r="R1578" s="523"/>
    </row>
    <row r="1579" spans="1:18" s="471" customFormat="1" ht="12.75" customHeight="1" x14ac:dyDescent="0.25">
      <c r="A1579" s="467"/>
      <c r="B1579" s="523"/>
      <c r="C1579" s="523"/>
      <c r="D1579" s="523"/>
      <c r="E1579" s="523"/>
      <c r="F1579" s="523"/>
      <c r="G1579" s="523"/>
      <c r="H1579" s="523"/>
      <c r="I1579" s="523"/>
      <c r="J1579" s="523"/>
      <c r="K1579" s="523"/>
      <c r="L1579" s="523"/>
      <c r="M1579" s="523"/>
      <c r="N1579" s="523"/>
      <c r="O1579" s="523"/>
      <c r="P1579" s="523"/>
      <c r="Q1579" s="523"/>
      <c r="R1579" s="523"/>
    </row>
    <row r="1580" spans="1:18" s="471" customFormat="1" ht="12.75" customHeight="1" x14ac:dyDescent="0.25">
      <c r="A1580" s="467"/>
      <c r="B1580" s="523"/>
      <c r="C1580" s="523"/>
      <c r="D1580" s="523"/>
      <c r="E1580" s="523"/>
      <c r="F1580" s="523"/>
      <c r="G1580" s="523"/>
      <c r="H1580" s="523"/>
      <c r="I1580" s="523"/>
      <c r="J1580" s="523"/>
      <c r="K1580" s="523"/>
      <c r="L1580" s="523"/>
      <c r="M1580" s="523"/>
      <c r="N1580" s="523"/>
      <c r="O1580" s="523"/>
      <c r="P1580" s="523"/>
      <c r="Q1580" s="523"/>
      <c r="R1580" s="523"/>
    </row>
    <row r="1581" spans="1:18" s="471" customFormat="1" ht="12.75" customHeight="1" x14ac:dyDescent="0.25">
      <c r="A1581" s="467"/>
      <c r="B1581" s="523"/>
      <c r="C1581" s="523"/>
      <c r="D1581" s="523"/>
      <c r="E1581" s="523"/>
      <c r="F1581" s="523"/>
      <c r="G1581" s="523"/>
      <c r="H1581" s="523"/>
      <c r="I1581" s="523"/>
      <c r="J1581" s="523"/>
      <c r="K1581" s="523"/>
      <c r="L1581" s="523"/>
      <c r="M1581" s="523"/>
      <c r="N1581" s="523"/>
      <c r="O1581" s="523"/>
      <c r="P1581" s="523"/>
      <c r="Q1581" s="523"/>
      <c r="R1581" s="523"/>
    </row>
    <row r="1582" spans="1:18" s="471" customFormat="1" ht="12.75" customHeight="1" x14ac:dyDescent="0.25">
      <c r="A1582" s="467"/>
      <c r="B1582" s="523"/>
      <c r="C1582" s="523"/>
      <c r="D1582" s="523"/>
      <c r="E1582" s="523"/>
      <c r="F1582" s="523"/>
      <c r="G1582" s="523"/>
      <c r="H1582" s="523"/>
      <c r="I1582" s="523"/>
      <c r="J1582" s="523"/>
      <c r="K1582" s="523"/>
      <c r="L1582" s="523"/>
      <c r="M1582" s="523"/>
      <c r="N1582" s="523"/>
      <c r="O1582" s="523"/>
      <c r="P1582" s="523"/>
      <c r="Q1582" s="523"/>
      <c r="R1582" s="523"/>
    </row>
    <row r="1583" spans="1:18" s="471" customFormat="1" ht="12.75" customHeight="1" x14ac:dyDescent="0.25">
      <c r="A1583" s="467"/>
      <c r="B1583" s="523"/>
      <c r="C1583" s="523"/>
      <c r="D1583" s="523"/>
      <c r="E1583" s="523"/>
      <c r="F1583" s="523"/>
      <c r="G1583" s="523"/>
      <c r="H1583" s="523"/>
      <c r="I1583" s="523"/>
      <c r="J1583" s="523"/>
      <c r="K1583" s="523"/>
      <c r="L1583" s="523"/>
      <c r="M1583" s="523"/>
      <c r="N1583" s="523"/>
      <c r="O1583" s="523"/>
      <c r="P1583" s="523"/>
      <c r="Q1583" s="523"/>
      <c r="R1583" s="523"/>
    </row>
    <row r="1584" spans="1:18" s="471" customFormat="1" ht="12.75" customHeight="1" x14ac:dyDescent="0.25">
      <c r="A1584" s="467"/>
      <c r="B1584" s="523"/>
      <c r="C1584" s="523"/>
      <c r="D1584" s="523"/>
      <c r="E1584" s="523"/>
      <c r="F1584" s="523"/>
      <c r="G1584" s="523"/>
      <c r="H1584" s="523"/>
      <c r="I1584" s="523"/>
      <c r="J1584" s="523"/>
      <c r="K1584" s="523"/>
      <c r="L1584" s="523"/>
      <c r="M1584" s="523"/>
      <c r="N1584" s="523"/>
      <c r="O1584" s="523"/>
      <c r="P1584" s="523"/>
      <c r="Q1584" s="523"/>
      <c r="R1584" s="523"/>
    </row>
    <row r="1585" spans="1:18" s="471" customFormat="1" ht="12.75" customHeight="1" x14ac:dyDescent="0.25">
      <c r="A1585" s="467"/>
      <c r="B1585" s="523"/>
      <c r="C1585" s="523"/>
      <c r="D1585" s="523"/>
      <c r="E1585" s="523"/>
      <c r="F1585" s="523"/>
      <c r="G1585" s="523"/>
      <c r="H1585" s="523"/>
      <c r="I1585" s="523"/>
      <c r="J1585" s="523"/>
      <c r="K1585" s="523"/>
      <c r="L1585" s="523"/>
      <c r="M1585" s="523"/>
      <c r="N1585" s="523"/>
      <c r="O1585" s="523"/>
      <c r="P1585" s="523"/>
      <c r="Q1585" s="523"/>
      <c r="R1585" s="523"/>
    </row>
    <row r="1586" spans="1:18" s="471" customFormat="1" ht="12.75" customHeight="1" x14ac:dyDescent="0.25">
      <c r="A1586" s="467"/>
      <c r="B1586" s="523"/>
      <c r="C1586" s="523"/>
      <c r="D1586" s="523"/>
      <c r="E1586" s="523"/>
      <c r="F1586" s="523"/>
      <c r="G1586" s="523"/>
      <c r="H1586" s="523"/>
      <c r="I1586" s="523"/>
      <c r="J1586" s="523"/>
      <c r="K1586" s="523"/>
      <c r="L1586" s="523"/>
      <c r="M1586" s="523"/>
      <c r="N1586" s="523"/>
      <c r="O1586" s="523"/>
      <c r="P1586" s="523"/>
      <c r="Q1586" s="523"/>
      <c r="R1586" s="523"/>
    </row>
    <row r="1587" spans="1:18" s="471" customFormat="1" ht="12.75" customHeight="1" x14ac:dyDescent="0.25">
      <c r="A1587" s="467"/>
      <c r="B1587" s="523"/>
      <c r="C1587" s="523"/>
      <c r="D1587" s="523"/>
      <c r="E1587" s="523"/>
      <c r="F1587" s="523"/>
      <c r="G1587" s="523"/>
      <c r="H1587" s="523"/>
      <c r="I1587" s="523"/>
      <c r="J1587" s="523"/>
      <c r="K1587" s="523"/>
      <c r="L1587" s="523"/>
      <c r="M1587" s="523"/>
      <c r="N1587" s="523"/>
      <c r="O1587" s="523"/>
      <c r="P1587" s="523"/>
      <c r="Q1587" s="523"/>
      <c r="R1587" s="523"/>
    </row>
    <row r="1588" spans="1:18" s="471" customFormat="1" ht="12.75" customHeight="1" x14ac:dyDescent="0.25">
      <c r="A1588" s="467"/>
      <c r="B1588" s="523"/>
      <c r="C1588" s="523"/>
      <c r="D1588" s="523"/>
      <c r="E1588" s="523"/>
      <c r="F1588" s="523"/>
      <c r="G1588" s="523"/>
      <c r="H1588" s="523"/>
      <c r="I1588" s="523"/>
      <c r="J1588" s="523"/>
      <c r="K1588" s="523"/>
      <c r="L1588" s="523"/>
      <c r="M1588" s="523"/>
      <c r="N1588" s="523"/>
      <c r="O1588" s="523"/>
      <c r="P1588" s="523"/>
      <c r="Q1588" s="523"/>
      <c r="R1588" s="523"/>
    </row>
    <row r="1589" spans="1:18" s="471" customFormat="1" ht="12.75" customHeight="1" x14ac:dyDescent="0.25">
      <c r="A1589" s="467"/>
      <c r="B1589" s="523"/>
      <c r="C1589" s="523"/>
      <c r="D1589" s="523"/>
      <c r="E1589" s="523"/>
      <c r="F1589" s="523"/>
      <c r="G1589" s="523"/>
      <c r="H1589" s="523"/>
      <c r="I1589" s="523"/>
      <c r="J1589" s="523"/>
      <c r="K1589" s="523"/>
      <c r="L1589" s="523"/>
      <c r="M1589" s="523"/>
      <c r="N1589" s="523"/>
      <c r="O1589" s="523"/>
      <c r="P1589" s="523"/>
      <c r="Q1589" s="523"/>
      <c r="R1589" s="523"/>
    </row>
    <row r="1590" spans="1:18" s="471" customFormat="1" ht="12.75" customHeight="1" x14ac:dyDescent="0.25">
      <c r="A1590" s="467"/>
      <c r="B1590" s="523"/>
      <c r="C1590" s="523"/>
      <c r="D1590" s="523"/>
      <c r="E1590" s="523"/>
      <c r="F1590" s="523"/>
      <c r="G1590" s="523"/>
      <c r="H1590" s="523"/>
      <c r="I1590" s="523"/>
      <c r="J1590" s="523"/>
      <c r="K1590" s="523"/>
      <c r="L1590" s="523"/>
      <c r="M1590" s="523"/>
      <c r="N1590" s="523"/>
      <c r="O1590" s="523"/>
      <c r="P1590" s="523"/>
      <c r="Q1590" s="523"/>
      <c r="R1590" s="523"/>
    </row>
    <row r="1591" spans="1:18" s="471" customFormat="1" ht="12.75" customHeight="1" x14ac:dyDescent="0.25">
      <c r="A1591" s="467"/>
      <c r="B1591" s="523"/>
      <c r="C1591" s="523"/>
      <c r="D1591" s="523"/>
      <c r="E1591" s="523"/>
      <c r="F1591" s="523"/>
      <c r="G1591" s="523"/>
      <c r="H1591" s="523"/>
      <c r="I1591" s="523"/>
      <c r="J1591" s="523"/>
      <c r="K1591" s="523"/>
      <c r="L1591" s="523"/>
      <c r="M1591" s="523"/>
      <c r="N1591" s="523"/>
      <c r="O1591" s="523"/>
      <c r="P1591" s="523"/>
      <c r="Q1591" s="523"/>
      <c r="R1591" s="523"/>
    </row>
    <row r="1592" spans="1:18" s="471" customFormat="1" ht="12.75" customHeight="1" x14ac:dyDescent="0.25">
      <c r="A1592" s="467"/>
      <c r="B1592" s="523"/>
      <c r="C1592" s="523"/>
      <c r="D1592" s="523"/>
      <c r="E1592" s="523"/>
      <c r="F1592" s="523"/>
      <c r="G1592" s="523"/>
      <c r="H1592" s="523"/>
      <c r="I1592" s="523"/>
      <c r="J1592" s="523"/>
      <c r="K1592" s="523"/>
      <c r="L1592" s="523"/>
      <c r="M1592" s="523"/>
      <c r="N1592" s="523"/>
      <c r="O1592" s="523"/>
      <c r="P1592" s="523"/>
      <c r="Q1592" s="523"/>
      <c r="R1592" s="523"/>
    </row>
    <row r="1593" spans="1:18" s="471" customFormat="1" ht="12.75" customHeight="1" x14ac:dyDescent="0.25">
      <c r="A1593" s="467"/>
      <c r="B1593" s="523"/>
      <c r="C1593" s="523"/>
      <c r="D1593" s="523"/>
      <c r="E1593" s="523"/>
      <c r="F1593" s="523"/>
      <c r="G1593" s="523"/>
      <c r="H1593" s="523"/>
      <c r="I1593" s="523"/>
      <c r="J1593" s="523"/>
      <c r="K1593" s="523"/>
      <c r="L1593" s="523"/>
      <c r="M1593" s="523"/>
      <c r="N1593" s="523"/>
      <c r="O1593" s="523"/>
      <c r="P1593" s="523"/>
      <c r="Q1593" s="523"/>
      <c r="R1593" s="523"/>
    </row>
    <row r="1594" spans="1:18" s="471" customFormat="1" ht="12.75" customHeight="1" x14ac:dyDescent="0.25">
      <c r="A1594" s="467"/>
      <c r="B1594" s="523"/>
      <c r="C1594" s="523"/>
      <c r="D1594" s="523"/>
      <c r="E1594" s="523"/>
      <c r="F1594" s="523"/>
      <c r="G1594" s="523"/>
      <c r="H1594" s="523"/>
      <c r="I1594" s="523"/>
      <c r="J1594" s="523"/>
      <c r="K1594" s="523"/>
      <c r="L1594" s="523"/>
      <c r="M1594" s="523"/>
      <c r="N1594" s="523"/>
      <c r="O1594" s="523"/>
      <c r="P1594" s="523"/>
      <c r="Q1594" s="523"/>
      <c r="R1594" s="523"/>
    </row>
    <row r="1595" spans="1:18" s="471" customFormat="1" ht="12.75" customHeight="1" x14ac:dyDescent="0.25">
      <c r="A1595" s="467"/>
      <c r="B1595" s="523"/>
      <c r="C1595" s="523"/>
      <c r="D1595" s="523"/>
      <c r="E1595" s="523"/>
      <c r="F1595" s="523"/>
      <c r="G1595" s="523"/>
      <c r="H1595" s="523"/>
      <c r="I1595" s="523"/>
      <c r="J1595" s="523"/>
      <c r="K1595" s="523"/>
      <c r="L1595" s="523"/>
      <c r="M1595" s="523"/>
      <c r="N1595" s="523"/>
      <c r="O1595" s="523"/>
      <c r="P1595" s="523"/>
      <c r="Q1595" s="523"/>
      <c r="R1595" s="523"/>
    </row>
    <row r="1596" spans="1:18" s="471" customFormat="1" ht="12.75" customHeight="1" x14ac:dyDescent="0.25">
      <c r="A1596" s="467"/>
      <c r="B1596" s="523"/>
      <c r="C1596" s="523"/>
      <c r="D1596" s="523"/>
      <c r="E1596" s="523"/>
      <c r="F1596" s="523"/>
      <c r="G1596" s="523"/>
      <c r="H1596" s="523"/>
      <c r="I1596" s="523"/>
      <c r="J1596" s="523"/>
      <c r="K1596" s="523"/>
      <c r="L1596" s="523"/>
      <c r="M1596" s="523"/>
      <c r="N1596" s="523"/>
      <c r="O1596" s="523"/>
      <c r="P1596" s="523"/>
      <c r="Q1596" s="523"/>
      <c r="R1596" s="523"/>
    </row>
    <row r="1597" spans="1:18" s="471" customFormat="1" ht="12.75" customHeight="1" x14ac:dyDescent="0.25">
      <c r="A1597" s="467"/>
      <c r="B1597" s="523"/>
      <c r="C1597" s="523"/>
      <c r="D1597" s="523"/>
      <c r="E1597" s="523"/>
      <c r="F1597" s="523"/>
      <c r="G1597" s="523"/>
      <c r="H1597" s="523"/>
      <c r="I1597" s="523"/>
      <c r="J1597" s="523"/>
      <c r="K1597" s="523"/>
      <c r="L1597" s="523"/>
      <c r="M1597" s="523"/>
      <c r="N1597" s="523"/>
      <c r="O1597" s="523"/>
      <c r="P1597" s="523"/>
      <c r="Q1597" s="523"/>
      <c r="R1597" s="523"/>
    </row>
    <row r="1598" spans="1:18" s="471" customFormat="1" ht="12.75" customHeight="1" x14ac:dyDescent="0.25">
      <c r="A1598" s="467"/>
      <c r="B1598" s="523"/>
      <c r="C1598" s="523"/>
      <c r="D1598" s="523"/>
      <c r="E1598" s="523"/>
      <c r="F1598" s="523"/>
      <c r="G1598" s="523"/>
      <c r="H1598" s="523"/>
      <c r="I1598" s="523"/>
      <c r="J1598" s="523"/>
      <c r="K1598" s="523"/>
      <c r="L1598" s="523"/>
      <c r="M1598" s="523"/>
      <c r="N1598" s="523"/>
      <c r="O1598" s="523"/>
      <c r="P1598" s="523"/>
      <c r="Q1598" s="523"/>
      <c r="R1598" s="523"/>
    </row>
    <row r="1599" spans="1:18" s="471" customFormat="1" ht="12.75" customHeight="1" x14ac:dyDescent="0.25">
      <c r="A1599" s="467"/>
      <c r="B1599" s="523"/>
      <c r="C1599" s="523"/>
      <c r="D1599" s="523"/>
      <c r="E1599" s="523"/>
      <c r="F1599" s="523"/>
      <c r="G1599" s="523"/>
      <c r="H1599" s="523"/>
      <c r="I1599" s="523"/>
      <c r="J1599" s="523"/>
      <c r="K1599" s="523"/>
      <c r="L1599" s="523"/>
      <c r="M1599" s="523"/>
      <c r="N1599" s="523"/>
      <c r="O1599" s="523"/>
      <c r="P1599" s="523"/>
      <c r="Q1599" s="523"/>
      <c r="R1599" s="523"/>
    </row>
    <row r="1600" spans="1:18" s="471" customFormat="1" ht="12.75" customHeight="1" x14ac:dyDescent="0.25">
      <c r="A1600" s="467"/>
      <c r="B1600" s="523"/>
      <c r="C1600" s="523"/>
      <c r="D1600" s="523"/>
      <c r="E1600" s="523"/>
      <c r="F1600" s="523"/>
      <c r="G1600" s="523"/>
      <c r="H1600" s="523"/>
      <c r="I1600" s="523"/>
      <c r="J1600" s="523"/>
      <c r="K1600" s="523"/>
      <c r="L1600" s="523"/>
      <c r="M1600" s="523"/>
      <c r="N1600" s="523"/>
      <c r="O1600" s="523"/>
      <c r="P1600" s="523"/>
      <c r="Q1600" s="523"/>
      <c r="R1600" s="523"/>
    </row>
    <row r="1601" spans="1:18" s="471" customFormat="1" ht="12.75" customHeight="1" x14ac:dyDescent="0.25">
      <c r="A1601" s="467"/>
      <c r="B1601" s="523"/>
      <c r="C1601" s="523"/>
      <c r="D1601" s="523"/>
      <c r="E1601" s="523"/>
      <c r="F1601" s="523"/>
      <c r="G1601" s="523"/>
      <c r="H1601" s="523"/>
      <c r="I1601" s="523"/>
      <c r="J1601" s="523"/>
      <c r="K1601" s="523"/>
      <c r="L1601" s="523"/>
      <c r="M1601" s="523"/>
      <c r="N1601" s="523"/>
      <c r="O1601" s="523"/>
      <c r="P1601" s="523"/>
      <c r="Q1601" s="523"/>
      <c r="R1601" s="523"/>
    </row>
    <row r="1602" spans="1:18" s="471" customFormat="1" ht="12.75" customHeight="1" x14ac:dyDescent="0.25">
      <c r="A1602" s="467"/>
      <c r="B1602" s="523"/>
      <c r="C1602" s="523"/>
      <c r="D1602" s="523"/>
      <c r="E1602" s="523"/>
      <c r="F1602" s="523"/>
      <c r="G1602" s="523"/>
      <c r="H1602" s="523"/>
      <c r="I1602" s="523"/>
      <c r="J1602" s="523"/>
      <c r="K1602" s="523"/>
      <c r="L1602" s="523"/>
      <c r="M1602" s="523"/>
      <c r="N1602" s="523"/>
      <c r="O1602" s="523"/>
      <c r="P1602" s="523"/>
      <c r="Q1602" s="523"/>
      <c r="R1602" s="523"/>
    </row>
    <row r="1603" spans="1:18" s="471" customFormat="1" ht="12.75" customHeight="1" x14ac:dyDescent="0.25">
      <c r="A1603" s="467"/>
      <c r="B1603" s="523"/>
      <c r="C1603" s="523"/>
      <c r="D1603" s="523"/>
      <c r="E1603" s="523"/>
      <c r="F1603" s="523"/>
      <c r="G1603" s="523"/>
      <c r="H1603" s="523"/>
      <c r="I1603" s="523"/>
      <c r="J1603" s="523"/>
      <c r="K1603" s="523"/>
      <c r="L1603" s="523"/>
      <c r="M1603" s="523"/>
      <c r="N1603" s="523"/>
      <c r="O1603" s="523"/>
      <c r="P1603" s="523"/>
      <c r="Q1603" s="523"/>
      <c r="R1603" s="523"/>
    </row>
    <row r="1604" spans="1:18" s="471" customFormat="1" ht="12.75" customHeight="1" x14ac:dyDescent="0.25">
      <c r="A1604" s="467"/>
      <c r="B1604" s="523"/>
      <c r="C1604" s="523"/>
      <c r="D1604" s="523"/>
      <c r="E1604" s="523"/>
      <c r="F1604" s="523"/>
      <c r="G1604" s="523"/>
      <c r="H1604" s="523"/>
      <c r="I1604" s="523"/>
      <c r="J1604" s="523"/>
      <c r="K1604" s="523"/>
      <c r="L1604" s="523"/>
      <c r="M1604" s="523"/>
      <c r="N1604" s="523"/>
      <c r="O1604" s="523"/>
      <c r="P1604" s="523"/>
      <c r="Q1604" s="523"/>
      <c r="R1604" s="523"/>
    </row>
    <row r="1605" spans="1:18" s="471" customFormat="1" ht="12.75" customHeight="1" x14ac:dyDescent="0.25">
      <c r="A1605" s="467"/>
      <c r="B1605" s="523"/>
      <c r="C1605" s="523"/>
      <c r="D1605" s="523"/>
      <c r="E1605" s="523"/>
      <c r="F1605" s="523"/>
      <c r="G1605" s="523"/>
      <c r="H1605" s="523"/>
      <c r="I1605" s="523"/>
      <c r="J1605" s="523"/>
      <c r="K1605" s="523"/>
      <c r="L1605" s="523"/>
      <c r="M1605" s="523"/>
      <c r="N1605" s="523"/>
      <c r="O1605" s="523"/>
      <c r="P1605" s="523"/>
      <c r="Q1605" s="523"/>
      <c r="R1605" s="523"/>
    </row>
    <row r="1606" spans="1:18" s="471" customFormat="1" ht="12.75" customHeight="1" x14ac:dyDescent="0.25">
      <c r="A1606" s="467"/>
      <c r="B1606" s="523"/>
      <c r="C1606" s="523"/>
      <c r="D1606" s="523"/>
      <c r="E1606" s="523"/>
      <c r="F1606" s="523"/>
      <c r="G1606" s="523"/>
      <c r="H1606" s="523"/>
      <c r="I1606" s="523"/>
      <c r="J1606" s="523"/>
      <c r="K1606" s="523"/>
      <c r="L1606" s="523"/>
      <c r="M1606" s="523"/>
      <c r="N1606" s="523"/>
      <c r="O1606" s="523"/>
      <c r="P1606" s="523"/>
      <c r="Q1606" s="523"/>
      <c r="R1606" s="523"/>
    </row>
    <row r="1607" spans="1:18" s="471" customFormat="1" ht="12.75" customHeight="1" x14ac:dyDescent="0.25">
      <c r="A1607" s="467"/>
      <c r="B1607" s="523"/>
      <c r="C1607" s="523"/>
      <c r="D1607" s="523"/>
      <c r="E1607" s="523"/>
      <c r="F1607" s="523"/>
      <c r="G1607" s="523"/>
      <c r="H1607" s="523"/>
      <c r="I1607" s="523"/>
      <c r="J1607" s="523"/>
      <c r="K1607" s="523"/>
      <c r="L1607" s="523"/>
      <c r="M1607" s="523"/>
      <c r="N1607" s="523"/>
      <c r="O1607" s="523"/>
      <c r="P1607" s="523"/>
      <c r="Q1607" s="523"/>
      <c r="R1607" s="523"/>
    </row>
    <row r="1608" spans="1:18" s="471" customFormat="1" ht="12.75" customHeight="1" x14ac:dyDescent="0.25">
      <c r="A1608" s="467"/>
      <c r="B1608" s="523"/>
      <c r="C1608" s="523"/>
      <c r="D1608" s="523"/>
      <c r="E1608" s="523"/>
      <c r="F1608" s="523"/>
      <c r="G1608" s="523"/>
      <c r="H1608" s="523"/>
      <c r="I1608" s="523"/>
      <c r="J1608" s="523"/>
      <c r="K1608" s="523"/>
      <c r="L1608" s="523"/>
      <c r="M1608" s="523"/>
      <c r="N1608" s="523"/>
      <c r="O1608" s="523"/>
      <c r="P1608" s="523"/>
      <c r="Q1608" s="523"/>
      <c r="R1608" s="523"/>
    </row>
    <row r="1609" spans="1:18" s="471" customFormat="1" ht="12.75" customHeight="1" x14ac:dyDescent="0.25">
      <c r="A1609" s="467"/>
      <c r="B1609" s="523"/>
      <c r="C1609" s="523"/>
      <c r="D1609" s="523"/>
      <c r="E1609" s="523"/>
      <c r="F1609" s="523"/>
      <c r="G1609" s="523"/>
      <c r="H1609" s="523"/>
      <c r="I1609" s="523"/>
      <c r="J1609" s="523"/>
      <c r="K1609" s="523"/>
      <c r="L1609" s="523"/>
      <c r="M1609" s="523"/>
      <c r="N1609" s="523"/>
      <c r="O1609" s="523"/>
      <c r="P1609" s="523"/>
      <c r="Q1609" s="523"/>
      <c r="R1609" s="523"/>
    </row>
    <row r="1610" spans="1:18" s="471" customFormat="1" ht="12.75" customHeight="1" x14ac:dyDescent="0.25">
      <c r="A1610" s="467"/>
      <c r="B1610" s="523"/>
      <c r="C1610" s="523"/>
      <c r="D1610" s="523"/>
      <c r="E1610" s="523"/>
      <c r="F1610" s="523"/>
      <c r="G1610" s="523"/>
      <c r="H1610" s="523"/>
      <c r="I1610" s="523"/>
      <c r="J1610" s="523"/>
      <c r="K1610" s="523"/>
      <c r="L1610" s="523"/>
      <c r="M1610" s="523"/>
      <c r="N1610" s="523"/>
      <c r="O1610" s="523"/>
      <c r="P1610" s="523"/>
      <c r="Q1610" s="523"/>
      <c r="R1610" s="523"/>
    </row>
    <row r="1611" spans="1:18" s="471" customFormat="1" ht="12.75" customHeight="1" x14ac:dyDescent="0.25">
      <c r="A1611" s="467"/>
      <c r="B1611" s="523"/>
      <c r="C1611" s="523"/>
      <c r="D1611" s="523"/>
      <c r="E1611" s="523"/>
      <c r="F1611" s="523"/>
      <c r="G1611" s="523"/>
      <c r="H1611" s="523"/>
      <c r="I1611" s="523"/>
      <c r="J1611" s="523"/>
      <c r="K1611" s="523"/>
      <c r="L1611" s="523"/>
      <c r="M1611" s="523"/>
      <c r="N1611" s="523"/>
      <c r="O1611" s="523"/>
      <c r="P1611" s="523"/>
      <c r="Q1611" s="523"/>
      <c r="R1611" s="523"/>
    </row>
    <row r="1612" spans="1:18" s="471" customFormat="1" ht="12.75" customHeight="1" x14ac:dyDescent="0.25">
      <c r="A1612" s="467"/>
      <c r="B1612" s="523"/>
      <c r="C1612" s="523"/>
      <c r="D1612" s="523"/>
      <c r="E1612" s="523"/>
      <c r="F1612" s="523"/>
      <c r="G1612" s="523"/>
      <c r="H1612" s="523"/>
      <c r="I1612" s="523"/>
      <c r="J1612" s="523"/>
      <c r="K1612" s="523"/>
      <c r="L1612" s="523"/>
      <c r="M1612" s="523"/>
      <c r="N1612" s="523"/>
      <c r="O1612" s="523"/>
      <c r="P1612" s="523"/>
      <c r="Q1612" s="523"/>
      <c r="R1612" s="523"/>
    </row>
    <row r="1613" spans="1:18" s="471" customFormat="1" ht="12.75" customHeight="1" x14ac:dyDescent="0.25">
      <c r="A1613" s="467"/>
      <c r="B1613" s="523"/>
      <c r="C1613" s="523"/>
      <c r="D1613" s="523"/>
      <c r="E1613" s="523"/>
      <c r="F1613" s="523"/>
      <c r="G1613" s="523"/>
      <c r="H1613" s="523"/>
      <c r="I1613" s="523"/>
      <c r="J1613" s="523"/>
      <c r="K1613" s="523"/>
      <c r="L1613" s="523"/>
      <c r="M1613" s="523"/>
      <c r="N1613" s="523"/>
      <c r="O1613" s="523"/>
      <c r="P1613" s="523"/>
      <c r="Q1613" s="523"/>
      <c r="R1613" s="523"/>
    </row>
    <row r="1614" spans="1:18" s="471" customFormat="1" ht="12.75" customHeight="1" x14ac:dyDescent="0.25">
      <c r="A1614" s="467"/>
      <c r="B1614" s="523"/>
      <c r="C1614" s="523"/>
      <c r="D1614" s="523"/>
      <c r="E1614" s="523"/>
      <c r="F1614" s="523"/>
      <c r="G1614" s="523"/>
      <c r="H1614" s="523"/>
      <c r="I1614" s="523"/>
      <c r="J1614" s="523"/>
      <c r="K1614" s="523"/>
      <c r="L1614" s="523"/>
      <c r="M1614" s="523"/>
      <c r="N1614" s="523"/>
      <c r="O1614" s="523"/>
      <c r="P1614" s="523"/>
      <c r="Q1614" s="523"/>
      <c r="R1614" s="523"/>
    </row>
    <row r="1615" spans="1:18" s="471" customFormat="1" ht="12.75" customHeight="1" x14ac:dyDescent="0.25">
      <c r="A1615" s="467"/>
      <c r="B1615" s="523"/>
      <c r="C1615" s="523"/>
      <c r="D1615" s="523"/>
      <c r="E1615" s="523"/>
      <c r="F1615" s="523"/>
      <c r="G1615" s="523"/>
      <c r="H1615" s="523"/>
      <c r="I1615" s="523"/>
      <c r="J1615" s="523"/>
      <c r="K1615" s="523"/>
      <c r="L1615" s="523"/>
      <c r="M1615" s="523"/>
      <c r="N1615" s="523"/>
      <c r="O1615" s="523"/>
      <c r="P1615" s="523"/>
      <c r="Q1615" s="523"/>
      <c r="R1615" s="523"/>
    </row>
    <row r="1616" spans="1:18" s="471" customFormat="1" ht="12.75" customHeight="1" x14ac:dyDescent="0.25">
      <c r="A1616" s="467"/>
      <c r="B1616" s="523"/>
      <c r="C1616" s="523"/>
      <c r="D1616" s="523"/>
      <c r="E1616" s="523"/>
      <c r="F1616" s="523"/>
      <c r="G1616" s="523"/>
      <c r="H1616" s="523"/>
      <c r="I1616" s="523"/>
      <c r="J1616" s="523"/>
      <c r="K1616" s="523"/>
      <c r="L1616" s="523"/>
      <c r="M1616" s="523"/>
      <c r="N1616" s="523"/>
      <c r="O1616" s="523"/>
      <c r="P1616" s="523"/>
      <c r="Q1616" s="523"/>
      <c r="R1616" s="523"/>
    </row>
    <row r="1617" spans="1:18" s="471" customFormat="1" ht="12.75" customHeight="1" x14ac:dyDescent="0.25">
      <c r="A1617" s="467"/>
      <c r="B1617" s="523"/>
      <c r="C1617" s="523"/>
      <c r="D1617" s="523"/>
      <c r="E1617" s="523"/>
      <c r="F1617" s="523"/>
      <c r="G1617" s="523"/>
      <c r="H1617" s="523"/>
      <c r="I1617" s="523"/>
      <c r="J1617" s="523"/>
      <c r="K1617" s="523"/>
      <c r="L1617" s="523"/>
      <c r="M1617" s="523"/>
      <c r="N1617" s="523"/>
      <c r="O1617" s="523"/>
      <c r="P1617" s="523"/>
      <c r="Q1617" s="523"/>
      <c r="R1617" s="523"/>
    </row>
    <row r="1618" spans="1:18" s="471" customFormat="1" ht="12.75" customHeight="1" x14ac:dyDescent="0.25">
      <c r="A1618" s="467"/>
      <c r="B1618" s="523"/>
      <c r="C1618" s="523"/>
      <c r="D1618" s="523"/>
      <c r="E1618" s="523"/>
      <c r="F1618" s="523"/>
      <c r="G1618" s="523"/>
      <c r="H1618" s="523"/>
      <c r="I1618" s="523"/>
      <c r="J1618" s="523"/>
      <c r="K1618" s="523"/>
      <c r="L1618" s="523"/>
      <c r="M1618" s="523"/>
      <c r="N1618" s="523"/>
      <c r="O1618" s="523"/>
      <c r="P1618" s="523"/>
      <c r="Q1618" s="523"/>
      <c r="R1618" s="523"/>
    </row>
    <row r="1619" spans="1:18" s="471" customFormat="1" ht="12.75" customHeight="1" x14ac:dyDescent="0.25">
      <c r="A1619" s="467"/>
      <c r="B1619" s="523"/>
      <c r="C1619" s="523"/>
      <c r="D1619" s="523"/>
      <c r="E1619" s="523"/>
      <c r="F1619" s="523"/>
      <c r="G1619" s="523"/>
      <c r="H1619" s="523"/>
      <c r="I1619" s="523"/>
      <c r="J1619" s="523"/>
      <c r="K1619" s="523"/>
      <c r="L1619" s="523"/>
      <c r="M1619" s="523"/>
      <c r="N1619" s="523"/>
      <c r="O1619" s="523"/>
      <c r="P1619" s="523"/>
      <c r="Q1619" s="523"/>
      <c r="R1619" s="523"/>
    </row>
    <row r="1620" spans="1:18" s="471" customFormat="1" ht="12.75" customHeight="1" x14ac:dyDescent="0.25">
      <c r="A1620" s="467"/>
      <c r="B1620" s="523"/>
      <c r="C1620" s="523"/>
      <c r="D1620" s="523"/>
      <c r="E1620" s="523"/>
      <c r="F1620" s="523"/>
      <c r="G1620" s="523"/>
      <c r="H1620" s="523"/>
      <c r="I1620" s="523"/>
      <c r="J1620" s="523"/>
      <c r="K1620" s="523"/>
      <c r="L1620" s="523"/>
      <c r="M1620" s="523"/>
      <c r="N1620" s="523"/>
      <c r="O1620" s="523"/>
      <c r="P1620" s="523"/>
      <c r="Q1620" s="523"/>
      <c r="R1620" s="523"/>
    </row>
    <row r="1621" spans="1:18" s="471" customFormat="1" ht="12.75" customHeight="1" x14ac:dyDescent="0.25">
      <c r="A1621" s="467"/>
      <c r="B1621" s="523"/>
      <c r="C1621" s="523"/>
      <c r="D1621" s="523"/>
      <c r="E1621" s="523"/>
      <c r="F1621" s="523"/>
      <c r="G1621" s="523"/>
      <c r="H1621" s="523"/>
      <c r="I1621" s="523"/>
      <c r="J1621" s="523"/>
      <c r="K1621" s="523"/>
      <c r="L1621" s="523"/>
      <c r="M1621" s="523"/>
      <c r="N1621" s="523"/>
      <c r="O1621" s="523"/>
      <c r="P1621" s="523"/>
      <c r="Q1621" s="523"/>
      <c r="R1621" s="523"/>
    </row>
    <row r="1622" spans="1:18" s="471" customFormat="1" ht="12.75" customHeight="1" x14ac:dyDescent="0.25">
      <c r="A1622" s="467"/>
      <c r="B1622" s="523"/>
      <c r="C1622" s="523"/>
      <c r="D1622" s="523"/>
      <c r="E1622" s="523"/>
      <c r="F1622" s="523"/>
      <c r="G1622" s="523"/>
      <c r="H1622" s="523"/>
      <c r="I1622" s="523"/>
      <c r="J1622" s="523"/>
      <c r="K1622" s="523"/>
      <c r="L1622" s="523"/>
      <c r="M1622" s="523"/>
      <c r="N1622" s="523"/>
      <c r="O1622" s="523"/>
      <c r="P1622" s="523"/>
      <c r="Q1622" s="523"/>
      <c r="R1622" s="523"/>
    </row>
    <row r="1623" spans="1:18" s="471" customFormat="1" ht="12.75" customHeight="1" x14ac:dyDescent="0.25">
      <c r="A1623" s="467"/>
      <c r="B1623" s="523"/>
      <c r="C1623" s="523"/>
      <c r="D1623" s="523"/>
      <c r="E1623" s="523"/>
      <c r="F1623" s="523"/>
      <c r="G1623" s="523"/>
      <c r="H1623" s="523"/>
      <c r="I1623" s="523"/>
      <c r="J1623" s="523"/>
      <c r="K1623" s="523"/>
      <c r="L1623" s="523"/>
      <c r="M1623" s="523"/>
      <c r="N1623" s="523"/>
      <c r="O1623" s="523"/>
      <c r="P1623" s="523"/>
      <c r="Q1623" s="523"/>
      <c r="R1623" s="523"/>
    </row>
    <row r="1624" spans="1:18" s="471" customFormat="1" ht="12.75" customHeight="1" x14ac:dyDescent="0.25">
      <c r="A1624" s="467"/>
      <c r="B1624" s="523"/>
      <c r="C1624" s="523"/>
      <c r="D1624" s="523"/>
      <c r="E1624" s="523"/>
      <c r="F1624" s="523"/>
      <c r="G1624" s="523"/>
      <c r="H1624" s="523"/>
      <c r="I1624" s="523"/>
      <c r="J1624" s="523"/>
      <c r="K1624" s="523"/>
      <c r="L1624" s="523"/>
      <c r="M1624" s="523"/>
      <c r="N1624" s="523"/>
      <c r="O1624" s="523"/>
      <c r="P1624" s="523"/>
      <c r="Q1624" s="523"/>
      <c r="R1624" s="523"/>
    </row>
    <row r="1625" spans="1:18" s="471" customFormat="1" ht="12.75" customHeight="1" x14ac:dyDescent="0.25">
      <c r="A1625" s="467"/>
      <c r="B1625" s="523"/>
      <c r="C1625" s="523"/>
      <c r="D1625" s="523"/>
      <c r="E1625" s="523"/>
      <c r="F1625" s="523"/>
      <c r="G1625" s="523"/>
      <c r="H1625" s="523"/>
      <c r="I1625" s="523"/>
      <c r="J1625" s="523"/>
      <c r="K1625" s="523"/>
      <c r="L1625" s="523"/>
      <c r="M1625" s="523"/>
      <c r="N1625" s="523"/>
      <c r="O1625" s="523"/>
      <c r="P1625" s="523"/>
      <c r="Q1625" s="523"/>
      <c r="R1625" s="523"/>
    </row>
    <row r="1626" spans="1:18" s="471" customFormat="1" ht="12.75" customHeight="1" x14ac:dyDescent="0.25">
      <c r="A1626" s="467"/>
      <c r="B1626" s="523"/>
      <c r="C1626" s="523"/>
      <c r="D1626" s="523"/>
      <c r="E1626" s="523"/>
      <c r="F1626" s="523"/>
      <c r="G1626" s="523"/>
      <c r="H1626" s="523"/>
      <c r="I1626" s="523"/>
      <c r="J1626" s="523"/>
      <c r="K1626" s="523"/>
      <c r="L1626" s="523"/>
      <c r="M1626" s="523"/>
      <c r="N1626" s="523"/>
      <c r="O1626" s="523"/>
      <c r="P1626" s="523"/>
      <c r="Q1626" s="523"/>
      <c r="R1626" s="523"/>
    </row>
    <row r="1627" spans="1:18" s="471" customFormat="1" ht="12.75" customHeight="1" x14ac:dyDescent="0.25">
      <c r="A1627" s="467"/>
      <c r="B1627" s="523"/>
      <c r="C1627" s="523"/>
      <c r="D1627" s="523"/>
      <c r="E1627" s="523"/>
      <c r="F1627" s="523"/>
      <c r="G1627" s="523"/>
      <c r="H1627" s="523"/>
      <c r="I1627" s="523"/>
      <c r="J1627" s="523"/>
      <c r="K1627" s="523"/>
      <c r="L1627" s="523"/>
      <c r="M1627" s="523"/>
      <c r="N1627" s="523"/>
      <c r="O1627" s="523"/>
      <c r="P1627" s="523"/>
      <c r="Q1627" s="523"/>
      <c r="R1627" s="523"/>
    </row>
    <row r="1628" spans="1:18" s="471" customFormat="1" ht="12.75" customHeight="1" x14ac:dyDescent="0.25">
      <c r="A1628" s="467"/>
      <c r="B1628" s="523"/>
      <c r="C1628" s="523"/>
      <c r="D1628" s="523"/>
      <c r="E1628" s="523"/>
      <c r="F1628" s="523"/>
      <c r="G1628" s="523"/>
      <c r="H1628" s="523"/>
      <c r="I1628" s="523"/>
      <c r="J1628" s="523"/>
      <c r="K1628" s="523"/>
      <c r="L1628" s="523"/>
      <c r="M1628" s="523"/>
      <c r="N1628" s="523"/>
      <c r="O1628" s="523"/>
      <c r="P1628" s="523"/>
      <c r="Q1628" s="523"/>
      <c r="R1628" s="523"/>
    </row>
    <row r="1629" spans="1:18" s="471" customFormat="1" ht="12.75" customHeight="1" x14ac:dyDescent="0.25">
      <c r="A1629" s="467"/>
      <c r="B1629" s="523"/>
      <c r="C1629" s="523"/>
      <c r="D1629" s="523"/>
      <c r="E1629" s="523"/>
      <c r="F1629" s="523"/>
      <c r="G1629" s="523"/>
      <c r="H1629" s="523"/>
      <c r="I1629" s="523"/>
      <c r="J1629" s="523"/>
      <c r="K1629" s="523"/>
      <c r="L1629" s="523"/>
      <c r="M1629" s="523"/>
      <c r="N1629" s="523"/>
      <c r="O1629" s="523"/>
      <c r="P1629" s="523"/>
      <c r="Q1629" s="523"/>
      <c r="R1629" s="523"/>
    </row>
    <row r="1630" spans="1:18" s="471" customFormat="1" ht="12.75" customHeight="1" x14ac:dyDescent="0.25">
      <c r="A1630" s="467"/>
      <c r="B1630" s="523"/>
      <c r="C1630" s="523"/>
      <c r="D1630" s="523"/>
      <c r="E1630" s="523"/>
      <c r="F1630" s="523"/>
      <c r="G1630" s="523"/>
      <c r="H1630" s="523"/>
      <c r="I1630" s="523"/>
      <c r="J1630" s="523"/>
      <c r="K1630" s="523"/>
      <c r="L1630" s="523"/>
      <c r="M1630" s="523"/>
      <c r="N1630" s="523"/>
      <c r="O1630" s="523"/>
      <c r="P1630" s="523"/>
      <c r="Q1630" s="523"/>
      <c r="R1630" s="523"/>
    </row>
    <row r="1631" spans="1:18" s="471" customFormat="1" ht="12.75" customHeight="1" x14ac:dyDescent="0.25">
      <c r="A1631" s="467"/>
      <c r="B1631" s="523"/>
      <c r="C1631" s="523"/>
      <c r="D1631" s="523"/>
      <c r="E1631" s="523"/>
      <c r="F1631" s="523"/>
      <c r="G1631" s="523"/>
      <c r="H1631" s="523"/>
      <c r="I1631" s="523"/>
      <c r="J1631" s="523"/>
      <c r="K1631" s="523"/>
      <c r="L1631" s="523"/>
      <c r="M1631" s="523"/>
      <c r="N1631" s="523"/>
      <c r="O1631" s="523"/>
      <c r="P1631" s="523"/>
      <c r="Q1631" s="523"/>
      <c r="R1631" s="523"/>
    </row>
    <row r="1632" spans="1:18" s="471" customFormat="1" ht="12.75" customHeight="1" x14ac:dyDescent="0.25">
      <c r="A1632" s="467"/>
      <c r="B1632" s="523"/>
      <c r="C1632" s="523"/>
      <c r="D1632" s="523"/>
      <c r="E1632" s="523"/>
      <c r="F1632" s="523"/>
      <c r="G1632" s="523"/>
      <c r="H1632" s="523"/>
      <c r="I1632" s="523"/>
      <c r="J1632" s="523"/>
      <c r="K1632" s="523"/>
      <c r="L1632" s="523"/>
      <c r="M1632" s="523"/>
      <c r="N1632" s="523"/>
      <c r="O1632" s="523"/>
      <c r="P1632" s="523"/>
      <c r="Q1632" s="523"/>
      <c r="R1632" s="523"/>
    </row>
    <row r="1633" spans="1:18" s="471" customFormat="1" ht="12.75" customHeight="1" x14ac:dyDescent="0.25">
      <c r="A1633" s="467"/>
      <c r="B1633" s="523"/>
      <c r="C1633" s="523"/>
      <c r="D1633" s="523"/>
      <c r="E1633" s="523"/>
      <c r="F1633" s="523"/>
      <c r="G1633" s="523"/>
      <c r="H1633" s="523"/>
      <c r="I1633" s="523"/>
      <c r="J1633" s="523"/>
      <c r="K1633" s="523"/>
      <c r="L1633" s="523"/>
      <c r="M1633" s="523"/>
      <c r="N1633" s="523"/>
      <c r="O1633" s="523"/>
      <c r="P1633" s="523"/>
      <c r="Q1633" s="523"/>
      <c r="R1633" s="523"/>
    </row>
    <row r="1634" spans="1:18" s="471" customFormat="1" ht="12.75" customHeight="1" x14ac:dyDescent="0.25">
      <c r="A1634" s="467"/>
      <c r="B1634" s="523"/>
      <c r="C1634" s="523"/>
      <c r="D1634" s="523"/>
      <c r="E1634" s="523"/>
      <c r="F1634" s="523"/>
      <c r="G1634" s="523"/>
      <c r="H1634" s="523"/>
      <c r="I1634" s="523"/>
      <c r="J1634" s="523"/>
      <c r="K1634" s="523"/>
      <c r="L1634" s="523"/>
      <c r="M1634" s="523"/>
      <c r="N1634" s="523"/>
      <c r="O1634" s="523"/>
      <c r="P1634" s="523"/>
      <c r="Q1634" s="523"/>
      <c r="R1634" s="523"/>
    </row>
    <row r="1635" spans="1:18" s="471" customFormat="1" ht="12.75" customHeight="1" x14ac:dyDescent="0.25">
      <c r="A1635" s="467"/>
      <c r="B1635" s="523"/>
      <c r="C1635" s="523"/>
      <c r="D1635" s="523"/>
      <c r="E1635" s="523"/>
      <c r="F1635" s="523"/>
      <c r="G1635" s="523"/>
      <c r="H1635" s="523"/>
      <c r="I1635" s="523"/>
      <c r="J1635" s="523"/>
      <c r="K1635" s="523"/>
      <c r="L1635" s="523"/>
      <c r="M1635" s="523"/>
      <c r="N1635" s="523"/>
      <c r="O1635" s="523"/>
      <c r="P1635" s="523"/>
      <c r="Q1635" s="523"/>
      <c r="R1635" s="523"/>
    </row>
    <row r="1636" spans="1:18" s="471" customFormat="1" ht="12.75" customHeight="1" x14ac:dyDescent="0.25">
      <c r="A1636" s="467"/>
      <c r="B1636" s="523"/>
      <c r="C1636" s="523"/>
      <c r="D1636" s="523"/>
      <c r="E1636" s="523"/>
      <c r="F1636" s="523"/>
      <c r="G1636" s="523"/>
      <c r="H1636" s="523"/>
      <c r="I1636" s="523"/>
      <c r="J1636" s="523"/>
      <c r="K1636" s="523"/>
      <c r="L1636" s="523"/>
      <c r="M1636" s="523"/>
      <c r="N1636" s="523"/>
      <c r="O1636" s="523"/>
      <c r="P1636" s="523"/>
      <c r="Q1636" s="523"/>
      <c r="R1636" s="523"/>
    </row>
    <row r="1637" spans="1:18" s="471" customFormat="1" ht="12.75" customHeight="1" x14ac:dyDescent="0.25">
      <c r="A1637" s="467"/>
      <c r="B1637" s="523"/>
      <c r="C1637" s="523"/>
      <c r="D1637" s="523"/>
      <c r="E1637" s="523"/>
      <c r="F1637" s="523"/>
      <c r="G1637" s="523"/>
      <c r="H1637" s="523"/>
      <c r="I1637" s="523"/>
      <c r="J1637" s="523"/>
      <c r="K1637" s="523"/>
      <c r="L1637" s="523"/>
      <c r="M1637" s="523"/>
      <c r="N1637" s="523"/>
      <c r="O1637" s="523"/>
      <c r="P1637" s="523"/>
      <c r="Q1637" s="523"/>
      <c r="R1637" s="523"/>
    </row>
    <row r="1638" spans="1:18" s="471" customFormat="1" ht="12.75" customHeight="1" x14ac:dyDescent="0.25">
      <c r="A1638" s="467"/>
      <c r="B1638" s="523"/>
      <c r="C1638" s="523"/>
      <c r="D1638" s="523"/>
      <c r="E1638" s="523"/>
      <c r="F1638" s="523"/>
      <c r="G1638" s="523"/>
      <c r="H1638" s="523"/>
      <c r="I1638" s="523"/>
      <c r="J1638" s="523"/>
      <c r="K1638" s="523"/>
      <c r="L1638" s="523"/>
      <c r="M1638" s="523"/>
      <c r="N1638" s="523"/>
      <c r="O1638" s="523"/>
      <c r="P1638" s="523"/>
      <c r="Q1638" s="523"/>
      <c r="R1638" s="523"/>
    </row>
    <row r="1639" spans="1:18" s="471" customFormat="1" ht="12.75" customHeight="1" x14ac:dyDescent="0.25">
      <c r="A1639" s="467"/>
      <c r="B1639" s="523"/>
      <c r="C1639" s="523"/>
      <c r="D1639" s="523"/>
      <c r="E1639" s="523"/>
      <c r="F1639" s="523"/>
      <c r="G1639" s="523"/>
      <c r="H1639" s="523"/>
      <c r="I1639" s="523"/>
      <c r="J1639" s="523"/>
      <c r="K1639" s="523"/>
      <c r="L1639" s="523"/>
      <c r="M1639" s="523"/>
      <c r="N1639" s="523"/>
      <c r="O1639" s="523"/>
      <c r="P1639" s="523"/>
      <c r="Q1639" s="523"/>
      <c r="R1639" s="523"/>
    </row>
    <row r="1640" spans="1:18" s="471" customFormat="1" ht="12.75" customHeight="1" x14ac:dyDescent="0.25">
      <c r="A1640" s="467"/>
      <c r="B1640" s="523"/>
      <c r="C1640" s="523"/>
      <c r="D1640" s="523"/>
      <c r="E1640" s="523"/>
      <c r="F1640" s="523"/>
      <c r="G1640" s="523"/>
      <c r="H1640" s="523"/>
      <c r="I1640" s="523"/>
      <c r="J1640" s="523"/>
      <c r="K1640" s="523"/>
      <c r="L1640" s="523"/>
      <c r="M1640" s="523"/>
      <c r="N1640" s="523"/>
      <c r="O1640" s="523"/>
      <c r="P1640" s="523"/>
      <c r="Q1640" s="523"/>
      <c r="R1640" s="523"/>
    </row>
    <row r="1641" spans="1:18" s="471" customFormat="1" ht="12.75" customHeight="1" x14ac:dyDescent="0.25">
      <c r="A1641" s="467"/>
      <c r="B1641" s="523"/>
      <c r="C1641" s="523"/>
      <c r="D1641" s="523"/>
      <c r="E1641" s="523"/>
      <c r="F1641" s="523"/>
      <c r="G1641" s="523"/>
      <c r="H1641" s="523"/>
      <c r="I1641" s="523"/>
      <c r="J1641" s="523"/>
      <c r="K1641" s="523"/>
      <c r="L1641" s="523"/>
      <c r="M1641" s="523"/>
      <c r="N1641" s="523"/>
      <c r="O1641" s="523"/>
      <c r="P1641" s="523"/>
      <c r="Q1641" s="523"/>
      <c r="R1641" s="523"/>
    </row>
    <row r="1642" spans="1:18" s="471" customFormat="1" ht="12.75" customHeight="1" x14ac:dyDescent="0.25">
      <c r="A1642" s="467"/>
      <c r="B1642" s="523"/>
      <c r="C1642" s="523"/>
      <c r="D1642" s="523"/>
      <c r="E1642" s="523"/>
      <c r="F1642" s="523"/>
      <c r="G1642" s="523"/>
      <c r="H1642" s="523"/>
      <c r="I1642" s="523"/>
      <c r="J1642" s="523"/>
      <c r="K1642" s="523"/>
      <c r="L1642" s="523"/>
      <c r="M1642" s="523"/>
      <c r="N1642" s="523"/>
      <c r="O1642" s="523"/>
      <c r="P1642" s="523"/>
      <c r="Q1642" s="523"/>
      <c r="R1642" s="523"/>
    </row>
    <row r="1643" spans="1:18" s="471" customFormat="1" ht="12.75" customHeight="1" x14ac:dyDescent="0.25">
      <c r="A1643" s="467"/>
      <c r="B1643" s="523"/>
      <c r="C1643" s="523"/>
      <c r="D1643" s="523"/>
      <c r="E1643" s="523"/>
      <c r="F1643" s="523"/>
      <c r="G1643" s="523"/>
      <c r="H1643" s="523"/>
      <c r="I1643" s="523"/>
      <c r="J1643" s="523"/>
      <c r="K1643" s="523"/>
      <c r="L1643" s="523"/>
      <c r="M1643" s="523"/>
      <c r="N1643" s="523"/>
      <c r="O1643" s="523"/>
      <c r="P1643" s="523"/>
      <c r="Q1643" s="523"/>
      <c r="R1643" s="523"/>
    </row>
    <row r="1644" spans="1:18" s="471" customFormat="1" ht="12.75" customHeight="1" x14ac:dyDescent="0.25">
      <c r="A1644" s="467"/>
      <c r="B1644" s="523"/>
      <c r="C1644" s="523"/>
      <c r="D1644" s="523"/>
      <c r="E1644" s="523"/>
      <c r="F1644" s="523"/>
      <c r="G1644" s="523"/>
      <c r="H1644" s="523"/>
      <c r="I1644" s="523"/>
      <c r="J1644" s="523"/>
      <c r="K1644" s="523"/>
      <c r="L1644" s="523"/>
      <c r="M1644" s="523"/>
      <c r="N1644" s="523"/>
      <c r="O1644" s="523"/>
      <c r="P1644" s="523"/>
      <c r="Q1644" s="523"/>
      <c r="R1644" s="523"/>
    </row>
    <row r="1645" spans="1:18" s="471" customFormat="1" ht="12.75" customHeight="1" x14ac:dyDescent="0.25">
      <c r="A1645" s="467"/>
      <c r="B1645" s="523"/>
      <c r="C1645" s="523"/>
      <c r="D1645" s="523"/>
      <c r="E1645" s="523"/>
      <c r="F1645" s="523"/>
      <c r="G1645" s="523"/>
      <c r="H1645" s="523"/>
      <c r="I1645" s="523"/>
      <c r="J1645" s="523"/>
      <c r="K1645" s="523"/>
      <c r="L1645" s="523"/>
      <c r="M1645" s="523"/>
      <c r="N1645" s="523"/>
      <c r="O1645" s="523"/>
      <c r="P1645" s="523"/>
      <c r="Q1645" s="523"/>
      <c r="R1645" s="523"/>
    </row>
    <row r="1646" spans="1:18" s="471" customFormat="1" ht="12.75" customHeight="1" x14ac:dyDescent="0.25">
      <c r="A1646" s="467"/>
      <c r="B1646" s="523"/>
      <c r="C1646" s="523"/>
      <c r="D1646" s="523"/>
      <c r="E1646" s="523"/>
      <c r="F1646" s="523"/>
      <c r="G1646" s="523"/>
      <c r="H1646" s="523"/>
      <c r="I1646" s="523"/>
      <c r="J1646" s="523"/>
      <c r="K1646" s="523"/>
      <c r="L1646" s="523"/>
      <c r="M1646" s="523"/>
      <c r="N1646" s="523"/>
      <c r="O1646" s="523"/>
      <c r="P1646" s="523"/>
      <c r="Q1646" s="523"/>
      <c r="R1646" s="523"/>
    </row>
    <row r="1647" spans="1:18" s="471" customFormat="1" ht="12.75" customHeight="1" x14ac:dyDescent="0.25">
      <c r="A1647" s="467"/>
      <c r="B1647" s="523"/>
      <c r="C1647" s="523"/>
      <c r="D1647" s="523"/>
      <c r="E1647" s="523"/>
      <c r="F1647" s="523"/>
      <c r="G1647" s="523"/>
      <c r="H1647" s="523"/>
      <c r="I1647" s="523"/>
      <c r="J1647" s="523"/>
      <c r="K1647" s="523"/>
      <c r="L1647" s="523"/>
      <c r="M1647" s="523"/>
      <c r="N1647" s="523"/>
      <c r="O1647" s="523"/>
      <c r="P1647" s="523"/>
      <c r="Q1647" s="523"/>
      <c r="R1647" s="523"/>
    </row>
    <row r="1648" spans="1:18" s="471" customFormat="1" ht="12.75" customHeight="1" x14ac:dyDescent="0.25">
      <c r="A1648" s="467"/>
      <c r="B1648" s="523"/>
      <c r="C1648" s="523"/>
      <c r="D1648" s="523"/>
      <c r="E1648" s="523"/>
      <c r="F1648" s="523"/>
      <c r="G1648" s="523"/>
      <c r="H1648" s="523"/>
      <c r="I1648" s="523"/>
      <c r="J1648" s="523"/>
      <c r="K1648" s="523"/>
      <c r="L1648" s="523"/>
      <c r="M1648" s="523"/>
      <c r="N1648" s="523"/>
      <c r="O1648" s="523"/>
      <c r="P1648" s="523"/>
      <c r="Q1648" s="523"/>
      <c r="R1648" s="523"/>
    </row>
    <row r="1649" spans="1:18" s="471" customFormat="1" ht="12.75" customHeight="1" x14ac:dyDescent="0.25">
      <c r="A1649" s="467"/>
      <c r="B1649" s="523"/>
      <c r="C1649" s="523"/>
      <c r="D1649" s="523"/>
      <c r="E1649" s="523"/>
      <c r="F1649" s="523"/>
      <c r="G1649" s="523"/>
      <c r="H1649" s="523"/>
      <c r="I1649" s="523"/>
      <c r="J1649" s="523"/>
      <c r="K1649" s="523"/>
      <c r="L1649" s="523"/>
      <c r="M1649" s="523"/>
      <c r="N1649" s="523"/>
      <c r="O1649" s="523"/>
      <c r="P1649" s="523"/>
      <c r="Q1649" s="523"/>
      <c r="R1649" s="523"/>
    </row>
    <row r="1650" spans="1:18" s="471" customFormat="1" ht="12.75" customHeight="1" x14ac:dyDescent="0.25">
      <c r="A1650" s="467"/>
      <c r="B1650" s="523"/>
      <c r="C1650" s="523"/>
      <c r="D1650" s="523"/>
      <c r="E1650" s="523"/>
      <c r="F1650" s="523"/>
      <c r="G1650" s="523"/>
      <c r="H1650" s="523"/>
      <c r="I1650" s="523"/>
      <c r="J1650" s="523"/>
      <c r="K1650" s="523"/>
      <c r="L1650" s="523"/>
      <c r="M1650" s="523"/>
      <c r="N1650" s="523"/>
      <c r="O1650" s="523"/>
      <c r="P1650" s="523"/>
      <c r="Q1650" s="523"/>
      <c r="R1650" s="523"/>
    </row>
    <row r="1651" spans="1:18" s="471" customFormat="1" ht="12.75" customHeight="1" x14ac:dyDescent="0.25">
      <c r="A1651" s="467"/>
      <c r="B1651" s="523"/>
      <c r="C1651" s="523"/>
      <c r="D1651" s="523"/>
      <c r="E1651" s="523"/>
      <c r="F1651" s="523"/>
      <c r="G1651" s="523"/>
      <c r="H1651" s="523"/>
      <c r="I1651" s="523"/>
      <c r="J1651" s="523"/>
      <c r="K1651" s="523"/>
      <c r="L1651" s="523"/>
      <c r="M1651" s="523"/>
      <c r="N1651" s="523"/>
      <c r="O1651" s="523"/>
      <c r="P1651" s="523"/>
      <c r="Q1651" s="523"/>
      <c r="R1651" s="523"/>
    </row>
    <row r="1652" spans="1:18" s="471" customFormat="1" ht="12.75" customHeight="1" x14ac:dyDescent="0.25">
      <c r="A1652" s="467"/>
      <c r="B1652" s="523"/>
      <c r="C1652" s="523"/>
      <c r="D1652" s="523"/>
      <c r="E1652" s="523"/>
      <c r="F1652" s="523"/>
      <c r="G1652" s="523"/>
      <c r="H1652" s="523"/>
      <c r="I1652" s="523"/>
      <c r="J1652" s="523"/>
      <c r="K1652" s="523"/>
      <c r="L1652" s="523"/>
      <c r="M1652" s="523"/>
      <c r="N1652" s="523"/>
      <c r="O1652" s="523"/>
      <c r="P1652" s="523"/>
      <c r="Q1652" s="523"/>
      <c r="R1652" s="523"/>
    </row>
    <row r="1653" spans="1:18" s="471" customFormat="1" ht="12.75" customHeight="1" x14ac:dyDescent="0.25">
      <c r="A1653" s="467"/>
      <c r="B1653" s="523"/>
      <c r="C1653" s="523"/>
      <c r="D1653" s="523"/>
      <c r="E1653" s="523"/>
      <c r="F1653" s="523"/>
      <c r="G1653" s="523"/>
      <c r="H1653" s="523"/>
      <c r="I1653" s="523"/>
      <c r="J1653" s="523"/>
      <c r="K1653" s="523"/>
      <c r="L1653" s="523"/>
      <c r="M1653" s="523"/>
      <c r="N1653" s="523"/>
      <c r="O1653" s="523"/>
      <c r="P1653" s="523"/>
      <c r="Q1653" s="523"/>
      <c r="R1653" s="523"/>
    </row>
    <row r="1654" spans="1:18" s="471" customFormat="1" ht="12.75" customHeight="1" x14ac:dyDescent="0.25">
      <c r="A1654" s="467"/>
      <c r="B1654" s="523"/>
      <c r="C1654" s="523"/>
      <c r="D1654" s="523"/>
      <c r="E1654" s="523"/>
      <c r="F1654" s="523"/>
      <c r="G1654" s="523"/>
      <c r="H1654" s="523"/>
      <c r="I1654" s="523"/>
      <c r="J1654" s="523"/>
      <c r="K1654" s="523"/>
      <c r="L1654" s="523"/>
      <c r="M1654" s="523"/>
      <c r="N1654" s="523"/>
      <c r="O1654" s="523"/>
      <c r="P1654" s="523"/>
      <c r="Q1654" s="523"/>
      <c r="R1654" s="523"/>
    </row>
    <row r="1655" spans="1:18" s="471" customFormat="1" ht="12.75" customHeight="1" x14ac:dyDescent="0.25">
      <c r="A1655" s="467"/>
      <c r="B1655" s="523"/>
      <c r="C1655" s="523"/>
      <c r="D1655" s="523"/>
      <c r="E1655" s="523"/>
      <c r="F1655" s="523"/>
      <c r="G1655" s="523"/>
      <c r="H1655" s="523"/>
      <c r="I1655" s="523"/>
      <c r="J1655" s="523"/>
      <c r="K1655" s="523"/>
      <c r="L1655" s="523"/>
      <c r="M1655" s="523"/>
      <c r="N1655" s="523"/>
      <c r="O1655" s="523"/>
      <c r="P1655" s="523"/>
      <c r="Q1655" s="523"/>
      <c r="R1655" s="523"/>
    </row>
    <row r="1656" spans="1:18" s="471" customFormat="1" ht="12.75" customHeight="1" x14ac:dyDescent="0.25">
      <c r="A1656" s="467"/>
      <c r="B1656" s="523"/>
      <c r="C1656" s="523"/>
      <c r="D1656" s="523"/>
      <c r="E1656" s="523"/>
      <c r="F1656" s="523"/>
      <c r="G1656" s="523"/>
      <c r="H1656" s="523"/>
      <c r="I1656" s="523"/>
      <c r="J1656" s="523"/>
      <c r="K1656" s="523"/>
      <c r="L1656" s="523"/>
      <c r="M1656" s="523"/>
      <c r="N1656" s="523"/>
      <c r="O1656" s="523"/>
      <c r="P1656" s="523"/>
      <c r="Q1656" s="523"/>
      <c r="R1656" s="523"/>
    </row>
    <row r="1657" spans="1:18" s="471" customFormat="1" ht="12.75" customHeight="1" x14ac:dyDescent="0.25">
      <c r="A1657" s="467"/>
      <c r="B1657" s="523"/>
      <c r="C1657" s="523"/>
      <c r="D1657" s="523"/>
      <c r="E1657" s="523"/>
      <c r="F1657" s="523"/>
      <c r="G1657" s="523"/>
      <c r="H1657" s="523"/>
      <c r="I1657" s="523"/>
      <c r="J1657" s="523"/>
      <c r="K1657" s="523"/>
      <c r="L1657" s="523"/>
      <c r="M1657" s="523"/>
      <c r="N1657" s="523"/>
      <c r="O1657" s="523"/>
      <c r="P1657" s="523"/>
      <c r="Q1657" s="523"/>
      <c r="R1657" s="523"/>
    </row>
    <row r="1658" spans="1:18" s="471" customFormat="1" ht="12.75" customHeight="1" x14ac:dyDescent="0.25">
      <c r="A1658" s="467"/>
      <c r="B1658" s="523"/>
      <c r="C1658" s="523"/>
      <c r="D1658" s="523"/>
      <c r="E1658" s="523"/>
      <c r="F1658" s="523"/>
      <c r="G1658" s="523"/>
      <c r="H1658" s="523"/>
      <c r="I1658" s="523"/>
      <c r="J1658" s="523"/>
      <c r="K1658" s="523"/>
      <c r="L1658" s="523"/>
      <c r="M1658" s="523"/>
      <c r="N1658" s="523"/>
      <c r="O1658" s="523"/>
      <c r="P1658" s="523"/>
      <c r="Q1658" s="523"/>
      <c r="R1658" s="523"/>
    </row>
    <row r="1659" spans="1:18" s="471" customFormat="1" ht="12.75" customHeight="1" x14ac:dyDescent="0.25">
      <c r="A1659" s="467"/>
      <c r="B1659" s="523"/>
      <c r="C1659" s="523"/>
      <c r="D1659" s="523"/>
      <c r="E1659" s="523"/>
      <c r="F1659" s="523"/>
      <c r="G1659" s="523"/>
      <c r="H1659" s="523"/>
      <c r="I1659" s="523"/>
      <c r="J1659" s="523"/>
      <c r="K1659" s="523"/>
      <c r="L1659" s="523"/>
      <c r="M1659" s="523"/>
      <c r="N1659" s="523"/>
      <c r="O1659" s="523"/>
      <c r="P1659" s="523"/>
      <c r="Q1659" s="523"/>
      <c r="R1659" s="523"/>
    </row>
    <row r="1660" spans="1:18" s="471" customFormat="1" ht="12.75" customHeight="1" x14ac:dyDescent="0.25">
      <c r="A1660" s="467"/>
      <c r="B1660" s="523"/>
      <c r="C1660" s="523"/>
      <c r="D1660" s="523"/>
      <c r="E1660" s="523"/>
      <c r="F1660" s="523"/>
      <c r="G1660" s="523"/>
      <c r="H1660" s="523"/>
      <c r="I1660" s="523"/>
      <c r="J1660" s="523"/>
      <c r="K1660" s="523"/>
      <c r="L1660" s="523"/>
      <c r="M1660" s="523"/>
      <c r="N1660" s="523"/>
      <c r="O1660" s="523"/>
      <c r="P1660" s="523"/>
      <c r="Q1660" s="523"/>
      <c r="R1660" s="523"/>
    </row>
    <row r="1661" spans="1:18" s="471" customFormat="1" ht="12.75" customHeight="1" x14ac:dyDescent="0.25">
      <c r="A1661" s="467"/>
      <c r="B1661" s="523"/>
      <c r="C1661" s="523"/>
      <c r="D1661" s="523"/>
      <c r="E1661" s="523"/>
      <c r="F1661" s="523"/>
      <c r="G1661" s="523"/>
      <c r="H1661" s="523"/>
      <c r="I1661" s="523"/>
      <c r="J1661" s="523"/>
      <c r="K1661" s="523"/>
      <c r="L1661" s="523"/>
      <c r="M1661" s="523"/>
      <c r="N1661" s="523"/>
      <c r="O1661" s="523"/>
      <c r="P1661" s="523"/>
      <c r="Q1661" s="523"/>
      <c r="R1661" s="523"/>
    </row>
    <row r="1662" spans="1:18" s="471" customFormat="1" ht="12.75" customHeight="1" x14ac:dyDescent="0.25">
      <c r="A1662" s="467"/>
      <c r="B1662" s="523"/>
      <c r="C1662" s="523"/>
      <c r="D1662" s="523"/>
      <c r="E1662" s="523"/>
      <c r="F1662" s="523"/>
      <c r="G1662" s="523"/>
      <c r="H1662" s="523"/>
      <c r="I1662" s="523"/>
      <c r="J1662" s="523"/>
      <c r="K1662" s="523"/>
      <c r="L1662" s="523"/>
      <c r="M1662" s="523"/>
      <c r="N1662" s="523"/>
      <c r="O1662" s="523"/>
      <c r="P1662" s="523"/>
      <c r="Q1662" s="523"/>
      <c r="R1662" s="523"/>
    </row>
    <row r="1663" spans="1:18" s="471" customFormat="1" ht="12.75" customHeight="1" x14ac:dyDescent="0.25">
      <c r="A1663" s="467"/>
      <c r="B1663" s="523"/>
      <c r="C1663" s="523"/>
      <c r="D1663" s="523"/>
      <c r="E1663" s="523"/>
      <c r="F1663" s="523"/>
      <c r="G1663" s="523"/>
      <c r="H1663" s="523"/>
      <c r="I1663" s="523"/>
      <c r="J1663" s="523"/>
      <c r="K1663" s="523"/>
      <c r="L1663" s="523"/>
      <c r="M1663" s="523"/>
      <c r="N1663" s="523"/>
      <c r="O1663" s="523"/>
      <c r="P1663" s="523"/>
      <c r="Q1663" s="523"/>
      <c r="R1663" s="523"/>
    </row>
    <row r="1664" spans="1:18" s="471" customFormat="1" ht="12.75" customHeight="1" x14ac:dyDescent="0.25">
      <c r="A1664" s="467"/>
      <c r="B1664" s="523"/>
      <c r="C1664" s="523"/>
      <c r="D1664" s="523"/>
      <c r="E1664" s="523"/>
      <c r="F1664" s="523"/>
      <c r="G1664" s="523"/>
      <c r="H1664" s="523"/>
      <c r="I1664" s="523"/>
      <c r="J1664" s="523"/>
      <c r="K1664" s="523"/>
      <c r="L1664" s="523"/>
      <c r="M1664" s="523"/>
      <c r="N1664" s="523"/>
      <c r="O1664" s="523"/>
      <c r="P1664" s="523"/>
      <c r="Q1664" s="523"/>
      <c r="R1664" s="523"/>
    </row>
    <row r="1665" spans="1:18" s="471" customFormat="1" ht="12.75" customHeight="1" x14ac:dyDescent="0.25">
      <c r="A1665" s="467"/>
      <c r="B1665" s="523"/>
      <c r="C1665" s="523"/>
      <c r="D1665" s="523"/>
      <c r="E1665" s="523"/>
      <c r="F1665" s="523"/>
      <c r="G1665" s="523"/>
      <c r="H1665" s="523"/>
      <c r="I1665" s="523"/>
      <c r="J1665" s="523"/>
      <c r="K1665" s="523"/>
      <c r="L1665" s="523"/>
      <c r="M1665" s="523"/>
      <c r="N1665" s="523"/>
      <c r="O1665" s="523"/>
      <c r="P1665" s="523"/>
      <c r="Q1665" s="523"/>
      <c r="R1665" s="523"/>
    </row>
    <row r="1666" spans="1:18" s="471" customFormat="1" ht="12.75" customHeight="1" x14ac:dyDescent="0.25">
      <c r="A1666" s="467"/>
      <c r="B1666" s="523"/>
      <c r="C1666" s="523"/>
      <c r="D1666" s="523"/>
      <c r="E1666" s="523"/>
      <c r="F1666" s="523"/>
      <c r="G1666" s="523"/>
      <c r="H1666" s="523"/>
      <c r="I1666" s="523"/>
      <c r="J1666" s="523"/>
      <c r="K1666" s="523"/>
      <c r="L1666" s="523"/>
      <c r="M1666" s="523"/>
      <c r="N1666" s="523"/>
      <c r="O1666" s="523"/>
      <c r="P1666" s="523"/>
      <c r="Q1666" s="523"/>
      <c r="R1666" s="523"/>
    </row>
    <row r="1667" spans="1:18" s="471" customFormat="1" ht="12.75" customHeight="1" x14ac:dyDescent="0.25">
      <c r="A1667" s="467"/>
      <c r="B1667" s="523"/>
      <c r="C1667" s="523"/>
      <c r="D1667" s="523"/>
      <c r="E1667" s="523"/>
      <c r="F1667" s="523"/>
      <c r="G1667" s="523"/>
      <c r="H1667" s="523"/>
      <c r="I1667" s="523"/>
      <c r="J1667" s="523"/>
      <c r="K1667" s="523"/>
      <c r="L1667" s="523"/>
      <c r="M1667" s="523"/>
      <c r="N1667" s="523"/>
      <c r="O1667" s="523"/>
      <c r="P1667" s="523"/>
      <c r="Q1667" s="523"/>
      <c r="R1667" s="523"/>
    </row>
    <row r="1668" spans="1:18" s="471" customFormat="1" ht="12.75" customHeight="1" x14ac:dyDescent="0.25">
      <c r="A1668" s="467"/>
      <c r="B1668" s="523"/>
      <c r="C1668" s="523"/>
      <c r="D1668" s="523"/>
      <c r="E1668" s="523"/>
      <c r="F1668" s="523"/>
      <c r="G1668" s="523"/>
      <c r="H1668" s="523"/>
      <c r="I1668" s="523"/>
      <c r="J1668" s="523"/>
      <c r="K1668" s="523"/>
      <c r="L1668" s="523"/>
      <c r="M1668" s="523"/>
      <c r="N1668" s="523"/>
      <c r="O1668" s="523"/>
      <c r="P1668" s="523"/>
      <c r="Q1668" s="523"/>
      <c r="R1668" s="523"/>
    </row>
    <row r="1669" spans="1:18" s="471" customFormat="1" ht="12.75" customHeight="1" x14ac:dyDescent="0.25">
      <c r="A1669" s="467"/>
      <c r="B1669" s="523"/>
      <c r="C1669" s="523"/>
      <c r="D1669" s="523"/>
      <c r="E1669" s="523"/>
      <c r="F1669" s="523"/>
      <c r="G1669" s="523"/>
      <c r="H1669" s="523"/>
      <c r="I1669" s="523"/>
      <c r="J1669" s="523"/>
      <c r="K1669" s="523"/>
      <c r="L1669" s="523"/>
      <c r="M1669" s="523"/>
      <c r="N1669" s="523"/>
      <c r="O1669" s="523"/>
      <c r="P1669" s="523"/>
      <c r="Q1669" s="523"/>
      <c r="R1669" s="523"/>
    </row>
    <row r="1670" spans="1:18" s="471" customFormat="1" ht="12.75" customHeight="1" x14ac:dyDescent="0.25">
      <c r="A1670" s="467"/>
      <c r="B1670" s="523"/>
      <c r="C1670" s="523"/>
      <c r="D1670" s="523"/>
      <c r="E1670" s="523"/>
      <c r="F1670" s="523"/>
      <c r="G1670" s="523"/>
      <c r="H1670" s="523"/>
      <c r="I1670" s="523"/>
      <c r="J1670" s="523"/>
      <c r="K1670" s="523"/>
      <c r="L1670" s="523"/>
      <c r="M1670" s="523"/>
      <c r="N1670" s="523"/>
      <c r="O1670" s="523"/>
      <c r="P1670" s="523"/>
      <c r="Q1670" s="523"/>
      <c r="R1670" s="523"/>
    </row>
    <row r="1671" spans="1:18" s="471" customFormat="1" ht="12.75" customHeight="1" x14ac:dyDescent="0.25">
      <c r="A1671" s="467"/>
      <c r="B1671" s="523"/>
      <c r="C1671" s="523"/>
      <c r="D1671" s="523"/>
      <c r="E1671" s="523"/>
      <c r="F1671" s="523"/>
      <c r="G1671" s="523"/>
      <c r="H1671" s="523"/>
      <c r="I1671" s="523"/>
      <c r="J1671" s="523"/>
      <c r="K1671" s="523"/>
      <c r="L1671" s="523"/>
      <c r="M1671" s="523"/>
      <c r="N1671" s="523"/>
      <c r="O1671" s="523"/>
      <c r="P1671" s="523"/>
      <c r="Q1671" s="523"/>
      <c r="R1671" s="523"/>
    </row>
    <row r="1672" spans="1:18" s="471" customFormat="1" ht="12.75" customHeight="1" x14ac:dyDescent="0.25">
      <c r="A1672" s="467"/>
      <c r="B1672" s="523"/>
      <c r="C1672" s="523"/>
      <c r="D1672" s="523"/>
      <c r="E1672" s="523"/>
      <c r="F1672" s="523"/>
      <c r="G1672" s="523"/>
      <c r="H1672" s="523"/>
      <c r="I1672" s="523"/>
      <c r="J1672" s="523"/>
      <c r="K1672" s="523"/>
      <c r="L1672" s="523"/>
      <c r="M1672" s="523"/>
      <c r="N1672" s="523"/>
      <c r="O1672" s="523"/>
      <c r="P1672" s="523"/>
      <c r="Q1672" s="523"/>
      <c r="R1672" s="523"/>
    </row>
    <row r="1673" spans="1:18" s="471" customFormat="1" ht="12.75" customHeight="1" x14ac:dyDescent="0.25">
      <c r="A1673" s="467"/>
      <c r="B1673" s="523"/>
      <c r="C1673" s="523"/>
      <c r="D1673" s="523"/>
      <c r="E1673" s="523"/>
      <c r="F1673" s="523"/>
      <c r="G1673" s="523"/>
      <c r="H1673" s="523"/>
      <c r="I1673" s="523"/>
      <c r="J1673" s="523"/>
      <c r="K1673" s="523"/>
      <c r="L1673" s="523"/>
      <c r="M1673" s="523"/>
      <c r="N1673" s="523"/>
      <c r="O1673" s="523"/>
      <c r="P1673" s="523"/>
      <c r="Q1673" s="523"/>
      <c r="R1673" s="523"/>
    </row>
    <row r="1674" spans="1:18" s="471" customFormat="1" ht="12.75" customHeight="1" x14ac:dyDescent="0.25">
      <c r="A1674" s="467"/>
      <c r="B1674" s="523"/>
      <c r="C1674" s="523"/>
      <c r="D1674" s="523"/>
      <c r="E1674" s="523"/>
      <c r="F1674" s="523"/>
      <c r="G1674" s="523"/>
      <c r="H1674" s="523"/>
      <c r="I1674" s="523"/>
      <c r="J1674" s="523"/>
      <c r="K1674" s="523"/>
      <c r="L1674" s="523"/>
      <c r="M1674" s="523"/>
      <c r="N1674" s="523"/>
      <c r="O1674" s="523"/>
      <c r="P1674" s="523"/>
      <c r="Q1674" s="523"/>
      <c r="R1674" s="523"/>
    </row>
    <row r="1675" spans="1:18" s="471" customFormat="1" ht="12.75" customHeight="1" x14ac:dyDescent="0.25">
      <c r="A1675" s="467"/>
      <c r="B1675" s="523"/>
      <c r="C1675" s="523"/>
      <c r="D1675" s="523"/>
      <c r="E1675" s="523"/>
      <c r="F1675" s="523"/>
      <c r="G1675" s="523"/>
      <c r="H1675" s="523"/>
      <c r="I1675" s="523"/>
      <c r="J1675" s="523"/>
      <c r="K1675" s="523"/>
      <c r="L1675" s="523"/>
      <c r="M1675" s="523"/>
      <c r="N1675" s="523"/>
      <c r="O1675" s="523"/>
      <c r="P1675" s="523"/>
      <c r="Q1675" s="523"/>
      <c r="R1675" s="523"/>
    </row>
    <row r="1676" spans="1:18" s="471" customFormat="1" ht="12.75" customHeight="1" x14ac:dyDescent="0.25">
      <c r="A1676" s="467"/>
      <c r="B1676" s="523"/>
      <c r="C1676" s="523"/>
      <c r="D1676" s="523"/>
      <c r="E1676" s="523"/>
      <c r="F1676" s="523"/>
      <c r="G1676" s="523"/>
      <c r="H1676" s="523"/>
      <c r="I1676" s="523"/>
      <c r="J1676" s="523"/>
      <c r="K1676" s="523"/>
      <c r="L1676" s="523"/>
      <c r="M1676" s="523"/>
      <c r="N1676" s="523"/>
      <c r="O1676" s="523"/>
      <c r="P1676" s="523"/>
      <c r="Q1676" s="523"/>
      <c r="R1676" s="523"/>
    </row>
    <row r="1677" spans="1:18" s="471" customFormat="1" ht="12.75" customHeight="1" x14ac:dyDescent="0.25">
      <c r="A1677" s="467"/>
      <c r="B1677" s="523"/>
      <c r="C1677" s="523"/>
      <c r="D1677" s="523"/>
      <c r="E1677" s="523"/>
      <c r="F1677" s="523"/>
      <c r="G1677" s="523"/>
      <c r="H1677" s="523"/>
      <c r="I1677" s="523"/>
      <c r="J1677" s="523"/>
      <c r="K1677" s="523"/>
      <c r="L1677" s="523"/>
      <c r="M1677" s="523"/>
      <c r="N1677" s="523"/>
      <c r="O1677" s="523"/>
      <c r="P1677" s="523"/>
      <c r="Q1677" s="523"/>
      <c r="R1677" s="523"/>
    </row>
    <row r="1678" spans="1:18" s="471" customFormat="1" ht="12.75" customHeight="1" x14ac:dyDescent="0.25">
      <c r="A1678" s="467"/>
      <c r="B1678" s="523"/>
      <c r="C1678" s="523"/>
      <c r="D1678" s="523"/>
      <c r="E1678" s="523"/>
      <c r="F1678" s="523"/>
      <c r="G1678" s="523"/>
      <c r="H1678" s="523"/>
      <c r="I1678" s="523"/>
      <c r="J1678" s="523"/>
      <c r="K1678" s="523"/>
      <c r="L1678" s="523"/>
      <c r="M1678" s="523"/>
      <c r="N1678" s="523"/>
      <c r="O1678" s="523"/>
      <c r="P1678" s="523"/>
      <c r="Q1678" s="523"/>
      <c r="R1678" s="523"/>
    </row>
    <row r="1679" spans="1:18" s="471" customFormat="1" ht="12.75" customHeight="1" x14ac:dyDescent="0.25">
      <c r="A1679" s="467"/>
      <c r="B1679" s="523"/>
      <c r="C1679" s="523"/>
      <c r="D1679" s="523"/>
      <c r="E1679" s="523"/>
      <c r="F1679" s="523"/>
      <c r="G1679" s="523"/>
      <c r="H1679" s="523"/>
      <c r="I1679" s="523"/>
      <c r="J1679" s="523"/>
      <c r="K1679" s="523"/>
      <c r="L1679" s="523"/>
      <c r="M1679" s="523"/>
      <c r="N1679" s="523"/>
      <c r="O1679" s="523"/>
      <c r="P1679" s="523"/>
      <c r="Q1679" s="523"/>
      <c r="R1679" s="523"/>
    </row>
    <row r="1680" spans="1:18" s="471" customFormat="1" ht="12.75" customHeight="1" x14ac:dyDescent="0.25">
      <c r="A1680" s="467"/>
      <c r="B1680" s="523"/>
      <c r="C1680" s="523"/>
      <c r="D1680" s="523"/>
      <c r="E1680" s="523"/>
      <c r="F1680" s="523"/>
      <c r="G1680" s="523"/>
      <c r="H1680" s="523"/>
      <c r="I1680" s="523"/>
      <c r="J1680" s="523"/>
      <c r="K1680" s="523"/>
      <c r="L1680" s="523"/>
      <c r="M1680" s="523"/>
      <c r="N1680" s="523"/>
      <c r="O1680" s="523"/>
      <c r="P1680" s="523"/>
      <c r="Q1680" s="523"/>
      <c r="R1680" s="523"/>
    </row>
    <row r="1681" spans="1:18" s="471" customFormat="1" ht="12.75" customHeight="1" x14ac:dyDescent="0.25">
      <c r="A1681" s="467"/>
      <c r="B1681" s="523"/>
      <c r="C1681" s="523"/>
      <c r="D1681" s="523"/>
      <c r="E1681" s="523"/>
      <c r="F1681" s="523"/>
      <c r="G1681" s="523"/>
      <c r="H1681" s="523"/>
      <c r="I1681" s="523"/>
      <c r="J1681" s="523"/>
      <c r="K1681" s="523"/>
      <c r="L1681" s="523"/>
      <c r="M1681" s="523"/>
      <c r="N1681" s="523"/>
      <c r="O1681" s="523"/>
      <c r="P1681" s="523"/>
      <c r="Q1681" s="523"/>
      <c r="R1681" s="523"/>
    </row>
    <row r="1682" spans="1:18" s="471" customFormat="1" ht="12.75" customHeight="1" x14ac:dyDescent="0.25">
      <c r="A1682" s="467"/>
      <c r="B1682" s="523"/>
      <c r="C1682" s="523"/>
      <c r="D1682" s="523"/>
      <c r="E1682" s="523"/>
      <c r="F1682" s="523"/>
      <c r="G1682" s="523"/>
      <c r="H1682" s="523"/>
      <c r="I1682" s="523"/>
      <c r="J1682" s="523"/>
      <c r="K1682" s="523"/>
      <c r="L1682" s="523"/>
      <c r="M1682" s="523"/>
      <c r="N1682" s="523"/>
      <c r="O1682" s="523"/>
      <c r="P1682" s="523"/>
      <c r="Q1682" s="523"/>
      <c r="R1682" s="523"/>
    </row>
    <row r="1683" spans="1:18" s="471" customFormat="1" ht="12.75" customHeight="1" x14ac:dyDescent="0.25">
      <c r="A1683" s="467"/>
      <c r="B1683" s="523"/>
      <c r="C1683" s="523"/>
      <c r="D1683" s="523"/>
      <c r="E1683" s="523"/>
      <c r="F1683" s="523"/>
      <c r="G1683" s="523"/>
      <c r="H1683" s="523"/>
      <c r="I1683" s="523"/>
      <c r="J1683" s="523"/>
      <c r="K1683" s="523"/>
      <c r="L1683" s="523"/>
      <c r="M1683" s="523"/>
      <c r="N1683" s="523"/>
      <c r="O1683" s="523"/>
      <c r="P1683" s="523"/>
      <c r="Q1683" s="523"/>
      <c r="R1683" s="523"/>
    </row>
    <row r="1684" spans="1:18" s="471" customFormat="1" ht="12.75" customHeight="1" x14ac:dyDescent="0.25">
      <c r="A1684" s="467"/>
      <c r="B1684" s="523"/>
      <c r="C1684" s="523"/>
      <c r="D1684" s="523"/>
      <c r="E1684" s="523"/>
      <c r="F1684" s="523"/>
      <c r="G1684" s="523"/>
      <c r="H1684" s="523"/>
      <c r="I1684" s="523"/>
      <c r="J1684" s="523"/>
      <c r="K1684" s="523"/>
      <c r="L1684" s="523"/>
      <c r="M1684" s="523"/>
      <c r="N1684" s="523"/>
      <c r="O1684" s="523"/>
      <c r="P1684" s="523"/>
      <c r="Q1684" s="523"/>
      <c r="R1684" s="523"/>
    </row>
    <row r="1685" spans="1:18" s="471" customFormat="1" ht="12.75" customHeight="1" x14ac:dyDescent="0.25">
      <c r="A1685" s="467"/>
      <c r="B1685" s="523"/>
      <c r="C1685" s="523"/>
      <c r="D1685" s="523"/>
      <c r="E1685" s="523"/>
      <c r="F1685" s="523"/>
      <c r="G1685" s="523"/>
      <c r="H1685" s="523"/>
      <c r="I1685" s="523"/>
      <c r="J1685" s="523"/>
      <c r="K1685" s="523"/>
      <c r="L1685" s="523"/>
      <c r="M1685" s="523"/>
      <c r="N1685" s="523"/>
      <c r="O1685" s="523"/>
      <c r="P1685" s="523"/>
      <c r="Q1685" s="523"/>
      <c r="R1685" s="523"/>
    </row>
    <row r="1686" spans="1:18" s="471" customFormat="1" ht="12.75" customHeight="1" x14ac:dyDescent="0.25">
      <c r="A1686" s="467"/>
      <c r="B1686" s="523"/>
      <c r="C1686" s="523"/>
      <c r="D1686" s="523"/>
      <c r="E1686" s="523"/>
      <c r="F1686" s="523"/>
      <c r="G1686" s="523"/>
      <c r="H1686" s="523"/>
      <c r="I1686" s="523"/>
      <c r="J1686" s="523"/>
      <c r="K1686" s="523"/>
      <c r="L1686" s="523"/>
      <c r="M1686" s="523"/>
      <c r="N1686" s="523"/>
      <c r="O1686" s="523"/>
      <c r="P1686" s="523"/>
      <c r="Q1686" s="523"/>
      <c r="R1686" s="523"/>
    </row>
    <row r="1687" spans="1:18" s="471" customFormat="1" ht="12.75" customHeight="1" x14ac:dyDescent="0.25">
      <c r="A1687" s="467"/>
      <c r="B1687" s="523"/>
      <c r="C1687" s="523"/>
      <c r="D1687" s="523"/>
      <c r="E1687" s="523"/>
      <c r="F1687" s="523"/>
      <c r="G1687" s="523"/>
      <c r="H1687" s="523"/>
      <c r="I1687" s="523"/>
      <c r="J1687" s="523"/>
      <c r="K1687" s="523"/>
      <c r="L1687" s="523"/>
      <c r="M1687" s="523"/>
      <c r="N1687" s="523"/>
      <c r="O1687" s="523"/>
      <c r="P1687" s="523"/>
      <c r="Q1687" s="523"/>
      <c r="R1687" s="523"/>
    </row>
    <row r="1688" spans="1:18" s="471" customFormat="1" ht="12.75" customHeight="1" x14ac:dyDescent="0.25">
      <c r="A1688" s="467"/>
      <c r="B1688" s="523"/>
      <c r="C1688" s="523"/>
      <c r="D1688" s="523"/>
      <c r="E1688" s="523"/>
      <c r="F1688" s="523"/>
      <c r="G1688" s="523"/>
      <c r="H1688" s="523"/>
      <c r="I1688" s="523"/>
      <c r="J1688" s="523"/>
      <c r="K1688" s="523"/>
      <c r="L1688" s="523"/>
      <c r="M1688" s="523"/>
      <c r="N1688" s="523"/>
      <c r="O1688" s="523"/>
      <c r="P1688" s="523"/>
      <c r="Q1688" s="523"/>
      <c r="R1688" s="523"/>
    </row>
    <row r="1689" spans="1:18" s="471" customFormat="1" ht="12.75" customHeight="1" x14ac:dyDescent="0.25">
      <c r="A1689" s="467"/>
      <c r="B1689" s="523"/>
      <c r="C1689" s="523"/>
      <c r="D1689" s="523"/>
      <c r="E1689" s="523"/>
      <c r="F1689" s="523"/>
      <c r="G1689" s="523"/>
      <c r="H1689" s="523"/>
      <c r="I1689" s="523"/>
      <c r="J1689" s="523"/>
      <c r="K1689" s="523"/>
      <c r="L1689" s="523"/>
      <c r="M1689" s="523"/>
      <c r="N1689" s="523"/>
      <c r="O1689" s="523"/>
      <c r="P1689" s="523"/>
      <c r="Q1689" s="523"/>
      <c r="R1689" s="523"/>
    </row>
    <row r="1690" spans="1:18" s="471" customFormat="1" ht="12.75" customHeight="1" x14ac:dyDescent="0.25">
      <c r="A1690" s="467"/>
      <c r="B1690" s="523"/>
      <c r="C1690" s="523"/>
      <c r="D1690" s="523"/>
      <c r="E1690" s="523"/>
      <c r="F1690" s="523"/>
      <c r="G1690" s="523"/>
      <c r="H1690" s="523"/>
      <c r="I1690" s="523"/>
      <c r="J1690" s="523"/>
      <c r="K1690" s="523"/>
      <c r="L1690" s="523"/>
      <c r="M1690" s="523"/>
      <c r="N1690" s="523"/>
      <c r="O1690" s="523"/>
      <c r="P1690" s="523"/>
      <c r="Q1690" s="523"/>
      <c r="R1690" s="523"/>
    </row>
    <row r="1691" spans="1:18" s="471" customFormat="1" ht="12.75" customHeight="1" x14ac:dyDescent="0.25">
      <c r="A1691" s="467"/>
      <c r="B1691" s="523"/>
      <c r="C1691" s="523"/>
      <c r="D1691" s="523"/>
      <c r="E1691" s="523"/>
      <c r="F1691" s="523"/>
      <c r="G1691" s="523"/>
      <c r="H1691" s="523"/>
      <c r="I1691" s="523"/>
      <c r="J1691" s="523"/>
      <c r="K1691" s="523"/>
      <c r="L1691" s="523"/>
      <c r="M1691" s="523"/>
      <c r="N1691" s="523"/>
      <c r="O1691" s="523"/>
      <c r="P1691" s="523"/>
      <c r="Q1691" s="523"/>
      <c r="R1691" s="523"/>
    </row>
    <row r="1692" spans="1:18" s="471" customFormat="1" ht="12.75" customHeight="1" x14ac:dyDescent="0.25">
      <c r="A1692" s="467"/>
      <c r="B1692" s="523"/>
      <c r="C1692" s="523"/>
      <c r="D1692" s="523"/>
      <c r="E1692" s="523"/>
      <c r="F1692" s="523"/>
      <c r="G1692" s="523"/>
      <c r="H1692" s="523"/>
      <c r="I1692" s="523"/>
      <c r="J1692" s="523"/>
      <c r="K1692" s="523"/>
      <c r="L1692" s="523"/>
      <c r="M1692" s="523"/>
      <c r="N1692" s="523"/>
      <c r="O1692" s="523"/>
      <c r="P1692" s="523"/>
      <c r="Q1692" s="523"/>
      <c r="R1692" s="523"/>
    </row>
    <row r="1693" spans="1:18" s="471" customFormat="1" ht="12.75" customHeight="1" x14ac:dyDescent="0.25">
      <c r="A1693" s="467"/>
      <c r="B1693" s="523"/>
      <c r="C1693" s="523"/>
      <c r="D1693" s="523"/>
      <c r="E1693" s="523"/>
      <c r="F1693" s="523"/>
      <c r="G1693" s="523"/>
      <c r="H1693" s="523"/>
      <c r="I1693" s="523"/>
      <c r="J1693" s="523"/>
      <c r="K1693" s="523"/>
      <c r="L1693" s="523"/>
      <c r="M1693" s="523"/>
      <c r="N1693" s="523"/>
      <c r="O1693" s="523"/>
      <c r="P1693" s="523"/>
      <c r="Q1693" s="523"/>
      <c r="R1693" s="523"/>
    </row>
    <row r="1694" spans="1:18" s="471" customFormat="1" ht="12.75" customHeight="1" x14ac:dyDescent="0.25">
      <c r="A1694" s="467"/>
      <c r="B1694" s="523"/>
      <c r="C1694" s="523"/>
      <c r="D1694" s="523"/>
      <c r="E1694" s="523"/>
      <c r="F1694" s="523"/>
      <c r="G1694" s="523"/>
      <c r="H1694" s="523"/>
      <c r="I1694" s="523"/>
      <c r="J1694" s="523"/>
      <c r="K1694" s="523"/>
      <c r="L1694" s="523"/>
      <c r="M1694" s="523"/>
      <c r="N1694" s="523"/>
      <c r="O1694" s="523"/>
      <c r="P1694" s="523"/>
      <c r="Q1694" s="523"/>
      <c r="R1694" s="523"/>
    </row>
    <row r="1695" spans="1:18" s="471" customFormat="1" ht="12.75" customHeight="1" x14ac:dyDescent="0.25">
      <c r="A1695" s="467"/>
      <c r="B1695" s="523"/>
      <c r="C1695" s="523"/>
      <c r="D1695" s="523"/>
      <c r="E1695" s="523"/>
      <c r="F1695" s="523"/>
      <c r="G1695" s="523"/>
      <c r="H1695" s="523"/>
      <c r="I1695" s="523"/>
      <c r="J1695" s="523"/>
      <c r="K1695" s="523"/>
      <c r="L1695" s="523"/>
      <c r="M1695" s="523"/>
      <c r="N1695" s="523"/>
      <c r="O1695" s="523"/>
      <c r="P1695" s="523"/>
      <c r="Q1695" s="523"/>
      <c r="R1695" s="523"/>
    </row>
    <row r="1696" spans="1:18" s="471" customFormat="1" ht="12.75" customHeight="1" x14ac:dyDescent="0.25">
      <c r="A1696" s="467"/>
      <c r="B1696" s="523"/>
      <c r="C1696" s="523"/>
      <c r="D1696" s="523"/>
      <c r="E1696" s="523"/>
      <c r="F1696" s="523"/>
      <c r="G1696" s="523"/>
      <c r="H1696" s="523"/>
      <c r="I1696" s="523"/>
      <c r="J1696" s="523"/>
      <c r="K1696" s="523"/>
      <c r="L1696" s="523"/>
      <c r="M1696" s="523"/>
      <c r="N1696" s="523"/>
      <c r="O1696" s="523"/>
      <c r="P1696" s="523"/>
      <c r="Q1696" s="523"/>
      <c r="R1696" s="523"/>
    </row>
    <row r="1697" spans="1:18" s="471" customFormat="1" ht="12.75" customHeight="1" x14ac:dyDescent="0.25">
      <c r="A1697" s="467"/>
      <c r="B1697" s="523"/>
      <c r="C1697" s="523"/>
      <c r="D1697" s="523"/>
      <c r="E1697" s="523"/>
      <c r="F1697" s="523"/>
      <c r="G1697" s="523"/>
      <c r="H1697" s="523"/>
      <c r="I1697" s="523"/>
      <c r="J1697" s="523"/>
      <c r="K1697" s="523"/>
      <c r="L1697" s="523"/>
      <c r="M1697" s="523"/>
      <c r="N1697" s="523"/>
      <c r="O1697" s="523"/>
      <c r="P1697" s="523"/>
      <c r="Q1697" s="523"/>
      <c r="R1697" s="523"/>
    </row>
    <row r="1698" spans="1:18" s="471" customFormat="1" ht="12.75" customHeight="1" x14ac:dyDescent="0.25">
      <c r="A1698" s="467"/>
      <c r="B1698" s="523"/>
      <c r="C1698" s="523"/>
      <c r="D1698" s="523"/>
      <c r="E1698" s="523"/>
      <c r="F1698" s="523"/>
      <c r="G1698" s="523"/>
      <c r="H1698" s="523"/>
      <c r="I1698" s="523"/>
      <c r="J1698" s="523"/>
      <c r="K1698" s="523"/>
      <c r="L1698" s="523"/>
      <c r="M1698" s="523"/>
      <c r="N1698" s="523"/>
      <c r="O1698" s="523"/>
      <c r="P1698" s="523"/>
      <c r="Q1698" s="523"/>
      <c r="R1698" s="523"/>
    </row>
    <row r="1699" spans="1:18" s="471" customFormat="1" ht="12.75" customHeight="1" x14ac:dyDescent="0.25">
      <c r="A1699" s="467"/>
      <c r="B1699" s="523"/>
      <c r="C1699" s="523"/>
      <c r="D1699" s="523"/>
      <c r="E1699" s="523"/>
      <c r="F1699" s="523"/>
      <c r="G1699" s="523"/>
      <c r="H1699" s="523"/>
      <c r="I1699" s="523"/>
      <c r="J1699" s="523"/>
      <c r="K1699" s="523"/>
      <c r="L1699" s="523"/>
      <c r="M1699" s="523"/>
      <c r="N1699" s="523"/>
      <c r="O1699" s="523"/>
      <c r="P1699" s="523"/>
      <c r="Q1699" s="523"/>
      <c r="R1699" s="523"/>
    </row>
    <row r="1700" spans="1:18" s="471" customFormat="1" ht="12.75" customHeight="1" x14ac:dyDescent="0.25">
      <c r="A1700" s="467"/>
      <c r="B1700" s="523"/>
      <c r="C1700" s="523"/>
      <c r="D1700" s="523"/>
      <c r="E1700" s="523"/>
      <c r="F1700" s="523"/>
      <c r="G1700" s="523"/>
      <c r="H1700" s="523"/>
      <c r="I1700" s="523"/>
      <c r="J1700" s="523"/>
      <c r="K1700" s="523"/>
      <c r="L1700" s="523"/>
      <c r="M1700" s="523"/>
      <c r="N1700" s="523"/>
      <c r="O1700" s="523"/>
      <c r="P1700" s="523"/>
      <c r="Q1700" s="523"/>
      <c r="R1700" s="523"/>
    </row>
    <row r="1701" spans="1:18" s="471" customFormat="1" ht="12.75" customHeight="1" x14ac:dyDescent="0.25">
      <c r="A1701" s="467"/>
      <c r="B1701" s="523"/>
      <c r="C1701" s="523"/>
      <c r="D1701" s="523"/>
      <c r="E1701" s="523"/>
      <c r="F1701" s="523"/>
      <c r="G1701" s="523"/>
      <c r="H1701" s="523"/>
      <c r="I1701" s="523"/>
      <c r="J1701" s="523"/>
      <c r="K1701" s="523"/>
      <c r="L1701" s="523"/>
      <c r="M1701" s="523"/>
      <c r="N1701" s="523"/>
      <c r="O1701" s="523"/>
      <c r="P1701" s="523"/>
      <c r="Q1701" s="523"/>
      <c r="R1701" s="523"/>
    </row>
    <row r="1702" spans="1:18" s="471" customFormat="1" ht="12.75" customHeight="1" x14ac:dyDescent="0.25">
      <c r="A1702" s="467"/>
      <c r="B1702" s="523"/>
      <c r="C1702" s="523"/>
      <c r="D1702" s="523"/>
      <c r="E1702" s="523"/>
      <c r="F1702" s="523"/>
      <c r="G1702" s="523"/>
      <c r="H1702" s="523"/>
      <c r="I1702" s="523"/>
      <c r="J1702" s="523"/>
      <c r="K1702" s="523"/>
      <c r="L1702" s="523"/>
      <c r="M1702" s="523"/>
      <c r="N1702" s="523"/>
      <c r="O1702" s="523"/>
      <c r="P1702" s="523"/>
      <c r="Q1702" s="523"/>
      <c r="R1702" s="523"/>
    </row>
    <row r="1703" spans="1:18" s="471" customFormat="1" ht="12.75" customHeight="1" x14ac:dyDescent="0.25">
      <c r="A1703" s="467"/>
      <c r="B1703" s="523"/>
      <c r="C1703" s="523"/>
      <c r="D1703" s="523"/>
      <c r="E1703" s="523"/>
      <c r="F1703" s="523"/>
      <c r="G1703" s="523"/>
      <c r="H1703" s="523"/>
      <c r="I1703" s="523"/>
      <c r="J1703" s="523"/>
      <c r="K1703" s="523"/>
      <c r="L1703" s="523"/>
      <c r="M1703" s="523"/>
      <c r="N1703" s="523"/>
      <c r="O1703" s="523"/>
      <c r="P1703" s="523"/>
      <c r="Q1703" s="523"/>
      <c r="R1703" s="523"/>
    </row>
    <row r="1704" spans="1:18" s="471" customFormat="1" ht="12.75" customHeight="1" x14ac:dyDescent="0.25">
      <c r="A1704" s="467"/>
      <c r="B1704" s="523"/>
      <c r="C1704" s="523"/>
      <c r="D1704" s="523"/>
      <c r="E1704" s="523"/>
      <c r="F1704" s="523"/>
      <c r="G1704" s="523"/>
      <c r="H1704" s="523"/>
      <c r="I1704" s="523"/>
      <c r="J1704" s="523"/>
      <c r="K1704" s="523"/>
      <c r="L1704" s="523"/>
      <c r="M1704" s="523"/>
      <c r="N1704" s="523"/>
      <c r="O1704" s="523"/>
      <c r="P1704" s="523"/>
      <c r="Q1704" s="523"/>
      <c r="R1704" s="523"/>
    </row>
    <row r="1705" spans="1:18" s="471" customFormat="1" ht="12.75" customHeight="1" x14ac:dyDescent="0.25">
      <c r="A1705" s="467"/>
      <c r="B1705" s="523"/>
      <c r="C1705" s="523"/>
      <c r="D1705" s="523"/>
      <c r="E1705" s="523"/>
      <c r="F1705" s="523"/>
      <c r="G1705" s="523"/>
      <c r="H1705" s="523"/>
      <c r="I1705" s="523"/>
      <c r="J1705" s="523"/>
      <c r="K1705" s="523"/>
      <c r="L1705" s="523"/>
      <c r="M1705" s="523"/>
      <c r="N1705" s="523"/>
      <c r="O1705" s="523"/>
      <c r="P1705" s="523"/>
      <c r="Q1705" s="523"/>
      <c r="R1705" s="523"/>
    </row>
    <row r="1706" spans="1:18" s="471" customFormat="1" ht="12.75" customHeight="1" x14ac:dyDescent="0.25">
      <c r="A1706" s="467"/>
      <c r="B1706" s="523"/>
      <c r="C1706" s="523"/>
      <c r="D1706" s="523"/>
      <c r="E1706" s="523"/>
      <c r="F1706" s="523"/>
      <c r="G1706" s="523"/>
      <c r="H1706" s="523"/>
      <c r="I1706" s="523"/>
      <c r="J1706" s="523"/>
      <c r="K1706" s="523"/>
      <c r="L1706" s="523"/>
      <c r="M1706" s="523"/>
      <c r="N1706" s="523"/>
      <c r="O1706" s="523"/>
      <c r="P1706" s="523"/>
      <c r="Q1706" s="523"/>
      <c r="R1706" s="523"/>
    </row>
    <row r="1707" spans="1:18" s="471" customFormat="1" ht="12.75" customHeight="1" x14ac:dyDescent="0.25">
      <c r="A1707" s="467"/>
      <c r="B1707" s="523"/>
      <c r="C1707" s="523"/>
      <c r="D1707" s="523"/>
      <c r="E1707" s="523"/>
      <c r="F1707" s="523"/>
      <c r="G1707" s="523"/>
      <c r="H1707" s="523"/>
      <c r="I1707" s="523"/>
      <c r="J1707" s="523"/>
      <c r="K1707" s="523"/>
      <c r="L1707" s="523"/>
      <c r="M1707" s="523"/>
      <c r="N1707" s="523"/>
      <c r="O1707" s="523"/>
      <c r="P1707" s="523"/>
      <c r="Q1707" s="523"/>
      <c r="R1707" s="523"/>
    </row>
    <row r="1708" spans="1:18" s="471" customFormat="1" ht="12.75" customHeight="1" x14ac:dyDescent="0.25">
      <c r="A1708" s="467"/>
      <c r="B1708" s="523"/>
      <c r="C1708" s="523"/>
      <c r="D1708" s="523"/>
      <c r="E1708" s="523"/>
      <c r="F1708" s="523"/>
      <c r="G1708" s="523"/>
      <c r="H1708" s="523"/>
      <c r="I1708" s="523"/>
      <c r="J1708" s="523"/>
      <c r="K1708" s="523"/>
      <c r="L1708" s="523"/>
      <c r="M1708" s="523"/>
      <c r="N1708" s="523"/>
      <c r="O1708" s="523"/>
      <c r="P1708" s="523"/>
      <c r="Q1708" s="523"/>
      <c r="R1708" s="523"/>
    </row>
    <row r="1709" spans="1:18" s="471" customFormat="1" ht="12.75" customHeight="1" x14ac:dyDescent="0.25">
      <c r="A1709" s="467"/>
      <c r="B1709" s="523"/>
      <c r="C1709" s="523"/>
      <c r="D1709" s="523"/>
      <c r="E1709" s="523"/>
      <c r="F1709" s="523"/>
      <c r="G1709" s="523"/>
      <c r="H1709" s="523"/>
      <c r="I1709" s="523"/>
      <c r="J1709" s="523"/>
      <c r="K1709" s="523"/>
      <c r="L1709" s="523"/>
      <c r="M1709" s="523"/>
      <c r="N1709" s="523"/>
      <c r="O1709" s="523"/>
      <c r="P1709" s="523"/>
      <c r="Q1709" s="523"/>
      <c r="R1709" s="523"/>
    </row>
    <row r="1710" spans="1:18" s="471" customFormat="1" ht="12.75" customHeight="1" x14ac:dyDescent="0.25">
      <c r="A1710" s="467"/>
      <c r="B1710" s="523"/>
      <c r="C1710" s="523"/>
      <c r="D1710" s="523"/>
      <c r="E1710" s="523"/>
      <c r="F1710" s="523"/>
      <c r="G1710" s="523"/>
      <c r="H1710" s="523"/>
      <c r="I1710" s="523"/>
      <c r="J1710" s="523"/>
      <c r="K1710" s="523"/>
      <c r="L1710" s="523"/>
      <c r="M1710" s="523"/>
      <c r="N1710" s="523"/>
      <c r="O1710" s="523"/>
      <c r="P1710" s="523"/>
      <c r="Q1710" s="523"/>
      <c r="R1710" s="523"/>
    </row>
    <row r="1711" spans="1:18" s="471" customFormat="1" ht="12.75" customHeight="1" x14ac:dyDescent="0.25">
      <c r="A1711" s="467"/>
      <c r="B1711" s="523"/>
      <c r="C1711" s="523"/>
      <c r="D1711" s="523"/>
      <c r="E1711" s="523"/>
      <c r="F1711" s="523"/>
      <c r="G1711" s="523"/>
      <c r="H1711" s="523"/>
      <c r="I1711" s="523"/>
      <c r="J1711" s="523"/>
      <c r="K1711" s="523"/>
      <c r="L1711" s="523"/>
      <c r="M1711" s="523"/>
      <c r="N1711" s="523"/>
      <c r="O1711" s="523"/>
      <c r="P1711" s="523"/>
      <c r="Q1711" s="523"/>
      <c r="R1711" s="523"/>
    </row>
    <row r="1712" spans="1:18" s="471" customFormat="1" ht="12.75" customHeight="1" x14ac:dyDescent="0.25">
      <c r="A1712" s="467"/>
      <c r="B1712" s="523"/>
      <c r="C1712" s="523"/>
      <c r="D1712" s="523"/>
      <c r="E1712" s="523"/>
      <c r="F1712" s="523"/>
      <c r="G1712" s="523"/>
      <c r="H1712" s="523"/>
      <c r="I1712" s="523"/>
      <c r="J1712" s="523"/>
      <c r="K1712" s="523"/>
      <c r="L1712" s="523"/>
      <c r="M1712" s="523"/>
      <c r="N1712" s="523"/>
      <c r="O1712" s="523"/>
      <c r="P1712" s="523"/>
      <c r="Q1712" s="523"/>
      <c r="R1712" s="523"/>
    </row>
    <row r="1713" spans="1:18" s="471" customFormat="1" ht="12.75" customHeight="1" x14ac:dyDescent="0.25">
      <c r="A1713" s="467"/>
      <c r="B1713" s="523"/>
      <c r="C1713" s="523"/>
      <c r="D1713" s="523"/>
      <c r="E1713" s="523"/>
      <c r="F1713" s="523"/>
      <c r="G1713" s="523"/>
      <c r="H1713" s="523"/>
      <c r="I1713" s="523"/>
      <c r="J1713" s="523"/>
      <c r="K1713" s="523"/>
      <c r="L1713" s="523"/>
      <c r="M1713" s="523"/>
      <c r="N1713" s="523"/>
      <c r="O1713" s="523"/>
      <c r="P1713" s="523"/>
      <c r="Q1713" s="523"/>
      <c r="R1713" s="523"/>
    </row>
    <row r="1714" spans="1:18" s="471" customFormat="1" ht="12.75" customHeight="1" x14ac:dyDescent="0.25">
      <c r="A1714" s="467"/>
      <c r="B1714" s="523"/>
      <c r="C1714" s="523"/>
      <c r="D1714" s="523"/>
      <c r="E1714" s="523"/>
      <c r="F1714" s="523"/>
      <c r="G1714" s="523"/>
      <c r="H1714" s="523"/>
      <c r="I1714" s="523"/>
      <c r="J1714" s="523"/>
      <c r="K1714" s="523"/>
      <c r="L1714" s="523"/>
      <c r="M1714" s="523"/>
      <c r="N1714" s="523"/>
      <c r="O1714" s="523"/>
      <c r="P1714" s="523"/>
      <c r="Q1714" s="523"/>
      <c r="R1714" s="523"/>
    </row>
    <row r="1715" spans="1:18" s="471" customFormat="1" ht="12.75" customHeight="1" x14ac:dyDescent="0.25">
      <c r="A1715" s="467"/>
      <c r="B1715" s="523"/>
      <c r="C1715" s="523"/>
      <c r="D1715" s="523"/>
      <c r="E1715" s="523"/>
      <c r="F1715" s="523"/>
      <c r="G1715" s="523"/>
      <c r="H1715" s="523"/>
      <c r="I1715" s="523"/>
      <c r="J1715" s="523"/>
      <c r="K1715" s="523"/>
      <c r="L1715" s="523"/>
      <c r="M1715" s="523"/>
      <c r="N1715" s="523"/>
      <c r="O1715" s="523"/>
      <c r="P1715" s="523"/>
      <c r="Q1715" s="523"/>
      <c r="R1715" s="523"/>
    </row>
    <row r="1716" spans="1:18" s="471" customFormat="1" ht="12.75" customHeight="1" x14ac:dyDescent="0.25">
      <c r="A1716" s="467"/>
      <c r="B1716" s="523"/>
      <c r="C1716" s="523"/>
      <c r="D1716" s="523"/>
      <c r="E1716" s="523"/>
      <c r="F1716" s="523"/>
      <c r="G1716" s="523"/>
      <c r="H1716" s="523"/>
      <c r="I1716" s="523"/>
      <c r="J1716" s="523"/>
      <c r="K1716" s="523"/>
      <c r="L1716" s="523"/>
      <c r="M1716" s="523"/>
      <c r="N1716" s="523"/>
      <c r="O1716" s="523"/>
      <c r="P1716" s="523"/>
      <c r="Q1716" s="523"/>
      <c r="R1716" s="523"/>
    </row>
    <row r="1717" spans="1:18" s="471" customFormat="1" ht="12.75" customHeight="1" x14ac:dyDescent="0.25">
      <c r="A1717" s="467"/>
      <c r="B1717" s="523"/>
      <c r="C1717" s="523"/>
      <c r="D1717" s="523"/>
      <c r="E1717" s="523"/>
      <c r="F1717" s="523"/>
      <c r="G1717" s="523"/>
      <c r="H1717" s="523"/>
      <c r="I1717" s="523"/>
      <c r="J1717" s="523"/>
      <c r="K1717" s="523"/>
      <c r="L1717" s="523"/>
      <c r="M1717" s="523"/>
      <c r="N1717" s="523"/>
      <c r="O1717" s="523"/>
      <c r="P1717" s="523"/>
      <c r="Q1717" s="523"/>
      <c r="R1717" s="523"/>
    </row>
    <row r="1718" spans="1:18" s="471" customFormat="1" ht="12.75" customHeight="1" x14ac:dyDescent="0.25">
      <c r="A1718" s="467"/>
      <c r="B1718" s="523"/>
      <c r="C1718" s="523"/>
      <c r="D1718" s="523"/>
      <c r="E1718" s="523"/>
      <c r="F1718" s="523"/>
      <c r="G1718" s="523"/>
      <c r="H1718" s="523"/>
      <c r="I1718" s="523"/>
      <c r="J1718" s="523"/>
      <c r="K1718" s="523"/>
      <c r="L1718" s="523"/>
      <c r="M1718" s="523"/>
      <c r="N1718" s="523"/>
      <c r="O1718" s="523"/>
      <c r="P1718" s="523"/>
      <c r="Q1718" s="523"/>
      <c r="R1718" s="523"/>
    </row>
    <row r="1719" spans="1:18" s="471" customFormat="1" ht="12.75" customHeight="1" x14ac:dyDescent="0.25">
      <c r="A1719" s="467"/>
      <c r="B1719" s="523"/>
      <c r="C1719" s="523"/>
      <c r="D1719" s="523"/>
      <c r="E1719" s="523"/>
      <c r="F1719" s="523"/>
      <c r="G1719" s="523"/>
      <c r="H1719" s="523"/>
      <c r="I1719" s="523"/>
      <c r="J1719" s="523"/>
      <c r="K1719" s="523"/>
      <c r="L1719" s="523"/>
      <c r="M1719" s="523"/>
      <c r="N1719" s="523"/>
      <c r="O1719" s="523"/>
      <c r="P1719" s="523"/>
      <c r="Q1719" s="523"/>
      <c r="R1719" s="523"/>
    </row>
    <row r="1720" spans="1:18" s="471" customFormat="1" ht="12.75" customHeight="1" x14ac:dyDescent="0.25">
      <c r="A1720" s="467"/>
      <c r="B1720" s="523"/>
      <c r="C1720" s="523"/>
      <c r="D1720" s="523"/>
      <c r="E1720" s="523"/>
      <c r="F1720" s="523"/>
      <c r="G1720" s="523"/>
      <c r="H1720" s="523"/>
      <c r="I1720" s="523"/>
      <c r="J1720" s="523"/>
      <c r="K1720" s="523"/>
      <c r="L1720" s="523"/>
      <c r="M1720" s="523"/>
      <c r="N1720" s="523"/>
      <c r="O1720" s="523"/>
      <c r="P1720" s="523"/>
      <c r="Q1720" s="523"/>
      <c r="R1720" s="523"/>
    </row>
    <row r="1721" spans="1:18" s="471" customFormat="1" ht="12.75" customHeight="1" x14ac:dyDescent="0.25">
      <c r="A1721" s="467"/>
      <c r="B1721" s="523"/>
      <c r="C1721" s="523"/>
      <c r="D1721" s="523"/>
      <c r="E1721" s="523"/>
      <c r="F1721" s="523"/>
      <c r="G1721" s="523"/>
      <c r="H1721" s="523"/>
      <c r="I1721" s="523"/>
      <c r="J1721" s="523"/>
      <c r="K1721" s="523"/>
      <c r="L1721" s="523"/>
      <c r="M1721" s="523"/>
      <c r="N1721" s="523"/>
      <c r="O1721" s="523"/>
      <c r="P1721" s="523"/>
      <c r="Q1721" s="523"/>
      <c r="R1721" s="523"/>
    </row>
    <row r="1722" spans="1:18" s="471" customFormat="1" ht="12.75" customHeight="1" x14ac:dyDescent="0.25">
      <c r="A1722" s="467"/>
      <c r="B1722" s="523"/>
      <c r="C1722" s="523"/>
      <c r="D1722" s="523"/>
      <c r="E1722" s="523"/>
      <c r="F1722" s="523"/>
      <c r="G1722" s="523"/>
      <c r="H1722" s="523"/>
      <c r="I1722" s="523"/>
      <c r="J1722" s="523"/>
      <c r="K1722" s="523"/>
      <c r="L1722" s="523"/>
      <c r="M1722" s="523"/>
      <c r="N1722" s="523"/>
      <c r="O1722" s="523"/>
      <c r="P1722" s="523"/>
      <c r="Q1722" s="523"/>
      <c r="R1722" s="523"/>
    </row>
    <row r="1723" spans="1:18" s="471" customFormat="1" ht="12.75" customHeight="1" x14ac:dyDescent="0.25">
      <c r="A1723" s="467"/>
      <c r="B1723" s="523"/>
      <c r="C1723" s="523"/>
      <c r="D1723" s="523"/>
      <c r="E1723" s="523"/>
      <c r="F1723" s="523"/>
      <c r="G1723" s="523"/>
      <c r="H1723" s="523"/>
      <c r="I1723" s="523"/>
      <c r="J1723" s="523"/>
      <c r="K1723" s="523"/>
      <c r="L1723" s="523"/>
      <c r="M1723" s="523"/>
      <c r="N1723" s="523"/>
      <c r="O1723" s="523"/>
      <c r="P1723" s="523"/>
      <c r="Q1723" s="523"/>
      <c r="R1723" s="523"/>
    </row>
    <row r="1724" spans="1:18" s="471" customFormat="1" ht="12.75" customHeight="1" x14ac:dyDescent="0.25">
      <c r="A1724" s="467"/>
      <c r="B1724" s="523"/>
      <c r="C1724" s="523"/>
      <c r="D1724" s="523"/>
      <c r="E1724" s="523"/>
      <c r="F1724" s="523"/>
      <c r="G1724" s="523"/>
      <c r="H1724" s="523"/>
      <c r="I1724" s="523"/>
      <c r="J1724" s="523"/>
      <c r="K1724" s="523"/>
      <c r="L1724" s="523"/>
      <c r="M1724" s="523"/>
      <c r="N1724" s="523"/>
      <c r="O1724" s="523"/>
      <c r="P1724" s="523"/>
      <c r="Q1724" s="523"/>
      <c r="R1724" s="523"/>
    </row>
    <row r="1725" spans="1:18" s="471" customFormat="1" ht="12.75" customHeight="1" x14ac:dyDescent="0.25">
      <c r="A1725" s="467"/>
      <c r="B1725" s="523"/>
      <c r="C1725" s="523"/>
      <c r="D1725" s="523"/>
      <c r="E1725" s="523"/>
      <c r="F1725" s="523"/>
      <c r="G1725" s="523"/>
      <c r="H1725" s="523"/>
      <c r="I1725" s="523"/>
      <c r="J1725" s="523"/>
      <c r="K1725" s="523"/>
      <c r="L1725" s="523"/>
      <c r="M1725" s="523"/>
      <c r="N1725" s="523"/>
      <c r="O1725" s="523"/>
      <c r="P1725" s="523"/>
      <c r="Q1725" s="523"/>
      <c r="R1725" s="523"/>
    </row>
    <row r="1726" spans="1:18" s="471" customFormat="1" ht="12.75" customHeight="1" x14ac:dyDescent="0.25">
      <c r="A1726" s="467"/>
      <c r="B1726" s="523"/>
      <c r="C1726" s="523"/>
      <c r="D1726" s="523"/>
      <c r="E1726" s="523"/>
      <c r="F1726" s="523"/>
      <c r="G1726" s="523"/>
      <c r="H1726" s="523"/>
      <c r="I1726" s="523"/>
      <c r="J1726" s="523"/>
      <c r="K1726" s="523"/>
      <c r="L1726" s="523"/>
      <c r="M1726" s="523"/>
      <c r="N1726" s="523"/>
      <c r="O1726" s="523"/>
      <c r="P1726" s="523"/>
      <c r="Q1726" s="523"/>
      <c r="R1726" s="523"/>
    </row>
    <row r="1727" spans="1:18" s="471" customFormat="1" ht="12.75" customHeight="1" x14ac:dyDescent="0.25">
      <c r="A1727" s="467"/>
      <c r="B1727" s="523"/>
      <c r="C1727" s="523"/>
      <c r="D1727" s="523"/>
      <c r="E1727" s="523"/>
      <c r="F1727" s="523"/>
      <c r="G1727" s="523"/>
      <c r="H1727" s="523"/>
      <c r="I1727" s="523"/>
      <c r="J1727" s="523"/>
      <c r="K1727" s="523"/>
      <c r="L1727" s="523"/>
      <c r="M1727" s="523"/>
      <c r="N1727" s="523"/>
      <c r="O1727" s="523"/>
      <c r="P1727" s="523"/>
      <c r="Q1727" s="523"/>
      <c r="R1727" s="523"/>
    </row>
    <row r="1728" spans="1:18" s="471" customFormat="1" ht="12.75" customHeight="1" x14ac:dyDescent="0.25">
      <c r="A1728" s="467"/>
      <c r="B1728" s="523"/>
      <c r="C1728" s="523"/>
      <c r="D1728" s="523"/>
      <c r="E1728" s="523"/>
      <c r="F1728" s="523"/>
      <c r="G1728" s="523"/>
      <c r="H1728" s="523"/>
      <c r="I1728" s="523"/>
      <c r="J1728" s="523"/>
      <c r="K1728" s="523"/>
      <c r="L1728" s="523"/>
      <c r="M1728" s="523"/>
      <c r="N1728" s="523"/>
      <c r="O1728" s="523"/>
      <c r="P1728" s="523"/>
      <c r="Q1728" s="523"/>
      <c r="R1728" s="523"/>
    </row>
    <row r="1729" spans="1:18" s="471" customFormat="1" ht="12.75" customHeight="1" x14ac:dyDescent="0.25">
      <c r="A1729" s="467"/>
      <c r="B1729" s="523"/>
      <c r="C1729" s="523"/>
      <c r="D1729" s="523"/>
      <c r="E1729" s="523"/>
      <c r="F1729" s="523"/>
      <c r="G1729" s="523"/>
      <c r="H1729" s="523"/>
      <c r="I1729" s="523"/>
      <c r="J1729" s="523"/>
      <c r="K1729" s="523"/>
      <c r="L1729" s="523"/>
      <c r="M1729" s="523"/>
      <c r="N1729" s="523"/>
      <c r="O1729" s="523"/>
      <c r="P1729" s="523"/>
      <c r="Q1729" s="523"/>
      <c r="R1729" s="523"/>
    </row>
    <row r="1730" spans="1:18" s="471" customFormat="1" ht="12.75" customHeight="1" x14ac:dyDescent="0.25">
      <c r="A1730" s="467"/>
      <c r="B1730" s="523"/>
      <c r="C1730" s="523"/>
      <c r="D1730" s="523"/>
      <c r="E1730" s="523"/>
      <c r="F1730" s="523"/>
      <c r="G1730" s="523"/>
      <c r="H1730" s="523"/>
      <c r="I1730" s="523"/>
      <c r="J1730" s="523"/>
      <c r="K1730" s="523"/>
      <c r="L1730" s="523"/>
      <c r="M1730" s="523"/>
      <c r="N1730" s="523"/>
      <c r="O1730" s="523"/>
      <c r="P1730" s="523"/>
      <c r="Q1730" s="523"/>
      <c r="R1730" s="523"/>
    </row>
    <row r="1731" spans="1:18" s="471" customFormat="1" ht="12.75" customHeight="1" x14ac:dyDescent="0.25">
      <c r="A1731" s="467"/>
      <c r="B1731" s="523"/>
      <c r="C1731" s="523"/>
      <c r="D1731" s="523"/>
      <c r="E1731" s="523"/>
      <c r="F1731" s="523"/>
      <c r="G1731" s="523"/>
      <c r="H1731" s="523"/>
      <c r="I1731" s="523"/>
      <c r="J1731" s="523"/>
      <c r="K1731" s="523"/>
      <c r="L1731" s="523"/>
      <c r="M1731" s="523"/>
      <c r="N1731" s="523"/>
      <c r="O1731" s="523"/>
      <c r="P1731" s="523"/>
      <c r="Q1731" s="523"/>
      <c r="R1731" s="523"/>
    </row>
    <row r="1732" spans="1:18" s="471" customFormat="1" ht="12.75" customHeight="1" x14ac:dyDescent="0.25">
      <c r="A1732" s="467"/>
      <c r="B1732" s="523"/>
      <c r="C1732" s="523"/>
      <c r="D1732" s="523"/>
      <c r="E1732" s="523"/>
      <c r="F1732" s="523"/>
      <c r="G1732" s="523"/>
      <c r="H1732" s="523"/>
      <c r="I1732" s="523"/>
      <c r="J1732" s="523"/>
      <c r="K1732" s="523"/>
      <c r="L1732" s="523"/>
      <c r="M1732" s="523"/>
      <c r="N1732" s="523"/>
      <c r="O1732" s="523"/>
      <c r="P1732" s="523"/>
      <c r="Q1732" s="523"/>
      <c r="R1732" s="523"/>
    </row>
    <row r="1733" spans="1:18" s="471" customFormat="1" ht="12.75" customHeight="1" x14ac:dyDescent="0.25">
      <c r="A1733" s="467"/>
      <c r="B1733" s="523"/>
      <c r="C1733" s="523"/>
      <c r="D1733" s="523"/>
      <c r="E1733" s="523"/>
      <c r="F1733" s="523"/>
      <c r="G1733" s="523"/>
      <c r="H1733" s="523"/>
      <c r="I1733" s="523"/>
      <c r="J1733" s="523"/>
      <c r="K1733" s="523"/>
      <c r="L1733" s="523"/>
      <c r="M1733" s="523"/>
      <c r="N1733" s="523"/>
      <c r="O1733" s="523"/>
      <c r="P1733" s="523"/>
      <c r="Q1733" s="523"/>
      <c r="R1733" s="523"/>
    </row>
    <row r="1734" spans="1:18" s="471" customFormat="1" ht="12.75" customHeight="1" x14ac:dyDescent="0.25">
      <c r="A1734" s="467"/>
      <c r="B1734" s="523"/>
      <c r="C1734" s="523"/>
      <c r="D1734" s="523"/>
      <c r="E1734" s="523"/>
      <c r="F1734" s="523"/>
      <c r="G1734" s="523"/>
      <c r="H1734" s="523"/>
      <c r="I1734" s="523"/>
      <c r="J1734" s="523"/>
      <c r="K1734" s="523"/>
      <c r="L1734" s="523"/>
      <c r="M1734" s="523"/>
      <c r="N1734" s="523"/>
      <c r="O1734" s="523"/>
      <c r="P1734" s="523"/>
      <c r="Q1734" s="523"/>
      <c r="R1734" s="523"/>
    </row>
    <row r="1735" spans="1:18" s="471" customFormat="1" ht="12.75" customHeight="1" x14ac:dyDescent="0.25">
      <c r="A1735" s="467"/>
      <c r="B1735" s="523"/>
      <c r="C1735" s="523"/>
      <c r="D1735" s="523"/>
      <c r="E1735" s="523"/>
      <c r="F1735" s="523"/>
      <c r="G1735" s="523"/>
      <c r="H1735" s="523"/>
      <c r="I1735" s="523"/>
      <c r="J1735" s="523"/>
      <c r="K1735" s="523"/>
      <c r="L1735" s="523"/>
      <c r="M1735" s="523"/>
      <c r="N1735" s="523"/>
      <c r="O1735" s="523"/>
      <c r="P1735" s="523"/>
      <c r="Q1735" s="523"/>
      <c r="R1735" s="523"/>
    </row>
    <row r="1736" spans="1:18" s="471" customFormat="1" ht="12.75" customHeight="1" x14ac:dyDescent="0.25">
      <c r="A1736" s="467"/>
      <c r="B1736" s="523"/>
      <c r="C1736" s="523"/>
      <c r="D1736" s="523"/>
      <c r="E1736" s="523"/>
      <c r="F1736" s="523"/>
      <c r="G1736" s="523"/>
      <c r="H1736" s="523"/>
      <c r="I1736" s="523"/>
      <c r="J1736" s="523"/>
      <c r="K1736" s="523"/>
      <c r="L1736" s="523"/>
      <c r="M1736" s="523"/>
      <c r="N1736" s="523"/>
      <c r="O1736" s="523"/>
      <c r="P1736" s="523"/>
      <c r="Q1736" s="523"/>
      <c r="R1736" s="523"/>
    </row>
    <row r="1737" spans="1:18" s="471" customFormat="1" ht="12.75" customHeight="1" x14ac:dyDescent="0.25">
      <c r="A1737" s="467"/>
      <c r="B1737" s="523"/>
      <c r="C1737" s="523"/>
      <c r="D1737" s="523"/>
      <c r="E1737" s="523"/>
      <c r="F1737" s="523"/>
      <c r="G1737" s="523"/>
      <c r="H1737" s="523"/>
      <c r="I1737" s="523"/>
      <c r="J1737" s="523"/>
      <c r="K1737" s="523"/>
      <c r="L1737" s="523"/>
      <c r="M1737" s="523"/>
      <c r="N1737" s="523"/>
      <c r="O1737" s="523"/>
      <c r="P1737" s="523"/>
      <c r="Q1737" s="523"/>
      <c r="R1737" s="523"/>
    </row>
    <row r="1738" spans="1:18" s="471" customFormat="1" ht="12.75" customHeight="1" x14ac:dyDescent="0.25">
      <c r="A1738" s="467"/>
      <c r="B1738" s="523"/>
      <c r="C1738" s="523"/>
      <c r="D1738" s="523"/>
      <c r="E1738" s="523"/>
      <c r="F1738" s="523"/>
      <c r="G1738" s="523"/>
      <c r="H1738" s="523"/>
      <c r="I1738" s="523"/>
      <c r="J1738" s="523"/>
      <c r="K1738" s="523"/>
      <c r="L1738" s="523"/>
      <c r="M1738" s="523"/>
      <c r="N1738" s="523"/>
      <c r="O1738" s="523"/>
      <c r="P1738" s="523"/>
      <c r="Q1738" s="523"/>
      <c r="R1738" s="523"/>
    </row>
    <row r="1739" spans="1:18" s="471" customFormat="1" ht="12.75" customHeight="1" x14ac:dyDescent="0.25">
      <c r="A1739" s="467"/>
      <c r="B1739" s="523"/>
      <c r="C1739" s="523"/>
      <c r="D1739" s="523"/>
      <c r="E1739" s="523"/>
      <c r="F1739" s="523"/>
      <c r="G1739" s="523"/>
      <c r="H1739" s="523"/>
      <c r="I1739" s="523"/>
      <c r="J1739" s="523"/>
      <c r="K1739" s="523"/>
      <c r="L1739" s="523"/>
      <c r="M1739" s="523"/>
      <c r="N1739" s="523"/>
      <c r="O1739" s="523"/>
      <c r="P1739" s="523"/>
      <c r="Q1739" s="523"/>
      <c r="R1739" s="523"/>
    </row>
    <row r="1740" spans="1:18" s="471" customFormat="1" ht="12.75" customHeight="1" x14ac:dyDescent="0.25">
      <c r="A1740" s="467"/>
      <c r="B1740" s="523"/>
      <c r="C1740" s="523"/>
      <c r="D1740" s="523"/>
      <c r="E1740" s="523"/>
      <c r="F1740" s="523"/>
      <c r="G1740" s="523"/>
      <c r="H1740" s="523"/>
      <c r="I1740" s="523"/>
      <c r="J1740" s="523"/>
      <c r="K1740" s="523"/>
      <c r="L1740" s="523"/>
      <c r="M1740" s="523"/>
      <c r="N1740" s="523"/>
      <c r="O1740" s="523"/>
      <c r="P1740" s="523"/>
      <c r="Q1740" s="523"/>
      <c r="R1740" s="523"/>
    </row>
    <row r="1741" spans="1:18" s="471" customFormat="1" ht="12.75" customHeight="1" x14ac:dyDescent="0.25">
      <c r="A1741" s="467"/>
      <c r="B1741" s="523"/>
      <c r="C1741" s="523"/>
      <c r="D1741" s="523"/>
      <c r="E1741" s="523"/>
      <c r="F1741" s="523"/>
      <c r="G1741" s="523"/>
      <c r="H1741" s="523"/>
      <c r="I1741" s="523"/>
      <c r="J1741" s="523"/>
      <c r="K1741" s="523"/>
      <c r="L1741" s="523"/>
      <c r="M1741" s="523"/>
      <c r="N1741" s="523"/>
      <c r="O1741" s="523"/>
      <c r="P1741" s="523"/>
      <c r="Q1741" s="523"/>
      <c r="R1741" s="523"/>
    </row>
    <row r="1742" spans="1:18" s="471" customFormat="1" ht="12.75" customHeight="1" x14ac:dyDescent="0.25">
      <c r="A1742" s="467"/>
      <c r="B1742" s="523"/>
      <c r="C1742" s="523"/>
      <c r="D1742" s="523"/>
      <c r="E1742" s="523"/>
      <c r="F1742" s="523"/>
      <c r="G1742" s="523"/>
      <c r="H1742" s="523"/>
      <c r="I1742" s="523"/>
      <c r="J1742" s="523"/>
      <c r="K1742" s="523"/>
      <c r="L1742" s="523"/>
      <c r="M1742" s="523"/>
      <c r="N1742" s="523"/>
      <c r="O1742" s="523"/>
      <c r="P1742" s="523"/>
      <c r="Q1742" s="523"/>
      <c r="R1742" s="523"/>
    </row>
    <row r="1743" spans="1:18" s="471" customFormat="1" ht="12.75" customHeight="1" x14ac:dyDescent="0.25">
      <c r="A1743" s="467"/>
      <c r="B1743" s="523"/>
      <c r="C1743" s="523"/>
      <c r="D1743" s="523"/>
      <c r="E1743" s="523"/>
      <c r="F1743" s="523"/>
      <c r="G1743" s="523"/>
      <c r="H1743" s="523"/>
      <c r="I1743" s="523"/>
      <c r="J1743" s="523"/>
      <c r="K1743" s="523"/>
      <c r="L1743" s="523"/>
      <c r="M1743" s="523"/>
      <c r="N1743" s="523"/>
      <c r="O1743" s="523"/>
      <c r="P1743" s="523"/>
      <c r="Q1743" s="523"/>
      <c r="R1743" s="523"/>
    </row>
    <row r="1744" spans="1:18" s="471" customFormat="1" ht="12.75" customHeight="1" x14ac:dyDescent="0.25">
      <c r="A1744" s="467"/>
      <c r="B1744" s="523"/>
      <c r="C1744" s="523"/>
      <c r="D1744" s="523"/>
      <c r="E1744" s="523"/>
      <c r="F1744" s="523"/>
      <c r="G1744" s="523"/>
      <c r="H1744" s="523"/>
      <c r="I1744" s="523"/>
      <c r="J1744" s="523"/>
      <c r="K1744" s="523"/>
      <c r="L1744" s="523"/>
      <c r="M1744" s="523"/>
      <c r="N1744" s="523"/>
      <c r="O1744" s="523"/>
      <c r="P1744" s="523"/>
      <c r="Q1744" s="523"/>
      <c r="R1744" s="523"/>
    </row>
    <row r="1745" spans="1:18" s="471" customFormat="1" ht="12.75" customHeight="1" x14ac:dyDescent="0.25">
      <c r="A1745" s="467"/>
      <c r="B1745" s="523"/>
      <c r="C1745" s="523"/>
      <c r="D1745" s="523"/>
      <c r="E1745" s="523"/>
      <c r="F1745" s="523"/>
      <c r="G1745" s="523"/>
      <c r="H1745" s="523"/>
      <c r="I1745" s="523"/>
      <c r="J1745" s="523"/>
      <c r="K1745" s="523"/>
      <c r="L1745" s="523"/>
      <c r="M1745" s="523"/>
      <c r="N1745" s="523"/>
      <c r="O1745" s="523"/>
      <c r="P1745" s="523"/>
      <c r="Q1745" s="523"/>
      <c r="R1745" s="523"/>
    </row>
    <row r="1746" spans="1:18" s="471" customFormat="1" ht="12.75" customHeight="1" x14ac:dyDescent="0.25">
      <c r="A1746" s="467"/>
      <c r="B1746" s="523"/>
      <c r="C1746" s="523"/>
      <c r="D1746" s="523"/>
      <c r="E1746" s="523"/>
      <c r="F1746" s="523"/>
      <c r="G1746" s="523"/>
      <c r="H1746" s="523"/>
      <c r="I1746" s="523"/>
      <c r="J1746" s="523"/>
      <c r="K1746" s="523"/>
      <c r="L1746" s="523"/>
      <c r="M1746" s="523"/>
      <c r="N1746" s="523"/>
      <c r="O1746" s="523"/>
      <c r="P1746" s="523"/>
      <c r="Q1746" s="523"/>
      <c r="R1746" s="523"/>
    </row>
    <row r="1747" spans="1:18" s="471" customFormat="1" ht="12.75" customHeight="1" x14ac:dyDescent="0.25">
      <c r="A1747" s="467"/>
      <c r="B1747" s="523"/>
      <c r="C1747" s="523"/>
      <c r="D1747" s="523"/>
      <c r="E1747" s="523"/>
      <c r="F1747" s="523"/>
      <c r="G1747" s="523"/>
      <c r="H1747" s="523"/>
      <c r="I1747" s="523"/>
      <c r="J1747" s="523"/>
      <c r="K1747" s="523"/>
      <c r="L1747" s="523"/>
      <c r="M1747" s="523"/>
      <c r="N1747" s="523"/>
      <c r="O1747" s="523"/>
      <c r="P1747" s="523"/>
      <c r="Q1747" s="523"/>
      <c r="R1747" s="523"/>
    </row>
    <row r="1748" spans="1:18" s="471" customFormat="1" ht="12.75" customHeight="1" x14ac:dyDescent="0.25">
      <c r="A1748" s="467"/>
      <c r="B1748" s="523"/>
      <c r="C1748" s="523"/>
      <c r="D1748" s="523"/>
      <c r="E1748" s="523"/>
      <c r="F1748" s="523"/>
      <c r="G1748" s="523"/>
      <c r="H1748" s="523"/>
      <c r="I1748" s="523"/>
      <c r="J1748" s="523"/>
      <c r="K1748" s="523"/>
      <c r="L1748" s="523"/>
      <c r="M1748" s="523"/>
      <c r="N1748" s="523"/>
      <c r="O1748" s="523"/>
      <c r="P1748" s="523"/>
      <c r="Q1748" s="523"/>
      <c r="R1748" s="523"/>
    </row>
    <row r="1749" spans="1:18" s="471" customFormat="1" ht="12.75" customHeight="1" x14ac:dyDescent="0.25">
      <c r="A1749" s="467"/>
      <c r="B1749" s="523"/>
      <c r="C1749" s="523"/>
      <c r="D1749" s="523"/>
      <c r="E1749" s="523"/>
      <c r="F1749" s="523"/>
      <c r="G1749" s="523"/>
      <c r="H1749" s="523"/>
      <c r="I1749" s="523"/>
      <c r="J1749" s="523"/>
      <c r="K1749" s="523"/>
      <c r="L1749" s="523"/>
      <c r="M1749" s="523"/>
      <c r="N1749" s="523"/>
      <c r="O1749" s="523"/>
      <c r="P1749" s="523"/>
      <c r="Q1749" s="523"/>
      <c r="R1749" s="523"/>
    </row>
    <row r="1750" spans="1:18" s="471" customFormat="1" ht="12.75" customHeight="1" x14ac:dyDescent="0.25">
      <c r="A1750" s="467"/>
      <c r="B1750" s="523"/>
      <c r="C1750" s="523"/>
      <c r="D1750" s="523"/>
      <c r="E1750" s="523"/>
      <c r="F1750" s="523"/>
      <c r="G1750" s="523"/>
      <c r="H1750" s="523"/>
      <c r="I1750" s="523"/>
      <c r="J1750" s="523"/>
      <c r="K1750" s="523"/>
      <c r="L1750" s="523"/>
      <c r="M1750" s="523"/>
      <c r="N1750" s="523"/>
      <c r="O1750" s="523"/>
      <c r="P1750" s="523"/>
      <c r="Q1750" s="523"/>
      <c r="R1750" s="523"/>
    </row>
    <row r="1751" spans="1:18" s="471" customFormat="1" ht="12.75" customHeight="1" x14ac:dyDescent="0.25">
      <c r="A1751" s="467"/>
      <c r="B1751" s="523"/>
      <c r="C1751" s="523"/>
      <c r="D1751" s="523"/>
      <c r="E1751" s="523"/>
      <c r="F1751" s="523"/>
      <c r="G1751" s="523"/>
      <c r="H1751" s="523"/>
      <c r="I1751" s="523"/>
      <c r="J1751" s="523"/>
      <c r="K1751" s="523"/>
      <c r="L1751" s="523"/>
      <c r="M1751" s="523"/>
      <c r="N1751" s="523"/>
      <c r="O1751" s="523"/>
      <c r="P1751" s="523"/>
      <c r="Q1751" s="523"/>
      <c r="R1751" s="523"/>
    </row>
    <row r="1752" spans="1:18" s="471" customFormat="1" ht="12.75" customHeight="1" x14ac:dyDescent="0.25">
      <c r="A1752" s="467"/>
      <c r="B1752" s="523"/>
      <c r="C1752" s="523"/>
      <c r="D1752" s="523"/>
      <c r="E1752" s="523"/>
      <c r="F1752" s="523"/>
      <c r="G1752" s="523"/>
      <c r="H1752" s="523"/>
      <c r="I1752" s="523"/>
      <c r="J1752" s="523"/>
      <c r="K1752" s="523"/>
      <c r="L1752" s="523"/>
      <c r="M1752" s="523"/>
      <c r="N1752" s="523"/>
      <c r="O1752" s="523"/>
      <c r="P1752" s="523"/>
      <c r="Q1752" s="523"/>
      <c r="R1752" s="523"/>
    </row>
    <row r="1753" spans="1:18" s="471" customFormat="1" ht="12.75" customHeight="1" x14ac:dyDescent="0.25">
      <c r="A1753" s="467"/>
      <c r="B1753" s="523"/>
      <c r="C1753" s="523"/>
      <c r="D1753" s="523"/>
      <c r="E1753" s="523"/>
      <c r="F1753" s="523"/>
      <c r="G1753" s="523"/>
      <c r="H1753" s="523"/>
      <c r="I1753" s="523"/>
      <c r="J1753" s="523"/>
      <c r="K1753" s="523"/>
      <c r="L1753" s="523"/>
      <c r="M1753" s="523"/>
      <c r="N1753" s="523"/>
      <c r="O1753" s="523"/>
      <c r="P1753" s="523"/>
      <c r="Q1753" s="523"/>
      <c r="R1753" s="523"/>
    </row>
    <row r="1754" spans="1:18" s="471" customFormat="1" ht="12.75" customHeight="1" x14ac:dyDescent="0.25">
      <c r="A1754" s="467"/>
      <c r="B1754" s="523"/>
      <c r="C1754" s="523"/>
      <c r="D1754" s="523"/>
      <c r="E1754" s="523"/>
      <c r="F1754" s="523"/>
      <c r="G1754" s="523"/>
      <c r="H1754" s="523"/>
      <c r="I1754" s="523"/>
      <c r="J1754" s="523"/>
      <c r="K1754" s="523"/>
      <c r="L1754" s="523"/>
      <c r="M1754" s="523"/>
      <c r="N1754" s="523"/>
      <c r="O1754" s="523"/>
      <c r="P1754" s="523"/>
      <c r="Q1754" s="523"/>
      <c r="R1754" s="523"/>
    </row>
    <row r="1755" spans="1:18" s="471" customFormat="1" ht="12.75" customHeight="1" x14ac:dyDescent="0.25">
      <c r="A1755" s="467"/>
      <c r="B1755" s="523"/>
      <c r="C1755" s="523"/>
      <c r="D1755" s="523"/>
      <c r="E1755" s="523"/>
      <c r="F1755" s="523"/>
      <c r="G1755" s="523"/>
      <c r="H1755" s="523"/>
      <c r="I1755" s="523"/>
      <c r="J1755" s="523"/>
      <c r="K1755" s="523"/>
      <c r="L1755" s="523"/>
      <c r="M1755" s="523"/>
      <c r="N1755" s="523"/>
      <c r="O1755" s="523"/>
      <c r="P1755" s="523"/>
      <c r="Q1755" s="523"/>
      <c r="R1755" s="523"/>
    </row>
    <row r="1756" spans="1:18" s="471" customFormat="1" ht="12.75" customHeight="1" x14ac:dyDescent="0.25">
      <c r="A1756" s="467"/>
      <c r="B1756" s="523"/>
      <c r="C1756" s="523"/>
      <c r="D1756" s="523"/>
      <c r="E1756" s="523"/>
      <c r="F1756" s="523"/>
      <c r="G1756" s="523"/>
      <c r="H1756" s="523"/>
      <c r="I1756" s="523"/>
      <c r="J1756" s="523"/>
      <c r="K1756" s="523"/>
      <c r="L1756" s="523"/>
      <c r="M1756" s="523"/>
      <c r="N1756" s="523"/>
      <c r="O1756" s="523"/>
      <c r="P1756" s="523"/>
      <c r="Q1756" s="523"/>
      <c r="R1756" s="523"/>
    </row>
    <row r="1757" spans="1:18" s="471" customFormat="1" ht="12.75" customHeight="1" x14ac:dyDescent="0.25">
      <c r="A1757" s="467"/>
      <c r="B1757" s="523"/>
      <c r="C1757" s="523"/>
      <c r="D1757" s="523"/>
      <c r="E1757" s="523"/>
      <c r="F1757" s="523"/>
      <c r="G1757" s="523"/>
      <c r="H1757" s="523"/>
      <c r="I1757" s="523"/>
      <c r="J1757" s="523"/>
      <c r="K1757" s="523"/>
      <c r="L1757" s="523"/>
      <c r="M1757" s="523"/>
      <c r="N1757" s="523"/>
      <c r="O1757" s="523"/>
      <c r="P1757" s="523"/>
      <c r="Q1757" s="523"/>
      <c r="R1757" s="523"/>
    </row>
    <row r="1758" spans="1:18" s="471" customFormat="1" ht="12.75" customHeight="1" x14ac:dyDescent="0.25">
      <c r="A1758" s="467"/>
      <c r="B1758" s="523"/>
      <c r="C1758" s="523"/>
      <c r="D1758" s="523"/>
      <c r="E1758" s="523"/>
      <c r="F1758" s="523"/>
      <c r="G1758" s="523"/>
      <c r="H1758" s="523"/>
      <c r="I1758" s="523"/>
      <c r="J1758" s="523"/>
      <c r="K1758" s="523"/>
      <c r="L1758" s="523"/>
      <c r="M1758" s="523"/>
      <c r="N1758" s="523"/>
      <c r="O1758" s="523"/>
      <c r="P1758" s="523"/>
      <c r="Q1758" s="523"/>
      <c r="R1758" s="523"/>
    </row>
    <row r="1759" spans="1:18" s="471" customFormat="1" ht="12.75" customHeight="1" x14ac:dyDescent="0.25">
      <c r="A1759" s="467"/>
      <c r="B1759" s="523"/>
      <c r="C1759" s="523"/>
      <c r="D1759" s="523"/>
      <c r="E1759" s="523"/>
      <c r="F1759" s="523"/>
      <c r="G1759" s="523"/>
      <c r="H1759" s="523"/>
      <c r="I1759" s="523"/>
      <c r="J1759" s="523"/>
      <c r="K1759" s="523"/>
      <c r="L1759" s="523"/>
      <c r="M1759" s="523"/>
      <c r="N1759" s="523"/>
      <c r="O1759" s="523"/>
      <c r="P1759" s="523"/>
      <c r="Q1759" s="523"/>
      <c r="R1759" s="523"/>
    </row>
    <row r="1760" spans="1:18" s="471" customFormat="1" ht="12.75" customHeight="1" x14ac:dyDescent="0.25">
      <c r="A1760" s="467"/>
      <c r="B1760" s="523"/>
      <c r="C1760" s="523"/>
      <c r="D1760" s="523"/>
      <c r="E1760" s="523"/>
      <c r="F1760" s="523"/>
      <c r="G1760" s="523"/>
      <c r="H1760" s="523"/>
      <c r="I1760" s="523"/>
      <c r="J1760" s="523"/>
      <c r="K1760" s="523"/>
      <c r="L1760" s="523"/>
      <c r="M1760" s="523"/>
      <c r="N1760" s="523"/>
      <c r="O1760" s="523"/>
      <c r="P1760" s="523"/>
      <c r="Q1760" s="523"/>
      <c r="R1760" s="523"/>
    </row>
    <row r="1761" spans="1:18" s="471" customFormat="1" ht="12.75" customHeight="1" x14ac:dyDescent="0.25">
      <c r="A1761" s="467"/>
      <c r="B1761" s="523"/>
      <c r="C1761" s="523"/>
      <c r="D1761" s="523"/>
      <c r="E1761" s="523"/>
      <c r="F1761" s="523"/>
      <c r="G1761" s="523"/>
      <c r="H1761" s="523"/>
      <c r="I1761" s="523"/>
      <c r="J1761" s="523"/>
      <c r="K1761" s="523"/>
      <c r="L1761" s="523"/>
      <c r="M1761" s="523"/>
      <c r="N1761" s="523"/>
      <c r="O1761" s="523"/>
      <c r="P1761" s="523"/>
      <c r="Q1761" s="523"/>
      <c r="R1761" s="523"/>
    </row>
    <row r="1762" spans="1:18" s="471" customFormat="1" ht="12.75" customHeight="1" x14ac:dyDescent="0.25">
      <c r="A1762" s="467"/>
      <c r="B1762" s="523"/>
      <c r="C1762" s="523"/>
      <c r="D1762" s="523"/>
      <c r="E1762" s="523"/>
      <c r="F1762" s="523"/>
      <c r="G1762" s="523"/>
      <c r="H1762" s="523"/>
      <c r="I1762" s="523"/>
      <c r="J1762" s="523"/>
      <c r="K1762" s="523"/>
      <c r="L1762" s="523"/>
      <c r="M1762" s="523"/>
      <c r="N1762" s="523"/>
      <c r="O1762" s="523"/>
      <c r="P1762" s="523"/>
      <c r="Q1762" s="523"/>
      <c r="R1762" s="523"/>
    </row>
    <row r="1763" spans="1:18" s="471" customFormat="1" ht="12.75" customHeight="1" x14ac:dyDescent="0.25">
      <c r="A1763" s="467"/>
      <c r="B1763" s="523"/>
      <c r="C1763" s="523"/>
      <c r="D1763" s="523"/>
      <c r="E1763" s="523"/>
      <c r="F1763" s="523"/>
      <c r="G1763" s="523"/>
      <c r="H1763" s="523"/>
      <c r="I1763" s="523"/>
      <c r="J1763" s="523"/>
      <c r="K1763" s="523"/>
      <c r="L1763" s="523"/>
      <c r="M1763" s="523"/>
      <c r="N1763" s="523"/>
      <c r="O1763" s="523"/>
      <c r="P1763" s="523"/>
      <c r="Q1763" s="523"/>
      <c r="R1763" s="523"/>
    </row>
    <row r="1764" spans="1:18" s="471" customFormat="1" ht="12.75" customHeight="1" x14ac:dyDescent="0.25">
      <c r="A1764" s="467"/>
      <c r="B1764" s="523"/>
      <c r="C1764" s="523"/>
      <c r="D1764" s="523"/>
      <c r="E1764" s="523"/>
      <c r="F1764" s="523"/>
      <c r="G1764" s="523"/>
      <c r="H1764" s="523"/>
      <c r="I1764" s="523"/>
      <c r="J1764" s="523"/>
      <c r="K1764" s="523"/>
      <c r="L1764" s="523"/>
      <c r="M1764" s="523"/>
      <c r="N1764" s="523"/>
      <c r="O1764" s="523"/>
      <c r="P1764" s="523"/>
      <c r="Q1764" s="523"/>
      <c r="R1764" s="523"/>
    </row>
    <row r="1765" spans="1:18" s="471" customFormat="1" ht="12.75" customHeight="1" x14ac:dyDescent="0.25">
      <c r="A1765" s="467"/>
      <c r="B1765" s="523"/>
      <c r="C1765" s="523"/>
      <c r="D1765" s="523"/>
      <c r="E1765" s="523"/>
      <c r="F1765" s="523"/>
      <c r="G1765" s="523"/>
      <c r="H1765" s="523"/>
      <c r="I1765" s="523"/>
      <c r="J1765" s="523"/>
      <c r="K1765" s="523"/>
      <c r="L1765" s="523"/>
      <c r="M1765" s="523"/>
      <c r="N1765" s="523"/>
      <c r="O1765" s="523"/>
      <c r="P1765" s="523"/>
      <c r="Q1765" s="523"/>
      <c r="R1765" s="523"/>
    </row>
    <row r="1766" spans="1:18" s="471" customFormat="1" ht="12.75" customHeight="1" x14ac:dyDescent="0.25">
      <c r="A1766" s="467"/>
      <c r="B1766" s="523"/>
      <c r="C1766" s="523"/>
      <c r="D1766" s="523"/>
      <c r="E1766" s="523"/>
      <c r="F1766" s="523"/>
      <c r="G1766" s="523"/>
      <c r="H1766" s="523"/>
      <c r="I1766" s="523"/>
      <c r="J1766" s="523"/>
      <c r="K1766" s="523"/>
      <c r="L1766" s="523"/>
      <c r="M1766" s="523"/>
      <c r="N1766" s="523"/>
      <c r="O1766" s="523"/>
      <c r="P1766" s="523"/>
      <c r="Q1766" s="523"/>
      <c r="R1766" s="523"/>
    </row>
    <row r="1767" spans="1:18" s="471" customFormat="1" ht="12.75" customHeight="1" x14ac:dyDescent="0.25">
      <c r="A1767" s="467"/>
      <c r="B1767" s="523"/>
      <c r="C1767" s="523"/>
      <c r="D1767" s="523"/>
      <c r="E1767" s="523"/>
      <c r="F1767" s="523"/>
      <c r="G1767" s="523"/>
      <c r="H1767" s="523"/>
      <c r="I1767" s="523"/>
      <c r="J1767" s="523"/>
      <c r="K1767" s="523"/>
      <c r="L1767" s="523"/>
      <c r="M1767" s="523"/>
      <c r="N1767" s="523"/>
      <c r="O1767" s="523"/>
      <c r="P1767" s="523"/>
      <c r="Q1767" s="523"/>
      <c r="R1767" s="523"/>
    </row>
    <row r="1768" spans="1:18" s="471" customFormat="1" ht="12.75" customHeight="1" x14ac:dyDescent="0.25">
      <c r="A1768" s="467"/>
      <c r="B1768" s="523"/>
      <c r="C1768" s="523"/>
      <c r="D1768" s="523"/>
      <c r="E1768" s="523"/>
      <c r="F1768" s="523"/>
      <c r="G1768" s="523"/>
      <c r="H1768" s="523"/>
      <c r="I1768" s="523"/>
      <c r="J1768" s="523"/>
      <c r="K1768" s="523"/>
      <c r="L1768" s="523"/>
      <c r="M1768" s="523"/>
      <c r="N1768" s="523"/>
      <c r="O1768" s="523"/>
      <c r="P1768" s="523"/>
      <c r="Q1768" s="523"/>
      <c r="R1768" s="523"/>
    </row>
    <row r="1769" spans="1:18" s="471" customFormat="1" ht="12.75" customHeight="1" x14ac:dyDescent="0.25">
      <c r="A1769" s="467"/>
      <c r="B1769" s="523"/>
      <c r="C1769" s="523"/>
      <c r="D1769" s="523"/>
      <c r="E1769" s="523"/>
      <c r="F1769" s="523"/>
      <c r="G1769" s="523"/>
      <c r="H1769" s="523"/>
      <c r="I1769" s="523"/>
      <c r="J1769" s="523"/>
      <c r="K1769" s="523"/>
      <c r="L1769" s="523"/>
      <c r="M1769" s="523"/>
      <c r="N1769" s="523"/>
      <c r="O1769" s="523"/>
      <c r="P1769" s="523"/>
      <c r="Q1769" s="523"/>
      <c r="R1769" s="523"/>
    </row>
    <row r="1770" spans="1:18" s="471" customFormat="1" ht="12.75" customHeight="1" x14ac:dyDescent="0.25">
      <c r="A1770" s="467"/>
      <c r="B1770" s="523"/>
      <c r="C1770" s="523"/>
      <c r="D1770" s="523"/>
      <c r="E1770" s="523"/>
      <c r="F1770" s="523"/>
      <c r="G1770" s="523"/>
      <c r="H1770" s="523"/>
      <c r="I1770" s="523"/>
      <c r="J1770" s="523"/>
      <c r="K1770" s="523"/>
      <c r="L1770" s="523"/>
      <c r="M1770" s="523"/>
      <c r="N1770" s="523"/>
      <c r="O1770" s="523"/>
      <c r="P1770" s="523"/>
      <c r="Q1770" s="523"/>
      <c r="R1770" s="523"/>
    </row>
    <row r="1771" spans="1:18" s="471" customFormat="1" ht="12.75" customHeight="1" x14ac:dyDescent="0.25">
      <c r="A1771" s="467"/>
      <c r="B1771" s="523"/>
      <c r="C1771" s="523"/>
      <c r="D1771" s="523"/>
      <c r="E1771" s="523"/>
      <c r="F1771" s="523"/>
      <c r="G1771" s="523"/>
      <c r="H1771" s="523"/>
      <c r="I1771" s="523"/>
      <c r="J1771" s="523"/>
      <c r="K1771" s="523"/>
      <c r="L1771" s="523"/>
      <c r="M1771" s="523"/>
      <c r="N1771" s="523"/>
      <c r="O1771" s="523"/>
      <c r="P1771" s="523"/>
      <c r="Q1771" s="523"/>
      <c r="R1771" s="523"/>
    </row>
    <row r="1772" spans="1:18" s="471" customFormat="1" ht="12.75" customHeight="1" x14ac:dyDescent="0.25">
      <c r="A1772" s="467"/>
      <c r="B1772" s="523"/>
      <c r="C1772" s="523"/>
      <c r="D1772" s="523"/>
      <c r="E1772" s="523"/>
      <c r="F1772" s="523"/>
      <c r="G1772" s="523"/>
      <c r="H1772" s="523"/>
      <c r="I1772" s="523"/>
      <c r="J1772" s="523"/>
      <c r="K1772" s="523"/>
      <c r="L1772" s="523"/>
      <c r="M1772" s="523"/>
      <c r="N1772" s="523"/>
      <c r="O1772" s="523"/>
      <c r="P1772" s="523"/>
      <c r="Q1772" s="523"/>
      <c r="R1772" s="523"/>
    </row>
    <row r="1773" spans="1:18" s="471" customFormat="1" ht="12.75" customHeight="1" x14ac:dyDescent="0.25">
      <c r="A1773" s="467"/>
      <c r="B1773" s="523"/>
      <c r="C1773" s="523"/>
      <c r="D1773" s="523"/>
      <c r="E1773" s="523"/>
      <c r="F1773" s="523"/>
      <c r="G1773" s="523"/>
      <c r="H1773" s="523"/>
      <c r="I1773" s="523"/>
      <c r="J1773" s="523"/>
      <c r="K1773" s="523"/>
      <c r="L1773" s="523"/>
      <c r="M1773" s="523"/>
      <c r="N1773" s="523"/>
      <c r="O1773" s="523"/>
      <c r="P1773" s="523"/>
      <c r="Q1773" s="523"/>
      <c r="R1773" s="523"/>
    </row>
    <row r="1774" spans="1:18" s="471" customFormat="1" ht="12.75" customHeight="1" x14ac:dyDescent="0.25">
      <c r="A1774" s="467"/>
      <c r="B1774" s="523"/>
      <c r="C1774" s="523"/>
      <c r="D1774" s="523"/>
      <c r="E1774" s="523"/>
      <c r="F1774" s="523"/>
      <c r="G1774" s="523"/>
      <c r="H1774" s="523"/>
      <c r="I1774" s="523"/>
      <c r="J1774" s="523"/>
      <c r="K1774" s="523"/>
      <c r="L1774" s="523"/>
      <c r="M1774" s="523"/>
      <c r="N1774" s="523"/>
      <c r="O1774" s="523"/>
      <c r="P1774" s="523"/>
      <c r="Q1774" s="523"/>
      <c r="R1774" s="523"/>
    </row>
    <row r="1775" spans="1:18" s="471" customFormat="1" ht="12.75" customHeight="1" x14ac:dyDescent="0.25">
      <c r="A1775" s="467"/>
      <c r="B1775" s="523"/>
      <c r="C1775" s="523"/>
      <c r="D1775" s="523"/>
      <c r="E1775" s="523"/>
      <c r="F1775" s="523"/>
      <c r="G1775" s="523"/>
      <c r="H1775" s="523"/>
      <c r="I1775" s="523"/>
      <c r="J1775" s="523"/>
      <c r="K1775" s="523"/>
      <c r="L1775" s="523"/>
      <c r="M1775" s="523"/>
      <c r="N1775" s="523"/>
      <c r="O1775" s="523"/>
      <c r="P1775" s="523"/>
      <c r="Q1775" s="523"/>
      <c r="R1775" s="523"/>
    </row>
    <row r="1776" spans="1:18" s="471" customFormat="1" ht="12.75" customHeight="1" x14ac:dyDescent="0.25">
      <c r="A1776" s="467"/>
      <c r="B1776" s="523"/>
      <c r="C1776" s="523"/>
      <c r="D1776" s="523"/>
      <c r="E1776" s="523"/>
      <c r="F1776" s="523"/>
      <c r="G1776" s="523"/>
      <c r="H1776" s="523"/>
      <c r="I1776" s="523"/>
      <c r="J1776" s="523"/>
      <c r="K1776" s="523"/>
      <c r="L1776" s="523"/>
      <c r="M1776" s="523"/>
      <c r="N1776" s="523"/>
      <c r="O1776" s="523"/>
      <c r="P1776" s="523"/>
      <c r="Q1776" s="523"/>
      <c r="R1776" s="523"/>
    </row>
    <row r="1777" spans="1:18" s="471" customFormat="1" ht="12.75" customHeight="1" x14ac:dyDescent="0.25">
      <c r="A1777" s="467"/>
      <c r="B1777" s="523"/>
      <c r="C1777" s="523"/>
      <c r="D1777" s="523"/>
      <c r="E1777" s="523"/>
      <c r="F1777" s="523"/>
      <c r="G1777" s="523"/>
      <c r="H1777" s="523"/>
      <c r="I1777" s="523"/>
      <c r="J1777" s="523"/>
      <c r="K1777" s="523"/>
      <c r="L1777" s="523"/>
      <c r="M1777" s="523"/>
      <c r="N1777" s="523"/>
      <c r="O1777" s="523"/>
      <c r="P1777" s="523"/>
      <c r="Q1777" s="523"/>
      <c r="R1777" s="523"/>
    </row>
    <row r="1778" spans="1:18" s="471" customFormat="1" ht="12.75" customHeight="1" x14ac:dyDescent="0.25">
      <c r="A1778" s="467"/>
      <c r="B1778" s="523"/>
      <c r="C1778" s="523"/>
      <c r="D1778" s="523"/>
      <c r="E1778" s="523"/>
      <c r="F1778" s="523"/>
      <c r="G1778" s="523"/>
      <c r="H1778" s="523"/>
      <c r="I1778" s="523"/>
      <c r="J1778" s="523"/>
      <c r="K1778" s="523"/>
      <c r="L1778" s="523"/>
      <c r="M1778" s="523"/>
      <c r="N1778" s="523"/>
      <c r="O1778" s="523"/>
      <c r="P1778" s="523"/>
      <c r="Q1778" s="523"/>
      <c r="R1778" s="523"/>
    </row>
    <row r="1779" spans="1:18" s="471" customFormat="1" ht="12.75" customHeight="1" x14ac:dyDescent="0.25">
      <c r="A1779" s="467"/>
      <c r="B1779" s="523"/>
      <c r="C1779" s="523"/>
      <c r="D1779" s="523"/>
      <c r="E1779" s="523"/>
      <c r="F1779" s="523"/>
      <c r="G1779" s="523"/>
      <c r="H1779" s="523"/>
      <c r="I1779" s="523"/>
      <c r="J1779" s="523"/>
      <c r="K1779" s="523"/>
      <c r="L1779" s="523"/>
      <c r="M1779" s="523"/>
      <c r="N1779" s="523"/>
      <c r="O1779" s="523"/>
      <c r="P1779" s="523"/>
      <c r="Q1779" s="523"/>
      <c r="R1779" s="523"/>
    </row>
    <row r="1780" spans="1:18" s="471" customFormat="1" ht="12.75" customHeight="1" x14ac:dyDescent="0.25">
      <c r="A1780" s="467"/>
      <c r="B1780" s="523"/>
      <c r="C1780" s="523"/>
      <c r="D1780" s="523"/>
      <c r="E1780" s="523"/>
      <c r="F1780" s="523"/>
      <c r="G1780" s="523"/>
      <c r="H1780" s="523"/>
      <c r="I1780" s="523"/>
      <c r="J1780" s="523"/>
      <c r="K1780" s="523"/>
      <c r="L1780" s="523"/>
      <c r="M1780" s="523"/>
      <c r="N1780" s="523"/>
      <c r="O1780" s="523"/>
      <c r="P1780" s="523"/>
      <c r="Q1780" s="523"/>
      <c r="R1780" s="523"/>
    </row>
    <row r="1781" spans="1:18" s="471" customFormat="1" ht="12.75" customHeight="1" x14ac:dyDescent="0.25">
      <c r="A1781" s="467"/>
      <c r="B1781" s="523"/>
      <c r="C1781" s="523"/>
      <c r="D1781" s="523"/>
      <c r="E1781" s="523"/>
      <c r="F1781" s="523"/>
      <c r="G1781" s="523"/>
      <c r="H1781" s="523"/>
      <c r="I1781" s="523"/>
      <c r="J1781" s="523"/>
      <c r="K1781" s="523"/>
      <c r="L1781" s="523"/>
      <c r="M1781" s="523"/>
      <c r="N1781" s="523"/>
      <c r="O1781" s="523"/>
      <c r="P1781" s="523"/>
      <c r="Q1781" s="523"/>
      <c r="R1781" s="523"/>
    </row>
    <row r="1782" spans="1:18" s="471" customFormat="1" ht="12.75" customHeight="1" x14ac:dyDescent="0.25">
      <c r="A1782" s="467"/>
      <c r="B1782" s="523"/>
      <c r="C1782" s="523"/>
      <c r="D1782" s="523"/>
      <c r="E1782" s="523"/>
      <c r="F1782" s="523"/>
      <c r="G1782" s="523"/>
      <c r="H1782" s="523"/>
      <c r="I1782" s="523"/>
      <c r="J1782" s="523"/>
      <c r="K1782" s="523"/>
      <c r="L1782" s="523"/>
      <c r="M1782" s="523"/>
      <c r="N1782" s="523"/>
      <c r="O1782" s="523"/>
      <c r="P1782" s="523"/>
      <c r="Q1782" s="523"/>
      <c r="R1782" s="523"/>
    </row>
    <row r="1783" spans="1:18" s="471" customFormat="1" ht="12.75" customHeight="1" x14ac:dyDescent="0.25">
      <c r="A1783" s="467"/>
      <c r="B1783" s="523"/>
      <c r="C1783" s="523"/>
      <c r="D1783" s="523"/>
      <c r="E1783" s="523"/>
      <c r="F1783" s="523"/>
      <c r="G1783" s="523"/>
      <c r="H1783" s="523"/>
      <c r="I1783" s="523"/>
      <c r="J1783" s="523"/>
      <c r="K1783" s="523"/>
      <c r="L1783" s="523"/>
      <c r="M1783" s="523"/>
      <c r="N1783" s="523"/>
      <c r="O1783" s="523"/>
      <c r="P1783" s="523"/>
      <c r="Q1783" s="523"/>
      <c r="R1783" s="523"/>
    </row>
    <row r="1784" spans="1:18" s="471" customFormat="1" ht="12.75" customHeight="1" x14ac:dyDescent="0.25">
      <c r="A1784" s="467"/>
      <c r="B1784" s="523"/>
      <c r="C1784" s="523"/>
      <c r="D1784" s="523"/>
      <c r="E1784" s="523"/>
      <c r="F1784" s="523"/>
      <c r="G1784" s="523"/>
      <c r="H1784" s="523"/>
      <c r="I1784" s="523"/>
      <c r="J1784" s="523"/>
      <c r="K1784" s="523"/>
      <c r="L1784" s="523"/>
      <c r="M1784" s="523"/>
      <c r="N1784" s="523"/>
      <c r="O1784" s="523"/>
      <c r="P1784" s="523"/>
      <c r="Q1784" s="523"/>
      <c r="R1784" s="523"/>
    </row>
    <row r="1785" spans="1:18" s="471" customFormat="1" ht="12.75" customHeight="1" x14ac:dyDescent="0.25">
      <c r="A1785" s="467"/>
      <c r="B1785" s="523"/>
      <c r="C1785" s="523"/>
      <c r="D1785" s="523"/>
      <c r="E1785" s="523"/>
      <c r="F1785" s="523"/>
      <c r="G1785" s="523"/>
      <c r="H1785" s="523"/>
      <c r="I1785" s="523"/>
      <c r="J1785" s="523"/>
      <c r="K1785" s="523"/>
      <c r="L1785" s="523"/>
      <c r="M1785" s="523"/>
      <c r="N1785" s="523"/>
      <c r="O1785" s="523"/>
      <c r="P1785" s="523"/>
      <c r="Q1785" s="523"/>
      <c r="R1785" s="523"/>
    </row>
    <row r="1786" spans="1:18" s="471" customFormat="1" ht="12.75" customHeight="1" x14ac:dyDescent="0.25">
      <c r="A1786" s="467"/>
      <c r="B1786" s="523"/>
      <c r="C1786" s="523"/>
      <c r="D1786" s="523"/>
      <c r="E1786" s="523"/>
      <c r="F1786" s="523"/>
      <c r="G1786" s="523"/>
      <c r="H1786" s="523"/>
      <c r="I1786" s="523"/>
      <c r="J1786" s="523"/>
      <c r="K1786" s="523"/>
      <c r="L1786" s="523"/>
      <c r="M1786" s="523"/>
      <c r="N1786" s="523"/>
      <c r="O1786" s="523"/>
      <c r="P1786" s="523"/>
      <c r="Q1786" s="523"/>
      <c r="R1786" s="523"/>
    </row>
    <row r="1787" spans="1:18" s="471" customFormat="1" ht="12.75" customHeight="1" x14ac:dyDescent="0.25">
      <c r="A1787" s="467"/>
      <c r="B1787" s="523"/>
      <c r="C1787" s="523"/>
      <c r="D1787" s="523"/>
      <c r="E1787" s="523"/>
      <c r="F1787" s="523"/>
      <c r="G1787" s="523"/>
      <c r="H1787" s="523"/>
      <c r="I1787" s="523"/>
      <c r="J1787" s="523"/>
      <c r="K1787" s="523"/>
      <c r="L1787" s="523"/>
      <c r="M1787" s="523"/>
      <c r="N1787" s="523"/>
      <c r="O1787" s="523"/>
      <c r="P1787" s="523"/>
      <c r="Q1787" s="523"/>
      <c r="R1787" s="523"/>
    </row>
    <row r="1788" spans="1:18" s="471" customFormat="1" ht="12.75" customHeight="1" x14ac:dyDescent="0.25">
      <c r="A1788" s="467"/>
      <c r="B1788" s="523"/>
      <c r="C1788" s="523"/>
      <c r="D1788" s="523"/>
      <c r="E1788" s="523"/>
      <c r="F1788" s="523"/>
      <c r="G1788" s="523"/>
      <c r="H1788" s="523"/>
      <c r="I1788" s="523"/>
      <c r="J1788" s="523"/>
      <c r="K1788" s="523"/>
      <c r="L1788" s="523"/>
      <c r="M1788" s="523"/>
      <c r="N1788" s="523"/>
      <c r="O1788" s="523"/>
      <c r="P1788" s="523"/>
      <c r="Q1788" s="523"/>
      <c r="R1788" s="523"/>
    </row>
    <row r="1789" spans="1:18" s="471" customFormat="1" ht="12.75" customHeight="1" x14ac:dyDescent="0.25">
      <c r="A1789" s="467"/>
      <c r="B1789" s="523"/>
      <c r="C1789" s="523"/>
      <c r="D1789" s="523"/>
      <c r="E1789" s="523"/>
      <c r="F1789" s="523"/>
      <c r="G1789" s="523"/>
      <c r="H1789" s="523"/>
      <c r="I1789" s="523"/>
      <c r="J1789" s="523"/>
      <c r="K1789" s="523"/>
      <c r="L1789" s="523"/>
      <c r="M1789" s="523"/>
      <c r="N1789" s="523"/>
      <c r="O1789" s="523"/>
      <c r="P1789" s="523"/>
      <c r="Q1789" s="523"/>
      <c r="R1789" s="523"/>
    </row>
    <row r="1790" spans="1:18" s="471" customFormat="1" ht="12.75" customHeight="1" x14ac:dyDescent="0.25">
      <c r="A1790" s="467"/>
      <c r="B1790" s="523"/>
      <c r="C1790" s="523"/>
      <c r="D1790" s="523"/>
      <c r="E1790" s="523"/>
      <c r="F1790" s="523"/>
      <c r="G1790" s="523"/>
      <c r="H1790" s="523"/>
      <c r="I1790" s="523"/>
      <c r="J1790" s="523"/>
      <c r="K1790" s="523"/>
      <c r="L1790" s="523"/>
      <c r="M1790" s="523"/>
      <c r="N1790" s="523"/>
      <c r="O1790" s="523"/>
      <c r="P1790" s="523"/>
      <c r="Q1790" s="523"/>
      <c r="R1790" s="523"/>
    </row>
    <row r="1791" spans="1:18" s="471" customFormat="1" ht="12.75" customHeight="1" x14ac:dyDescent="0.25">
      <c r="A1791" s="467"/>
      <c r="B1791" s="523"/>
      <c r="C1791" s="523"/>
      <c r="D1791" s="523"/>
      <c r="E1791" s="523"/>
      <c r="F1791" s="523"/>
      <c r="G1791" s="523"/>
      <c r="H1791" s="523"/>
      <c r="I1791" s="523"/>
      <c r="J1791" s="523"/>
      <c r="K1791" s="523"/>
      <c r="L1791" s="523"/>
      <c r="M1791" s="523"/>
      <c r="N1791" s="523"/>
      <c r="O1791" s="523"/>
      <c r="P1791" s="523"/>
      <c r="Q1791" s="523"/>
      <c r="R1791" s="523"/>
    </row>
    <row r="1792" spans="1:18" s="471" customFormat="1" ht="12.75" customHeight="1" x14ac:dyDescent="0.25">
      <c r="A1792" s="467"/>
      <c r="B1792" s="523"/>
      <c r="C1792" s="523"/>
      <c r="D1792" s="523"/>
      <c r="E1792" s="523"/>
      <c r="F1792" s="523"/>
      <c r="G1792" s="523"/>
      <c r="H1792" s="523"/>
      <c r="I1792" s="523"/>
      <c r="J1792" s="523"/>
      <c r="K1792" s="523"/>
      <c r="L1792" s="523"/>
      <c r="M1792" s="523"/>
      <c r="N1792" s="523"/>
      <c r="O1792" s="523"/>
      <c r="P1792" s="523"/>
      <c r="Q1792" s="523"/>
      <c r="R1792" s="523"/>
    </row>
    <row r="1793" spans="1:18" s="471" customFormat="1" ht="12.75" customHeight="1" x14ac:dyDescent="0.25">
      <c r="A1793" s="467"/>
      <c r="B1793" s="523"/>
      <c r="C1793" s="523"/>
      <c r="D1793" s="523"/>
      <c r="E1793" s="523"/>
      <c r="F1793" s="523"/>
      <c r="G1793" s="523"/>
      <c r="H1793" s="523"/>
      <c r="I1793" s="523"/>
      <c r="J1793" s="523"/>
      <c r="K1793" s="523"/>
      <c r="L1793" s="523"/>
      <c r="M1793" s="523"/>
      <c r="N1793" s="523"/>
      <c r="O1793" s="523"/>
      <c r="P1793" s="523"/>
      <c r="Q1793" s="523"/>
      <c r="R1793" s="523"/>
    </row>
    <row r="1794" spans="1:18" s="471" customFormat="1" ht="12.75" customHeight="1" x14ac:dyDescent="0.25">
      <c r="A1794" s="467"/>
      <c r="B1794" s="523"/>
      <c r="C1794" s="523"/>
      <c r="D1794" s="523"/>
      <c r="E1794" s="523"/>
      <c r="F1794" s="523"/>
      <c r="G1794" s="523"/>
      <c r="H1794" s="523"/>
      <c r="I1794" s="523"/>
      <c r="J1794" s="523"/>
      <c r="K1794" s="523"/>
      <c r="L1794" s="523"/>
      <c r="M1794" s="523"/>
      <c r="N1794" s="523"/>
      <c r="O1794" s="523"/>
      <c r="P1794" s="523"/>
      <c r="Q1794" s="523"/>
      <c r="R1794" s="523"/>
    </row>
    <row r="1795" spans="1:18" s="471" customFormat="1" ht="12.75" customHeight="1" x14ac:dyDescent="0.25">
      <c r="A1795" s="467"/>
      <c r="B1795" s="523"/>
      <c r="C1795" s="523"/>
      <c r="D1795" s="523"/>
      <c r="E1795" s="523"/>
      <c r="F1795" s="523"/>
      <c r="G1795" s="523"/>
      <c r="H1795" s="523"/>
      <c r="I1795" s="523"/>
      <c r="J1795" s="523"/>
      <c r="K1795" s="523"/>
      <c r="L1795" s="523"/>
      <c r="M1795" s="523"/>
      <c r="N1795" s="523"/>
      <c r="O1795" s="523"/>
      <c r="P1795" s="523"/>
      <c r="Q1795" s="523"/>
      <c r="R1795" s="523"/>
    </row>
    <row r="1796" spans="1:18" s="471" customFormat="1" ht="12.75" customHeight="1" x14ac:dyDescent="0.25">
      <c r="A1796" s="467"/>
      <c r="B1796" s="523"/>
      <c r="C1796" s="523"/>
      <c r="D1796" s="523"/>
      <c r="E1796" s="523"/>
      <c r="F1796" s="523"/>
      <c r="G1796" s="523"/>
      <c r="H1796" s="523"/>
      <c r="I1796" s="523"/>
      <c r="J1796" s="523"/>
      <c r="K1796" s="523"/>
      <c r="L1796" s="523"/>
      <c r="M1796" s="523"/>
      <c r="N1796" s="523"/>
      <c r="O1796" s="523"/>
      <c r="P1796" s="523"/>
      <c r="Q1796" s="523"/>
      <c r="R1796" s="523"/>
    </row>
    <row r="1797" spans="1:18" s="471" customFormat="1" ht="12.75" customHeight="1" x14ac:dyDescent="0.25">
      <c r="A1797" s="467"/>
      <c r="B1797" s="523"/>
      <c r="C1797" s="523"/>
      <c r="D1797" s="523"/>
      <c r="E1797" s="523"/>
      <c r="F1797" s="523"/>
      <c r="G1797" s="523"/>
      <c r="H1797" s="523"/>
      <c r="I1797" s="523"/>
      <c r="J1797" s="523"/>
      <c r="K1797" s="523"/>
      <c r="L1797" s="523"/>
      <c r="M1797" s="523"/>
      <c r="N1797" s="523"/>
      <c r="O1797" s="523"/>
      <c r="P1797" s="523"/>
      <c r="Q1797" s="523"/>
      <c r="R1797" s="523"/>
    </row>
    <row r="1798" spans="1:18" s="471" customFormat="1" ht="12.75" customHeight="1" x14ac:dyDescent="0.25">
      <c r="A1798" s="467"/>
      <c r="B1798" s="523"/>
      <c r="C1798" s="523"/>
      <c r="D1798" s="523"/>
      <c r="E1798" s="523"/>
      <c r="F1798" s="523"/>
      <c r="G1798" s="523"/>
      <c r="H1798" s="523"/>
      <c r="I1798" s="523"/>
      <c r="J1798" s="523"/>
      <c r="K1798" s="523"/>
      <c r="L1798" s="523"/>
      <c r="M1798" s="523"/>
      <c r="N1798" s="523"/>
      <c r="O1798" s="523"/>
      <c r="P1798" s="523"/>
      <c r="Q1798" s="523"/>
      <c r="R1798" s="523"/>
    </row>
    <row r="1799" spans="1:18" s="471" customFormat="1" ht="12.75" customHeight="1" x14ac:dyDescent="0.25">
      <c r="A1799" s="467"/>
      <c r="B1799" s="523"/>
      <c r="C1799" s="523"/>
      <c r="D1799" s="523"/>
      <c r="E1799" s="523"/>
      <c r="F1799" s="523"/>
      <c r="G1799" s="523"/>
      <c r="H1799" s="523"/>
      <c r="I1799" s="523"/>
      <c r="J1799" s="523"/>
      <c r="K1799" s="523"/>
      <c r="L1799" s="523"/>
      <c r="M1799" s="523"/>
      <c r="N1799" s="523"/>
      <c r="O1799" s="523"/>
      <c r="P1799" s="523"/>
      <c r="Q1799" s="523"/>
      <c r="R1799" s="523"/>
    </row>
    <row r="1800" spans="1:18" s="471" customFormat="1" ht="12.75" customHeight="1" x14ac:dyDescent="0.25">
      <c r="A1800" s="467"/>
      <c r="B1800" s="523"/>
      <c r="C1800" s="523"/>
      <c r="D1800" s="523"/>
      <c r="E1800" s="523"/>
      <c r="F1800" s="523"/>
      <c r="G1800" s="523"/>
      <c r="H1800" s="523"/>
      <c r="I1800" s="523"/>
      <c r="J1800" s="523"/>
      <c r="K1800" s="523"/>
      <c r="L1800" s="523"/>
      <c r="M1800" s="523"/>
      <c r="N1800" s="523"/>
      <c r="O1800" s="523"/>
      <c r="P1800" s="523"/>
      <c r="Q1800" s="523"/>
      <c r="R1800" s="523"/>
    </row>
    <row r="1801" spans="1:18" s="471" customFormat="1" ht="12.75" customHeight="1" x14ac:dyDescent="0.25">
      <c r="A1801" s="467"/>
      <c r="B1801" s="523"/>
      <c r="C1801" s="523"/>
      <c r="D1801" s="523"/>
      <c r="E1801" s="523"/>
      <c r="F1801" s="523"/>
      <c r="G1801" s="523"/>
      <c r="H1801" s="523"/>
      <c r="I1801" s="523"/>
      <c r="J1801" s="523"/>
      <c r="K1801" s="523"/>
      <c r="L1801" s="523"/>
      <c r="M1801" s="523"/>
      <c r="N1801" s="523"/>
      <c r="O1801" s="523"/>
      <c r="P1801" s="523"/>
      <c r="Q1801" s="523"/>
      <c r="R1801" s="523"/>
    </row>
    <row r="1802" spans="1:18" s="471" customFormat="1" ht="12.75" customHeight="1" x14ac:dyDescent="0.25">
      <c r="A1802" s="467"/>
      <c r="B1802" s="523"/>
      <c r="C1802" s="523"/>
      <c r="D1802" s="523"/>
      <c r="E1802" s="523"/>
      <c r="F1802" s="523"/>
      <c r="G1802" s="523"/>
      <c r="H1802" s="523"/>
      <c r="I1802" s="523"/>
      <c r="J1802" s="523"/>
      <c r="K1802" s="523"/>
      <c r="L1802" s="523"/>
      <c r="M1802" s="523"/>
      <c r="N1802" s="523"/>
      <c r="O1802" s="523"/>
      <c r="P1802" s="523"/>
      <c r="Q1802" s="523"/>
      <c r="R1802" s="523"/>
    </row>
    <row r="1803" spans="1:18" s="471" customFormat="1" ht="12.75" customHeight="1" x14ac:dyDescent="0.25">
      <c r="A1803" s="467"/>
      <c r="B1803" s="523"/>
      <c r="C1803" s="523"/>
      <c r="D1803" s="523"/>
      <c r="E1803" s="523"/>
      <c r="F1803" s="523"/>
      <c r="G1803" s="523"/>
      <c r="H1803" s="523"/>
      <c r="I1803" s="523"/>
      <c r="J1803" s="523"/>
      <c r="K1803" s="523"/>
      <c r="L1803" s="523"/>
      <c r="M1803" s="523"/>
      <c r="N1803" s="523"/>
      <c r="O1803" s="523"/>
      <c r="P1803" s="523"/>
      <c r="Q1803" s="523"/>
      <c r="R1803" s="523"/>
    </row>
    <row r="1804" spans="1:18" s="471" customFormat="1" ht="12.75" customHeight="1" x14ac:dyDescent="0.25">
      <c r="A1804" s="467"/>
      <c r="B1804" s="523"/>
      <c r="C1804" s="523"/>
      <c r="D1804" s="523"/>
      <c r="E1804" s="523"/>
      <c r="F1804" s="523"/>
      <c r="G1804" s="523"/>
      <c r="H1804" s="523"/>
      <c r="I1804" s="523"/>
      <c r="J1804" s="523"/>
      <c r="K1804" s="523"/>
      <c r="L1804" s="523"/>
      <c r="M1804" s="523"/>
      <c r="N1804" s="523"/>
      <c r="O1804" s="523"/>
      <c r="P1804" s="523"/>
      <c r="Q1804" s="523"/>
      <c r="R1804" s="523"/>
    </row>
    <row r="1805" spans="1:18" s="471" customFormat="1" ht="12.75" customHeight="1" x14ac:dyDescent="0.25">
      <c r="A1805" s="467"/>
      <c r="B1805" s="523"/>
      <c r="C1805" s="523"/>
      <c r="D1805" s="523"/>
      <c r="E1805" s="523"/>
      <c r="F1805" s="523"/>
      <c r="G1805" s="523"/>
      <c r="H1805" s="523"/>
      <c r="I1805" s="523"/>
      <c r="J1805" s="523"/>
      <c r="K1805" s="523"/>
      <c r="L1805" s="523"/>
      <c r="M1805" s="523"/>
      <c r="N1805" s="523"/>
      <c r="O1805" s="523"/>
      <c r="P1805" s="523"/>
      <c r="Q1805" s="523"/>
      <c r="R1805" s="523"/>
    </row>
    <row r="1806" spans="1:18" s="471" customFormat="1" ht="12.75" customHeight="1" x14ac:dyDescent="0.25">
      <c r="A1806" s="467"/>
      <c r="B1806" s="523"/>
      <c r="C1806" s="523"/>
      <c r="D1806" s="523"/>
      <c r="E1806" s="523"/>
      <c r="F1806" s="523"/>
      <c r="G1806" s="523"/>
      <c r="H1806" s="523"/>
      <c r="I1806" s="523"/>
      <c r="J1806" s="523"/>
      <c r="K1806" s="523"/>
      <c r="L1806" s="523"/>
      <c r="M1806" s="523"/>
      <c r="N1806" s="523"/>
      <c r="O1806" s="523"/>
      <c r="P1806" s="523"/>
      <c r="Q1806" s="523"/>
      <c r="R1806" s="523"/>
    </row>
    <row r="1807" spans="1:18" s="471" customFormat="1" ht="12.75" customHeight="1" x14ac:dyDescent="0.25">
      <c r="A1807" s="467"/>
      <c r="B1807" s="523"/>
      <c r="C1807" s="523"/>
      <c r="D1807" s="523"/>
      <c r="E1807" s="523"/>
      <c r="F1807" s="523"/>
      <c r="G1807" s="523"/>
      <c r="H1807" s="523"/>
      <c r="I1807" s="523"/>
      <c r="J1807" s="523"/>
      <c r="K1807" s="523"/>
      <c r="L1807" s="523"/>
      <c r="M1807" s="523"/>
      <c r="N1807" s="523"/>
      <c r="O1807" s="523"/>
      <c r="P1807" s="523"/>
      <c r="Q1807" s="523"/>
      <c r="R1807" s="523"/>
    </row>
    <row r="1808" spans="1:18" s="471" customFormat="1" ht="12.75" customHeight="1" x14ac:dyDescent="0.25">
      <c r="A1808" s="467"/>
      <c r="B1808" s="523"/>
      <c r="C1808" s="523"/>
      <c r="D1808" s="523"/>
      <c r="E1808" s="523"/>
      <c r="F1808" s="523"/>
      <c r="G1808" s="523"/>
      <c r="H1808" s="523"/>
      <c r="I1808" s="523"/>
      <c r="J1808" s="523"/>
      <c r="K1808" s="523"/>
      <c r="L1808" s="523"/>
      <c r="M1808" s="523"/>
      <c r="N1808" s="523"/>
      <c r="O1808" s="523"/>
      <c r="P1808" s="523"/>
      <c r="Q1808" s="523"/>
      <c r="R1808" s="523"/>
    </row>
    <row r="1809" spans="1:18" s="471" customFormat="1" ht="12.75" customHeight="1" x14ac:dyDescent="0.25">
      <c r="A1809" s="467"/>
      <c r="B1809" s="523"/>
      <c r="C1809" s="523"/>
      <c r="D1809" s="523"/>
      <c r="E1809" s="523"/>
      <c r="F1809" s="523"/>
      <c r="G1809" s="523"/>
      <c r="H1809" s="523"/>
      <c r="I1809" s="523"/>
      <c r="J1809" s="523"/>
      <c r="K1809" s="523"/>
      <c r="L1809" s="523"/>
      <c r="M1809" s="523"/>
      <c r="N1809" s="523"/>
      <c r="O1809" s="523"/>
      <c r="P1809" s="523"/>
      <c r="Q1809" s="523"/>
      <c r="R1809" s="523"/>
    </row>
    <row r="1810" spans="1:18" s="471" customFormat="1" ht="12.75" customHeight="1" x14ac:dyDescent="0.25">
      <c r="A1810" s="467"/>
      <c r="B1810" s="523"/>
      <c r="C1810" s="523"/>
      <c r="D1810" s="523"/>
      <c r="E1810" s="523"/>
      <c r="F1810" s="523"/>
      <c r="G1810" s="523"/>
      <c r="H1810" s="523"/>
      <c r="I1810" s="523"/>
      <c r="J1810" s="523"/>
      <c r="K1810" s="523"/>
      <c r="L1810" s="523"/>
      <c r="M1810" s="523"/>
      <c r="N1810" s="523"/>
      <c r="O1810" s="523"/>
      <c r="P1810" s="523"/>
      <c r="Q1810" s="523"/>
      <c r="R1810" s="523"/>
    </row>
    <row r="1811" spans="1:18" s="471" customFormat="1" ht="12.75" customHeight="1" x14ac:dyDescent="0.25">
      <c r="A1811" s="467"/>
      <c r="B1811" s="523"/>
      <c r="C1811" s="523"/>
      <c r="D1811" s="523"/>
      <c r="E1811" s="523"/>
      <c r="F1811" s="523"/>
      <c r="G1811" s="523"/>
      <c r="H1811" s="523"/>
      <c r="I1811" s="523"/>
      <c r="J1811" s="523"/>
      <c r="K1811" s="523"/>
      <c r="L1811" s="523"/>
      <c r="M1811" s="523"/>
      <c r="N1811" s="523"/>
      <c r="O1811" s="523"/>
      <c r="P1811" s="523"/>
      <c r="Q1811" s="523"/>
      <c r="R1811" s="523"/>
    </row>
    <row r="1812" spans="1:18" s="471" customFormat="1" ht="12.75" customHeight="1" x14ac:dyDescent="0.25">
      <c r="A1812" s="467"/>
      <c r="B1812" s="523"/>
      <c r="C1812" s="523"/>
      <c r="D1812" s="523"/>
      <c r="E1812" s="523"/>
      <c r="F1812" s="523"/>
      <c r="G1812" s="523"/>
      <c r="H1812" s="523"/>
      <c r="I1812" s="523"/>
      <c r="J1812" s="523"/>
      <c r="K1812" s="523"/>
      <c r="L1812" s="523"/>
      <c r="M1812" s="523"/>
      <c r="N1812" s="523"/>
      <c r="O1812" s="523"/>
      <c r="P1812" s="523"/>
      <c r="Q1812" s="523"/>
      <c r="R1812" s="523"/>
    </row>
    <row r="1813" spans="1:18" s="471" customFormat="1" ht="12.75" customHeight="1" x14ac:dyDescent="0.25">
      <c r="A1813" s="467"/>
      <c r="B1813" s="523"/>
      <c r="C1813" s="523"/>
      <c r="D1813" s="523"/>
      <c r="E1813" s="523"/>
      <c r="F1813" s="523"/>
      <c r="G1813" s="523"/>
      <c r="H1813" s="523"/>
      <c r="I1813" s="523"/>
      <c r="J1813" s="523"/>
      <c r="K1813" s="523"/>
      <c r="L1813" s="523"/>
      <c r="M1813" s="523"/>
      <c r="N1813" s="523"/>
      <c r="O1813" s="523"/>
      <c r="P1813" s="523"/>
      <c r="Q1813" s="523"/>
      <c r="R1813" s="523"/>
    </row>
    <row r="1814" spans="1:18" s="471" customFormat="1" ht="12.75" customHeight="1" x14ac:dyDescent="0.25">
      <c r="A1814" s="467"/>
      <c r="B1814" s="523"/>
      <c r="C1814" s="523"/>
      <c r="D1814" s="523"/>
      <c r="E1814" s="523"/>
      <c r="F1814" s="523"/>
      <c r="G1814" s="523"/>
      <c r="H1814" s="523"/>
      <c r="I1814" s="523"/>
      <c r="J1814" s="523"/>
      <c r="K1814" s="523"/>
      <c r="L1814" s="523"/>
      <c r="M1814" s="523"/>
      <c r="N1814" s="523"/>
      <c r="O1814" s="523"/>
      <c r="P1814" s="523"/>
      <c r="Q1814" s="523"/>
      <c r="R1814" s="523"/>
    </row>
    <row r="1815" spans="1:18" s="471" customFormat="1" ht="12.75" customHeight="1" x14ac:dyDescent="0.25">
      <c r="A1815" s="467"/>
      <c r="B1815" s="523"/>
      <c r="C1815" s="523"/>
      <c r="D1815" s="523"/>
      <c r="E1815" s="523"/>
      <c r="F1815" s="523"/>
      <c r="G1815" s="523"/>
      <c r="H1815" s="523"/>
      <c r="I1815" s="523"/>
      <c r="J1815" s="523"/>
      <c r="K1815" s="523"/>
      <c r="L1815" s="523"/>
      <c r="M1815" s="523"/>
      <c r="N1815" s="523"/>
      <c r="O1815" s="523"/>
      <c r="P1815" s="523"/>
      <c r="Q1815" s="523"/>
      <c r="R1815" s="523"/>
    </row>
    <row r="1816" spans="1:18" s="471" customFormat="1" ht="12.75" customHeight="1" x14ac:dyDescent="0.25">
      <c r="A1816" s="467"/>
      <c r="B1816" s="523"/>
      <c r="C1816" s="523"/>
      <c r="D1816" s="523"/>
      <c r="E1816" s="523"/>
      <c r="F1816" s="523"/>
      <c r="G1816" s="523"/>
      <c r="H1816" s="523"/>
      <c r="I1816" s="523"/>
      <c r="J1816" s="523"/>
      <c r="K1816" s="523"/>
      <c r="L1816" s="523"/>
      <c r="M1816" s="523"/>
      <c r="N1816" s="523"/>
      <c r="O1816" s="523"/>
      <c r="P1816" s="523"/>
      <c r="Q1816" s="523"/>
      <c r="R1816" s="523"/>
    </row>
    <row r="1817" spans="1:18" s="471" customFormat="1" ht="12.75" customHeight="1" x14ac:dyDescent="0.25">
      <c r="A1817" s="467"/>
      <c r="B1817" s="523"/>
      <c r="C1817" s="523"/>
      <c r="D1817" s="523"/>
      <c r="E1817" s="523"/>
      <c r="F1817" s="523"/>
      <c r="G1817" s="523"/>
      <c r="H1817" s="523"/>
      <c r="I1817" s="523"/>
      <c r="J1817" s="523"/>
      <c r="K1817" s="523"/>
      <c r="L1817" s="523"/>
      <c r="M1817" s="523"/>
      <c r="N1817" s="523"/>
      <c r="O1817" s="523"/>
      <c r="P1817" s="523"/>
      <c r="Q1817" s="523"/>
      <c r="R1817" s="523"/>
    </row>
    <row r="1818" spans="1:18" s="471" customFormat="1" ht="12.75" customHeight="1" x14ac:dyDescent="0.25">
      <c r="A1818" s="467"/>
      <c r="B1818" s="523"/>
      <c r="C1818" s="523"/>
      <c r="D1818" s="523"/>
      <c r="E1818" s="523"/>
      <c r="F1818" s="523"/>
      <c r="G1818" s="523"/>
      <c r="H1818" s="523"/>
      <c r="I1818" s="523"/>
      <c r="J1818" s="523"/>
      <c r="K1818" s="523"/>
      <c r="L1818" s="523"/>
      <c r="M1818" s="523"/>
      <c r="N1818" s="523"/>
      <c r="O1818" s="523"/>
      <c r="P1818" s="523"/>
      <c r="Q1818" s="523"/>
      <c r="R1818" s="523"/>
    </row>
    <row r="1819" spans="1:18" s="471" customFormat="1" ht="12.75" customHeight="1" x14ac:dyDescent="0.25">
      <c r="A1819" s="467"/>
      <c r="B1819" s="523"/>
      <c r="C1819" s="523"/>
      <c r="D1819" s="523"/>
      <c r="E1819" s="523"/>
      <c r="F1819" s="523"/>
      <c r="G1819" s="523"/>
      <c r="H1819" s="523"/>
      <c r="I1819" s="523"/>
      <c r="J1819" s="523"/>
      <c r="K1819" s="523"/>
      <c r="L1819" s="523"/>
      <c r="M1819" s="523"/>
      <c r="N1819" s="523"/>
      <c r="O1819" s="523"/>
      <c r="P1819" s="523"/>
      <c r="Q1819" s="523"/>
      <c r="R1819" s="523"/>
    </row>
    <row r="1820" spans="1:18" s="471" customFormat="1" ht="12.75" customHeight="1" x14ac:dyDescent="0.25">
      <c r="A1820" s="467"/>
      <c r="B1820" s="523"/>
      <c r="C1820" s="523"/>
      <c r="D1820" s="523"/>
      <c r="E1820" s="523"/>
      <c r="F1820" s="523"/>
      <c r="G1820" s="523"/>
      <c r="H1820" s="523"/>
      <c r="I1820" s="523"/>
      <c r="J1820" s="523"/>
      <c r="K1820" s="523"/>
      <c r="L1820" s="523"/>
      <c r="M1820" s="523"/>
      <c r="N1820" s="523"/>
      <c r="O1820" s="523"/>
      <c r="P1820" s="523"/>
      <c r="Q1820" s="523"/>
      <c r="R1820" s="523"/>
    </row>
    <row r="1821" spans="1:18" s="471" customFormat="1" ht="12.75" customHeight="1" x14ac:dyDescent="0.25">
      <c r="A1821" s="467"/>
      <c r="B1821" s="523"/>
      <c r="C1821" s="523"/>
      <c r="D1821" s="523"/>
      <c r="E1821" s="523"/>
      <c r="F1821" s="523"/>
      <c r="G1821" s="523"/>
      <c r="H1821" s="523"/>
      <c r="I1821" s="523"/>
      <c r="J1821" s="523"/>
      <c r="K1821" s="523"/>
      <c r="L1821" s="523"/>
      <c r="M1821" s="523"/>
      <c r="N1821" s="523"/>
      <c r="O1821" s="523"/>
      <c r="P1821" s="523"/>
      <c r="Q1821" s="523"/>
      <c r="R1821" s="523"/>
    </row>
    <row r="1822" spans="1:18" s="471" customFormat="1" ht="12.75" customHeight="1" x14ac:dyDescent="0.25">
      <c r="A1822" s="467"/>
      <c r="B1822" s="523"/>
      <c r="C1822" s="523"/>
      <c r="D1822" s="523"/>
      <c r="E1822" s="523"/>
      <c r="F1822" s="523"/>
      <c r="G1822" s="523"/>
      <c r="H1822" s="523"/>
      <c r="I1822" s="523"/>
      <c r="J1822" s="523"/>
      <c r="K1822" s="523"/>
      <c r="L1822" s="523"/>
      <c r="M1822" s="523"/>
      <c r="N1822" s="523"/>
      <c r="O1822" s="523"/>
      <c r="P1822" s="523"/>
      <c r="Q1822" s="523"/>
      <c r="R1822" s="523"/>
    </row>
    <row r="1823" spans="1:18" s="471" customFormat="1" ht="12.75" customHeight="1" x14ac:dyDescent="0.25">
      <c r="A1823" s="467"/>
      <c r="B1823" s="523"/>
      <c r="C1823" s="523"/>
      <c r="D1823" s="523"/>
      <c r="E1823" s="523"/>
      <c r="F1823" s="523"/>
      <c r="G1823" s="523"/>
      <c r="H1823" s="523"/>
      <c r="I1823" s="523"/>
      <c r="J1823" s="523"/>
      <c r="K1823" s="523"/>
      <c r="L1823" s="523"/>
      <c r="M1823" s="523"/>
      <c r="N1823" s="523"/>
      <c r="O1823" s="523"/>
      <c r="P1823" s="523"/>
      <c r="Q1823" s="523"/>
      <c r="R1823" s="523"/>
    </row>
    <row r="1824" spans="1:18" s="471" customFormat="1" ht="12.75" customHeight="1" x14ac:dyDescent="0.25">
      <c r="A1824" s="467"/>
      <c r="B1824" s="523"/>
      <c r="C1824" s="523"/>
      <c r="D1824" s="523"/>
      <c r="E1824" s="523"/>
      <c r="F1824" s="523"/>
      <c r="G1824" s="523"/>
      <c r="H1824" s="523"/>
      <c r="I1824" s="523"/>
      <c r="J1824" s="523"/>
      <c r="K1824" s="523"/>
      <c r="L1824" s="523"/>
      <c r="M1824" s="523"/>
      <c r="N1824" s="523"/>
      <c r="O1824" s="523"/>
      <c r="P1824" s="523"/>
      <c r="Q1824" s="523"/>
      <c r="R1824" s="523"/>
    </row>
    <row r="1825" spans="1:18" s="471" customFormat="1" ht="12.75" customHeight="1" x14ac:dyDescent="0.25">
      <c r="A1825" s="467"/>
      <c r="B1825" s="523"/>
      <c r="C1825" s="523"/>
      <c r="D1825" s="523"/>
      <c r="E1825" s="523"/>
      <c r="F1825" s="523"/>
      <c r="G1825" s="523"/>
      <c r="H1825" s="523"/>
      <c r="I1825" s="523"/>
      <c r="J1825" s="523"/>
      <c r="K1825" s="523"/>
      <c r="L1825" s="523"/>
      <c r="M1825" s="523"/>
      <c r="N1825" s="523"/>
      <c r="O1825" s="523"/>
      <c r="P1825" s="523"/>
      <c r="Q1825" s="523"/>
      <c r="R1825" s="523"/>
    </row>
    <row r="1826" spans="1:18" s="471" customFormat="1" ht="12.75" customHeight="1" x14ac:dyDescent="0.25">
      <c r="A1826" s="467"/>
      <c r="B1826" s="523"/>
      <c r="C1826" s="523"/>
      <c r="D1826" s="523"/>
      <c r="E1826" s="523"/>
      <c r="F1826" s="523"/>
      <c r="G1826" s="523"/>
      <c r="H1826" s="523"/>
      <c r="I1826" s="523"/>
      <c r="J1826" s="523"/>
      <c r="K1826" s="523"/>
      <c r="L1826" s="523"/>
      <c r="M1826" s="523"/>
      <c r="N1826" s="523"/>
      <c r="O1826" s="523"/>
      <c r="P1826" s="523"/>
      <c r="Q1826" s="523"/>
      <c r="R1826" s="523"/>
    </row>
    <row r="1827" spans="1:18" s="471" customFormat="1" ht="12.75" customHeight="1" x14ac:dyDescent="0.25">
      <c r="A1827" s="467"/>
      <c r="B1827" s="523"/>
      <c r="C1827" s="523"/>
      <c r="D1827" s="523"/>
      <c r="E1827" s="523"/>
      <c r="F1827" s="523"/>
      <c r="G1827" s="523"/>
      <c r="H1827" s="523"/>
      <c r="I1827" s="523"/>
      <c r="J1827" s="523"/>
      <c r="K1827" s="523"/>
      <c r="L1827" s="523"/>
      <c r="M1827" s="523"/>
      <c r="N1827" s="523"/>
      <c r="O1827" s="523"/>
      <c r="P1827" s="523"/>
      <c r="Q1827" s="523"/>
      <c r="R1827" s="523"/>
    </row>
    <row r="1828" spans="1:18" s="471" customFormat="1" ht="12.75" customHeight="1" x14ac:dyDescent="0.25">
      <c r="A1828" s="467"/>
      <c r="B1828" s="523"/>
      <c r="C1828" s="523"/>
      <c r="D1828" s="523"/>
      <c r="E1828" s="523"/>
      <c r="F1828" s="523"/>
      <c r="G1828" s="523"/>
      <c r="H1828" s="523"/>
      <c r="I1828" s="523"/>
      <c r="J1828" s="523"/>
      <c r="K1828" s="523"/>
      <c r="L1828" s="523"/>
      <c r="M1828" s="523"/>
      <c r="N1828" s="523"/>
      <c r="O1828" s="523"/>
      <c r="P1828" s="523"/>
      <c r="Q1828" s="523"/>
      <c r="R1828" s="523"/>
    </row>
    <row r="1829" spans="1:18" s="471" customFormat="1" ht="12.75" customHeight="1" x14ac:dyDescent="0.25">
      <c r="A1829" s="467"/>
      <c r="B1829" s="523"/>
      <c r="C1829" s="523"/>
      <c r="D1829" s="523"/>
      <c r="E1829" s="523"/>
      <c r="F1829" s="523"/>
      <c r="G1829" s="523"/>
      <c r="H1829" s="523"/>
      <c r="I1829" s="523"/>
      <c r="J1829" s="523"/>
      <c r="K1829" s="523"/>
      <c r="L1829" s="523"/>
      <c r="M1829" s="523"/>
      <c r="N1829" s="523"/>
      <c r="O1829" s="523"/>
      <c r="P1829" s="523"/>
      <c r="Q1829" s="523"/>
      <c r="R1829" s="523"/>
    </row>
    <row r="1830" spans="1:18" s="471" customFormat="1" ht="12.75" customHeight="1" x14ac:dyDescent="0.25">
      <c r="A1830" s="467"/>
      <c r="B1830" s="523"/>
      <c r="C1830" s="523"/>
      <c r="D1830" s="523"/>
      <c r="E1830" s="523"/>
      <c r="F1830" s="523"/>
      <c r="G1830" s="523"/>
      <c r="H1830" s="523"/>
      <c r="I1830" s="523"/>
      <c r="J1830" s="523"/>
      <c r="K1830" s="523"/>
      <c r="L1830" s="523"/>
      <c r="M1830" s="523"/>
      <c r="N1830" s="523"/>
      <c r="O1830" s="523"/>
      <c r="P1830" s="523"/>
      <c r="Q1830" s="523"/>
      <c r="R1830" s="523"/>
    </row>
    <row r="1831" spans="1:18" s="471" customFormat="1" ht="12.75" customHeight="1" x14ac:dyDescent="0.25">
      <c r="A1831" s="467"/>
      <c r="B1831" s="523"/>
      <c r="C1831" s="523"/>
      <c r="D1831" s="523"/>
      <c r="E1831" s="523"/>
      <c r="F1831" s="523"/>
      <c r="G1831" s="523"/>
      <c r="H1831" s="523"/>
      <c r="I1831" s="523"/>
      <c r="J1831" s="523"/>
      <c r="K1831" s="523"/>
      <c r="L1831" s="523"/>
      <c r="M1831" s="523"/>
      <c r="N1831" s="523"/>
      <c r="O1831" s="523"/>
      <c r="P1831" s="523"/>
      <c r="Q1831" s="523"/>
      <c r="R1831" s="523"/>
    </row>
    <row r="1832" spans="1:18" s="471" customFormat="1" ht="12.75" customHeight="1" x14ac:dyDescent="0.25">
      <c r="A1832" s="467"/>
      <c r="B1832" s="523"/>
      <c r="C1832" s="523"/>
      <c r="D1832" s="523"/>
      <c r="E1832" s="523"/>
      <c r="F1832" s="523"/>
      <c r="G1832" s="523"/>
      <c r="H1832" s="523"/>
      <c r="I1832" s="523"/>
      <c r="J1832" s="523"/>
      <c r="K1832" s="523"/>
      <c r="L1832" s="523"/>
      <c r="M1832" s="523"/>
      <c r="N1832" s="523"/>
      <c r="O1832" s="523"/>
      <c r="P1832" s="523"/>
      <c r="Q1832" s="523"/>
      <c r="R1832" s="523"/>
    </row>
    <row r="1833" spans="1:18" s="471" customFormat="1" ht="12.75" customHeight="1" x14ac:dyDescent="0.25">
      <c r="A1833" s="467"/>
      <c r="B1833" s="523"/>
      <c r="C1833" s="523"/>
      <c r="D1833" s="523"/>
      <c r="E1833" s="523"/>
      <c r="F1833" s="523"/>
      <c r="G1833" s="523"/>
      <c r="H1833" s="523"/>
      <c r="I1833" s="523"/>
      <c r="J1833" s="523"/>
      <c r="K1833" s="523"/>
      <c r="L1833" s="523"/>
      <c r="M1833" s="523"/>
      <c r="N1833" s="523"/>
      <c r="O1833" s="523"/>
      <c r="P1833" s="523"/>
      <c r="Q1833" s="523"/>
      <c r="R1833" s="523"/>
    </row>
    <row r="1834" spans="1:18" s="471" customFormat="1" ht="12.75" customHeight="1" x14ac:dyDescent="0.25">
      <c r="A1834" s="467"/>
      <c r="B1834" s="523"/>
      <c r="C1834" s="523"/>
      <c r="D1834" s="523"/>
      <c r="E1834" s="523"/>
      <c r="F1834" s="523"/>
      <c r="G1834" s="523"/>
      <c r="H1834" s="523"/>
      <c r="I1834" s="523"/>
      <c r="J1834" s="523"/>
      <c r="K1834" s="523"/>
      <c r="L1834" s="523"/>
      <c r="M1834" s="523"/>
      <c r="N1834" s="523"/>
      <c r="O1834" s="523"/>
      <c r="P1834" s="523"/>
      <c r="Q1834" s="523"/>
      <c r="R1834" s="523"/>
    </row>
    <row r="1835" spans="1:18" s="471" customFormat="1" ht="12.75" customHeight="1" x14ac:dyDescent="0.25">
      <c r="A1835" s="467"/>
      <c r="B1835" s="523"/>
      <c r="C1835" s="523"/>
      <c r="D1835" s="523"/>
      <c r="E1835" s="523"/>
      <c r="F1835" s="523"/>
      <c r="G1835" s="523"/>
      <c r="H1835" s="523"/>
      <c r="I1835" s="523"/>
      <c r="J1835" s="523"/>
      <c r="K1835" s="523"/>
      <c r="L1835" s="523"/>
      <c r="M1835" s="523"/>
      <c r="N1835" s="523"/>
      <c r="O1835" s="523"/>
      <c r="P1835" s="523"/>
      <c r="Q1835" s="523"/>
      <c r="R1835" s="523"/>
    </row>
    <row r="1836" spans="1:18" s="471" customFormat="1" ht="12.75" customHeight="1" x14ac:dyDescent="0.25">
      <c r="A1836" s="467"/>
      <c r="B1836" s="523"/>
      <c r="C1836" s="523"/>
      <c r="D1836" s="523"/>
      <c r="E1836" s="523"/>
      <c r="F1836" s="523"/>
      <c r="G1836" s="523"/>
      <c r="H1836" s="523"/>
      <c r="I1836" s="523"/>
      <c r="J1836" s="523"/>
      <c r="K1836" s="523"/>
      <c r="L1836" s="523"/>
      <c r="M1836" s="523"/>
      <c r="N1836" s="523"/>
      <c r="O1836" s="523"/>
      <c r="P1836" s="523"/>
      <c r="Q1836" s="523"/>
      <c r="R1836" s="523"/>
    </row>
    <row r="1837" spans="1:18" s="471" customFormat="1" ht="12.75" customHeight="1" x14ac:dyDescent="0.25">
      <c r="A1837" s="467"/>
      <c r="B1837" s="523"/>
      <c r="C1837" s="523"/>
      <c r="D1837" s="523"/>
      <c r="E1837" s="523"/>
      <c r="F1837" s="523"/>
      <c r="G1837" s="523"/>
      <c r="H1837" s="523"/>
      <c r="I1837" s="523"/>
      <c r="J1837" s="523"/>
      <c r="K1837" s="523"/>
      <c r="L1837" s="523"/>
      <c r="M1837" s="523"/>
      <c r="N1837" s="523"/>
      <c r="O1837" s="523"/>
      <c r="P1837" s="523"/>
      <c r="Q1837" s="523"/>
      <c r="R1837" s="523"/>
    </row>
    <row r="1838" spans="1:18" s="471" customFormat="1" ht="12.75" customHeight="1" x14ac:dyDescent="0.25">
      <c r="A1838" s="467"/>
      <c r="B1838" s="523"/>
      <c r="C1838" s="523"/>
      <c r="D1838" s="523"/>
      <c r="E1838" s="523"/>
      <c r="F1838" s="523"/>
      <c r="G1838" s="523"/>
      <c r="H1838" s="523"/>
      <c r="I1838" s="523"/>
      <c r="J1838" s="523"/>
      <c r="K1838" s="523"/>
      <c r="L1838" s="523"/>
      <c r="M1838" s="523"/>
      <c r="N1838" s="523"/>
      <c r="O1838" s="523"/>
      <c r="P1838" s="523"/>
      <c r="Q1838" s="523"/>
      <c r="R1838" s="523"/>
    </row>
    <row r="1839" spans="1:18" s="471" customFormat="1" ht="12.75" customHeight="1" x14ac:dyDescent="0.25">
      <c r="A1839" s="467"/>
      <c r="B1839" s="523"/>
      <c r="C1839" s="523"/>
      <c r="D1839" s="523"/>
      <c r="E1839" s="523"/>
      <c r="F1839" s="523"/>
      <c r="G1839" s="523"/>
      <c r="H1839" s="523"/>
      <c r="I1839" s="523"/>
      <c r="J1839" s="523"/>
      <c r="K1839" s="523"/>
      <c r="L1839" s="523"/>
      <c r="M1839" s="523"/>
      <c r="N1839" s="523"/>
      <c r="O1839" s="523"/>
      <c r="P1839" s="523"/>
      <c r="Q1839" s="523"/>
      <c r="R1839" s="523"/>
    </row>
    <row r="1840" spans="1:18" s="471" customFormat="1" ht="12.75" customHeight="1" x14ac:dyDescent="0.25">
      <c r="A1840" s="467"/>
      <c r="B1840" s="523"/>
      <c r="C1840" s="523"/>
      <c r="D1840" s="523"/>
      <c r="E1840" s="523"/>
      <c r="F1840" s="523"/>
      <c r="G1840" s="523"/>
      <c r="H1840" s="523"/>
      <c r="I1840" s="523"/>
      <c r="J1840" s="523"/>
      <c r="K1840" s="523"/>
      <c r="L1840" s="523"/>
      <c r="M1840" s="523"/>
      <c r="N1840" s="523"/>
      <c r="O1840" s="523"/>
      <c r="P1840" s="523"/>
      <c r="Q1840" s="523"/>
      <c r="R1840" s="523"/>
    </row>
    <row r="1841" spans="1:18" s="471" customFormat="1" ht="12.75" customHeight="1" x14ac:dyDescent="0.25">
      <c r="A1841" s="467"/>
      <c r="B1841" s="523"/>
      <c r="C1841" s="523"/>
      <c r="D1841" s="523"/>
      <c r="E1841" s="523"/>
      <c r="F1841" s="523"/>
      <c r="G1841" s="523"/>
      <c r="H1841" s="523"/>
      <c r="I1841" s="523"/>
      <c r="J1841" s="523"/>
      <c r="K1841" s="523"/>
      <c r="L1841" s="523"/>
      <c r="M1841" s="523"/>
      <c r="N1841" s="523"/>
      <c r="O1841" s="523"/>
      <c r="P1841" s="523"/>
      <c r="Q1841" s="523"/>
      <c r="R1841" s="523"/>
    </row>
    <row r="1842" spans="1:18" s="471" customFormat="1" ht="12.75" customHeight="1" x14ac:dyDescent="0.25">
      <c r="A1842" s="467"/>
      <c r="B1842" s="523"/>
      <c r="C1842" s="523"/>
      <c r="D1842" s="523"/>
      <c r="E1842" s="523"/>
      <c r="F1842" s="523"/>
      <c r="G1842" s="523"/>
      <c r="H1842" s="523"/>
      <c r="I1842" s="523"/>
      <c r="J1842" s="523"/>
      <c r="K1842" s="523"/>
      <c r="L1842" s="523"/>
      <c r="M1842" s="523"/>
      <c r="N1842" s="523"/>
      <c r="O1842" s="523"/>
      <c r="P1842" s="523"/>
      <c r="Q1842" s="523"/>
      <c r="R1842" s="523"/>
    </row>
    <row r="1843" spans="1:18" s="471" customFormat="1" ht="12.75" customHeight="1" x14ac:dyDescent="0.25">
      <c r="A1843" s="467"/>
      <c r="B1843" s="523"/>
      <c r="C1843" s="523"/>
      <c r="D1843" s="523"/>
      <c r="E1843" s="523"/>
      <c r="F1843" s="523"/>
      <c r="G1843" s="523"/>
      <c r="H1843" s="523"/>
      <c r="I1843" s="523"/>
      <c r="J1843" s="523"/>
      <c r="K1843" s="523"/>
      <c r="L1843" s="523"/>
      <c r="M1843" s="523"/>
      <c r="N1843" s="523"/>
      <c r="O1843" s="523"/>
      <c r="P1843" s="523"/>
      <c r="Q1843" s="523"/>
      <c r="R1843" s="523"/>
    </row>
    <row r="1844" spans="1:18" s="471" customFormat="1" ht="12.75" customHeight="1" x14ac:dyDescent="0.25">
      <c r="A1844" s="467"/>
      <c r="B1844" s="523"/>
      <c r="C1844" s="523"/>
      <c r="D1844" s="523"/>
      <c r="E1844" s="523"/>
      <c r="F1844" s="523"/>
      <c r="G1844" s="523"/>
      <c r="H1844" s="523"/>
      <c r="I1844" s="523"/>
      <c r="J1844" s="523"/>
      <c r="K1844" s="523"/>
      <c r="L1844" s="523"/>
      <c r="M1844" s="523"/>
      <c r="N1844" s="523"/>
      <c r="O1844" s="523"/>
      <c r="P1844" s="523"/>
      <c r="Q1844" s="523"/>
      <c r="R1844" s="523"/>
    </row>
    <row r="1845" spans="1:18" s="471" customFormat="1" ht="12.75" customHeight="1" x14ac:dyDescent="0.25">
      <c r="A1845" s="467"/>
      <c r="B1845" s="523"/>
      <c r="C1845" s="523"/>
      <c r="D1845" s="523"/>
      <c r="E1845" s="523"/>
      <c r="F1845" s="523"/>
      <c r="G1845" s="523"/>
      <c r="H1845" s="523"/>
      <c r="I1845" s="523"/>
      <c r="J1845" s="523"/>
      <c r="K1845" s="523"/>
      <c r="L1845" s="523"/>
      <c r="M1845" s="523"/>
      <c r="N1845" s="523"/>
      <c r="O1845" s="523"/>
      <c r="P1845" s="523"/>
      <c r="Q1845" s="523"/>
      <c r="R1845" s="523"/>
    </row>
    <row r="1846" spans="1:18" s="471" customFormat="1" ht="12.75" customHeight="1" x14ac:dyDescent="0.25">
      <c r="A1846" s="467"/>
      <c r="B1846" s="523"/>
      <c r="C1846" s="523"/>
      <c r="D1846" s="523"/>
      <c r="E1846" s="523"/>
      <c r="F1846" s="523"/>
      <c r="G1846" s="523"/>
      <c r="H1846" s="523"/>
      <c r="I1846" s="523"/>
      <c r="J1846" s="523"/>
      <c r="K1846" s="523"/>
      <c r="L1846" s="523"/>
      <c r="M1846" s="523"/>
      <c r="N1846" s="523"/>
      <c r="O1846" s="523"/>
      <c r="P1846" s="523"/>
      <c r="Q1846" s="523"/>
      <c r="R1846" s="523"/>
    </row>
    <row r="1847" spans="1:18" s="471" customFormat="1" ht="12.75" customHeight="1" x14ac:dyDescent="0.25">
      <c r="A1847" s="467"/>
      <c r="B1847" s="523"/>
      <c r="C1847" s="523"/>
      <c r="D1847" s="523"/>
      <c r="E1847" s="523"/>
      <c r="F1847" s="523"/>
      <c r="G1847" s="523"/>
      <c r="H1847" s="523"/>
      <c r="I1847" s="523"/>
      <c r="J1847" s="523"/>
      <c r="K1847" s="523"/>
      <c r="L1847" s="523"/>
      <c r="M1847" s="523"/>
      <c r="N1847" s="523"/>
      <c r="O1847" s="523"/>
      <c r="P1847" s="523"/>
      <c r="Q1847" s="523"/>
      <c r="R1847" s="523"/>
    </row>
    <row r="1848" spans="1:18" s="471" customFormat="1" ht="12.75" customHeight="1" x14ac:dyDescent="0.25">
      <c r="A1848" s="467"/>
      <c r="B1848" s="523"/>
      <c r="C1848" s="523"/>
      <c r="D1848" s="523"/>
      <c r="E1848" s="523"/>
      <c r="F1848" s="523"/>
      <c r="G1848" s="523"/>
      <c r="H1848" s="523"/>
      <c r="I1848" s="523"/>
      <c r="J1848" s="523"/>
      <c r="K1848" s="523"/>
      <c r="L1848" s="523"/>
      <c r="M1848" s="523"/>
      <c r="N1848" s="523"/>
      <c r="O1848" s="523"/>
      <c r="P1848" s="523"/>
      <c r="Q1848" s="523"/>
      <c r="R1848" s="523"/>
    </row>
    <row r="1849" spans="1:18" s="471" customFormat="1" ht="12.75" customHeight="1" x14ac:dyDescent="0.25">
      <c r="A1849" s="467"/>
      <c r="B1849" s="523"/>
      <c r="C1849" s="523"/>
      <c r="D1849" s="523"/>
      <c r="E1849" s="523"/>
      <c r="F1849" s="523"/>
      <c r="G1849" s="523"/>
      <c r="H1849" s="523"/>
      <c r="I1849" s="523"/>
      <c r="J1849" s="523"/>
      <c r="K1849" s="523"/>
      <c r="L1849" s="523"/>
      <c r="M1849" s="523"/>
      <c r="N1849" s="523"/>
      <c r="O1849" s="523"/>
      <c r="P1849" s="523"/>
      <c r="Q1849" s="523"/>
      <c r="R1849" s="523"/>
    </row>
    <row r="1850" spans="1:18" s="471" customFormat="1" ht="12.75" customHeight="1" x14ac:dyDescent="0.25">
      <c r="A1850" s="467"/>
      <c r="B1850" s="523"/>
      <c r="C1850" s="523"/>
      <c r="D1850" s="523"/>
      <c r="E1850" s="523"/>
      <c r="F1850" s="523"/>
      <c r="G1850" s="523"/>
      <c r="H1850" s="523"/>
      <c r="I1850" s="523"/>
      <c r="J1850" s="523"/>
      <c r="K1850" s="523"/>
      <c r="L1850" s="523"/>
      <c r="M1850" s="523"/>
      <c r="N1850" s="523"/>
      <c r="O1850" s="523"/>
      <c r="P1850" s="523"/>
      <c r="Q1850" s="523"/>
      <c r="R1850" s="523"/>
    </row>
    <row r="1851" spans="1:18" s="471" customFormat="1" ht="12.75" customHeight="1" x14ac:dyDescent="0.25">
      <c r="A1851" s="467"/>
      <c r="B1851" s="523"/>
      <c r="C1851" s="523"/>
      <c r="D1851" s="523"/>
      <c r="E1851" s="523"/>
      <c r="F1851" s="523"/>
      <c r="G1851" s="523"/>
      <c r="H1851" s="523"/>
      <c r="I1851" s="523"/>
      <c r="J1851" s="523"/>
      <c r="K1851" s="523"/>
      <c r="L1851" s="523"/>
      <c r="M1851" s="523"/>
      <c r="N1851" s="523"/>
      <c r="O1851" s="523"/>
      <c r="P1851" s="523"/>
      <c r="Q1851" s="523"/>
      <c r="R1851" s="523"/>
    </row>
    <row r="1852" spans="1:18" s="471" customFormat="1" ht="12.75" customHeight="1" x14ac:dyDescent="0.25">
      <c r="A1852" s="467"/>
      <c r="B1852" s="523"/>
      <c r="C1852" s="523"/>
      <c r="D1852" s="523"/>
      <c r="E1852" s="523"/>
      <c r="F1852" s="523"/>
      <c r="G1852" s="523"/>
      <c r="H1852" s="523"/>
      <c r="I1852" s="523"/>
      <c r="J1852" s="523"/>
      <c r="K1852" s="523"/>
      <c r="L1852" s="523"/>
      <c r="M1852" s="523"/>
      <c r="N1852" s="523"/>
      <c r="O1852" s="523"/>
      <c r="P1852" s="523"/>
      <c r="Q1852" s="523"/>
      <c r="R1852" s="523"/>
    </row>
    <row r="1853" spans="1:18" s="471" customFormat="1" ht="12.75" customHeight="1" x14ac:dyDescent="0.25">
      <c r="A1853" s="467"/>
      <c r="B1853" s="523"/>
      <c r="C1853" s="523"/>
      <c r="D1853" s="523"/>
      <c r="E1853" s="523"/>
      <c r="F1853" s="523"/>
      <c r="G1853" s="523"/>
      <c r="H1853" s="523"/>
      <c r="I1853" s="523"/>
      <c r="J1853" s="523"/>
      <c r="K1853" s="523"/>
      <c r="L1853" s="523"/>
      <c r="M1853" s="523"/>
      <c r="N1853" s="523"/>
      <c r="O1853" s="523"/>
      <c r="P1853" s="523"/>
      <c r="Q1853" s="523"/>
      <c r="R1853" s="523"/>
    </row>
    <row r="1854" spans="1:18" s="471" customFormat="1" ht="12.75" customHeight="1" x14ac:dyDescent="0.25">
      <c r="A1854" s="467"/>
      <c r="B1854" s="523"/>
      <c r="C1854" s="523"/>
      <c r="D1854" s="523"/>
      <c r="E1854" s="523"/>
      <c r="F1854" s="523"/>
      <c r="G1854" s="523"/>
      <c r="H1854" s="523"/>
      <c r="I1854" s="523"/>
      <c r="J1854" s="523"/>
      <c r="K1854" s="523"/>
      <c r="L1854" s="523"/>
      <c r="M1854" s="523"/>
      <c r="N1854" s="523"/>
      <c r="O1854" s="523"/>
      <c r="P1854" s="523"/>
      <c r="Q1854" s="523"/>
      <c r="R1854" s="523"/>
    </row>
    <row r="1855" spans="1:18" s="471" customFormat="1" ht="12.75" customHeight="1" x14ac:dyDescent="0.25">
      <c r="A1855" s="467"/>
      <c r="B1855" s="523"/>
      <c r="C1855" s="523"/>
      <c r="D1855" s="523"/>
      <c r="E1855" s="523"/>
      <c r="F1855" s="523"/>
      <c r="G1855" s="523"/>
      <c r="H1855" s="523"/>
      <c r="I1855" s="523"/>
      <c r="J1855" s="523"/>
      <c r="K1855" s="523"/>
      <c r="L1855" s="523"/>
      <c r="M1855" s="523"/>
      <c r="N1855" s="523"/>
      <c r="O1855" s="523"/>
      <c r="P1855" s="523"/>
      <c r="Q1855" s="523"/>
      <c r="R1855" s="523"/>
    </row>
    <row r="1856" spans="1:18" s="471" customFormat="1" ht="12.75" customHeight="1" x14ac:dyDescent="0.25">
      <c r="A1856" s="467"/>
      <c r="B1856" s="523"/>
      <c r="C1856" s="523"/>
      <c r="D1856" s="523"/>
      <c r="E1856" s="523"/>
      <c r="F1856" s="523"/>
      <c r="G1856" s="523"/>
      <c r="H1856" s="523"/>
      <c r="I1856" s="523"/>
      <c r="J1856" s="523"/>
      <c r="K1856" s="523"/>
      <c r="L1856" s="523"/>
      <c r="M1856" s="523"/>
      <c r="N1856" s="523"/>
      <c r="O1856" s="523"/>
      <c r="P1856" s="523"/>
      <c r="Q1856" s="523"/>
      <c r="R1856" s="523"/>
    </row>
    <row r="1857" spans="1:18" s="471" customFormat="1" ht="12.75" customHeight="1" x14ac:dyDescent="0.25">
      <c r="A1857" s="467"/>
      <c r="B1857" s="523"/>
      <c r="C1857" s="523"/>
      <c r="D1857" s="523"/>
      <c r="E1857" s="523"/>
      <c r="F1857" s="523"/>
      <c r="G1857" s="523"/>
      <c r="H1857" s="523"/>
      <c r="I1857" s="523"/>
      <c r="J1857" s="523"/>
      <c r="K1857" s="523"/>
      <c r="L1857" s="523"/>
      <c r="M1857" s="523"/>
      <c r="N1857" s="523"/>
      <c r="O1857" s="523"/>
      <c r="P1857" s="523"/>
      <c r="Q1857" s="523"/>
      <c r="R1857" s="523"/>
    </row>
    <row r="1858" spans="1:18" s="471" customFormat="1" ht="12.75" customHeight="1" x14ac:dyDescent="0.25">
      <c r="A1858" s="467"/>
      <c r="B1858" s="523"/>
      <c r="C1858" s="523"/>
      <c r="D1858" s="523"/>
      <c r="E1858" s="523"/>
      <c r="F1858" s="523"/>
      <c r="G1858" s="523"/>
      <c r="H1858" s="523"/>
      <c r="I1858" s="523"/>
      <c r="J1858" s="523"/>
      <c r="K1858" s="523"/>
      <c r="L1858" s="523"/>
      <c r="M1858" s="523"/>
      <c r="N1858" s="523"/>
      <c r="O1858" s="523"/>
      <c r="P1858" s="523"/>
      <c r="Q1858" s="523"/>
      <c r="R1858" s="523"/>
    </row>
    <row r="1859" spans="1:18" s="471" customFormat="1" ht="12.75" customHeight="1" x14ac:dyDescent="0.25">
      <c r="A1859" s="467"/>
      <c r="B1859" s="523"/>
      <c r="C1859" s="523"/>
      <c r="D1859" s="523"/>
      <c r="E1859" s="523"/>
      <c r="F1859" s="523"/>
      <c r="G1859" s="523"/>
      <c r="H1859" s="523"/>
      <c r="I1859" s="523"/>
      <c r="J1859" s="523"/>
      <c r="K1859" s="523"/>
      <c r="L1859" s="523"/>
      <c r="M1859" s="523"/>
      <c r="N1859" s="523"/>
      <c r="O1859" s="523"/>
      <c r="P1859" s="523"/>
      <c r="Q1859" s="523"/>
      <c r="R1859" s="523"/>
    </row>
    <row r="1860" spans="1:18" s="471" customFormat="1" ht="12.75" customHeight="1" x14ac:dyDescent="0.25">
      <c r="A1860" s="467"/>
      <c r="B1860" s="523"/>
      <c r="C1860" s="523"/>
      <c r="D1860" s="523"/>
      <c r="E1860" s="523"/>
      <c r="F1860" s="523"/>
      <c r="G1860" s="523"/>
      <c r="H1860" s="523"/>
      <c r="I1860" s="523"/>
      <c r="J1860" s="523"/>
      <c r="K1860" s="523"/>
      <c r="L1860" s="523"/>
      <c r="M1860" s="523"/>
      <c r="N1860" s="523"/>
      <c r="O1860" s="523"/>
      <c r="P1860" s="523"/>
      <c r="Q1860" s="523"/>
      <c r="R1860" s="523"/>
    </row>
    <row r="1861" spans="1:18" s="471" customFormat="1" ht="12.75" customHeight="1" x14ac:dyDescent="0.25">
      <c r="A1861" s="467"/>
      <c r="B1861" s="523"/>
      <c r="C1861" s="523"/>
      <c r="D1861" s="523"/>
      <c r="E1861" s="523"/>
      <c r="F1861" s="523"/>
      <c r="G1861" s="523"/>
      <c r="H1861" s="523"/>
      <c r="I1861" s="523"/>
      <c r="J1861" s="523"/>
      <c r="K1861" s="523"/>
      <c r="L1861" s="523"/>
      <c r="M1861" s="523"/>
      <c r="N1861" s="523"/>
      <c r="O1861" s="523"/>
      <c r="P1861" s="523"/>
      <c r="Q1861" s="523"/>
      <c r="R1861" s="523"/>
    </row>
    <row r="1862" spans="1:18" s="471" customFormat="1" ht="12.75" customHeight="1" x14ac:dyDescent="0.25">
      <c r="A1862" s="467"/>
      <c r="B1862" s="523"/>
      <c r="C1862" s="523"/>
      <c r="D1862" s="523"/>
      <c r="E1862" s="523"/>
      <c r="F1862" s="523"/>
      <c r="G1862" s="523"/>
      <c r="H1862" s="523"/>
      <c r="I1862" s="523"/>
      <c r="J1862" s="523"/>
      <c r="K1862" s="523"/>
      <c r="L1862" s="523"/>
      <c r="M1862" s="523"/>
      <c r="N1862" s="523"/>
      <c r="O1862" s="523"/>
      <c r="P1862" s="523"/>
      <c r="Q1862" s="523"/>
      <c r="R1862" s="523"/>
    </row>
    <row r="1863" spans="1:18" s="471" customFormat="1" ht="12.75" customHeight="1" x14ac:dyDescent="0.25">
      <c r="A1863" s="467"/>
      <c r="B1863" s="523"/>
      <c r="C1863" s="523"/>
      <c r="D1863" s="523"/>
      <c r="E1863" s="523"/>
      <c r="F1863" s="523"/>
      <c r="G1863" s="523"/>
      <c r="H1863" s="523"/>
      <c r="I1863" s="523"/>
      <c r="J1863" s="523"/>
      <c r="K1863" s="523"/>
      <c r="L1863" s="523"/>
      <c r="M1863" s="523"/>
      <c r="N1863" s="523"/>
      <c r="O1863" s="523"/>
      <c r="P1863" s="523"/>
      <c r="Q1863" s="523"/>
      <c r="R1863" s="523"/>
    </row>
    <row r="1864" spans="1:18" s="471" customFormat="1" ht="12.75" customHeight="1" x14ac:dyDescent="0.25">
      <c r="A1864" s="467"/>
      <c r="B1864" s="523"/>
      <c r="C1864" s="523"/>
      <c r="D1864" s="523"/>
      <c r="E1864" s="523"/>
      <c r="F1864" s="523"/>
      <c r="G1864" s="523"/>
      <c r="H1864" s="523"/>
      <c r="I1864" s="523"/>
      <c r="J1864" s="523"/>
      <c r="K1864" s="523"/>
      <c r="L1864" s="523"/>
      <c r="M1864" s="523"/>
      <c r="N1864" s="523"/>
      <c r="O1864" s="523"/>
      <c r="P1864" s="523"/>
      <c r="Q1864" s="523"/>
      <c r="R1864" s="523"/>
    </row>
    <row r="1865" spans="1:18" s="471" customFormat="1" ht="12.75" customHeight="1" x14ac:dyDescent="0.25">
      <c r="A1865" s="467"/>
      <c r="B1865" s="523"/>
      <c r="C1865" s="523"/>
      <c r="D1865" s="523"/>
      <c r="E1865" s="523"/>
      <c r="F1865" s="523"/>
      <c r="G1865" s="523"/>
      <c r="H1865" s="523"/>
      <c r="I1865" s="523"/>
      <c r="J1865" s="523"/>
      <c r="K1865" s="523"/>
      <c r="L1865" s="523"/>
      <c r="M1865" s="523"/>
      <c r="N1865" s="523"/>
      <c r="O1865" s="523"/>
      <c r="P1865" s="523"/>
      <c r="Q1865" s="523"/>
      <c r="R1865" s="523"/>
    </row>
    <row r="1866" spans="1:18" s="471" customFormat="1" ht="12.75" customHeight="1" x14ac:dyDescent="0.25">
      <c r="A1866" s="467"/>
      <c r="B1866" s="523"/>
      <c r="C1866" s="523"/>
      <c r="D1866" s="523"/>
      <c r="E1866" s="523"/>
      <c r="F1866" s="523"/>
      <c r="G1866" s="523"/>
      <c r="H1866" s="523"/>
      <c r="I1866" s="523"/>
      <c r="J1866" s="523"/>
      <c r="K1866" s="523"/>
      <c r="L1866" s="523"/>
      <c r="M1866" s="523"/>
      <c r="N1866" s="523"/>
      <c r="O1866" s="523"/>
      <c r="P1866" s="523"/>
      <c r="Q1866" s="523"/>
      <c r="R1866" s="523"/>
    </row>
    <row r="1867" spans="1:18" s="471" customFormat="1" ht="12.75" customHeight="1" x14ac:dyDescent="0.25">
      <c r="A1867" s="467"/>
      <c r="B1867" s="523"/>
      <c r="C1867" s="523"/>
      <c r="D1867" s="523"/>
      <c r="E1867" s="523"/>
      <c r="F1867" s="523"/>
      <c r="G1867" s="523"/>
      <c r="H1867" s="523"/>
      <c r="I1867" s="523"/>
      <c r="J1867" s="523"/>
      <c r="K1867" s="523"/>
      <c r="L1867" s="523"/>
      <c r="M1867" s="523"/>
      <c r="N1867" s="523"/>
      <c r="O1867" s="523"/>
      <c r="P1867" s="523"/>
      <c r="Q1867" s="523"/>
      <c r="R1867" s="523"/>
    </row>
    <row r="1868" spans="1:18" s="471" customFormat="1" ht="12.75" customHeight="1" x14ac:dyDescent="0.25">
      <c r="A1868" s="467"/>
      <c r="B1868" s="523"/>
      <c r="C1868" s="523"/>
      <c r="D1868" s="523"/>
      <c r="E1868" s="523"/>
      <c r="F1868" s="523"/>
      <c r="G1868" s="523"/>
      <c r="H1868" s="523"/>
      <c r="I1868" s="523"/>
      <c r="J1868" s="523"/>
      <c r="K1868" s="523"/>
      <c r="L1868" s="523"/>
      <c r="M1868" s="523"/>
      <c r="N1868" s="523"/>
      <c r="O1868" s="523"/>
      <c r="P1868" s="523"/>
      <c r="Q1868" s="523"/>
      <c r="R1868" s="523"/>
    </row>
    <row r="1869" spans="1:18" s="471" customFormat="1" ht="12.75" customHeight="1" x14ac:dyDescent="0.25">
      <c r="A1869" s="467"/>
      <c r="B1869" s="523"/>
      <c r="C1869" s="523"/>
      <c r="D1869" s="523"/>
      <c r="E1869" s="523"/>
      <c r="F1869" s="523"/>
      <c r="G1869" s="523"/>
      <c r="H1869" s="523"/>
      <c r="I1869" s="523"/>
      <c r="J1869" s="523"/>
      <c r="K1869" s="523"/>
      <c r="L1869" s="523"/>
      <c r="M1869" s="523"/>
      <c r="N1869" s="523"/>
      <c r="O1869" s="523"/>
      <c r="P1869" s="523"/>
      <c r="Q1869" s="523"/>
      <c r="R1869" s="523"/>
    </row>
    <row r="1870" spans="1:18" s="471" customFormat="1" ht="12.75" customHeight="1" x14ac:dyDescent="0.25">
      <c r="A1870" s="467"/>
      <c r="B1870" s="523"/>
      <c r="C1870" s="523"/>
      <c r="D1870" s="523"/>
      <c r="E1870" s="523"/>
      <c r="F1870" s="523"/>
      <c r="G1870" s="523"/>
      <c r="H1870" s="523"/>
      <c r="I1870" s="523"/>
      <c r="J1870" s="523"/>
      <c r="K1870" s="523"/>
      <c r="L1870" s="523"/>
      <c r="M1870" s="523"/>
      <c r="N1870" s="523"/>
      <c r="O1870" s="523"/>
      <c r="P1870" s="523"/>
      <c r="Q1870" s="523"/>
      <c r="R1870" s="523"/>
    </row>
    <row r="1871" spans="1:18" s="471" customFormat="1" ht="12.75" customHeight="1" x14ac:dyDescent="0.25">
      <c r="A1871" s="467"/>
      <c r="B1871" s="523"/>
      <c r="C1871" s="523"/>
      <c r="D1871" s="523"/>
      <c r="E1871" s="523"/>
      <c r="F1871" s="523"/>
      <c r="G1871" s="523"/>
      <c r="H1871" s="523"/>
      <c r="I1871" s="523"/>
      <c r="J1871" s="523"/>
      <c r="K1871" s="523"/>
      <c r="L1871" s="523"/>
      <c r="M1871" s="523"/>
      <c r="N1871" s="523"/>
      <c r="O1871" s="523"/>
      <c r="P1871" s="523"/>
      <c r="Q1871" s="523"/>
      <c r="R1871" s="523"/>
    </row>
    <row r="1872" spans="1:18" s="471" customFormat="1" ht="12.75" customHeight="1" x14ac:dyDescent="0.25">
      <c r="A1872" s="467"/>
      <c r="B1872" s="523"/>
      <c r="C1872" s="523"/>
      <c r="D1872" s="523"/>
      <c r="E1872" s="523"/>
      <c r="F1872" s="523"/>
      <c r="G1872" s="523"/>
      <c r="H1872" s="523"/>
      <c r="I1872" s="523"/>
      <c r="J1872" s="523"/>
      <c r="K1872" s="523"/>
      <c r="L1872" s="523"/>
      <c r="M1872" s="523"/>
      <c r="N1872" s="523"/>
      <c r="O1872" s="523"/>
      <c r="P1872" s="523"/>
      <c r="Q1872" s="523"/>
      <c r="R1872" s="523"/>
    </row>
    <row r="1873" spans="1:18" s="471" customFormat="1" ht="12.75" customHeight="1" x14ac:dyDescent="0.25">
      <c r="A1873" s="467"/>
      <c r="B1873" s="523"/>
      <c r="C1873" s="523"/>
      <c r="D1873" s="523"/>
      <c r="E1873" s="523"/>
      <c r="F1873" s="523"/>
      <c r="G1873" s="523"/>
      <c r="H1873" s="523"/>
      <c r="I1873" s="523"/>
      <c r="J1873" s="523"/>
      <c r="K1873" s="523"/>
      <c r="L1873" s="523"/>
      <c r="M1873" s="523"/>
      <c r="N1873" s="523"/>
      <c r="O1873" s="523"/>
      <c r="P1873" s="523"/>
      <c r="Q1873" s="523"/>
      <c r="R1873" s="523"/>
    </row>
    <row r="1874" spans="1:18" s="471" customFormat="1" ht="12.75" customHeight="1" x14ac:dyDescent="0.25">
      <c r="A1874" s="467"/>
      <c r="B1874" s="523"/>
      <c r="C1874" s="523"/>
      <c r="D1874" s="523"/>
      <c r="E1874" s="523"/>
      <c r="F1874" s="523"/>
      <c r="G1874" s="523"/>
      <c r="H1874" s="523"/>
      <c r="I1874" s="523"/>
      <c r="J1874" s="523"/>
      <c r="K1874" s="523"/>
      <c r="L1874" s="523"/>
      <c r="M1874" s="523"/>
      <c r="N1874" s="523"/>
      <c r="O1874" s="523"/>
      <c r="P1874" s="523"/>
      <c r="Q1874" s="523"/>
      <c r="R1874" s="523"/>
    </row>
    <row r="1875" spans="1:18" s="471" customFormat="1" ht="12.75" customHeight="1" x14ac:dyDescent="0.25">
      <c r="A1875" s="467"/>
      <c r="B1875" s="523"/>
      <c r="C1875" s="523"/>
      <c r="D1875" s="523"/>
      <c r="E1875" s="523"/>
      <c r="F1875" s="523"/>
      <c r="G1875" s="523"/>
      <c r="H1875" s="523"/>
      <c r="I1875" s="523"/>
      <c r="J1875" s="523"/>
      <c r="K1875" s="523"/>
      <c r="L1875" s="523"/>
      <c r="M1875" s="523"/>
      <c r="N1875" s="523"/>
      <c r="O1875" s="523"/>
      <c r="P1875" s="523"/>
      <c r="Q1875" s="523"/>
      <c r="R1875" s="523"/>
    </row>
    <row r="1876" spans="1:18" s="471" customFormat="1" ht="12.75" customHeight="1" x14ac:dyDescent="0.25">
      <c r="A1876" s="467"/>
      <c r="B1876" s="523"/>
      <c r="C1876" s="523"/>
      <c r="D1876" s="523"/>
      <c r="E1876" s="523"/>
      <c r="F1876" s="523"/>
      <c r="G1876" s="523"/>
      <c r="H1876" s="523"/>
      <c r="I1876" s="523"/>
      <c r="J1876" s="523"/>
      <c r="K1876" s="523"/>
      <c r="L1876" s="523"/>
      <c r="M1876" s="523"/>
      <c r="N1876" s="523"/>
      <c r="O1876" s="523"/>
      <c r="P1876" s="523"/>
      <c r="Q1876" s="523"/>
      <c r="R1876" s="523"/>
    </row>
    <row r="1877" spans="1:18" s="471" customFormat="1" ht="12.75" customHeight="1" x14ac:dyDescent="0.25">
      <c r="A1877" s="467"/>
      <c r="B1877" s="523"/>
      <c r="C1877" s="523"/>
      <c r="D1877" s="523"/>
      <c r="E1877" s="523"/>
      <c r="F1877" s="523"/>
      <c r="G1877" s="523"/>
      <c r="H1877" s="523"/>
      <c r="I1877" s="523"/>
      <c r="J1877" s="523"/>
      <c r="K1877" s="523"/>
      <c r="L1877" s="523"/>
      <c r="M1877" s="523"/>
      <c r="N1877" s="523"/>
      <c r="O1877" s="523"/>
      <c r="P1877" s="523"/>
      <c r="Q1877" s="523"/>
      <c r="R1877" s="523"/>
    </row>
    <row r="1878" spans="1:18" s="471" customFormat="1" ht="12.75" customHeight="1" x14ac:dyDescent="0.25">
      <c r="A1878" s="467"/>
      <c r="B1878" s="523"/>
      <c r="C1878" s="523"/>
      <c r="D1878" s="523"/>
      <c r="E1878" s="523"/>
      <c r="F1878" s="523"/>
      <c r="G1878" s="523"/>
      <c r="H1878" s="523"/>
      <c r="I1878" s="523"/>
      <c r="J1878" s="523"/>
      <c r="K1878" s="523"/>
      <c r="L1878" s="523"/>
      <c r="M1878" s="523"/>
      <c r="N1878" s="523"/>
      <c r="O1878" s="523"/>
      <c r="P1878" s="523"/>
      <c r="Q1878" s="523"/>
      <c r="R1878" s="523"/>
    </row>
    <row r="1879" spans="1:18" s="471" customFormat="1" ht="12.75" customHeight="1" x14ac:dyDescent="0.25">
      <c r="A1879" s="467"/>
      <c r="B1879" s="523"/>
      <c r="C1879" s="523"/>
      <c r="D1879" s="523"/>
      <c r="E1879" s="523"/>
      <c r="F1879" s="523"/>
      <c r="G1879" s="523"/>
      <c r="H1879" s="523"/>
      <c r="I1879" s="523"/>
      <c r="J1879" s="523"/>
      <c r="K1879" s="523"/>
      <c r="L1879" s="523"/>
      <c r="M1879" s="523"/>
      <c r="N1879" s="523"/>
      <c r="O1879" s="523"/>
      <c r="P1879" s="523"/>
      <c r="Q1879" s="523"/>
      <c r="R1879" s="523"/>
    </row>
    <row r="1880" spans="1:18" s="471" customFormat="1" ht="12.75" customHeight="1" x14ac:dyDescent="0.25">
      <c r="A1880" s="467"/>
      <c r="B1880" s="523"/>
      <c r="C1880" s="523"/>
      <c r="D1880" s="523"/>
      <c r="E1880" s="523"/>
      <c r="F1880" s="523"/>
      <c r="G1880" s="523"/>
      <c r="H1880" s="523"/>
      <c r="I1880" s="523"/>
      <c r="J1880" s="523"/>
      <c r="K1880" s="523"/>
      <c r="L1880" s="523"/>
      <c r="M1880" s="523"/>
      <c r="N1880" s="523"/>
      <c r="O1880" s="523"/>
      <c r="P1880" s="523"/>
      <c r="Q1880" s="523"/>
      <c r="R1880" s="523"/>
    </row>
    <row r="1881" spans="1:18" s="471" customFormat="1" ht="12.75" customHeight="1" x14ac:dyDescent="0.25">
      <c r="A1881" s="467"/>
      <c r="B1881" s="523"/>
      <c r="C1881" s="523"/>
      <c r="D1881" s="523"/>
      <c r="E1881" s="523"/>
      <c r="F1881" s="523"/>
      <c r="G1881" s="523"/>
      <c r="H1881" s="523"/>
      <c r="I1881" s="523"/>
      <c r="J1881" s="523"/>
      <c r="K1881" s="523"/>
      <c r="L1881" s="523"/>
      <c r="M1881" s="523"/>
      <c r="N1881" s="523"/>
      <c r="O1881" s="523"/>
      <c r="P1881" s="523"/>
      <c r="Q1881" s="523"/>
      <c r="R1881" s="523"/>
    </row>
    <row r="1882" spans="1:18" s="471" customFormat="1" ht="12.75" customHeight="1" x14ac:dyDescent="0.25">
      <c r="A1882" s="467"/>
      <c r="B1882" s="523"/>
      <c r="C1882" s="523"/>
      <c r="D1882" s="523"/>
      <c r="E1882" s="523"/>
      <c r="F1882" s="523"/>
      <c r="G1882" s="523"/>
      <c r="H1882" s="523"/>
      <c r="I1882" s="523"/>
      <c r="J1882" s="523"/>
      <c r="K1882" s="523"/>
      <c r="L1882" s="523"/>
      <c r="M1882" s="523"/>
      <c r="N1882" s="523"/>
      <c r="O1882" s="523"/>
      <c r="P1882" s="523"/>
      <c r="Q1882" s="523"/>
      <c r="R1882" s="523"/>
    </row>
    <row r="1883" spans="1:18" s="471" customFormat="1" ht="12.75" customHeight="1" x14ac:dyDescent="0.25">
      <c r="A1883" s="467"/>
      <c r="B1883" s="523"/>
      <c r="C1883" s="523"/>
      <c r="D1883" s="523"/>
      <c r="E1883" s="523"/>
      <c r="F1883" s="523"/>
      <c r="G1883" s="523"/>
      <c r="H1883" s="523"/>
      <c r="I1883" s="523"/>
      <c r="J1883" s="523"/>
      <c r="K1883" s="523"/>
      <c r="L1883" s="523"/>
      <c r="M1883" s="523"/>
      <c r="N1883" s="523"/>
      <c r="O1883" s="523"/>
      <c r="P1883" s="523"/>
      <c r="Q1883" s="523"/>
      <c r="R1883" s="523"/>
    </row>
    <row r="1884" spans="1:18" s="471" customFormat="1" ht="12.75" customHeight="1" x14ac:dyDescent="0.25">
      <c r="A1884" s="467"/>
      <c r="B1884" s="523"/>
      <c r="C1884" s="523"/>
      <c r="D1884" s="523"/>
      <c r="E1884" s="523"/>
      <c r="F1884" s="523"/>
      <c r="G1884" s="523"/>
      <c r="H1884" s="523"/>
      <c r="I1884" s="523"/>
      <c r="J1884" s="523"/>
      <c r="K1884" s="523"/>
      <c r="L1884" s="523"/>
      <c r="M1884" s="523"/>
      <c r="N1884" s="523"/>
      <c r="O1884" s="523"/>
      <c r="P1884" s="523"/>
      <c r="Q1884" s="523"/>
      <c r="R1884" s="523"/>
    </row>
    <row r="1885" spans="1:18" s="471" customFormat="1" ht="12.75" customHeight="1" x14ac:dyDescent="0.25">
      <c r="A1885" s="467"/>
      <c r="B1885" s="523"/>
      <c r="C1885" s="523"/>
      <c r="D1885" s="523"/>
      <c r="E1885" s="523"/>
      <c r="F1885" s="523"/>
      <c r="G1885" s="523"/>
      <c r="H1885" s="523"/>
      <c r="I1885" s="523"/>
      <c r="J1885" s="523"/>
      <c r="K1885" s="523"/>
      <c r="L1885" s="523"/>
      <c r="M1885" s="523"/>
      <c r="N1885" s="523"/>
      <c r="O1885" s="523"/>
      <c r="P1885" s="523"/>
      <c r="Q1885" s="523"/>
      <c r="R1885" s="523"/>
    </row>
    <row r="1886" spans="1:18" s="471" customFormat="1" ht="12.75" customHeight="1" x14ac:dyDescent="0.25">
      <c r="A1886" s="467"/>
      <c r="B1886" s="523"/>
      <c r="C1886" s="523"/>
      <c r="D1886" s="523"/>
      <c r="E1886" s="523"/>
      <c r="F1886" s="523"/>
      <c r="G1886" s="523"/>
      <c r="H1886" s="523"/>
      <c r="I1886" s="523"/>
      <c r="J1886" s="523"/>
      <c r="K1886" s="523"/>
      <c r="L1886" s="523"/>
      <c r="M1886" s="523"/>
      <c r="N1886" s="523"/>
      <c r="O1886" s="523"/>
      <c r="P1886" s="523"/>
      <c r="Q1886" s="523"/>
      <c r="R1886" s="523"/>
    </row>
    <row r="1887" spans="1:18" s="471" customFormat="1" ht="12.75" customHeight="1" x14ac:dyDescent="0.25">
      <c r="A1887" s="467"/>
      <c r="B1887" s="523"/>
      <c r="C1887" s="523"/>
      <c r="D1887" s="523"/>
      <c r="E1887" s="523"/>
      <c r="F1887" s="523"/>
      <c r="G1887" s="523"/>
      <c r="H1887" s="523"/>
      <c r="I1887" s="523"/>
      <c r="J1887" s="523"/>
      <c r="K1887" s="523"/>
      <c r="L1887" s="523"/>
      <c r="M1887" s="523"/>
      <c r="N1887" s="523"/>
      <c r="O1887" s="523"/>
      <c r="P1887" s="523"/>
      <c r="Q1887" s="523"/>
      <c r="R1887" s="523"/>
    </row>
    <row r="1888" spans="1:18" s="471" customFormat="1" ht="12.75" customHeight="1" x14ac:dyDescent="0.25">
      <c r="A1888" s="467"/>
      <c r="B1888" s="523"/>
      <c r="C1888" s="523"/>
      <c r="D1888" s="523"/>
      <c r="E1888" s="523"/>
      <c r="F1888" s="523"/>
      <c r="G1888" s="523"/>
      <c r="H1888" s="523"/>
      <c r="I1888" s="523"/>
      <c r="J1888" s="523"/>
      <c r="K1888" s="523"/>
      <c r="L1888" s="523"/>
      <c r="M1888" s="523"/>
      <c r="N1888" s="523"/>
      <c r="O1888" s="523"/>
      <c r="P1888" s="523"/>
      <c r="Q1888" s="523"/>
      <c r="R1888" s="523"/>
    </row>
    <row r="1889" spans="1:18" s="471" customFormat="1" ht="12.75" customHeight="1" x14ac:dyDescent="0.25">
      <c r="A1889" s="467"/>
      <c r="B1889" s="523"/>
      <c r="C1889" s="523"/>
      <c r="D1889" s="523"/>
      <c r="E1889" s="523"/>
      <c r="F1889" s="523"/>
      <c r="G1889" s="523"/>
      <c r="H1889" s="523"/>
      <c r="I1889" s="523"/>
      <c r="J1889" s="523"/>
      <c r="K1889" s="523"/>
      <c r="L1889" s="523"/>
      <c r="M1889" s="523"/>
      <c r="N1889" s="523"/>
      <c r="O1889" s="523"/>
      <c r="P1889" s="523"/>
      <c r="Q1889" s="523"/>
      <c r="R1889" s="523"/>
    </row>
    <row r="1890" spans="1:18" s="471" customFormat="1" ht="12.75" customHeight="1" x14ac:dyDescent="0.25">
      <c r="A1890" s="467"/>
      <c r="B1890" s="523"/>
      <c r="C1890" s="523"/>
      <c r="D1890" s="523"/>
      <c r="E1890" s="523"/>
      <c r="F1890" s="523"/>
      <c r="G1890" s="523"/>
      <c r="H1890" s="523"/>
      <c r="I1890" s="523"/>
      <c r="J1890" s="523"/>
      <c r="K1890" s="523"/>
      <c r="L1890" s="523"/>
      <c r="M1890" s="523"/>
      <c r="N1890" s="523"/>
      <c r="O1890" s="523"/>
      <c r="P1890" s="523"/>
      <c r="Q1890" s="523"/>
      <c r="R1890" s="523"/>
    </row>
    <row r="1891" spans="1:18" s="471" customFormat="1" ht="12.75" customHeight="1" x14ac:dyDescent="0.25">
      <c r="A1891" s="467"/>
      <c r="B1891" s="523"/>
      <c r="C1891" s="523"/>
      <c r="D1891" s="523"/>
      <c r="E1891" s="523"/>
      <c r="F1891" s="523"/>
      <c r="G1891" s="523"/>
      <c r="H1891" s="523"/>
      <c r="I1891" s="523"/>
      <c r="J1891" s="523"/>
      <c r="K1891" s="523"/>
      <c r="L1891" s="523"/>
      <c r="M1891" s="523"/>
      <c r="N1891" s="523"/>
      <c r="O1891" s="523"/>
      <c r="P1891" s="523"/>
      <c r="Q1891" s="523"/>
      <c r="R1891" s="523"/>
    </row>
    <row r="1892" spans="1:18" s="471" customFormat="1" ht="12.75" customHeight="1" x14ac:dyDescent="0.25">
      <c r="A1892" s="467"/>
      <c r="B1892" s="523"/>
      <c r="C1892" s="523"/>
      <c r="D1892" s="523"/>
      <c r="E1892" s="523"/>
      <c r="F1892" s="523"/>
      <c r="G1892" s="523"/>
      <c r="H1892" s="523"/>
      <c r="I1892" s="523"/>
      <c r="J1892" s="523"/>
      <c r="K1892" s="523"/>
      <c r="L1892" s="523"/>
      <c r="M1892" s="523"/>
      <c r="N1892" s="523"/>
      <c r="O1892" s="523"/>
      <c r="P1892" s="523"/>
      <c r="Q1892" s="523"/>
      <c r="R1892" s="523"/>
    </row>
    <row r="1893" spans="1:18" s="471" customFormat="1" ht="12.75" customHeight="1" x14ac:dyDescent="0.25">
      <c r="A1893" s="467"/>
      <c r="B1893" s="523"/>
      <c r="C1893" s="523"/>
      <c r="D1893" s="523"/>
      <c r="E1893" s="523"/>
      <c r="F1893" s="523"/>
      <c r="G1893" s="523"/>
      <c r="H1893" s="523"/>
      <c r="I1893" s="523"/>
      <c r="J1893" s="523"/>
      <c r="K1893" s="523"/>
      <c r="L1893" s="523"/>
      <c r="M1893" s="523"/>
      <c r="N1893" s="523"/>
      <c r="O1893" s="523"/>
      <c r="P1893" s="523"/>
      <c r="Q1893" s="523"/>
      <c r="R1893" s="523"/>
    </row>
    <row r="1894" spans="1:18" s="471" customFormat="1" ht="12.75" customHeight="1" x14ac:dyDescent="0.25">
      <c r="A1894" s="467"/>
      <c r="B1894" s="523"/>
      <c r="C1894" s="523"/>
      <c r="D1894" s="523"/>
      <c r="E1894" s="523"/>
      <c r="F1894" s="523"/>
      <c r="G1894" s="523"/>
      <c r="H1894" s="523"/>
      <c r="I1894" s="523"/>
      <c r="J1894" s="523"/>
      <c r="K1894" s="523"/>
      <c r="L1894" s="523"/>
      <c r="M1894" s="523"/>
      <c r="N1894" s="523"/>
      <c r="O1894" s="523"/>
      <c r="P1894" s="523"/>
      <c r="Q1894" s="523"/>
      <c r="R1894" s="523"/>
    </row>
    <row r="1895" spans="1:18" s="471" customFormat="1" ht="12.75" customHeight="1" x14ac:dyDescent="0.25">
      <c r="A1895" s="467"/>
      <c r="B1895" s="523"/>
      <c r="C1895" s="523"/>
      <c r="D1895" s="523"/>
      <c r="E1895" s="523"/>
      <c r="F1895" s="523"/>
      <c r="G1895" s="523"/>
      <c r="H1895" s="523"/>
      <c r="I1895" s="523"/>
      <c r="J1895" s="523"/>
      <c r="K1895" s="523"/>
      <c r="L1895" s="523"/>
      <c r="M1895" s="523"/>
      <c r="N1895" s="523"/>
      <c r="O1895" s="523"/>
      <c r="P1895" s="523"/>
      <c r="Q1895" s="523"/>
      <c r="R1895" s="523"/>
    </row>
    <row r="1896" spans="1:18" s="471" customFormat="1" ht="12.75" customHeight="1" x14ac:dyDescent="0.25">
      <c r="A1896" s="467"/>
      <c r="B1896" s="523"/>
      <c r="C1896" s="523"/>
      <c r="D1896" s="523"/>
      <c r="E1896" s="523"/>
      <c r="F1896" s="523"/>
      <c r="G1896" s="523"/>
      <c r="H1896" s="523"/>
      <c r="I1896" s="523"/>
      <c r="J1896" s="523"/>
      <c r="K1896" s="523"/>
      <c r="L1896" s="523"/>
      <c r="M1896" s="523"/>
      <c r="N1896" s="523"/>
      <c r="O1896" s="523"/>
      <c r="P1896" s="523"/>
      <c r="Q1896" s="523"/>
      <c r="R1896" s="523"/>
    </row>
    <row r="1897" spans="1:18" s="471" customFormat="1" ht="12.75" customHeight="1" x14ac:dyDescent="0.25">
      <c r="A1897" s="467"/>
      <c r="B1897" s="523"/>
      <c r="C1897" s="523"/>
      <c r="D1897" s="523"/>
      <c r="E1897" s="523"/>
      <c r="F1897" s="523"/>
      <c r="G1897" s="523"/>
      <c r="H1897" s="523"/>
      <c r="I1897" s="523"/>
      <c r="J1897" s="523"/>
      <c r="K1897" s="523"/>
      <c r="L1897" s="523"/>
      <c r="M1897" s="523"/>
      <c r="N1897" s="523"/>
      <c r="O1897" s="523"/>
      <c r="P1897" s="523"/>
      <c r="Q1897" s="523"/>
      <c r="R1897" s="523"/>
    </row>
    <row r="1898" spans="1:18" s="471" customFormat="1" ht="12.75" customHeight="1" x14ac:dyDescent="0.25">
      <c r="A1898" s="467"/>
      <c r="B1898" s="523"/>
      <c r="C1898" s="523"/>
      <c r="D1898" s="523"/>
      <c r="E1898" s="523"/>
      <c r="F1898" s="523"/>
      <c r="G1898" s="523"/>
      <c r="H1898" s="523"/>
      <c r="I1898" s="523"/>
      <c r="J1898" s="523"/>
      <c r="K1898" s="523"/>
      <c r="L1898" s="523"/>
      <c r="M1898" s="523"/>
      <c r="N1898" s="523"/>
      <c r="O1898" s="523"/>
      <c r="P1898" s="523"/>
      <c r="Q1898" s="523"/>
      <c r="R1898" s="523"/>
    </row>
    <row r="1899" spans="1:18" s="471" customFormat="1" ht="12.75" customHeight="1" x14ac:dyDescent="0.25">
      <c r="A1899" s="467"/>
      <c r="B1899" s="523"/>
      <c r="C1899" s="523"/>
      <c r="D1899" s="523"/>
      <c r="E1899" s="523"/>
      <c r="F1899" s="523"/>
      <c r="G1899" s="523"/>
      <c r="H1899" s="523"/>
      <c r="I1899" s="523"/>
      <c r="J1899" s="523"/>
      <c r="K1899" s="523"/>
      <c r="L1899" s="523"/>
      <c r="M1899" s="523"/>
      <c r="N1899" s="523"/>
      <c r="O1899" s="523"/>
      <c r="P1899" s="523"/>
      <c r="Q1899" s="523"/>
      <c r="R1899" s="523"/>
    </row>
    <row r="1900" spans="1:18" s="471" customFormat="1" ht="12.75" customHeight="1" x14ac:dyDescent="0.25">
      <c r="A1900" s="467"/>
      <c r="B1900" s="523"/>
      <c r="C1900" s="523"/>
      <c r="D1900" s="523"/>
      <c r="E1900" s="523"/>
      <c r="F1900" s="523"/>
      <c r="G1900" s="523"/>
      <c r="H1900" s="523"/>
      <c r="I1900" s="523"/>
      <c r="J1900" s="523"/>
      <c r="K1900" s="523"/>
      <c r="L1900" s="523"/>
      <c r="M1900" s="523"/>
      <c r="N1900" s="523"/>
      <c r="O1900" s="523"/>
      <c r="P1900" s="523"/>
      <c r="Q1900" s="523"/>
      <c r="R1900" s="523"/>
    </row>
    <row r="1901" spans="1:18" s="471" customFormat="1" ht="12.75" customHeight="1" x14ac:dyDescent="0.25">
      <c r="A1901" s="467"/>
      <c r="B1901" s="523"/>
      <c r="C1901" s="523"/>
      <c r="D1901" s="523"/>
      <c r="E1901" s="523"/>
      <c r="F1901" s="523"/>
      <c r="G1901" s="523"/>
      <c r="H1901" s="523"/>
      <c r="I1901" s="523"/>
      <c r="J1901" s="523"/>
      <c r="K1901" s="523"/>
      <c r="L1901" s="523"/>
      <c r="M1901" s="523"/>
      <c r="N1901" s="523"/>
      <c r="O1901" s="523"/>
      <c r="P1901" s="523"/>
      <c r="Q1901" s="523"/>
      <c r="R1901" s="523"/>
    </row>
    <row r="1902" spans="1:18" s="471" customFormat="1" ht="12.75" customHeight="1" x14ac:dyDescent="0.25">
      <c r="A1902" s="467"/>
      <c r="B1902" s="523"/>
      <c r="C1902" s="523"/>
      <c r="D1902" s="523"/>
      <c r="E1902" s="523"/>
      <c r="F1902" s="523"/>
      <c r="G1902" s="523"/>
      <c r="H1902" s="523"/>
      <c r="I1902" s="523"/>
      <c r="J1902" s="523"/>
      <c r="K1902" s="523"/>
      <c r="L1902" s="523"/>
      <c r="M1902" s="523"/>
      <c r="N1902" s="523"/>
      <c r="O1902" s="523"/>
      <c r="P1902" s="523"/>
      <c r="Q1902" s="523"/>
      <c r="R1902" s="523"/>
    </row>
    <row r="1903" spans="1:18" s="471" customFormat="1" ht="12.75" customHeight="1" x14ac:dyDescent="0.25">
      <c r="A1903" s="467"/>
      <c r="B1903" s="523"/>
      <c r="C1903" s="523"/>
      <c r="D1903" s="523"/>
      <c r="E1903" s="523"/>
      <c r="F1903" s="523"/>
      <c r="G1903" s="523"/>
      <c r="H1903" s="523"/>
      <c r="I1903" s="523"/>
      <c r="J1903" s="523"/>
      <c r="K1903" s="523"/>
      <c r="L1903" s="523"/>
      <c r="M1903" s="523"/>
      <c r="N1903" s="523"/>
      <c r="O1903" s="523"/>
      <c r="P1903" s="523"/>
      <c r="Q1903" s="523"/>
      <c r="R1903" s="523"/>
    </row>
    <row r="1904" spans="1:18" s="471" customFormat="1" ht="12.75" customHeight="1" x14ac:dyDescent="0.25">
      <c r="A1904" s="467"/>
      <c r="B1904" s="523"/>
      <c r="C1904" s="523"/>
      <c r="D1904" s="523"/>
      <c r="E1904" s="523"/>
      <c r="F1904" s="523"/>
      <c r="G1904" s="523"/>
      <c r="H1904" s="523"/>
      <c r="I1904" s="523"/>
      <c r="J1904" s="523"/>
      <c r="K1904" s="523"/>
      <c r="L1904" s="523"/>
      <c r="M1904" s="523"/>
      <c r="N1904" s="523"/>
      <c r="O1904" s="523"/>
      <c r="P1904" s="523"/>
      <c r="Q1904" s="523"/>
      <c r="R1904" s="523"/>
    </row>
    <row r="1905" spans="1:18" s="471" customFormat="1" ht="12.75" customHeight="1" x14ac:dyDescent="0.25">
      <c r="A1905" s="467"/>
      <c r="B1905" s="523"/>
      <c r="C1905" s="523"/>
      <c r="D1905" s="523"/>
      <c r="E1905" s="523"/>
      <c r="F1905" s="523"/>
      <c r="G1905" s="523"/>
      <c r="H1905" s="523"/>
      <c r="I1905" s="523"/>
      <c r="J1905" s="523"/>
      <c r="K1905" s="523"/>
      <c r="L1905" s="523"/>
      <c r="M1905" s="523"/>
      <c r="N1905" s="523"/>
      <c r="O1905" s="523"/>
      <c r="P1905" s="523"/>
      <c r="Q1905" s="523"/>
      <c r="R1905" s="523"/>
    </row>
    <row r="1906" spans="1:18" s="471" customFormat="1" ht="12.75" customHeight="1" x14ac:dyDescent="0.25">
      <c r="A1906" s="467"/>
      <c r="B1906" s="523"/>
      <c r="C1906" s="523"/>
      <c r="D1906" s="523"/>
      <c r="E1906" s="523"/>
      <c r="F1906" s="523"/>
      <c r="G1906" s="523"/>
      <c r="H1906" s="523"/>
      <c r="I1906" s="523"/>
      <c r="J1906" s="523"/>
      <c r="K1906" s="523"/>
      <c r="L1906" s="523"/>
      <c r="M1906" s="523"/>
      <c r="N1906" s="523"/>
      <c r="O1906" s="523"/>
      <c r="P1906" s="523"/>
      <c r="Q1906" s="523"/>
      <c r="R1906" s="523"/>
    </row>
    <row r="1907" spans="1:18" s="471" customFormat="1" ht="12.75" customHeight="1" x14ac:dyDescent="0.25">
      <c r="A1907" s="467"/>
      <c r="B1907" s="523"/>
      <c r="C1907" s="523"/>
      <c r="D1907" s="523"/>
      <c r="E1907" s="523"/>
      <c r="F1907" s="523"/>
      <c r="G1907" s="523"/>
      <c r="H1907" s="523"/>
      <c r="I1907" s="523"/>
      <c r="J1907" s="523"/>
      <c r="K1907" s="523"/>
      <c r="L1907" s="523"/>
      <c r="M1907" s="523"/>
      <c r="N1907" s="523"/>
      <c r="O1907" s="523"/>
      <c r="P1907" s="523"/>
      <c r="Q1907" s="523"/>
      <c r="R1907" s="523"/>
    </row>
    <row r="1908" spans="1:18" s="471" customFormat="1" ht="12.75" customHeight="1" x14ac:dyDescent="0.25">
      <c r="A1908" s="467"/>
      <c r="B1908" s="523"/>
      <c r="C1908" s="523"/>
      <c r="D1908" s="523"/>
      <c r="E1908" s="523"/>
      <c r="F1908" s="523"/>
      <c r="G1908" s="523"/>
      <c r="H1908" s="523"/>
      <c r="I1908" s="523"/>
      <c r="J1908" s="523"/>
      <c r="K1908" s="523"/>
      <c r="L1908" s="523"/>
      <c r="M1908" s="523"/>
      <c r="N1908" s="523"/>
      <c r="O1908" s="523"/>
      <c r="P1908" s="523"/>
      <c r="Q1908" s="523"/>
      <c r="R1908" s="523"/>
    </row>
    <row r="1909" spans="1:18" s="471" customFormat="1" ht="12.75" customHeight="1" x14ac:dyDescent="0.25">
      <c r="A1909" s="467"/>
      <c r="B1909" s="523"/>
      <c r="C1909" s="523"/>
      <c r="D1909" s="523"/>
      <c r="E1909" s="523"/>
      <c r="F1909" s="523"/>
      <c r="G1909" s="523"/>
      <c r="H1909" s="523"/>
      <c r="I1909" s="523"/>
      <c r="J1909" s="523"/>
      <c r="K1909" s="523"/>
      <c r="L1909" s="523"/>
      <c r="M1909" s="523"/>
      <c r="N1909" s="523"/>
      <c r="O1909" s="523"/>
      <c r="P1909" s="523"/>
      <c r="Q1909" s="523"/>
      <c r="R1909" s="523"/>
    </row>
    <row r="1910" spans="1:18" s="471" customFormat="1" ht="12.75" customHeight="1" x14ac:dyDescent="0.25">
      <c r="A1910" s="467"/>
      <c r="B1910" s="523"/>
      <c r="C1910" s="523"/>
      <c r="D1910" s="523"/>
      <c r="E1910" s="523"/>
      <c r="F1910" s="523"/>
      <c r="G1910" s="523"/>
      <c r="H1910" s="523"/>
      <c r="I1910" s="523"/>
      <c r="J1910" s="523"/>
      <c r="K1910" s="523"/>
      <c r="L1910" s="523"/>
      <c r="M1910" s="523"/>
      <c r="N1910" s="523"/>
      <c r="O1910" s="523"/>
      <c r="P1910" s="523"/>
      <c r="Q1910" s="523"/>
      <c r="R1910" s="523"/>
    </row>
    <row r="1911" spans="1:18" s="471" customFormat="1" ht="12.75" customHeight="1" x14ac:dyDescent="0.25">
      <c r="A1911" s="467"/>
      <c r="B1911" s="523"/>
      <c r="C1911" s="523"/>
      <c r="D1911" s="523"/>
      <c r="E1911" s="523"/>
      <c r="F1911" s="523"/>
      <c r="G1911" s="523"/>
      <c r="H1911" s="523"/>
      <c r="I1911" s="523"/>
      <c r="J1911" s="523"/>
      <c r="K1911" s="523"/>
      <c r="L1911" s="523"/>
      <c r="M1911" s="523"/>
      <c r="N1911" s="523"/>
      <c r="O1911" s="523"/>
      <c r="P1911" s="523"/>
      <c r="Q1911" s="523"/>
      <c r="R1911" s="523"/>
    </row>
    <row r="1912" spans="1:18" s="471" customFormat="1" ht="12.75" customHeight="1" x14ac:dyDescent="0.25">
      <c r="A1912" s="467"/>
      <c r="B1912" s="523"/>
      <c r="C1912" s="523"/>
      <c r="D1912" s="523"/>
      <c r="E1912" s="523"/>
      <c r="F1912" s="523"/>
      <c r="G1912" s="523"/>
      <c r="H1912" s="523"/>
      <c r="I1912" s="523"/>
      <c r="J1912" s="523"/>
      <c r="K1912" s="523"/>
      <c r="L1912" s="523"/>
      <c r="M1912" s="523"/>
      <c r="N1912" s="523"/>
      <c r="O1912" s="523"/>
      <c r="P1912" s="523"/>
      <c r="Q1912" s="523"/>
      <c r="R1912" s="523"/>
    </row>
    <row r="1913" spans="1:18" s="471" customFormat="1" ht="12.75" customHeight="1" x14ac:dyDescent="0.25">
      <c r="A1913" s="467"/>
      <c r="B1913" s="523"/>
      <c r="C1913" s="523"/>
      <c r="D1913" s="523"/>
      <c r="E1913" s="523"/>
      <c r="F1913" s="523"/>
      <c r="G1913" s="523"/>
      <c r="H1913" s="523"/>
      <c r="I1913" s="523"/>
      <c r="J1913" s="523"/>
      <c r="K1913" s="523"/>
      <c r="L1913" s="523"/>
      <c r="M1913" s="523"/>
      <c r="N1913" s="523"/>
      <c r="O1913" s="523"/>
      <c r="P1913" s="523"/>
      <c r="Q1913" s="523"/>
      <c r="R1913" s="523"/>
    </row>
    <row r="1914" spans="1:18" s="471" customFormat="1" ht="12.75" customHeight="1" x14ac:dyDescent="0.25">
      <c r="A1914" s="467"/>
      <c r="B1914" s="523"/>
      <c r="C1914" s="523"/>
      <c r="D1914" s="523"/>
      <c r="E1914" s="523"/>
      <c r="F1914" s="523"/>
      <c r="G1914" s="523"/>
      <c r="H1914" s="523"/>
      <c r="I1914" s="523"/>
      <c r="J1914" s="523"/>
      <c r="K1914" s="523"/>
      <c r="L1914" s="523"/>
      <c r="M1914" s="523"/>
      <c r="N1914" s="523"/>
      <c r="O1914" s="523"/>
      <c r="P1914" s="523"/>
      <c r="Q1914" s="523"/>
      <c r="R1914" s="523"/>
    </row>
    <row r="1915" spans="1:18" s="471" customFormat="1" ht="12.75" customHeight="1" x14ac:dyDescent="0.25">
      <c r="A1915" s="467"/>
      <c r="B1915" s="523"/>
      <c r="C1915" s="523"/>
      <c r="D1915" s="523"/>
      <c r="E1915" s="523"/>
      <c r="F1915" s="523"/>
      <c r="G1915" s="523"/>
      <c r="H1915" s="523"/>
      <c r="I1915" s="523"/>
      <c r="J1915" s="523"/>
      <c r="K1915" s="523"/>
      <c r="L1915" s="523"/>
      <c r="M1915" s="523"/>
      <c r="N1915" s="523"/>
      <c r="O1915" s="523"/>
      <c r="P1915" s="523"/>
      <c r="Q1915" s="523"/>
      <c r="R1915" s="523"/>
    </row>
    <row r="1916" spans="1:18" s="471" customFormat="1" ht="12.75" customHeight="1" x14ac:dyDescent="0.25">
      <c r="A1916" s="467"/>
      <c r="B1916" s="523"/>
      <c r="C1916" s="523"/>
      <c r="D1916" s="523"/>
      <c r="E1916" s="523"/>
      <c r="F1916" s="523"/>
      <c r="G1916" s="523"/>
      <c r="H1916" s="523"/>
      <c r="I1916" s="523"/>
      <c r="J1916" s="523"/>
      <c r="K1916" s="523"/>
      <c r="L1916" s="523"/>
      <c r="M1916" s="523"/>
      <c r="N1916" s="523"/>
      <c r="O1916" s="523"/>
      <c r="P1916" s="523"/>
      <c r="Q1916" s="523"/>
      <c r="R1916" s="523"/>
    </row>
    <row r="1917" spans="1:18" s="471" customFormat="1" ht="12.75" customHeight="1" x14ac:dyDescent="0.25">
      <c r="A1917" s="467"/>
      <c r="B1917" s="523"/>
      <c r="C1917" s="523"/>
      <c r="D1917" s="523"/>
      <c r="E1917" s="523"/>
      <c r="F1917" s="523"/>
      <c r="G1917" s="523"/>
      <c r="H1917" s="523"/>
      <c r="I1917" s="523"/>
      <c r="J1917" s="523"/>
      <c r="K1917" s="523"/>
      <c r="L1917" s="523"/>
      <c r="M1917" s="523"/>
      <c r="N1917" s="523"/>
      <c r="O1917" s="523"/>
      <c r="P1917" s="523"/>
      <c r="Q1917" s="523"/>
      <c r="R1917" s="523"/>
    </row>
    <row r="1918" spans="1:18" s="471" customFormat="1" ht="12.75" customHeight="1" x14ac:dyDescent="0.25">
      <c r="A1918" s="467"/>
      <c r="B1918" s="523"/>
      <c r="C1918" s="523"/>
      <c r="D1918" s="523"/>
      <c r="E1918" s="523"/>
      <c r="F1918" s="523"/>
      <c r="G1918" s="523"/>
      <c r="H1918" s="523"/>
      <c r="I1918" s="523"/>
      <c r="J1918" s="523"/>
      <c r="K1918" s="523"/>
      <c r="L1918" s="523"/>
      <c r="M1918" s="523"/>
      <c r="N1918" s="523"/>
      <c r="O1918" s="523"/>
      <c r="P1918" s="523"/>
      <c r="Q1918" s="523"/>
      <c r="R1918" s="523"/>
    </row>
    <row r="1919" spans="1:18" s="471" customFormat="1" ht="12.75" customHeight="1" x14ac:dyDescent="0.25">
      <c r="A1919" s="467"/>
      <c r="B1919" s="523"/>
      <c r="C1919" s="523"/>
      <c r="D1919" s="523"/>
      <c r="E1919" s="523"/>
      <c r="F1919" s="523"/>
      <c r="G1919" s="523"/>
      <c r="H1919" s="523"/>
      <c r="I1919" s="523"/>
      <c r="J1919" s="523"/>
      <c r="K1919" s="523"/>
      <c r="L1919" s="523"/>
      <c r="M1919" s="523"/>
      <c r="N1919" s="523"/>
      <c r="O1919" s="523"/>
      <c r="P1919" s="523"/>
      <c r="Q1919" s="523"/>
      <c r="R1919" s="523"/>
    </row>
    <row r="1920" spans="1:18" s="471" customFormat="1" ht="12.75" customHeight="1" x14ac:dyDescent="0.25">
      <c r="A1920" s="467"/>
      <c r="B1920" s="523"/>
      <c r="C1920" s="523"/>
      <c r="D1920" s="523"/>
      <c r="E1920" s="523"/>
      <c r="F1920" s="523"/>
      <c r="G1920" s="523"/>
      <c r="H1920" s="523"/>
      <c r="I1920" s="523"/>
      <c r="J1920" s="523"/>
      <c r="K1920" s="523"/>
      <c r="L1920" s="523"/>
      <c r="M1920" s="523"/>
      <c r="N1920" s="523"/>
      <c r="O1920" s="523"/>
      <c r="P1920" s="523"/>
      <c r="Q1920" s="523"/>
      <c r="R1920" s="523"/>
    </row>
    <row r="1921" spans="1:18" s="471" customFormat="1" ht="12.75" customHeight="1" x14ac:dyDescent="0.25">
      <c r="A1921" s="467"/>
      <c r="B1921" s="523"/>
      <c r="C1921" s="523"/>
      <c r="D1921" s="523"/>
      <c r="E1921" s="523"/>
      <c r="F1921" s="523"/>
      <c r="G1921" s="523"/>
      <c r="H1921" s="523"/>
      <c r="I1921" s="523"/>
      <c r="J1921" s="523"/>
      <c r="K1921" s="523"/>
      <c r="L1921" s="523"/>
      <c r="M1921" s="523"/>
      <c r="N1921" s="523"/>
      <c r="O1921" s="523"/>
      <c r="P1921" s="523"/>
      <c r="Q1921" s="523"/>
      <c r="R1921" s="523"/>
    </row>
    <row r="1922" spans="1:18" s="471" customFormat="1" ht="12.75" customHeight="1" x14ac:dyDescent="0.25">
      <c r="A1922" s="467"/>
      <c r="B1922" s="523"/>
      <c r="C1922" s="523"/>
      <c r="D1922" s="523"/>
      <c r="E1922" s="523"/>
      <c r="F1922" s="523"/>
      <c r="G1922" s="523"/>
      <c r="H1922" s="523"/>
      <c r="I1922" s="523"/>
      <c r="J1922" s="523"/>
      <c r="K1922" s="523"/>
      <c r="L1922" s="523"/>
      <c r="M1922" s="523"/>
      <c r="N1922" s="523"/>
      <c r="O1922" s="523"/>
      <c r="P1922" s="523"/>
      <c r="Q1922" s="523"/>
      <c r="R1922" s="523"/>
    </row>
    <row r="1923" spans="1:18" s="471" customFormat="1" ht="12.75" customHeight="1" x14ac:dyDescent="0.25">
      <c r="A1923" s="467"/>
      <c r="B1923" s="523"/>
      <c r="C1923" s="523"/>
      <c r="D1923" s="523"/>
      <c r="E1923" s="523"/>
      <c r="F1923" s="523"/>
      <c r="G1923" s="523"/>
      <c r="H1923" s="523"/>
      <c r="I1923" s="523"/>
      <c r="J1923" s="523"/>
      <c r="K1923" s="523"/>
      <c r="L1923" s="523"/>
      <c r="M1923" s="523"/>
      <c r="N1923" s="523"/>
      <c r="O1923" s="523"/>
      <c r="P1923" s="523"/>
      <c r="Q1923" s="523"/>
      <c r="R1923" s="523"/>
    </row>
    <row r="1924" spans="1:18" s="471" customFormat="1" ht="12.75" customHeight="1" x14ac:dyDescent="0.25">
      <c r="A1924" s="467"/>
      <c r="B1924" s="523"/>
      <c r="C1924" s="523"/>
      <c r="D1924" s="523"/>
      <c r="E1924" s="523"/>
      <c r="F1924" s="523"/>
      <c r="G1924" s="523"/>
      <c r="H1924" s="523"/>
      <c r="I1924" s="523"/>
      <c r="J1924" s="523"/>
      <c r="K1924" s="523"/>
      <c r="L1924" s="523"/>
      <c r="M1924" s="523"/>
      <c r="N1924" s="523"/>
      <c r="O1924" s="523"/>
      <c r="P1924" s="523"/>
      <c r="Q1924" s="523"/>
      <c r="R1924" s="523"/>
    </row>
    <row r="1925" spans="1:18" s="471" customFormat="1" ht="12.75" customHeight="1" x14ac:dyDescent="0.25">
      <c r="A1925" s="467"/>
      <c r="B1925" s="523"/>
      <c r="C1925" s="523"/>
      <c r="D1925" s="523"/>
      <c r="E1925" s="523"/>
      <c r="F1925" s="523"/>
      <c r="G1925" s="523"/>
      <c r="H1925" s="523"/>
      <c r="I1925" s="523"/>
      <c r="J1925" s="523"/>
      <c r="K1925" s="523"/>
      <c r="L1925" s="523"/>
      <c r="M1925" s="523"/>
      <c r="N1925" s="523"/>
      <c r="O1925" s="523"/>
      <c r="P1925" s="523"/>
      <c r="Q1925" s="523"/>
      <c r="R1925" s="523"/>
    </row>
    <row r="1926" spans="1:18" s="471" customFormat="1" ht="12.75" customHeight="1" x14ac:dyDescent="0.25">
      <c r="A1926" s="467"/>
      <c r="B1926" s="523"/>
      <c r="C1926" s="523"/>
      <c r="D1926" s="523"/>
      <c r="E1926" s="523"/>
      <c r="F1926" s="523"/>
      <c r="G1926" s="523"/>
      <c r="H1926" s="523"/>
      <c r="I1926" s="523"/>
      <c r="J1926" s="523"/>
      <c r="K1926" s="523"/>
      <c r="L1926" s="523"/>
      <c r="M1926" s="523"/>
      <c r="N1926" s="523"/>
      <c r="O1926" s="523"/>
      <c r="P1926" s="523"/>
      <c r="Q1926" s="523"/>
      <c r="R1926" s="523"/>
    </row>
    <row r="1927" spans="1:18" s="471" customFormat="1" ht="12.75" customHeight="1" x14ac:dyDescent="0.25">
      <c r="A1927" s="467"/>
      <c r="B1927" s="523"/>
      <c r="C1927" s="523"/>
      <c r="D1927" s="523"/>
      <c r="E1927" s="523"/>
      <c r="F1927" s="523"/>
      <c r="G1927" s="523"/>
      <c r="H1927" s="523"/>
      <c r="I1927" s="523"/>
      <c r="J1927" s="523"/>
      <c r="K1927" s="523"/>
      <c r="L1927" s="523"/>
      <c r="M1927" s="523"/>
      <c r="N1927" s="523"/>
      <c r="O1927" s="523"/>
      <c r="P1927" s="523"/>
      <c r="Q1927" s="523"/>
      <c r="R1927" s="523"/>
    </row>
    <row r="1928" spans="1:18" s="471" customFormat="1" ht="12.75" customHeight="1" x14ac:dyDescent="0.25">
      <c r="A1928" s="467"/>
      <c r="B1928" s="523"/>
      <c r="C1928" s="523"/>
      <c r="D1928" s="523"/>
      <c r="E1928" s="523"/>
      <c r="F1928" s="523"/>
      <c r="G1928" s="523"/>
      <c r="H1928" s="523"/>
      <c r="I1928" s="523"/>
      <c r="J1928" s="523"/>
      <c r="K1928" s="523"/>
      <c r="L1928" s="523"/>
      <c r="M1928" s="523"/>
      <c r="N1928" s="523"/>
      <c r="O1928" s="523"/>
      <c r="P1928" s="523"/>
      <c r="Q1928" s="523"/>
      <c r="R1928" s="523"/>
    </row>
    <row r="1929" spans="1:18" s="471" customFormat="1" ht="12.75" customHeight="1" x14ac:dyDescent="0.25">
      <c r="A1929" s="467"/>
      <c r="B1929" s="523"/>
      <c r="C1929" s="523"/>
      <c r="D1929" s="523"/>
      <c r="E1929" s="523"/>
      <c r="F1929" s="523"/>
      <c r="G1929" s="523"/>
      <c r="H1929" s="523"/>
      <c r="I1929" s="523"/>
      <c r="J1929" s="523"/>
      <c r="K1929" s="523"/>
      <c r="L1929" s="523"/>
      <c r="M1929" s="523"/>
      <c r="N1929" s="523"/>
      <c r="O1929" s="523"/>
      <c r="P1929" s="523"/>
      <c r="Q1929" s="523"/>
      <c r="R1929" s="523"/>
    </row>
    <row r="1930" spans="1:18" s="471" customFormat="1" ht="12.75" customHeight="1" x14ac:dyDescent="0.25">
      <c r="A1930" s="467"/>
      <c r="B1930" s="523"/>
      <c r="C1930" s="523"/>
      <c r="D1930" s="523"/>
      <c r="E1930" s="523"/>
      <c r="F1930" s="523"/>
      <c r="G1930" s="523"/>
      <c r="H1930" s="523"/>
      <c r="I1930" s="523"/>
      <c r="J1930" s="523"/>
      <c r="K1930" s="523"/>
      <c r="L1930" s="523"/>
      <c r="M1930" s="523"/>
      <c r="N1930" s="523"/>
      <c r="O1930" s="523"/>
      <c r="P1930" s="523"/>
      <c r="Q1930" s="523"/>
      <c r="R1930" s="523"/>
    </row>
    <row r="1931" spans="1:18" s="471" customFormat="1" ht="12.75" customHeight="1" x14ac:dyDescent="0.25">
      <c r="A1931" s="467"/>
      <c r="B1931" s="523"/>
      <c r="C1931" s="523"/>
      <c r="D1931" s="523"/>
      <c r="E1931" s="523"/>
      <c r="F1931" s="523"/>
      <c r="G1931" s="523"/>
      <c r="H1931" s="523"/>
      <c r="I1931" s="523"/>
      <c r="J1931" s="523"/>
      <c r="K1931" s="523"/>
      <c r="L1931" s="523"/>
      <c r="M1931" s="523"/>
      <c r="N1931" s="523"/>
      <c r="O1931" s="523"/>
      <c r="P1931" s="523"/>
      <c r="Q1931" s="523"/>
      <c r="R1931" s="523"/>
    </row>
    <row r="1932" spans="1:18" s="471" customFormat="1" ht="12.75" customHeight="1" x14ac:dyDescent="0.25">
      <c r="A1932" s="467"/>
      <c r="B1932" s="523"/>
      <c r="C1932" s="523"/>
      <c r="D1932" s="523"/>
      <c r="E1932" s="523"/>
      <c r="F1932" s="523"/>
      <c r="G1932" s="523"/>
      <c r="H1932" s="523"/>
      <c r="I1932" s="523"/>
      <c r="J1932" s="523"/>
      <c r="K1932" s="523"/>
      <c r="L1932" s="523"/>
      <c r="M1932" s="523"/>
      <c r="N1932" s="523"/>
      <c r="O1932" s="523"/>
      <c r="P1932" s="523"/>
      <c r="Q1932" s="523"/>
      <c r="R1932" s="523"/>
    </row>
    <row r="1933" spans="1:18" s="471" customFormat="1" ht="12.75" customHeight="1" x14ac:dyDescent="0.25">
      <c r="A1933" s="467"/>
      <c r="B1933" s="523"/>
      <c r="C1933" s="523"/>
      <c r="D1933" s="523"/>
      <c r="E1933" s="523"/>
      <c r="F1933" s="523"/>
      <c r="G1933" s="523"/>
      <c r="H1933" s="523"/>
      <c r="I1933" s="523"/>
      <c r="J1933" s="523"/>
      <c r="K1933" s="523"/>
      <c r="L1933" s="523"/>
      <c r="M1933" s="523"/>
      <c r="N1933" s="523"/>
      <c r="O1933" s="523"/>
      <c r="P1933" s="523"/>
      <c r="Q1933" s="523"/>
      <c r="R1933" s="523"/>
    </row>
    <row r="1934" spans="1:18" s="471" customFormat="1" ht="12.75" customHeight="1" x14ac:dyDescent="0.25">
      <c r="A1934" s="467"/>
      <c r="B1934" s="523"/>
      <c r="C1934" s="523"/>
      <c r="D1934" s="523"/>
      <c r="E1934" s="523"/>
      <c r="F1934" s="523"/>
      <c r="G1934" s="523"/>
      <c r="H1934" s="523"/>
      <c r="I1934" s="523"/>
      <c r="J1934" s="523"/>
      <c r="K1934" s="523"/>
      <c r="L1934" s="523"/>
      <c r="M1934" s="523"/>
      <c r="N1934" s="523"/>
      <c r="O1934" s="523"/>
      <c r="P1934" s="523"/>
      <c r="Q1934" s="523"/>
      <c r="R1934" s="523"/>
    </row>
    <row r="1935" spans="1:18" s="471" customFormat="1" ht="12.75" customHeight="1" x14ac:dyDescent="0.25">
      <c r="A1935" s="467"/>
      <c r="B1935" s="523"/>
      <c r="C1935" s="523"/>
      <c r="D1935" s="523"/>
      <c r="E1935" s="523"/>
      <c r="F1935" s="523"/>
      <c r="G1935" s="523"/>
      <c r="H1935" s="523"/>
      <c r="I1935" s="523"/>
      <c r="J1935" s="523"/>
      <c r="K1935" s="523"/>
      <c r="L1935" s="523"/>
      <c r="M1935" s="523"/>
      <c r="N1935" s="523"/>
      <c r="O1935" s="523"/>
      <c r="P1935" s="523"/>
      <c r="Q1935" s="523"/>
      <c r="R1935" s="523"/>
    </row>
    <row r="1936" spans="1:18" s="471" customFormat="1" ht="12.75" customHeight="1" x14ac:dyDescent="0.25">
      <c r="A1936" s="467"/>
      <c r="B1936" s="523"/>
      <c r="C1936" s="523"/>
      <c r="D1936" s="523"/>
      <c r="E1936" s="523"/>
      <c r="F1936" s="523"/>
      <c r="G1936" s="523"/>
      <c r="H1936" s="523"/>
      <c r="I1936" s="523"/>
      <c r="J1936" s="523"/>
      <c r="K1936" s="523"/>
      <c r="L1936" s="523"/>
      <c r="M1936" s="523"/>
      <c r="N1936" s="523"/>
      <c r="O1936" s="523"/>
      <c r="P1936" s="523"/>
      <c r="Q1936" s="523"/>
      <c r="R1936" s="523"/>
    </row>
    <row r="1937" spans="1:18" s="471" customFormat="1" ht="12.75" customHeight="1" x14ac:dyDescent="0.25">
      <c r="A1937" s="467"/>
      <c r="B1937" s="523"/>
      <c r="C1937" s="523"/>
      <c r="D1937" s="523"/>
      <c r="E1937" s="523"/>
      <c r="F1937" s="523"/>
      <c r="G1937" s="523"/>
      <c r="H1937" s="523"/>
      <c r="I1937" s="523"/>
      <c r="J1937" s="523"/>
      <c r="K1937" s="523"/>
      <c r="L1937" s="523"/>
      <c r="M1937" s="523"/>
      <c r="N1937" s="523"/>
      <c r="O1937" s="523"/>
      <c r="P1937" s="523"/>
      <c r="Q1937" s="523"/>
      <c r="R1937" s="523"/>
    </row>
    <row r="1938" spans="1:18" s="471" customFormat="1" ht="12.75" customHeight="1" x14ac:dyDescent="0.25">
      <c r="A1938" s="467"/>
      <c r="B1938" s="523"/>
      <c r="C1938" s="523"/>
      <c r="D1938" s="523"/>
      <c r="E1938" s="523"/>
      <c r="F1938" s="523"/>
      <c r="G1938" s="523"/>
      <c r="H1938" s="523"/>
      <c r="I1938" s="523"/>
      <c r="J1938" s="523"/>
      <c r="K1938" s="523"/>
      <c r="L1938" s="523"/>
      <c r="M1938" s="523"/>
      <c r="N1938" s="523"/>
      <c r="O1938" s="523"/>
      <c r="P1938" s="523"/>
      <c r="Q1938" s="523"/>
      <c r="R1938" s="523"/>
    </row>
    <row r="1939" spans="1:18" s="471" customFormat="1" ht="12.75" customHeight="1" x14ac:dyDescent="0.25">
      <c r="A1939" s="467"/>
      <c r="B1939" s="523"/>
      <c r="C1939" s="523"/>
      <c r="D1939" s="523"/>
      <c r="E1939" s="523"/>
      <c r="F1939" s="523"/>
      <c r="G1939" s="523"/>
      <c r="H1939" s="523"/>
      <c r="I1939" s="523"/>
      <c r="J1939" s="523"/>
      <c r="K1939" s="523"/>
      <c r="L1939" s="523"/>
      <c r="M1939" s="523"/>
      <c r="N1939" s="523"/>
      <c r="O1939" s="523"/>
      <c r="P1939" s="523"/>
      <c r="Q1939" s="523"/>
      <c r="R1939" s="523"/>
    </row>
    <row r="1940" spans="1:18" s="471" customFormat="1" ht="12.75" customHeight="1" x14ac:dyDescent="0.25">
      <c r="A1940" s="467"/>
      <c r="B1940" s="523"/>
      <c r="C1940" s="523"/>
      <c r="D1940" s="523"/>
      <c r="E1940" s="523"/>
      <c r="F1940" s="523"/>
      <c r="G1940" s="523"/>
      <c r="H1940" s="523"/>
      <c r="I1940" s="523"/>
      <c r="J1940" s="523"/>
      <c r="K1940" s="523"/>
      <c r="L1940" s="523"/>
      <c r="M1940" s="523"/>
      <c r="N1940" s="523"/>
      <c r="O1940" s="523"/>
      <c r="P1940" s="523"/>
      <c r="Q1940" s="523"/>
      <c r="R1940" s="523"/>
    </row>
    <row r="1941" spans="1:18" s="471" customFormat="1" ht="12.75" customHeight="1" x14ac:dyDescent="0.25">
      <c r="A1941" s="467"/>
      <c r="B1941" s="523"/>
      <c r="C1941" s="523"/>
      <c r="D1941" s="523"/>
      <c r="E1941" s="523"/>
      <c r="F1941" s="523"/>
      <c r="G1941" s="523"/>
      <c r="H1941" s="523"/>
      <c r="I1941" s="523"/>
      <c r="J1941" s="523"/>
      <c r="K1941" s="523"/>
      <c r="L1941" s="523"/>
      <c r="M1941" s="523"/>
      <c r="N1941" s="523"/>
      <c r="O1941" s="523"/>
      <c r="P1941" s="523"/>
      <c r="Q1941" s="523"/>
      <c r="R1941" s="523"/>
    </row>
    <row r="1942" spans="1:18" s="471" customFormat="1" ht="12.75" customHeight="1" x14ac:dyDescent="0.25">
      <c r="A1942" s="467"/>
      <c r="B1942" s="523"/>
      <c r="C1942" s="523"/>
      <c r="D1942" s="523"/>
      <c r="E1942" s="523"/>
      <c r="F1942" s="523"/>
      <c r="G1942" s="523"/>
      <c r="H1942" s="523"/>
      <c r="I1942" s="523"/>
      <c r="J1942" s="523"/>
      <c r="K1942" s="523"/>
      <c r="L1942" s="523"/>
      <c r="M1942" s="523"/>
      <c r="N1942" s="523"/>
      <c r="O1942" s="523"/>
      <c r="P1942" s="523"/>
      <c r="Q1942" s="523"/>
      <c r="R1942" s="523"/>
    </row>
    <row r="1943" spans="1:18" s="471" customFormat="1" ht="12.75" customHeight="1" x14ac:dyDescent="0.25">
      <c r="A1943" s="467"/>
      <c r="B1943" s="523"/>
      <c r="C1943" s="523"/>
      <c r="D1943" s="523"/>
      <c r="E1943" s="523"/>
      <c r="F1943" s="523"/>
      <c r="G1943" s="523"/>
      <c r="H1943" s="523"/>
      <c r="I1943" s="523"/>
      <c r="J1943" s="523"/>
      <c r="K1943" s="523"/>
      <c r="L1943" s="523"/>
      <c r="M1943" s="523"/>
      <c r="N1943" s="523"/>
      <c r="O1943" s="523"/>
      <c r="P1943" s="523"/>
      <c r="Q1943" s="523"/>
      <c r="R1943" s="523"/>
    </row>
    <row r="1944" spans="1:18" s="471" customFormat="1" ht="12.75" customHeight="1" x14ac:dyDescent="0.25">
      <c r="A1944" s="467"/>
      <c r="B1944" s="523"/>
      <c r="C1944" s="523"/>
      <c r="D1944" s="523"/>
      <c r="E1944" s="523"/>
      <c r="F1944" s="523"/>
      <c r="G1944" s="523"/>
      <c r="H1944" s="523"/>
      <c r="I1944" s="523"/>
      <c r="J1944" s="523"/>
      <c r="K1944" s="523"/>
      <c r="L1944" s="523"/>
      <c r="M1944" s="523"/>
      <c r="N1944" s="523"/>
      <c r="O1944" s="523"/>
      <c r="P1944" s="523"/>
      <c r="Q1944" s="523"/>
      <c r="R1944" s="523"/>
    </row>
    <row r="1945" spans="1:18" s="471" customFormat="1" ht="12.75" customHeight="1" x14ac:dyDescent="0.25">
      <c r="A1945" s="467"/>
      <c r="B1945" s="523"/>
      <c r="C1945" s="523"/>
      <c r="D1945" s="523"/>
      <c r="E1945" s="523"/>
      <c r="F1945" s="523"/>
      <c r="G1945" s="523"/>
      <c r="H1945" s="523"/>
      <c r="I1945" s="523"/>
      <c r="J1945" s="523"/>
      <c r="K1945" s="523"/>
      <c r="L1945" s="523"/>
      <c r="M1945" s="523"/>
      <c r="N1945" s="523"/>
      <c r="O1945" s="523"/>
      <c r="P1945" s="523"/>
      <c r="Q1945" s="523"/>
      <c r="R1945" s="523"/>
    </row>
    <row r="1946" spans="1:18" s="471" customFormat="1" ht="12.75" customHeight="1" x14ac:dyDescent="0.25">
      <c r="A1946" s="467"/>
      <c r="B1946" s="523"/>
      <c r="C1946" s="523"/>
      <c r="D1946" s="523"/>
      <c r="E1946" s="523"/>
      <c r="F1946" s="523"/>
      <c r="G1946" s="523"/>
      <c r="H1946" s="523"/>
      <c r="I1946" s="523"/>
      <c r="J1946" s="523"/>
      <c r="K1946" s="523"/>
      <c r="L1946" s="523"/>
      <c r="M1946" s="523"/>
      <c r="N1946" s="523"/>
      <c r="O1946" s="523"/>
      <c r="P1946" s="523"/>
      <c r="Q1946" s="523"/>
      <c r="R1946" s="523"/>
    </row>
    <row r="1947" spans="1:18" s="471" customFormat="1" ht="12.75" customHeight="1" x14ac:dyDescent="0.25">
      <c r="A1947" s="467"/>
      <c r="B1947" s="523"/>
      <c r="C1947" s="523"/>
      <c r="D1947" s="523"/>
      <c r="E1947" s="523"/>
      <c r="F1947" s="523"/>
      <c r="G1947" s="523"/>
      <c r="H1947" s="523"/>
      <c r="I1947" s="523"/>
      <c r="J1947" s="523"/>
      <c r="K1947" s="523"/>
      <c r="L1947" s="523"/>
      <c r="M1947" s="523"/>
      <c r="N1947" s="523"/>
      <c r="O1947" s="523"/>
      <c r="P1947" s="523"/>
      <c r="Q1947" s="523"/>
      <c r="R1947" s="523"/>
    </row>
    <row r="1948" spans="1:18" s="471" customFormat="1" ht="12.75" customHeight="1" x14ac:dyDescent="0.25">
      <c r="A1948" s="467"/>
      <c r="B1948" s="523"/>
      <c r="C1948" s="523"/>
      <c r="D1948" s="523"/>
      <c r="E1948" s="523"/>
      <c r="F1948" s="523"/>
      <c r="G1948" s="523"/>
      <c r="H1948" s="523"/>
      <c r="I1948" s="523"/>
      <c r="J1948" s="523"/>
      <c r="K1948" s="523"/>
      <c r="L1948" s="523"/>
      <c r="M1948" s="523"/>
      <c r="N1948" s="523"/>
      <c r="O1948" s="523"/>
      <c r="P1948" s="523"/>
      <c r="Q1948" s="523"/>
      <c r="R1948" s="523"/>
    </row>
    <row r="1949" spans="1:18" s="471" customFormat="1" ht="12.75" customHeight="1" x14ac:dyDescent="0.25">
      <c r="A1949" s="467"/>
      <c r="B1949" s="523"/>
      <c r="C1949" s="523"/>
      <c r="D1949" s="523"/>
      <c r="E1949" s="523"/>
      <c r="F1949" s="523"/>
      <c r="G1949" s="523"/>
      <c r="H1949" s="523"/>
      <c r="I1949" s="523"/>
      <c r="J1949" s="523"/>
      <c r="K1949" s="523"/>
      <c r="L1949" s="523"/>
      <c r="M1949" s="523"/>
      <c r="N1949" s="523"/>
      <c r="O1949" s="523"/>
      <c r="P1949" s="523"/>
      <c r="Q1949" s="523"/>
      <c r="R1949" s="523"/>
    </row>
    <row r="1950" spans="1:18" s="471" customFormat="1" ht="12.75" customHeight="1" x14ac:dyDescent="0.25">
      <c r="A1950" s="467"/>
      <c r="B1950" s="523"/>
      <c r="C1950" s="523"/>
      <c r="D1950" s="523"/>
      <c r="E1950" s="523"/>
      <c r="F1950" s="523"/>
      <c r="G1950" s="523"/>
      <c r="H1950" s="523"/>
      <c r="I1950" s="523"/>
      <c r="J1950" s="523"/>
      <c r="K1950" s="523"/>
      <c r="L1950" s="523"/>
      <c r="M1950" s="523"/>
      <c r="N1950" s="523"/>
      <c r="O1950" s="523"/>
      <c r="P1950" s="523"/>
      <c r="Q1950" s="523"/>
      <c r="R1950" s="523"/>
    </row>
    <row r="1951" spans="1:18" s="471" customFormat="1" ht="12.75" customHeight="1" x14ac:dyDescent="0.25">
      <c r="A1951" s="467"/>
      <c r="B1951" s="523"/>
      <c r="C1951" s="523"/>
      <c r="D1951" s="523"/>
      <c r="E1951" s="523"/>
      <c r="F1951" s="523"/>
      <c r="G1951" s="523"/>
      <c r="H1951" s="523"/>
      <c r="I1951" s="523"/>
      <c r="J1951" s="523"/>
      <c r="K1951" s="523"/>
      <c r="L1951" s="523"/>
      <c r="M1951" s="523"/>
      <c r="N1951" s="523"/>
      <c r="O1951" s="523"/>
      <c r="P1951" s="523"/>
      <c r="Q1951" s="523"/>
      <c r="R1951" s="523"/>
    </row>
    <row r="1952" spans="1:18" s="471" customFormat="1" ht="12.75" customHeight="1" x14ac:dyDescent="0.25">
      <c r="A1952" s="467"/>
      <c r="B1952" s="523"/>
      <c r="C1952" s="523"/>
      <c r="D1952" s="523"/>
      <c r="E1952" s="523"/>
      <c r="F1952" s="523"/>
      <c r="G1952" s="523"/>
      <c r="H1952" s="523"/>
      <c r="I1952" s="523"/>
      <c r="J1952" s="523"/>
      <c r="K1952" s="523"/>
      <c r="L1952" s="523"/>
      <c r="M1952" s="523"/>
      <c r="N1952" s="523"/>
      <c r="O1952" s="523"/>
      <c r="P1952" s="523"/>
      <c r="Q1952" s="523"/>
      <c r="R1952" s="523"/>
    </row>
    <row r="1953" spans="1:18" s="471" customFormat="1" ht="12.75" customHeight="1" x14ac:dyDescent="0.25">
      <c r="A1953" s="467"/>
      <c r="B1953" s="523"/>
      <c r="C1953" s="523"/>
      <c r="D1953" s="523"/>
      <c r="E1953" s="523"/>
      <c r="F1953" s="523"/>
      <c r="G1953" s="523"/>
      <c r="H1953" s="523"/>
      <c r="I1953" s="523"/>
      <c r="J1953" s="523"/>
      <c r="K1953" s="523"/>
      <c r="L1953" s="523"/>
      <c r="M1953" s="523"/>
      <c r="N1953" s="523"/>
      <c r="O1953" s="523"/>
      <c r="P1953" s="523"/>
      <c r="Q1953" s="523"/>
      <c r="R1953" s="523"/>
    </row>
    <row r="1954" spans="1:18" s="471" customFormat="1" ht="12.75" customHeight="1" x14ac:dyDescent="0.25">
      <c r="A1954" s="467"/>
      <c r="B1954" s="523"/>
      <c r="C1954" s="523"/>
      <c r="D1954" s="523"/>
      <c r="E1954" s="523"/>
      <c r="F1954" s="523"/>
      <c r="G1954" s="523"/>
      <c r="H1954" s="523"/>
      <c r="I1954" s="523"/>
      <c r="J1954" s="523"/>
      <c r="K1954" s="523"/>
      <c r="L1954" s="523"/>
      <c r="M1954" s="523"/>
      <c r="N1954" s="523"/>
      <c r="O1954" s="523"/>
      <c r="P1954" s="523"/>
      <c r="Q1954" s="523"/>
      <c r="R1954" s="523"/>
    </row>
    <row r="1955" spans="1:18" s="471" customFormat="1" ht="12.75" customHeight="1" x14ac:dyDescent="0.25">
      <c r="A1955" s="467"/>
      <c r="B1955" s="523"/>
      <c r="C1955" s="523"/>
      <c r="D1955" s="523"/>
      <c r="E1955" s="523"/>
      <c r="F1955" s="523"/>
      <c r="G1955" s="523"/>
      <c r="H1955" s="523"/>
      <c r="I1955" s="523"/>
      <c r="J1955" s="523"/>
      <c r="K1955" s="523"/>
      <c r="L1955" s="523"/>
      <c r="M1955" s="523"/>
      <c r="N1955" s="523"/>
      <c r="O1955" s="523"/>
      <c r="P1955" s="523"/>
      <c r="Q1955" s="523"/>
      <c r="R1955" s="523"/>
    </row>
    <row r="1956" spans="1:18" s="471" customFormat="1" ht="12.75" customHeight="1" x14ac:dyDescent="0.25">
      <c r="A1956" s="467"/>
      <c r="B1956" s="523"/>
      <c r="C1956" s="523"/>
      <c r="D1956" s="523"/>
      <c r="E1956" s="523"/>
      <c r="F1956" s="523"/>
      <c r="G1956" s="523"/>
      <c r="H1956" s="523"/>
      <c r="I1956" s="523"/>
      <c r="J1956" s="523"/>
      <c r="K1956" s="523"/>
      <c r="L1956" s="523"/>
      <c r="M1956" s="523"/>
      <c r="N1956" s="523"/>
      <c r="O1956" s="523"/>
      <c r="P1956" s="523"/>
      <c r="Q1956" s="523"/>
      <c r="R1956" s="523"/>
    </row>
    <row r="1957" spans="1:18" s="471" customFormat="1" ht="12.75" customHeight="1" x14ac:dyDescent="0.25">
      <c r="A1957" s="467"/>
      <c r="B1957" s="523"/>
      <c r="C1957" s="523"/>
      <c r="D1957" s="523"/>
      <c r="E1957" s="523"/>
      <c r="F1957" s="523"/>
      <c r="G1957" s="523"/>
      <c r="H1957" s="523"/>
      <c r="I1957" s="523"/>
      <c r="J1957" s="523"/>
      <c r="K1957" s="523"/>
      <c r="L1957" s="523"/>
      <c r="M1957" s="523"/>
      <c r="N1957" s="523"/>
      <c r="O1957" s="523"/>
      <c r="P1957" s="523"/>
      <c r="Q1957" s="523"/>
      <c r="R1957" s="523"/>
    </row>
    <row r="1958" spans="1:18" s="471" customFormat="1" ht="12.75" customHeight="1" x14ac:dyDescent="0.25">
      <c r="A1958" s="467"/>
      <c r="B1958" s="523"/>
      <c r="C1958" s="523"/>
      <c r="D1958" s="523"/>
      <c r="E1958" s="523"/>
      <c r="F1958" s="523"/>
      <c r="G1958" s="523"/>
      <c r="H1958" s="523"/>
      <c r="I1958" s="523"/>
      <c r="J1958" s="523"/>
      <c r="K1958" s="523"/>
      <c r="L1958" s="523"/>
      <c r="M1958" s="523"/>
      <c r="N1958" s="523"/>
      <c r="O1958" s="523"/>
      <c r="P1958" s="523"/>
      <c r="Q1958" s="523"/>
      <c r="R1958" s="523"/>
    </row>
    <row r="1959" spans="1:18" s="471" customFormat="1" ht="12.75" customHeight="1" x14ac:dyDescent="0.25">
      <c r="A1959" s="467"/>
      <c r="B1959" s="523"/>
      <c r="C1959" s="523"/>
      <c r="D1959" s="523"/>
      <c r="E1959" s="523"/>
      <c r="F1959" s="523"/>
      <c r="G1959" s="523"/>
      <c r="H1959" s="523"/>
      <c r="I1959" s="523"/>
      <c r="J1959" s="523"/>
      <c r="K1959" s="523"/>
      <c r="L1959" s="523"/>
      <c r="M1959" s="523"/>
      <c r="N1959" s="523"/>
      <c r="O1959" s="523"/>
      <c r="P1959" s="523"/>
      <c r="Q1959" s="523"/>
      <c r="R1959" s="523"/>
    </row>
    <row r="1960" spans="1:18" s="471" customFormat="1" ht="12.75" customHeight="1" x14ac:dyDescent="0.25">
      <c r="A1960" s="467"/>
      <c r="B1960" s="523"/>
      <c r="C1960" s="523"/>
      <c r="D1960" s="523"/>
      <c r="E1960" s="523"/>
      <c r="F1960" s="523"/>
      <c r="G1960" s="523"/>
      <c r="H1960" s="523"/>
      <c r="I1960" s="523"/>
      <c r="J1960" s="523"/>
      <c r="K1960" s="523"/>
      <c r="L1960" s="523"/>
      <c r="M1960" s="523"/>
      <c r="N1960" s="523"/>
      <c r="O1960" s="523"/>
      <c r="P1960" s="523"/>
      <c r="Q1960" s="523"/>
      <c r="R1960" s="523"/>
    </row>
    <row r="1961" spans="1:18" s="471" customFormat="1" ht="12.75" customHeight="1" x14ac:dyDescent="0.25">
      <c r="A1961" s="467"/>
      <c r="B1961" s="523"/>
      <c r="C1961" s="523"/>
      <c r="D1961" s="523"/>
      <c r="E1961" s="523"/>
      <c r="F1961" s="523"/>
      <c r="G1961" s="523"/>
      <c r="H1961" s="523"/>
      <c r="I1961" s="523"/>
      <c r="J1961" s="523"/>
      <c r="K1961" s="523"/>
      <c r="L1961" s="523"/>
      <c r="M1961" s="523"/>
      <c r="N1961" s="523"/>
      <c r="O1961" s="523"/>
      <c r="P1961" s="523"/>
      <c r="Q1961" s="523"/>
      <c r="R1961" s="523"/>
    </row>
    <row r="1962" spans="1:18" s="471" customFormat="1" ht="12.75" customHeight="1" x14ac:dyDescent="0.25">
      <c r="A1962" s="467"/>
      <c r="B1962" s="523"/>
      <c r="C1962" s="523"/>
      <c r="D1962" s="523"/>
      <c r="E1962" s="523"/>
      <c r="F1962" s="523"/>
      <c r="G1962" s="523"/>
      <c r="H1962" s="523"/>
      <c r="I1962" s="523"/>
      <c r="J1962" s="523"/>
      <c r="K1962" s="523"/>
      <c r="L1962" s="523"/>
      <c r="M1962" s="523"/>
      <c r="N1962" s="523"/>
      <c r="O1962" s="523"/>
      <c r="P1962" s="523"/>
      <c r="Q1962" s="523"/>
      <c r="R1962" s="523"/>
    </row>
    <row r="1963" spans="1:18" s="471" customFormat="1" ht="12.75" customHeight="1" x14ac:dyDescent="0.25">
      <c r="A1963" s="467"/>
      <c r="B1963" s="523"/>
      <c r="C1963" s="523"/>
      <c r="D1963" s="523"/>
      <c r="E1963" s="523"/>
      <c r="F1963" s="523"/>
      <c r="G1963" s="523"/>
      <c r="H1963" s="523"/>
      <c r="I1963" s="523"/>
      <c r="J1963" s="523"/>
      <c r="K1963" s="523"/>
      <c r="L1963" s="523"/>
      <c r="M1963" s="523"/>
      <c r="N1963" s="523"/>
      <c r="O1963" s="523"/>
      <c r="P1963" s="523"/>
      <c r="Q1963" s="523"/>
      <c r="R1963" s="523"/>
    </row>
    <row r="1964" spans="1:18" s="471" customFormat="1" ht="12.75" customHeight="1" x14ac:dyDescent="0.25">
      <c r="A1964" s="467"/>
      <c r="B1964" s="523"/>
      <c r="C1964" s="523"/>
      <c r="D1964" s="523"/>
      <c r="E1964" s="523"/>
      <c r="F1964" s="523"/>
      <c r="G1964" s="523"/>
      <c r="H1964" s="523"/>
      <c r="I1964" s="523"/>
      <c r="J1964" s="523"/>
      <c r="K1964" s="523"/>
      <c r="L1964" s="523"/>
      <c r="M1964" s="523"/>
      <c r="N1964" s="523"/>
      <c r="O1964" s="523"/>
      <c r="P1964" s="523"/>
      <c r="Q1964" s="523"/>
      <c r="R1964" s="523"/>
    </row>
    <row r="1965" spans="1:18" s="471" customFormat="1" ht="12.75" customHeight="1" x14ac:dyDescent="0.25">
      <c r="A1965" s="467"/>
      <c r="B1965" s="523"/>
      <c r="C1965" s="523"/>
      <c r="D1965" s="523"/>
      <c r="E1965" s="523"/>
      <c r="F1965" s="523"/>
      <c r="G1965" s="523"/>
      <c r="H1965" s="523"/>
      <c r="I1965" s="523"/>
      <c r="J1965" s="523"/>
      <c r="K1965" s="523"/>
      <c r="L1965" s="523"/>
      <c r="M1965" s="523"/>
      <c r="N1965" s="523"/>
      <c r="O1965" s="523"/>
      <c r="P1965" s="523"/>
      <c r="Q1965" s="523"/>
      <c r="R1965" s="523"/>
    </row>
    <row r="1966" spans="1:18" s="471" customFormat="1" ht="12.75" customHeight="1" x14ac:dyDescent="0.25">
      <c r="A1966" s="467"/>
      <c r="B1966" s="523"/>
      <c r="C1966" s="523"/>
      <c r="D1966" s="523"/>
      <c r="E1966" s="523"/>
      <c r="F1966" s="523"/>
      <c r="G1966" s="523"/>
      <c r="H1966" s="523"/>
      <c r="I1966" s="523"/>
      <c r="J1966" s="523"/>
      <c r="K1966" s="523"/>
      <c r="L1966" s="523"/>
      <c r="M1966" s="523"/>
      <c r="N1966" s="523"/>
      <c r="O1966" s="523"/>
      <c r="P1966" s="523"/>
      <c r="Q1966" s="523"/>
      <c r="R1966" s="523"/>
    </row>
    <row r="1967" spans="1:18" s="471" customFormat="1" ht="12.75" customHeight="1" x14ac:dyDescent="0.25">
      <c r="A1967" s="467"/>
      <c r="B1967" s="523"/>
      <c r="C1967" s="523"/>
      <c r="D1967" s="523"/>
      <c r="E1967" s="523"/>
      <c r="F1967" s="523"/>
      <c r="G1967" s="523"/>
      <c r="H1967" s="523"/>
      <c r="I1967" s="523"/>
      <c r="J1967" s="523"/>
      <c r="K1967" s="523"/>
      <c r="L1967" s="523"/>
      <c r="M1967" s="523"/>
      <c r="N1967" s="523"/>
      <c r="O1967" s="523"/>
      <c r="P1967" s="523"/>
      <c r="Q1967" s="523"/>
      <c r="R1967" s="523"/>
    </row>
    <row r="1968" spans="1:18" s="471" customFormat="1" ht="12.75" customHeight="1" x14ac:dyDescent="0.25">
      <c r="A1968" s="467"/>
      <c r="B1968" s="523"/>
      <c r="C1968" s="523"/>
      <c r="D1968" s="523"/>
      <c r="E1968" s="523"/>
      <c r="F1968" s="523"/>
      <c r="G1968" s="523"/>
      <c r="H1968" s="523"/>
      <c r="I1968" s="523"/>
      <c r="J1968" s="523"/>
      <c r="K1968" s="523"/>
      <c r="L1968" s="523"/>
      <c r="M1968" s="523"/>
      <c r="N1968" s="523"/>
      <c r="O1968" s="523"/>
      <c r="P1968" s="523"/>
      <c r="Q1968" s="523"/>
      <c r="R1968" s="523"/>
    </row>
    <row r="1969" spans="1:18" s="471" customFormat="1" ht="12.75" customHeight="1" x14ac:dyDescent="0.25">
      <c r="A1969" s="467"/>
      <c r="B1969" s="523"/>
      <c r="C1969" s="523"/>
      <c r="D1969" s="523"/>
      <c r="E1969" s="523"/>
      <c r="F1969" s="523"/>
      <c r="G1969" s="523"/>
      <c r="H1969" s="523"/>
      <c r="I1969" s="523"/>
      <c r="J1969" s="523"/>
      <c r="K1969" s="523"/>
      <c r="L1969" s="523"/>
      <c r="M1969" s="523"/>
      <c r="N1969" s="523"/>
      <c r="O1969" s="523"/>
      <c r="P1969" s="523"/>
      <c r="Q1969" s="523"/>
      <c r="R1969" s="523"/>
    </row>
    <row r="1970" spans="1:18" s="471" customFormat="1" ht="12.75" customHeight="1" x14ac:dyDescent="0.25">
      <c r="A1970" s="467"/>
      <c r="B1970" s="523"/>
      <c r="C1970" s="523"/>
      <c r="D1970" s="523"/>
      <c r="E1970" s="523"/>
      <c r="F1970" s="523"/>
      <c r="G1970" s="523"/>
      <c r="H1970" s="523"/>
      <c r="I1970" s="523"/>
      <c r="J1970" s="523"/>
      <c r="K1970" s="523"/>
      <c r="L1970" s="523"/>
      <c r="M1970" s="523"/>
      <c r="N1970" s="523"/>
      <c r="O1970" s="523"/>
      <c r="P1970" s="523"/>
      <c r="Q1970" s="523"/>
      <c r="R1970" s="523"/>
    </row>
    <row r="1971" spans="1:18" s="471" customFormat="1" ht="12.75" customHeight="1" x14ac:dyDescent="0.25">
      <c r="A1971" s="467"/>
      <c r="B1971" s="523"/>
      <c r="C1971" s="523"/>
      <c r="D1971" s="523"/>
      <c r="E1971" s="523"/>
      <c r="F1971" s="523"/>
      <c r="G1971" s="523"/>
      <c r="H1971" s="523"/>
      <c r="I1971" s="523"/>
      <c r="J1971" s="523"/>
      <c r="K1971" s="523"/>
      <c r="L1971" s="523"/>
      <c r="M1971" s="523"/>
      <c r="N1971" s="523"/>
      <c r="O1971" s="523"/>
      <c r="P1971" s="523"/>
      <c r="Q1971" s="523"/>
      <c r="R1971" s="523"/>
    </row>
    <row r="1972" spans="1:18" s="471" customFormat="1" ht="12.75" customHeight="1" x14ac:dyDescent="0.25">
      <c r="A1972" s="467"/>
      <c r="B1972" s="523"/>
      <c r="C1972" s="523"/>
      <c r="D1972" s="523"/>
      <c r="E1972" s="523"/>
      <c r="F1972" s="523"/>
      <c r="G1972" s="523"/>
      <c r="H1972" s="523"/>
      <c r="I1972" s="523"/>
      <c r="J1972" s="523"/>
      <c r="K1972" s="523"/>
      <c r="L1972" s="523"/>
      <c r="M1972" s="523"/>
      <c r="N1972" s="523"/>
      <c r="O1972" s="523"/>
      <c r="P1972" s="523"/>
      <c r="Q1972" s="523"/>
      <c r="R1972" s="523"/>
    </row>
    <row r="1973" spans="1:18" s="471" customFormat="1" ht="12.75" customHeight="1" x14ac:dyDescent="0.25">
      <c r="A1973" s="467"/>
      <c r="B1973" s="523"/>
      <c r="C1973" s="523"/>
      <c r="D1973" s="523"/>
      <c r="E1973" s="523"/>
      <c r="F1973" s="523"/>
      <c r="G1973" s="523"/>
      <c r="H1973" s="523"/>
      <c r="I1973" s="523"/>
      <c r="J1973" s="523"/>
      <c r="K1973" s="523"/>
      <c r="L1973" s="523"/>
      <c r="M1973" s="523"/>
      <c r="N1973" s="523"/>
      <c r="O1973" s="523"/>
      <c r="P1973" s="523"/>
      <c r="Q1973" s="523"/>
      <c r="R1973" s="523"/>
    </row>
    <row r="1974" spans="1:18" s="471" customFormat="1" ht="12.75" customHeight="1" x14ac:dyDescent="0.25">
      <c r="A1974" s="467"/>
      <c r="B1974" s="523"/>
      <c r="C1974" s="523"/>
      <c r="D1974" s="523"/>
      <c r="E1974" s="523"/>
      <c r="F1974" s="523"/>
      <c r="G1974" s="523"/>
      <c r="H1974" s="523"/>
      <c r="I1974" s="523"/>
      <c r="J1974" s="523"/>
      <c r="K1974" s="523"/>
      <c r="L1974" s="523"/>
      <c r="M1974" s="523"/>
      <c r="N1974" s="523"/>
      <c r="O1974" s="523"/>
      <c r="P1974" s="523"/>
      <c r="Q1974" s="523"/>
      <c r="R1974" s="523"/>
    </row>
    <row r="1975" spans="1:18" s="471" customFormat="1" ht="12.75" customHeight="1" x14ac:dyDescent="0.25">
      <c r="A1975" s="467"/>
      <c r="B1975" s="523"/>
      <c r="C1975" s="523"/>
      <c r="D1975" s="523"/>
      <c r="E1975" s="523"/>
      <c r="F1975" s="523"/>
      <c r="G1975" s="523"/>
      <c r="H1975" s="523"/>
      <c r="I1975" s="523"/>
      <c r="J1975" s="523"/>
      <c r="K1975" s="523"/>
      <c r="L1975" s="523"/>
      <c r="M1975" s="523"/>
      <c r="N1975" s="523"/>
      <c r="O1975" s="523"/>
      <c r="P1975" s="523"/>
      <c r="Q1975" s="523"/>
      <c r="R1975" s="523"/>
    </row>
    <row r="1976" spans="1:18" s="471" customFormat="1" ht="12.75" customHeight="1" x14ac:dyDescent="0.25">
      <c r="A1976" s="467"/>
      <c r="B1976" s="523"/>
      <c r="C1976" s="523"/>
      <c r="D1976" s="523"/>
      <c r="E1976" s="523"/>
      <c r="F1976" s="523"/>
      <c r="G1976" s="523"/>
      <c r="H1976" s="523"/>
      <c r="I1976" s="523"/>
      <c r="J1976" s="523"/>
      <c r="K1976" s="523"/>
      <c r="L1976" s="523"/>
      <c r="M1976" s="523"/>
      <c r="N1976" s="523"/>
      <c r="O1976" s="523"/>
      <c r="P1976" s="523"/>
      <c r="Q1976" s="523"/>
      <c r="R1976" s="523"/>
    </row>
    <row r="1977" spans="1:18" s="471" customFormat="1" ht="12.75" customHeight="1" x14ac:dyDescent="0.25">
      <c r="A1977" s="467"/>
      <c r="B1977" s="523"/>
      <c r="C1977" s="523"/>
      <c r="D1977" s="523"/>
      <c r="E1977" s="523"/>
      <c r="F1977" s="523"/>
      <c r="G1977" s="523"/>
      <c r="H1977" s="523"/>
      <c r="I1977" s="523"/>
      <c r="J1977" s="523"/>
      <c r="K1977" s="523"/>
      <c r="L1977" s="523"/>
      <c r="M1977" s="523"/>
      <c r="N1977" s="523"/>
      <c r="O1977" s="523"/>
      <c r="P1977" s="523"/>
      <c r="Q1977" s="523"/>
      <c r="R1977" s="523"/>
    </row>
    <row r="1978" spans="1:18" s="471" customFormat="1" ht="12.75" customHeight="1" x14ac:dyDescent="0.25">
      <c r="A1978" s="467"/>
      <c r="B1978" s="523"/>
      <c r="C1978" s="523"/>
      <c r="D1978" s="523"/>
      <c r="E1978" s="523"/>
      <c r="F1978" s="523"/>
      <c r="G1978" s="523"/>
      <c r="H1978" s="523"/>
      <c r="I1978" s="523"/>
      <c r="J1978" s="523"/>
      <c r="K1978" s="523"/>
      <c r="L1978" s="523"/>
      <c r="M1978" s="523"/>
      <c r="N1978" s="523"/>
      <c r="O1978" s="523"/>
      <c r="P1978" s="523"/>
      <c r="Q1978" s="523"/>
      <c r="R1978" s="523"/>
    </row>
    <row r="1979" spans="1:18" s="471" customFormat="1" ht="12.75" customHeight="1" x14ac:dyDescent="0.25">
      <c r="A1979" s="467"/>
      <c r="B1979" s="523"/>
      <c r="C1979" s="523"/>
      <c r="D1979" s="523"/>
      <c r="E1979" s="523"/>
      <c r="F1979" s="523"/>
      <c r="G1979" s="523"/>
      <c r="H1979" s="523"/>
      <c r="I1979" s="523"/>
      <c r="J1979" s="523"/>
      <c r="K1979" s="523"/>
      <c r="L1979" s="523"/>
      <c r="M1979" s="523"/>
      <c r="N1979" s="523"/>
      <c r="O1979" s="523"/>
      <c r="P1979" s="523"/>
      <c r="Q1979" s="523"/>
      <c r="R1979" s="523"/>
    </row>
    <row r="1980" spans="1:18" s="471" customFormat="1" ht="12.75" customHeight="1" x14ac:dyDescent="0.25">
      <c r="A1980" s="467"/>
      <c r="B1980" s="523"/>
      <c r="C1980" s="523"/>
      <c r="D1980" s="523"/>
      <c r="E1980" s="523"/>
      <c r="F1980" s="523"/>
      <c r="G1980" s="523"/>
      <c r="H1980" s="523"/>
      <c r="I1980" s="523"/>
      <c r="J1980" s="523"/>
      <c r="K1980" s="523"/>
      <c r="L1980" s="523"/>
      <c r="M1980" s="523"/>
      <c r="N1980" s="523"/>
      <c r="O1980" s="523"/>
      <c r="P1980" s="523"/>
      <c r="Q1980" s="523"/>
      <c r="R1980" s="523"/>
    </row>
    <row r="1981" spans="1:18" s="471" customFormat="1" ht="12.75" customHeight="1" x14ac:dyDescent="0.25">
      <c r="A1981" s="467"/>
      <c r="B1981" s="523"/>
      <c r="C1981" s="523"/>
      <c r="D1981" s="523"/>
      <c r="E1981" s="523"/>
      <c r="F1981" s="523"/>
      <c r="G1981" s="523"/>
      <c r="H1981" s="523"/>
      <c r="I1981" s="523"/>
      <c r="J1981" s="523"/>
      <c r="K1981" s="523"/>
      <c r="L1981" s="523"/>
      <c r="M1981" s="523"/>
      <c r="N1981" s="523"/>
      <c r="O1981" s="523"/>
      <c r="P1981" s="523"/>
      <c r="Q1981" s="523"/>
      <c r="R1981" s="523"/>
    </row>
    <row r="1982" spans="1:18" s="471" customFormat="1" ht="12.75" customHeight="1" x14ac:dyDescent="0.25">
      <c r="A1982" s="467"/>
      <c r="B1982" s="523"/>
      <c r="C1982" s="523"/>
      <c r="D1982" s="523"/>
      <c r="E1982" s="523"/>
      <c r="F1982" s="523"/>
      <c r="G1982" s="523"/>
      <c r="H1982" s="523"/>
      <c r="I1982" s="523"/>
      <c r="J1982" s="523"/>
      <c r="K1982" s="523"/>
      <c r="L1982" s="523"/>
      <c r="M1982" s="523"/>
      <c r="N1982" s="523"/>
      <c r="O1982" s="523"/>
      <c r="P1982" s="523"/>
      <c r="Q1982" s="523"/>
      <c r="R1982" s="523"/>
    </row>
    <row r="1983" spans="1:18" s="471" customFormat="1" ht="12.75" customHeight="1" x14ac:dyDescent="0.25">
      <c r="A1983" s="467"/>
      <c r="B1983" s="523"/>
      <c r="C1983" s="523"/>
      <c r="D1983" s="523"/>
      <c r="E1983" s="523"/>
      <c r="F1983" s="523"/>
      <c r="G1983" s="523"/>
      <c r="H1983" s="523"/>
      <c r="I1983" s="523"/>
      <c r="J1983" s="523"/>
      <c r="K1983" s="523"/>
      <c r="L1983" s="523"/>
      <c r="M1983" s="523"/>
      <c r="N1983" s="523"/>
      <c r="O1983" s="523"/>
      <c r="P1983" s="523"/>
      <c r="Q1983" s="523"/>
      <c r="R1983" s="523"/>
    </row>
    <row r="1984" spans="1:18" s="471" customFormat="1" ht="12.75" customHeight="1" x14ac:dyDescent="0.25">
      <c r="A1984" s="467"/>
      <c r="B1984" s="523"/>
      <c r="C1984" s="523"/>
      <c r="D1984" s="523"/>
      <c r="E1984" s="523"/>
      <c r="F1984" s="523"/>
      <c r="G1984" s="523"/>
      <c r="H1984" s="523"/>
      <c r="I1984" s="523"/>
      <c r="J1984" s="523"/>
      <c r="K1984" s="523"/>
      <c r="L1984" s="523"/>
      <c r="M1984" s="523"/>
      <c r="N1984" s="523"/>
      <c r="O1984" s="523"/>
      <c r="P1984" s="523"/>
      <c r="Q1984" s="523"/>
      <c r="R1984" s="523"/>
    </row>
    <row r="1985" spans="1:18" s="471" customFormat="1" ht="12.75" customHeight="1" x14ac:dyDescent="0.25">
      <c r="A1985" s="467"/>
      <c r="B1985" s="523"/>
      <c r="C1985" s="523"/>
      <c r="D1985" s="523"/>
      <c r="E1985" s="523"/>
      <c r="F1985" s="523"/>
      <c r="G1985" s="523"/>
      <c r="H1985" s="523"/>
      <c r="I1985" s="523"/>
      <c r="J1985" s="523"/>
      <c r="K1985" s="523"/>
      <c r="L1985" s="523"/>
      <c r="M1985" s="523"/>
      <c r="N1985" s="523"/>
      <c r="O1985" s="523"/>
      <c r="P1985" s="523"/>
      <c r="Q1985" s="523"/>
      <c r="R1985" s="523"/>
    </row>
    <row r="1986" spans="1:18" s="471" customFormat="1" ht="12.75" customHeight="1" x14ac:dyDescent="0.25">
      <c r="A1986" s="467"/>
      <c r="B1986" s="523"/>
      <c r="C1986" s="523"/>
      <c r="D1986" s="523"/>
      <c r="E1986" s="523"/>
      <c r="F1986" s="523"/>
      <c r="G1986" s="523"/>
      <c r="H1986" s="523"/>
      <c r="I1986" s="523"/>
      <c r="J1986" s="523"/>
      <c r="K1986" s="523"/>
      <c r="L1986" s="523"/>
      <c r="M1986" s="523"/>
      <c r="N1986" s="523"/>
      <c r="O1986" s="523"/>
      <c r="P1986" s="523"/>
      <c r="Q1986" s="523"/>
      <c r="R1986" s="523"/>
    </row>
    <row r="1987" spans="1:18" s="471" customFormat="1" ht="12.75" customHeight="1" x14ac:dyDescent="0.25">
      <c r="A1987" s="467"/>
      <c r="B1987" s="523"/>
      <c r="C1987" s="523"/>
      <c r="D1987" s="523"/>
      <c r="E1987" s="523"/>
      <c r="F1987" s="523"/>
      <c r="G1987" s="523"/>
      <c r="H1987" s="523"/>
      <c r="I1987" s="523"/>
      <c r="J1987" s="523"/>
      <c r="K1987" s="523"/>
      <c r="L1987" s="523"/>
      <c r="M1987" s="523"/>
      <c r="N1987" s="523"/>
      <c r="O1987" s="523"/>
      <c r="P1987" s="523"/>
      <c r="Q1987" s="523"/>
      <c r="R1987" s="523"/>
    </row>
    <row r="1988" spans="1:18" s="471" customFormat="1" ht="12.75" customHeight="1" x14ac:dyDescent="0.25">
      <c r="A1988" s="467"/>
      <c r="B1988" s="523"/>
      <c r="C1988" s="523"/>
      <c r="D1988" s="523"/>
      <c r="E1988" s="523"/>
      <c r="F1988" s="523"/>
      <c r="G1988" s="523"/>
      <c r="H1988" s="523"/>
      <c r="I1988" s="523"/>
      <c r="J1988" s="523"/>
      <c r="K1988" s="523"/>
      <c r="L1988" s="523"/>
      <c r="M1988" s="523"/>
      <c r="N1988" s="523"/>
      <c r="O1988" s="523"/>
      <c r="P1988" s="523"/>
      <c r="Q1988" s="523"/>
      <c r="R1988" s="523"/>
    </row>
    <row r="1989" spans="1:18" s="471" customFormat="1" ht="12.75" customHeight="1" x14ac:dyDescent="0.25">
      <c r="A1989" s="467"/>
      <c r="B1989" s="523"/>
      <c r="C1989" s="523"/>
      <c r="D1989" s="523"/>
      <c r="E1989" s="523"/>
      <c r="F1989" s="523"/>
      <c r="G1989" s="523"/>
      <c r="H1989" s="523"/>
      <c r="I1989" s="523"/>
      <c r="J1989" s="523"/>
      <c r="K1989" s="523"/>
      <c r="L1989" s="523"/>
      <c r="M1989" s="523"/>
      <c r="N1989" s="523"/>
      <c r="O1989" s="523"/>
      <c r="P1989" s="523"/>
      <c r="Q1989" s="523"/>
      <c r="R1989" s="523"/>
    </row>
    <row r="1990" spans="1:18" s="471" customFormat="1" ht="12.75" customHeight="1" x14ac:dyDescent="0.25">
      <c r="A1990" s="467"/>
      <c r="B1990" s="523"/>
      <c r="C1990" s="523"/>
      <c r="D1990" s="523"/>
      <c r="E1990" s="523"/>
      <c r="F1990" s="523"/>
      <c r="G1990" s="523"/>
      <c r="H1990" s="523"/>
      <c r="I1990" s="523"/>
      <c r="J1990" s="523"/>
      <c r="K1990" s="523"/>
      <c r="L1990" s="523"/>
      <c r="M1990" s="523"/>
      <c r="N1990" s="523"/>
      <c r="O1990" s="523"/>
      <c r="P1990" s="523"/>
      <c r="Q1990" s="523"/>
      <c r="R1990" s="523"/>
    </row>
    <row r="1991" spans="1:18" s="471" customFormat="1" ht="12.75" customHeight="1" x14ac:dyDescent="0.25">
      <c r="A1991" s="467"/>
      <c r="B1991" s="523"/>
      <c r="C1991" s="523"/>
      <c r="D1991" s="523"/>
      <c r="E1991" s="523"/>
      <c r="F1991" s="523"/>
      <c r="G1991" s="523"/>
      <c r="H1991" s="523"/>
      <c r="I1991" s="523"/>
      <c r="J1991" s="523"/>
      <c r="K1991" s="523"/>
      <c r="L1991" s="523"/>
      <c r="M1991" s="523"/>
      <c r="N1991" s="523"/>
      <c r="O1991" s="523"/>
      <c r="P1991" s="523"/>
      <c r="Q1991" s="523"/>
      <c r="R1991" s="523"/>
    </row>
    <row r="1992" spans="1:18" s="471" customFormat="1" ht="12.75" customHeight="1" x14ac:dyDescent="0.25">
      <c r="A1992" s="467"/>
      <c r="B1992" s="523"/>
      <c r="C1992" s="523"/>
      <c r="D1992" s="523"/>
      <c r="E1992" s="523"/>
      <c r="F1992" s="523"/>
      <c r="G1992" s="523"/>
      <c r="H1992" s="523"/>
      <c r="I1992" s="523"/>
      <c r="J1992" s="523"/>
      <c r="K1992" s="523"/>
      <c r="L1992" s="523"/>
      <c r="M1992" s="523"/>
      <c r="N1992" s="523"/>
      <c r="O1992" s="523"/>
      <c r="P1992" s="523"/>
      <c r="Q1992" s="523"/>
      <c r="R1992" s="523"/>
    </row>
    <row r="1993" spans="1:18" s="471" customFormat="1" ht="12.75" customHeight="1" x14ac:dyDescent="0.25">
      <c r="A1993" s="467"/>
      <c r="B1993" s="523"/>
      <c r="C1993" s="523"/>
      <c r="D1993" s="523"/>
      <c r="E1993" s="523"/>
      <c r="F1993" s="523"/>
      <c r="G1993" s="523"/>
      <c r="H1993" s="523"/>
      <c r="I1993" s="523"/>
      <c r="J1993" s="523"/>
      <c r="K1993" s="523"/>
      <c r="L1993" s="523"/>
      <c r="M1993" s="523"/>
      <c r="N1993" s="523"/>
      <c r="O1993" s="523"/>
      <c r="P1993" s="523"/>
      <c r="Q1993" s="523"/>
      <c r="R1993" s="523"/>
    </row>
    <row r="1994" spans="1:18" s="471" customFormat="1" ht="12.75" customHeight="1" x14ac:dyDescent="0.25">
      <c r="A1994" s="467"/>
      <c r="B1994" s="523"/>
      <c r="C1994" s="523"/>
      <c r="D1994" s="523"/>
      <c r="E1994" s="523"/>
      <c r="F1994" s="523"/>
      <c r="G1994" s="523"/>
      <c r="H1994" s="523"/>
      <c r="I1994" s="523"/>
      <c r="J1994" s="523"/>
      <c r="K1994" s="523"/>
      <c r="L1994" s="523"/>
      <c r="M1994" s="523"/>
      <c r="N1994" s="523"/>
      <c r="O1994" s="523"/>
      <c r="P1994" s="523"/>
      <c r="Q1994" s="523"/>
      <c r="R1994" s="523"/>
    </row>
    <row r="1995" spans="1:18" s="471" customFormat="1" ht="12.75" customHeight="1" x14ac:dyDescent="0.25">
      <c r="A1995" s="467"/>
      <c r="B1995" s="523"/>
      <c r="C1995" s="523"/>
      <c r="D1995" s="523"/>
      <c r="E1995" s="523"/>
      <c r="F1995" s="523"/>
      <c r="G1995" s="523"/>
      <c r="H1995" s="523"/>
      <c r="I1995" s="523"/>
      <c r="J1995" s="523"/>
      <c r="K1995" s="523"/>
      <c r="L1995" s="523"/>
      <c r="M1995" s="523"/>
      <c r="N1995" s="523"/>
      <c r="O1995" s="523"/>
      <c r="P1995" s="523"/>
      <c r="Q1995" s="523"/>
      <c r="R1995" s="523"/>
    </row>
    <row r="1996" spans="1:18" s="471" customFormat="1" ht="12.75" customHeight="1" x14ac:dyDescent="0.25">
      <c r="A1996" s="467"/>
      <c r="B1996" s="523"/>
      <c r="C1996" s="523"/>
      <c r="D1996" s="523"/>
      <c r="E1996" s="523"/>
      <c r="F1996" s="523"/>
      <c r="G1996" s="523"/>
      <c r="H1996" s="523"/>
      <c r="I1996" s="523"/>
      <c r="J1996" s="523"/>
      <c r="K1996" s="523"/>
      <c r="L1996" s="523"/>
      <c r="M1996" s="523"/>
      <c r="N1996" s="523"/>
      <c r="O1996" s="523"/>
      <c r="P1996" s="523"/>
      <c r="Q1996" s="523"/>
      <c r="R1996" s="523"/>
    </row>
    <row r="1997" spans="1:18" s="471" customFormat="1" ht="12.75" customHeight="1" x14ac:dyDescent="0.25">
      <c r="A1997" s="467"/>
      <c r="B1997" s="523"/>
      <c r="C1997" s="523"/>
      <c r="D1997" s="523"/>
      <c r="E1997" s="523"/>
      <c r="F1997" s="523"/>
      <c r="G1997" s="523"/>
      <c r="H1997" s="523"/>
      <c r="I1997" s="523"/>
      <c r="J1997" s="523"/>
      <c r="K1997" s="523"/>
      <c r="L1997" s="523"/>
      <c r="M1997" s="523"/>
      <c r="N1997" s="523"/>
      <c r="O1997" s="523"/>
      <c r="P1997" s="523"/>
      <c r="Q1997" s="523"/>
      <c r="R1997" s="523"/>
    </row>
    <row r="1998" spans="1:18" s="471" customFormat="1" ht="12.75" customHeight="1" x14ac:dyDescent="0.25">
      <c r="A1998" s="467"/>
      <c r="B1998" s="523"/>
      <c r="C1998" s="523"/>
      <c r="D1998" s="523"/>
      <c r="E1998" s="523"/>
      <c r="F1998" s="523"/>
      <c r="G1998" s="523"/>
      <c r="H1998" s="523"/>
      <c r="I1998" s="523"/>
      <c r="J1998" s="523"/>
      <c r="K1998" s="523"/>
      <c r="L1998" s="523"/>
      <c r="M1998" s="523"/>
      <c r="N1998" s="523"/>
      <c r="O1998" s="523"/>
      <c r="P1998" s="523"/>
      <c r="Q1998" s="523"/>
      <c r="R1998" s="523"/>
    </row>
    <row r="1999" spans="1:18" s="471" customFormat="1" ht="12.75" customHeight="1" x14ac:dyDescent="0.25">
      <c r="A1999" s="467"/>
      <c r="B1999" s="523"/>
      <c r="C1999" s="523"/>
      <c r="D1999" s="523"/>
      <c r="E1999" s="523"/>
      <c r="F1999" s="523"/>
      <c r="G1999" s="523"/>
      <c r="H1999" s="523"/>
      <c r="I1999" s="523"/>
      <c r="J1999" s="523"/>
      <c r="K1999" s="523"/>
      <c r="L1999" s="523"/>
      <c r="M1999" s="523"/>
      <c r="N1999" s="523"/>
      <c r="O1999" s="523"/>
      <c r="P1999" s="523"/>
      <c r="Q1999" s="523"/>
      <c r="R1999" s="523"/>
    </row>
    <row r="2000" spans="1:18" s="471" customFormat="1" ht="12.75" customHeight="1" x14ac:dyDescent="0.25">
      <c r="A2000" s="467"/>
      <c r="B2000" s="523"/>
      <c r="C2000" s="523"/>
      <c r="D2000" s="523"/>
      <c r="E2000" s="523"/>
      <c r="F2000" s="523"/>
      <c r="G2000" s="523"/>
      <c r="H2000" s="523"/>
      <c r="I2000" s="523"/>
      <c r="J2000" s="523"/>
      <c r="K2000" s="523"/>
      <c r="L2000" s="523"/>
      <c r="M2000" s="523"/>
      <c r="N2000" s="523"/>
      <c r="O2000" s="523"/>
      <c r="P2000" s="523"/>
      <c r="Q2000" s="523"/>
      <c r="R2000" s="523"/>
    </row>
    <row r="2001" spans="1:18" s="471" customFormat="1" ht="12.75" customHeight="1" x14ac:dyDescent="0.25">
      <c r="A2001" s="467"/>
      <c r="B2001" s="523"/>
      <c r="C2001" s="523"/>
      <c r="D2001" s="523"/>
      <c r="E2001" s="523"/>
      <c r="F2001" s="523"/>
      <c r="G2001" s="523"/>
      <c r="H2001" s="523"/>
      <c r="I2001" s="523"/>
      <c r="J2001" s="523"/>
      <c r="K2001" s="523"/>
      <c r="L2001" s="523"/>
      <c r="M2001" s="523"/>
      <c r="N2001" s="523"/>
      <c r="O2001" s="523"/>
      <c r="P2001" s="523"/>
      <c r="Q2001" s="523"/>
      <c r="R2001" s="523"/>
    </row>
    <row r="2002" spans="1:18" s="471" customFormat="1" ht="12.75" customHeight="1" x14ac:dyDescent="0.25">
      <c r="A2002" s="467"/>
      <c r="B2002" s="523"/>
      <c r="C2002" s="523"/>
      <c r="D2002" s="523"/>
      <c r="E2002" s="523"/>
      <c r="F2002" s="523"/>
      <c r="G2002" s="523"/>
      <c r="H2002" s="523"/>
      <c r="I2002" s="523"/>
      <c r="J2002" s="523"/>
      <c r="K2002" s="523"/>
      <c r="L2002" s="523"/>
      <c r="M2002" s="523"/>
      <c r="N2002" s="523"/>
      <c r="O2002" s="523"/>
      <c r="P2002" s="523"/>
      <c r="Q2002" s="523"/>
      <c r="R2002" s="523"/>
    </row>
    <row r="2003" spans="1:18" s="471" customFormat="1" ht="12.75" customHeight="1" x14ac:dyDescent="0.25">
      <c r="A2003" s="467"/>
      <c r="B2003" s="523"/>
      <c r="C2003" s="523"/>
      <c r="D2003" s="523"/>
      <c r="E2003" s="523"/>
      <c r="F2003" s="523"/>
      <c r="G2003" s="523"/>
      <c r="H2003" s="523"/>
      <c r="I2003" s="523"/>
      <c r="J2003" s="523"/>
      <c r="K2003" s="523"/>
      <c r="L2003" s="523"/>
      <c r="M2003" s="523"/>
      <c r="N2003" s="523"/>
      <c r="O2003" s="523"/>
      <c r="P2003" s="523"/>
      <c r="Q2003" s="523"/>
      <c r="R2003" s="523"/>
    </row>
    <row r="2004" spans="1:18" s="471" customFormat="1" ht="12.75" customHeight="1" x14ac:dyDescent="0.25">
      <c r="A2004" s="467"/>
      <c r="B2004" s="523"/>
      <c r="C2004" s="523"/>
      <c r="D2004" s="523"/>
      <c r="E2004" s="523"/>
      <c r="F2004" s="523"/>
      <c r="G2004" s="523"/>
      <c r="H2004" s="523"/>
      <c r="I2004" s="523"/>
      <c r="J2004" s="523"/>
      <c r="K2004" s="523"/>
      <c r="L2004" s="523"/>
      <c r="M2004" s="523"/>
      <c r="N2004" s="523"/>
      <c r="O2004" s="523"/>
      <c r="P2004" s="523"/>
      <c r="Q2004" s="523"/>
      <c r="R2004" s="523"/>
    </row>
    <row r="2005" spans="1:18" s="471" customFormat="1" ht="12.75" customHeight="1" x14ac:dyDescent="0.25">
      <c r="A2005" s="467"/>
      <c r="B2005" s="523"/>
      <c r="C2005" s="523"/>
      <c r="D2005" s="523"/>
      <c r="E2005" s="523"/>
      <c r="F2005" s="523"/>
      <c r="G2005" s="523"/>
      <c r="H2005" s="523"/>
      <c r="I2005" s="523"/>
      <c r="J2005" s="523"/>
      <c r="K2005" s="523"/>
      <c r="L2005" s="523"/>
      <c r="M2005" s="523"/>
      <c r="N2005" s="523"/>
      <c r="O2005" s="523"/>
      <c r="P2005" s="523"/>
      <c r="Q2005" s="523"/>
      <c r="R2005" s="523"/>
    </row>
    <row r="2006" spans="1:18" s="471" customFormat="1" ht="12.75" customHeight="1" x14ac:dyDescent="0.25">
      <c r="A2006" s="467"/>
      <c r="B2006" s="523"/>
      <c r="C2006" s="523"/>
      <c r="D2006" s="523"/>
      <c r="E2006" s="523"/>
      <c r="F2006" s="523"/>
      <c r="G2006" s="523"/>
      <c r="H2006" s="523"/>
      <c r="I2006" s="523"/>
      <c r="J2006" s="523"/>
      <c r="K2006" s="523"/>
      <c r="L2006" s="523"/>
      <c r="M2006" s="523"/>
      <c r="N2006" s="523"/>
      <c r="O2006" s="523"/>
      <c r="P2006" s="523"/>
      <c r="Q2006" s="523"/>
      <c r="R2006" s="523"/>
    </row>
    <row r="2007" spans="1:18" s="471" customFormat="1" ht="12.75" customHeight="1" x14ac:dyDescent="0.25">
      <c r="A2007" s="467"/>
      <c r="B2007" s="523"/>
      <c r="C2007" s="523"/>
      <c r="D2007" s="523"/>
      <c r="E2007" s="523"/>
      <c r="F2007" s="523"/>
      <c r="G2007" s="523"/>
      <c r="H2007" s="523"/>
      <c r="I2007" s="523"/>
      <c r="J2007" s="523"/>
      <c r="K2007" s="523"/>
      <c r="L2007" s="523"/>
      <c r="M2007" s="523"/>
      <c r="N2007" s="523"/>
      <c r="O2007" s="523"/>
      <c r="P2007" s="523"/>
      <c r="Q2007" s="523"/>
      <c r="R2007" s="523"/>
    </row>
    <row r="2008" spans="1:18" s="471" customFormat="1" ht="12.75" customHeight="1" x14ac:dyDescent="0.25">
      <c r="A2008" s="467"/>
      <c r="B2008" s="523"/>
      <c r="C2008" s="523"/>
      <c r="D2008" s="523"/>
      <c r="E2008" s="523"/>
      <c r="F2008" s="523"/>
      <c r="G2008" s="523"/>
      <c r="H2008" s="523"/>
      <c r="I2008" s="523"/>
      <c r="J2008" s="523"/>
      <c r="K2008" s="523"/>
      <c r="L2008" s="523"/>
      <c r="M2008" s="523"/>
      <c r="N2008" s="523"/>
      <c r="O2008" s="523"/>
      <c r="P2008" s="523"/>
      <c r="Q2008" s="523"/>
      <c r="R2008" s="523"/>
    </row>
    <row r="2009" spans="1:18" s="471" customFormat="1" ht="12.75" customHeight="1" x14ac:dyDescent="0.25">
      <c r="A2009" s="467"/>
      <c r="B2009" s="523"/>
      <c r="C2009" s="523"/>
      <c r="D2009" s="523"/>
      <c r="E2009" s="523"/>
      <c r="F2009" s="523"/>
      <c r="G2009" s="523"/>
      <c r="H2009" s="523"/>
      <c r="I2009" s="523"/>
      <c r="J2009" s="523"/>
      <c r="K2009" s="523"/>
      <c r="L2009" s="523"/>
      <c r="M2009" s="523"/>
      <c r="N2009" s="523"/>
      <c r="O2009" s="523"/>
      <c r="P2009" s="523"/>
      <c r="Q2009" s="523"/>
      <c r="R2009" s="523"/>
    </row>
    <row r="2010" spans="1:18" s="471" customFormat="1" ht="12.75" customHeight="1" x14ac:dyDescent="0.25">
      <c r="A2010" s="467"/>
      <c r="B2010" s="523"/>
      <c r="C2010" s="523"/>
      <c r="D2010" s="523"/>
      <c r="E2010" s="523"/>
      <c r="F2010" s="523"/>
      <c r="G2010" s="523"/>
      <c r="H2010" s="523"/>
      <c r="I2010" s="523"/>
      <c r="J2010" s="523"/>
      <c r="K2010" s="523"/>
      <c r="L2010" s="523"/>
      <c r="M2010" s="523"/>
      <c r="N2010" s="523"/>
      <c r="O2010" s="523"/>
      <c r="P2010" s="523"/>
      <c r="Q2010" s="523"/>
      <c r="R2010" s="523"/>
    </row>
    <row r="2011" spans="1:18" s="471" customFormat="1" ht="12.75" customHeight="1" x14ac:dyDescent="0.25">
      <c r="A2011" s="467"/>
      <c r="B2011" s="523"/>
      <c r="C2011" s="523"/>
      <c r="D2011" s="523"/>
      <c r="E2011" s="523"/>
      <c r="F2011" s="523"/>
      <c r="G2011" s="523"/>
      <c r="H2011" s="523"/>
      <c r="I2011" s="523"/>
      <c r="J2011" s="523"/>
      <c r="K2011" s="523"/>
      <c r="L2011" s="523"/>
      <c r="M2011" s="523"/>
      <c r="N2011" s="523"/>
      <c r="O2011" s="523"/>
      <c r="P2011" s="523"/>
      <c r="Q2011" s="523"/>
      <c r="R2011" s="523"/>
    </row>
    <row r="2012" spans="1:18" s="471" customFormat="1" ht="12.75" customHeight="1" x14ac:dyDescent="0.25">
      <c r="A2012" s="467"/>
      <c r="B2012" s="523"/>
      <c r="C2012" s="523"/>
      <c r="D2012" s="523"/>
      <c r="E2012" s="523"/>
      <c r="F2012" s="523"/>
      <c r="G2012" s="523"/>
      <c r="H2012" s="523"/>
      <c r="I2012" s="523"/>
      <c r="J2012" s="523"/>
      <c r="K2012" s="523"/>
      <c r="L2012" s="523"/>
      <c r="M2012" s="523"/>
      <c r="N2012" s="523"/>
      <c r="O2012" s="523"/>
      <c r="P2012" s="523"/>
      <c r="Q2012" s="523"/>
      <c r="R2012" s="523"/>
    </row>
    <row r="2013" spans="1:18" s="471" customFormat="1" ht="12.75" customHeight="1" x14ac:dyDescent="0.25">
      <c r="A2013" s="467"/>
      <c r="B2013" s="523"/>
      <c r="C2013" s="523"/>
      <c r="D2013" s="523"/>
      <c r="E2013" s="523"/>
      <c r="F2013" s="523"/>
      <c r="G2013" s="523"/>
      <c r="H2013" s="523"/>
      <c r="I2013" s="523"/>
      <c r="J2013" s="523"/>
      <c r="K2013" s="523"/>
      <c r="L2013" s="523"/>
      <c r="M2013" s="523"/>
      <c r="N2013" s="523"/>
      <c r="O2013" s="523"/>
      <c r="P2013" s="523"/>
      <c r="Q2013" s="523"/>
      <c r="R2013" s="523"/>
    </row>
    <row r="2014" spans="1:18" s="471" customFormat="1" ht="12.75" customHeight="1" x14ac:dyDescent="0.25">
      <c r="A2014" s="467"/>
      <c r="B2014" s="523"/>
      <c r="C2014" s="523"/>
      <c r="D2014" s="523"/>
      <c r="E2014" s="523"/>
      <c r="F2014" s="523"/>
      <c r="G2014" s="523"/>
      <c r="H2014" s="523"/>
      <c r="I2014" s="523"/>
      <c r="J2014" s="523"/>
      <c r="K2014" s="523"/>
      <c r="L2014" s="523"/>
      <c r="M2014" s="523"/>
      <c r="N2014" s="523"/>
      <c r="O2014" s="523"/>
      <c r="P2014" s="523"/>
      <c r="Q2014" s="523"/>
      <c r="R2014" s="523"/>
    </row>
    <row r="2015" spans="1:18" s="471" customFormat="1" ht="12.75" customHeight="1" x14ac:dyDescent="0.25">
      <c r="A2015" s="467"/>
      <c r="B2015" s="523"/>
      <c r="C2015" s="523"/>
      <c r="D2015" s="523"/>
      <c r="E2015" s="523"/>
      <c r="F2015" s="523"/>
      <c r="G2015" s="523"/>
      <c r="H2015" s="523"/>
      <c r="I2015" s="523"/>
      <c r="J2015" s="523"/>
      <c r="K2015" s="523"/>
      <c r="L2015" s="523"/>
      <c r="M2015" s="523"/>
      <c r="N2015" s="523"/>
      <c r="O2015" s="523"/>
      <c r="P2015" s="523"/>
      <c r="Q2015" s="523"/>
      <c r="R2015" s="523"/>
    </row>
    <row r="2016" spans="1:18" s="471" customFormat="1" ht="12.75" customHeight="1" x14ac:dyDescent="0.25">
      <c r="A2016" s="467"/>
      <c r="B2016" s="523"/>
      <c r="C2016" s="523"/>
      <c r="D2016" s="523"/>
      <c r="E2016" s="523"/>
      <c r="F2016" s="523"/>
      <c r="G2016" s="523"/>
      <c r="H2016" s="523"/>
      <c r="I2016" s="523"/>
      <c r="J2016" s="523"/>
      <c r="K2016" s="523"/>
      <c r="L2016" s="523"/>
      <c r="M2016" s="523"/>
      <c r="N2016" s="523"/>
      <c r="O2016" s="523"/>
      <c r="P2016" s="523"/>
      <c r="Q2016" s="523"/>
      <c r="R2016" s="523"/>
    </row>
    <row r="2017" spans="1:18" s="471" customFormat="1" ht="12.75" customHeight="1" x14ac:dyDescent="0.25">
      <c r="A2017" s="467"/>
      <c r="B2017" s="523"/>
      <c r="C2017" s="523"/>
      <c r="D2017" s="523"/>
      <c r="E2017" s="523"/>
      <c r="F2017" s="523"/>
      <c r="G2017" s="523"/>
      <c r="H2017" s="523"/>
      <c r="I2017" s="523"/>
      <c r="J2017" s="523"/>
      <c r="K2017" s="523"/>
      <c r="L2017" s="523"/>
      <c r="M2017" s="523"/>
      <c r="N2017" s="523"/>
      <c r="O2017" s="523"/>
      <c r="P2017" s="523"/>
      <c r="Q2017" s="523"/>
      <c r="R2017" s="523"/>
    </row>
    <row r="2018" spans="1:18" s="471" customFormat="1" ht="12.75" customHeight="1" x14ac:dyDescent="0.25">
      <c r="A2018" s="467"/>
      <c r="B2018" s="523"/>
      <c r="C2018" s="523"/>
      <c r="D2018" s="523"/>
      <c r="E2018" s="523"/>
      <c r="F2018" s="523"/>
      <c r="G2018" s="523"/>
      <c r="H2018" s="523"/>
      <c r="I2018" s="523"/>
      <c r="J2018" s="523"/>
      <c r="K2018" s="523"/>
      <c r="L2018" s="523"/>
      <c r="M2018" s="523"/>
      <c r="N2018" s="523"/>
      <c r="O2018" s="523"/>
      <c r="P2018" s="523"/>
      <c r="Q2018" s="523"/>
      <c r="R2018" s="523"/>
    </row>
    <row r="2019" spans="1:18" s="471" customFormat="1" ht="12.75" customHeight="1" x14ac:dyDescent="0.25">
      <c r="A2019" s="467"/>
      <c r="B2019" s="523"/>
      <c r="C2019" s="523"/>
      <c r="D2019" s="523"/>
      <c r="E2019" s="523"/>
      <c r="F2019" s="523"/>
      <c r="G2019" s="523"/>
      <c r="H2019" s="523"/>
      <c r="I2019" s="523"/>
      <c r="J2019" s="523"/>
      <c r="K2019" s="523"/>
      <c r="L2019" s="523"/>
      <c r="M2019" s="523"/>
      <c r="N2019" s="523"/>
      <c r="O2019" s="523"/>
      <c r="P2019" s="523"/>
      <c r="Q2019" s="523"/>
      <c r="R2019" s="523"/>
    </row>
    <row r="2020" spans="1:18" s="471" customFormat="1" ht="12.75" customHeight="1" x14ac:dyDescent="0.25">
      <c r="A2020" s="467"/>
      <c r="B2020" s="523"/>
      <c r="C2020" s="523"/>
      <c r="D2020" s="523"/>
      <c r="E2020" s="523"/>
      <c r="F2020" s="523"/>
      <c r="G2020" s="523"/>
      <c r="H2020" s="523"/>
      <c r="I2020" s="523"/>
      <c r="J2020" s="523"/>
      <c r="K2020" s="523"/>
      <c r="L2020" s="523"/>
      <c r="M2020" s="523"/>
      <c r="N2020" s="523"/>
      <c r="O2020" s="523"/>
      <c r="P2020" s="523"/>
      <c r="Q2020" s="523"/>
      <c r="R2020" s="523"/>
    </row>
    <row r="2021" spans="1:18" s="471" customFormat="1" ht="12.75" customHeight="1" x14ac:dyDescent="0.25">
      <c r="A2021" s="467"/>
      <c r="B2021" s="523"/>
      <c r="C2021" s="523"/>
      <c r="D2021" s="523"/>
      <c r="E2021" s="523"/>
      <c r="F2021" s="523"/>
      <c r="G2021" s="523"/>
      <c r="H2021" s="523"/>
      <c r="I2021" s="523"/>
      <c r="J2021" s="523"/>
      <c r="K2021" s="523"/>
      <c r="L2021" s="523"/>
      <c r="M2021" s="523"/>
      <c r="N2021" s="523"/>
      <c r="O2021" s="523"/>
      <c r="P2021" s="523"/>
      <c r="Q2021" s="523"/>
      <c r="R2021" s="523"/>
    </row>
    <row r="2022" spans="1:18" s="471" customFormat="1" ht="12.75" customHeight="1" x14ac:dyDescent="0.25">
      <c r="A2022" s="467"/>
      <c r="B2022" s="523"/>
      <c r="C2022" s="523"/>
      <c r="D2022" s="523"/>
      <c r="E2022" s="523"/>
      <c r="F2022" s="523"/>
      <c r="G2022" s="523"/>
      <c r="H2022" s="523"/>
      <c r="I2022" s="523"/>
      <c r="J2022" s="523"/>
      <c r="K2022" s="523"/>
      <c r="L2022" s="523"/>
      <c r="M2022" s="523"/>
      <c r="N2022" s="523"/>
      <c r="O2022" s="523"/>
      <c r="P2022" s="523"/>
      <c r="Q2022" s="523"/>
      <c r="R2022" s="523"/>
    </row>
    <row r="2023" spans="1:18" s="471" customFormat="1" ht="12.75" customHeight="1" x14ac:dyDescent="0.25">
      <c r="A2023" s="467"/>
      <c r="B2023" s="523"/>
      <c r="C2023" s="523"/>
      <c r="D2023" s="523"/>
      <c r="E2023" s="523"/>
      <c r="F2023" s="523"/>
      <c r="G2023" s="523"/>
      <c r="H2023" s="523"/>
      <c r="I2023" s="523"/>
      <c r="J2023" s="523"/>
      <c r="K2023" s="523"/>
      <c r="L2023" s="523"/>
      <c r="M2023" s="523"/>
      <c r="N2023" s="523"/>
      <c r="O2023" s="523"/>
      <c r="P2023" s="523"/>
      <c r="Q2023" s="523"/>
      <c r="R2023" s="523"/>
    </row>
    <row r="2024" spans="1:18" s="471" customFormat="1" ht="12.75" customHeight="1" x14ac:dyDescent="0.25">
      <c r="A2024" s="467"/>
      <c r="B2024" s="523"/>
      <c r="C2024" s="523"/>
      <c r="D2024" s="523"/>
      <c r="E2024" s="523"/>
      <c r="F2024" s="523"/>
      <c r="G2024" s="523"/>
      <c r="H2024" s="523"/>
      <c r="I2024" s="523"/>
      <c r="J2024" s="523"/>
      <c r="K2024" s="523"/>
      <c r="L2024" s="523"/>
      <c r="M2024" s="523"/>
      <c r="N2024" s="523"/>
      <c r="O2024" s="523"/>
      <c r="P2024" s="523"/>
      <c r="Q2024" s="523"/>
      <c r="R2024" s="523"/>
    </row>
    <row r="2025" spans="1:18" s="471" customFormat="1" ht="12.75" customHeight="1" x14ac:dyDescent="0.25">
      <c r="A2025" s="467"/>
      <c r="B2025" s="523"/>
      <c r="C2025" s="523"/>
      <c r="D2025" s="523"/>
      <c r="E2025" s="523"/>
      <c r="F2025" s="523"/>
      <c r="G2025" s="523"/>
      <c r="H2025" s="523"/>
      <c r="I2025" s="523"/>
      <c r="J2025" s="523"/>
      <c r="K2025" s="523"/>
      <c r="L2025" s="523"/>
      <c r="M2025" s="523"/>
      <c r="N2025" s="523"/>
      <c r="O2025" s="523"/>
      <c r="P2025" s="523"/>
      <c r="Q2025" s="523"/>
      <c r="R2025" s="523"/>
    </row>
    <row r="2026" spans="1:18" s="471" customFormat="1" ht="12.75" customHeight="1" x14ac:dyDescent="0.25">
      <c r="A2026" s="467"/>
      <c r="B2026" s="523"/>
      <c r="C2026" s="523"/>
      <c r="D2026" s="523"/>
      <c r="E2026" s="523"/>
      <c r="F2026" s="523"/>
      <c r="G2026" s="523"/>
      <c r="H2026" s="523"/>
      <c r="I2026" s="523"/>
      <c r="J2026" s="523"/>
      <c r="K2026" s="523"/>
      <c r="L2026" s="523"/>
      <c r="M2026" s="523"/>
      <c r="N2026" s="523"/>
      <c r="O2026" s="523"/>
      <c r="P2026" s="523"/>
      <c r="Q2026" s="523"/>
      <c r="R2026" s="523"/>
    </row>
    <row r="2027" spans="1:18" s="471" customFormat="1" ht="12.75" customHeight="1" x14ac:dyDescent="0.25">
      <c r="A2027" s="467"/>
      <c r="B2027" s="523"/>
      <c r="C2027" s="523"/>
      <c r="D2027" s="523"/>
      <c r="E2027" s="523"/>
      <c r="F2027" s="523"/>
      <c r="G2027" s="523"/>
      <c r="H2027" s="523"/>
      <c r="I2027" s="523"/>
      <c r="J2027" s="523"/>
      <c r="K2027" s="523"/>
      <c r="L2027" s="523"/>
      <c r="M2027" s="523"/>
      <c r="N2027" s="523"/>
      <c r="O2027" s="523"/>
      <c r="P2027" s="523"/>
      <c r="Q2027" s="523"/>
      <c r="R2027" s="523"/>
    </row>
    <row r="2028" spans="1:18" s="471" customFormat="1" ht="12.75" customHeight="1" x14ac:dyDescent="0.25">
      <c r="A2028" s="467"/>
      <c r="B2028" s="523"/>
      <c r="C2028" s="523"/>
      <c r="D2028" s="523"/>
      <c r="E2028" s="523"/>
      <c r="F2028" s="523"/>
      <c r="G2028" s="523"/>
      <c r="H2028" s="523"/>
      <c r="I2028" s="523"/>
      <c r="J2028" s="523"/>
      <c r="K2028" s="523"/>
      <c r="L2028" s="523"/>
      <c r="M2028" s="523"/>
      <c r="N2028" s="523"/>
      <c r="O2028" s="523"/>
      <c r="P2028" s="523"/>
      <c r="Q2028" s="523"/>
      <c r="R2028" s="523"/>
    </row>
    <row r="2029" spans="1:18" s="471" customFormat="1" ht="12.75" customHeight="1" x14ac:dyDescent="0.25">
      <c r="A2029" s="467"/>
      <c r="B2029" s="523"/>
      <c r="C2029" s="523"/>
      <c r="D2029" s="523"/>
      <c r="E2029" s="523"/>
      <c r="F2029" s="523"/>
      <c r="G2029" s="523"/>
      <c r="H2029" s="523"/>
      <c r="I2029" s="523"/>
      <c r="J2029" s="523"/>
      <c r="K2029" s="523"/>
      <c r="L2029" s="523"/>
      <c r="M2029" s="523"/>
      <c r="N2029" s="523"/>
      <c r="O2029" s="523"/>
      <c r="P2029" s="523"/>
      <c r="Q2029" s="523"/>
      <c r="R2029" s="523"/>
    </row>
    <row r="2030" spans="1:18" s="471" customFormat="1" ht="12.75" customHeight="1" x14ac:dyDescent="0.25">
      <c r="A2030" s="467"/>
      <c r="B2030" s="523"/>
      <c r="C2030" s="523"/>
      <c r="D2030" s="523"/>
      <c r="E2030" s="523"/>
      <c r="F2030" s="523"/>
      <c r="G2030" s="523"/>
      <c r="H2030" s="523"/>
      <c r="I2030" s="523"/>
      <c r="J2030" s="523"/>
      <c r="K2030" s="523"/>
      <c r="L2030" s="523"/>
      <c r="M2030" s="523"/>
      <c r="N2030" s="523"/>
      <c r="O2030" s="523"/>
      <c r="P2030" s="523"/>
      <c r="Q2030" s="523"/>
      <c r="R2030" s="523"/>
    </row>
    <row r="2031" spans="1:18" s="471" customFormat="1" ht="12.75" customHeight="1" x14ac:dyDescent="0.25">
      <c r="A2031" s="467"/>
      <c r="B2031" s="523"/>
      <c r="C2031" s="523"/>
      <c r="D2031" s="523"/>
      <c r="E2031" s="523"/>
      <c r="F2031" s="523"/>
      <c r="G2031" s="523"/>
      <c r="H2031" s="523"/>
      <c r="I2031" s="523"/>
      <c r="J2031" s="523"/>
      <c r="K2031" s="523"/>
      <c r="L2031" s="523"/>
      <c r="M2031" s="523"/>
      <c r="N2031" s="523"/>
      <c r="O2031" s="523"/>
      <c r="P2031" s="523"/>
      <c r="Q2031" s="523"/>
      <c r="R2031" s="523"/>
    </row>
    <row r="2032" spans="1:18" s="471" customFormat="1" ht="12.75" customHeight="1" x14ac:dyDescent="0.25">
      <c r="A2032" s="467"/>
      <c r="B2032" s="523"/>
      <c r="C2032" s="523"/>
      <c r="D2032" s="523"/>
      <c r="E2032" s="523"/>
      <c r="F2032" s="523"/>
      <c r="G2032" s="523"/>
      <c r="H2032" s="523"/>
      <c r="I2032" s="523"/>
      <c r="J2032" s="523"/>
      <c r="K2032" s="523"/>
      <c r="L2032" s="523"/>
      <c r="M2032" s="523"/>
      <c r="N2032" s="523"/>
      <c r="O2032" s="523"/>
      <c r="P2032" s="523"/>
      <c r="Q2032" s="523"/>
      <c r="R2032" s="523"/>
    </row>
    <row r="2033" spans="1:18" s="471" customFormat="1" ht="12.75" customHeight="1" x14ac:dyDescent="0.25">
      <c r="A2033" s="467"/>
      <c r="B2033" s="523"/>
      <c r="C2033" s="523"/>
      <c r="D2033" s="523"/>
      <c r="E2033" s="523"/>
      <c r="F2033" s="523"/>
      <c r="G2033" s="523"/>
      <c r="H2033" s="523"/>
      <c r="I2033" s="523"/>
      <c r="J2033" s="523"/>
      <c r="K2033" s="523"/>
      <c r="L2033" s="523"/>
      <c r="M2033" s="523"/>
      <c r="N2033" s="523"/>
      <c r="O2033" s="523"/>
      <c r="P2033" s="523"/>
      <c r="Q2033" s="523"/>
      <c r="R2033" s="523"/>
    </row>
    <row r="2034" spans="1:18" s="471" customFormat="1" ht="12.75" customHeight="1" x14ac:dyDescent="0.25">
      <c r="A2034" s="467"/>
      <c r="B2034" s="523"/>
      <c r="C2034" s="523"/>
      <c r="D2034" s="523"/>
      <c r="E2034" s="523"/>
      <c r="F2034" s="523"/>
      <c r="G2034" s="523"/>
      <c r="H2034" s="523"/>
      <c r="I2034" s="523"/>
      <c r="J2034" s="523"/>
      <c r="K2034" s="523"/>
      <c r="L2034" s="523"/>
      <c r="M2034" s="523"/>
      <c r="N2034" s="523"/>
      <c r="O2034" s="523"/>
      <c r="P2034" s="523"/>
      <c r="Q2034" s="523"/>
      <c r="R2034" s="523"/>
    </row>
    <row r="2035" spans="1:18" s="471" customFormat="1" ht="12.75" customHeight="1" x14ac:dyDescent="0.25">
      <c r="A2035" s="467"/>
      <c r="B2035" s="523"/>
      <c r="C2035" s="523"/>
      <c r="D2035" s="523"/>
      <c r="E2035" s="523"/>
      <c r="F2035" s="523"/>
      <c r="G2035" s="523"/>
      <c r="H2035" s="523"/>
      <c r="I2035" s="523"/>
      <c r="J2035" s="523"/>
      <c r="K2035" s="523"/>
      <c r="L2035" s="523"/>
      <c r="M2035" s="523"/>
      <c r="N2035" s="523"/>
      <c r="O2035" s="523"/>
      <c r="P2035" s="523"/>
      <c r="Q2035" s="523"/>
      <c r="R2035" s="523"/>
    </row>
    <row r="2036" spans="1:18" s="471" customFormat="1" ht="12.75" customHeight="1" x14ac:dyDescent="0.25">
      <c r="A2036" s="467"/>
      <c r="B2036" s="523"/>
      <c r="C2036" s="523"/>
      <c r="D2036" s="523"/>
      <c r="E2036" s="523"/>
      <c r="F2036" s="523"/>
      <c r="G2036" s="523"/>
      <c r="H2036" s="523"/>
      <c r="I2036" s="523"/>
      <c r="J2036" s="523"/>
      <c r="K2036" s="523"/>
      <c r="L2036" s="523"/>
      <c r="M2036" s="523"/>
      <c r="N2036" s="523"/>
      <c r="O2036" s="523"/>
      <c r="P2036" s="523"/>
      <c r="Q2036" s="523"/>
      <c r="R2036" s="523"/>
    </row>
    <row r="2037" spans="1:18" s="471" customFormat="1" ht="12.75" customHeight="1" x14ac:dyDescent="0.25">
      <c r="A2037" s="467"/>
      <c r="B2037" s="523"/>
      <c r="C2037" s="523"/>
      <c r="D2037" s="523"/>
      <c r="E2037" s="523"/>
      <c r="F2037" s="523"/>
      <c r="G2037" s="523"/>
      <c r="H2037" s="523"/>
      <c r="I2037" s="523"/>
      <c r="J2037" s="523"/>
      <c r="K2037" s="523"/>
      <c r="L2037" s="523"/>
      <c r="M2037" s="523"/>
      <c r="N2037" s="523"/>
      <c r="O2037" s="523"/>
      <c r="P2037" s="523"/>
      <c r="Q2037" s="523"/>
      <c r="R2037" s="523"/>
    </row>
    <row r="2038" spans="1:18" s="471" customFormat="1" ht="12.75" customHeight="1" x14ac:dyDescent="0.25">
      <c r="A2038" s="467"/>
      <c r="B2038" s="523"/>
      <c r="C2038" s="523"/>
      <c r="D2038" s="523"/>
      <c r="E2038" s="523"/>
      <c r="F2038" s="523"/>
      <c r="G2038" s="523"/>
      <c r="H2038" s="523"/>
      <c r="I2038" s="523"/>
      <c r="J2038" s="523"/>
      <c r="K2038" s="523"/>
      <c r="L2038" s="523"/>
      <c r="M2038" s="523"/>
      <c r="N2038" s="523"/>
      <c r="O2038" s="523"/>
      <c r="P2038" s="523"/>
      <c r="Q2038" s="523"/>
      <c r="R2038" s="523"/>
    </row>
    <row r="2039" spans="1:18" s="471" customFormat="1" ht="12.75" customHeight="1" x14ac:dyDescent="0.25">
      <c r="A2039" s="467"/>
      <c r="B2039" s="523"/>
      <c r="C2039" s="523"/>
      <c r="D2039" s="523"/>
      <c r="E2039" s="523"/>
      <c r="F2039" s="523"/>
      <c r="G2039" s="523"/>
      <c r="H2039" s="523"/>
      <c r="I2039" s="523"/>
      <c r="J2039" s="523"/>
      <c r="K2039" s="523"/>
      <c r="L2039" s="523"/>
      <c r="M2039" s="523"/>
      <c r="N2039" s="523"/>
      <c r="O2039" s="523"/>
      <c r="P2039" s="523"/>
      <c r="Q2039" s="523"/>
      <c r="R2039" s="523"/>
    </row>
    <row r="2040" spans="1:18" s="471" customFormat="1" ht="12.75" customHeight="1" x14ac:dyDescent="0.25">
      <c r="A2040" s="467"/>
      <c r="B2040" s="523"/>
      <c r="C2040" s="523"/>
      <c r="D2040" s="523"/>
      <c r="E2040" s="523"/>
      <c r="F2040" s="523"/>
      <c r="G2040" s="523"/>
      <c r="H2040" s="523"/>
      <c r="I2040" s="523"/>
      <c r="J2040" s="523"/>
      <c r="K2040" s="523"/>
      <c r="L2040" s="523"/>
      <c r="M2040" s="523"/>
      <c r="N2040" s="523"/>
      <c r="O2040" s="523"/>
      <c r="P2040" s="523"/>
      <c r="Q2040" s="523"/>
      <c r="R2040" s="523"/>
    </row>
    <row r="2041" spans="1:18" s="471" customFormat="1" ht="12.75" customHeight="1" x14ac:dyDescent="0.25">
      <c r="A2041" s="467"/>
      <c r="B2041" s="523"/>
      <c r="C2041" s="523"/>
      <c r="D2041" s="523"/>
      <c r="E2041" s="523"/>
      <c r="F2041" s="523"/>
      <c r="G2041" s="523"/>
      <c r="H2041" s="523"/>
      <c r="I2041" s="523"/>
      <c r="J2041" s="523"/>
      <c r="K2041" s="523"/>
      <c r="L2041" s="523"/>
      <c r="M2041" s="523"/>
      <c r="N2041" s="523"/>
      <c r="O2041" s="523"/>
      <c r="P2041" s="523"/>
      <c r="Q2041" s="523"/>
      <c r="R2041" s="523"/>
    </row>
    <row r="2042" spans="1:18" s="471" customFormat="1" ht="12.75" customHeight="1" x14ac:dyDescent="0.25">
      <c r="A2042" s="467"/>
      <c r="B2042" s="523"/>
      <c r="C2042" s="523"/>
      <c r="D2042" s="523"/>
      <c r="E2042" s="523"/>
      <c r="F2042" s="523"/>
      <c r="G2042" s="523"/>
      <c r="H2042" s="523"/>
      <c r="I2042" s="523"/>
      <c r="J2042" s="523"/>
      <c r="K2042" s="523"/>
      <c r="L2042" s="523"/>
      <c r="M2042" s="523"/>
      <c r="N2042" s="523"/>
      <c r="O2042" s="523"/>
      <c r="P2042" s="523"/>
      <c r="Q2042" s="523"/>
      <c r="R2042" s="523"/>
    </row>
    <row r="2043" spans="1:18" s="471" customFormat="1" ht="12.75" customHeight="1" x14ac:dyDescent="0.25">
      <c r="A2043" s="467"/>
      <c r="B2043" s="523"/>
      <c r="C2043" s="523"/>
      <c r="D2043" s="523"/>
      <c r="E2043" s="523"/>
      <c r="F2043" s="523"/>
      <c r="G2043" s="523"/>
      <c r="H2043" s="523"/>
      <c r="I2043" s="523"/>
      <c r="J2043" s="523"/>
      <c r="K2043" s="523"/>
      <c r="L2043" s="523"/>
      <c r="M2043" s="523"/>
      <c r="N2043" s="523"/>
      <c r="O2043" s="523"/>
      <c r="P2043" s="523"/>
      <c r="Q2043" s="523"/>
      <c r="R2043" s="523"/>
    </row>
    <row r="2044" spans="1:18" s="471" customFormat="1" ht="12.75" customHeight="1" x14ac:dyDescent="0.25">
      <c r="A2044" s="467"/>
      <c r="B2044" s="523"/>
      <c r="C2044" s="523"/>
      <c r="D2044" s="523"/>
      <c r="E2044" s="523"/>
      <c r="F2044" s="523"/>
      <c r="G2044" s="523"/>
      <c r="H2044" s="523"/>
      <c r="I2044" s="523"/>
      <c r="J2044" s="523"/>
      <c r="K2044" s="523"/>
      <c r="L2044" s="523"/>
      <c r="M2044" s="523"/>
      <c r="N2044" s="523"/>
      <c r="O2044" s="523"/>
      <c r="P2044" s="523"/>
      <c r="Q2044" s="523"/>
      <c r="R2044" s="523"/>
    </row>
    <row r="2045" spans="1:18" s="471" customFormat="1" ht="12.75" customHeight="1" x14ac:dyDescent="0.25">
      <c r="A2045" s="467"/>
      <c r="B2045" s="523"/>
      <c r="C2045" s="523"/>
      <c r="D2045" s="523"/>
      <c r="E2045" s="523"/>
      <c r="F2045" s="523"/>
      <c r="G2045" s="523"/>
      <c r="H2045" s="523"/>
      <c r="I2045" s="523"/>
      <c r="J2045" s="523"/>
      <c r="K2045" s="523"/>
      <c r="L2045" s="523"/>
      <c r="M2045" s="523"/>
      <c r="N2045" s="523"/>
      <c r="O2045" s="523"/>
      <c r="P2045" s="523"/>
      <c r="Q2045" s="523"/>
      <c r="R2045" s="523"/>
    </row>
    <row r="2046" spans="1:18" s="471" customFormat="1" ht="12.75" customHeight="1" x14ac:dyDescent="0.25">
      <c r="A2046" s="467"/>
      <c r="B2046" s="523"/>
      <c r="C2046" s="523"/>
      <c r="D2046" s="523"/>
      <c r="E2046" s="523"/>
      <c r="F2046" s="523"/>
      <c r="G2046" s="523"/>
      <c r="H2046" s="523"/>
      <c r="I2046" s="523"/>
      <c r="J2046" s="523"/>
      <c r="K2046" s="523"/>
      <c r="L2046" s="523"/>
      <c r="M2046" s="523"/>
      <c r="N2046" s="523"/>
      <c r="O2046" s="523"/>
      <c r="P2046" s="523"/>
      <c r="Q2046" s="523"/>
      <c r="R2046" s="523"/>
    </row>
    <row r="2047" spans="1:18" s="471" customFormat="1" ht="12.75" customHeight="1" x14ac:dyDescent="0.25">
      <c r="A2047" s="467"/>
      <c r="B2047" s="523"/>
      <c r="C2047" s="523"/>
      <c r="D2047" s="523"/>
      <c r="E2047" s="523"/>
      <c r="F2047" s="523"/>
      <c r="G2047" s="523"/>
      <c r="H2047" s="523"/>
      <c r="I2047" s="523"/>
      <c r="J2047" s="523"/>
      <c r="K2047" s="523"/>
      <c r="L2047" s="523"/>
      <c r="M2047" s="523"/>
      <c r="N2047" s="523"/>
      <c r="O2047" s="523"/>
      <c r="P2047" s="523"/>
      <c r="Q2047" s="523"/>
      <c r="R2047" s="523"/>
    </row>
    <row r="2048" spans="1:18" s="471" customFormat="1" ht="12.75" customHeight="1" x14ac:dyDescent="0.25">
      <c r="A2048" s="467"/>
      <c r="B2048" s="523"/>
      <c r="C2048" s="523"/>
      <c r="D2048" s="523"/>
      <c r="E2048" s="523"/>
      <c r="F2048" s="523"/>
      <c r="G2048" s="523"/>
      <c r="H2048" s="523"/>
      <c r="I2048" s="523"/>
      <c r="J2048" s="523"/>
      <c r="K2048" s="523"/>
      <c r="L2048" s="523"/>
      <c r="M2048" s="523"/>
      <c r="N2048" s="523"/>
      <c r="O2048" s="523"/>
      <c r="P2048" s="523"/>
      <c r="Q2048" s="523"/>
      <c r="R2048" s="523"/>
    </row>
    <row r="2049" spans="1:18" s="471" customFormat="1" ht="12.75" customHeight="1" x14ac:dyDescent="0.25">
      <c r="A2049" s="467"/>
      <c r="B2049" s="523"/>
      <c r="C2049" s="523"/>
      <c r="D2049" s="523"/>
      <c r="E2049" s="523"/>
      <c r="F2049" s="523"/>
      <c r="G2049" s="523"/>
      <c r="H2049" s="523"/>
      <c r="I2049" s="523"/>
      <c r="J2049" s="523"/>
      <c r="K2049" s="523"/>
      <c r="L2049" s="523"/>
      <c r="M2049" s="523"/>
      <c r="N2049" s="523"/>
      <c r="O2049" s="523"/>
      <c r="P2049" s="523"/>
      <c r="Q2049" s="523"/>
      <c r="R2049" s="523"/>
    </row>
    <row r="2050" spans="1:18" s="471" customFormat="1" ht="12.75" customHeight="1" x14ac:dyDescent="0.25">
      <c r="A2050" s="467"/>
      <c r="B2050" s="523"/>
      <c r="C2050" s="523"/>
      <c r="D2050" s="523"/>
      <c r="E2050" s="523"/>
      <c r="F2050" s="523"/>
      <c r="G2050" s="523"/>
      <c r="H2050" s="523"/>
      <c r="I2050" s="523"/>
      <c r="J2050" s="523"/>
      <c r="K2050" s="523"/>
      <c r="L2050" s="523"/>
      <c r="M2050" s="523"/>
      <c r="N2050" s="523"/>
      <c r="O2050" s="523"/>
      <c r="P2050" s="523"/>
      <c r="Q2050" s="523"/>
      <c r="R2050" s="523"/>
    </row>
    <row r="2051" spans="1:18" s="471" customFormat="1" ht="12.75" customHeight="1" x14ac:dyDescent="0.25">
      <c r="A2051" s="467"/>
      <c r="B2051" s="523"/>
      <c r="C2051" s="523"/>
      <c r="D2051" s="523"/>
      <c r="E2051" s="523"/>
      <c r="F2051" s="523"/>
      <c r="G2051" s="523"/>
      <c r="H2051" s="523"/>
      <c r="I2051" s="523"/>
      <c r="J2051" s="523"/>
      <c r="K2051" s="523"/>
      <c r="L2051" s="523"/>
      <c r="M2051" s="523"/>
      <c r="N2051" s="523"/>
      <c r="O2051" s="523"/>
      <c r="P2051" s="523"/>
      <c r="Q2051" s="523"/>
      <c r="R2051" s="523"/>
    </row>
    <row r="2052" spans="1:18" s="471" customFormat="1" ht="12.75" customHeight="1" x14ac:dyDescent="0.25">
      <c r="A2052" s="467"/>
      <c r="B2052" s="523"/>
      <c r="C2052" s="523"/>
      <c r="D2052" s="523"/>
      <c r="E2052" s="523"/>
      <c r="F2052" s="523"/>
      <c r="G2052" s="523"/>
      <c r="H2052" s="523"/>
      <c r="I2052" s="523"/>
      <c r="J2052" s="523"/>
      <c r="K2052" s="523"/>
      <c r="L2052" s="523"/>
      <c r="M2052" s="523"/>
      <c r="N2052" s="523"/>
      <c r="O2052" s="523"/>
      <c r="P2052" s="523"/>
      <c r="Q2052" s="523"/>
      <c r="R2052" s="523"/>
    </row>
    <row r="2053" spans="1:18" s="471" customFormat="1" ht="12.75" customHeight="1" x14ac:dyDescent="0.25">
      <c r="A2053" s="467"/>
      <c r="B2053" s="523"/>
      <c r="C2053" s="523"/>
      <c r="D2053" s="523"/>
      <c r="E2053" s="523"/>
      <c r="F2053" s="523"/>
      <c r="G2053" s="523"/>
      <c r="H2053" s="523"/>
      <c r="I2053" s="523"/>
      <c r="J2053" s="523"/>
      <c r="K2053" s="523"/>
      <c r="L2053" s="523"/>
      <c r="M2053" s="523"/>
      <c r="N2053" s="523"/>
      <c r="O2053" s="523"/>
      <c r="P2053" s="523"/>
      <c r="Q2053" s="523"/>
      <c r="R2053" s="523"/>
    </row>
    <row r="2054" spans="1:18" s="471" customFormat="1" ht="12.75" customHeight="1" x14ac:dyDescent="0.25">
      <c r="A2054" s="467"/>
      <c r="B2054" s="523"/>
      <c r="C2054" s="523"/>
      <c r="D2054" s="523"/>
      <c r="E2054" s="523"/>
      <c r="F2054" s="523"/>
      <c r="G2054" s="523"/>
      <c r="H2054" s="523"/>
      <c r="I2054" s="523"/>
      <c r="J2054" s="523"/>
      <c r="K2054" s="523"/>
      <c r="L2054" s="523"/>
      <c r="M2054" s="523"/>
      <c r="N2054" s="523"/>
      <c r="O2054" s="523"/>
      <c r="P2054" s="523"/>
      <c r="Q2054" s="523"/>
      <c r="R2054" s="523"/>
    </row>
    <row r="2055" spans="1:18" s="471" customFormat="1" ht="12.75" customHeight="1" x14ac:dyDescent="0.25">
      <c r="A2055" s="467"/>
      <c r="B2055" s="523"/>
      <c r="C2055" s="523"/>
      <c r="D2055" s="523"/>
      <c r="E2055" s="523"/>
      <c r="F2055" s="523"/>
      <c r="G2055" s="523"/>
      <c r="H2055" s="523"/>
      <c r="I2055" s="523"/>
      <c r="J2055" s="523"/>
      <c r="K2055" s="523"/>
      <c r="L2055" s="523"/>
      <c r="M2055" s="523"/>
      <c r="N2055" s="523"/>
      <c r="O2055" s="523"/>
      <c r="P2055" s="523"/>
      <c r="Q2055" s="523"/>
      <c r="R2055" s="523"/>
    </row>
    <row r="2056" spans="1:18" s="471" customFormat="1" ht="12.75" customHeight="1" x14ac:dyDescent="0.25">
      <c r="A2056" s="467"/>
      <c r="B2056" s="523"/>
      <c r="C2056" s="523"/>
      <c r="D2056" s="523"/>
      <c r="E2056" s="523"/>
      <c r="F2056" s="523"/>
      <c r="G2056" s="523"/>
      <c r="H2056" s="523"/>
      <c r="I2056" s="523"/>
      <c r="J2056" s="523"/>
      <c r="K2056" s="523"/>
      <c r="L2056" s="523"/>
      <c r="M2056" s="523"/>
      <c r="N2056" s="523"/>
      <c r="O2056" s="523"/>
      <c r="P2056" s="523"/>
      <c r="Q2056" s="523"/>
      <c r="R2056" s="523"/>
    </row>
    <row r="2057" spans="1:18" s="471" customFormat="1" ht="12.75" customHeight="1" x14ac:dyDescent="0.25">
      <c r="A2057" s="467"/>
      <c r="B2057" s="523"/>
      <c r="C2057" s="523"/>
      <c r="D2057" s="523"/>
      <c r="E2057" s="523"/>
      <c r="F2057" s="523"/>
      <c r="G2057" s="523"/>
      <c r="H2057" s="523"/>
      <c r="I2057" s="523"/>
      <c r="J2057" s="523"/>
      <c r="K2057" s="523"/>
      <c r="L2057" s="523"/>
      <c r="M2057" s="523"/>
      <c r="N2057" s="523"/>
      <c r="O2057" s="523"/>
      <c r="P2057" s="523"/>
      <c r="Q2057" s="523"/>
      <c r="R2057" s="523"/>
    </row>
    <row r="2058" spans="1:18" s="471" customFormat="1" ht="12.75" customHeight="1" x14ac:dyDescent="0.25">
      <c r="A2058" s="467"/>
      <c r="B2058" s="523"/>
      <c r="C2058" s="523"/>
      <c r="D2058" s="523"/>
      <c r="E2058" s="523"/>
      <c r="F2058" s="523"/>
      <c r="G2058" s="523"/>
      <c r="H2058" s="523"/>
      <c r="I2058" s="523"/>
      <c r="J2058" s="523"/>
      <c r="K2058" s="523"/>
      <c r="L2058" s="523"/>
      <c r="M2058" s="523"/>
      <c r="N2058" s="523"/>
      <c r="O2058" s="523"/>
      <c r="P2058" s="523"/>
      <c r="Q2058" s="523"/>
      <c r="R2058" s="523"/>
    </row>
    <row r="2059" spans="1:18" s="471" customFormat="1" ht="12.75" customHeight="1" x14ac:dyDescent="0.25">
      <c r="A2059" s="467"/>
      <c r="B2059" s="523"/>
      <c r="C2059" s="523"/>
      <c r="D2059" s="523"/>
      <c r="E2059" s="523"/>
      <c r="F2059" s="523"/>
      <c r="G2059" s="523"/>
      <c r="H2059" s="523"/>
      <c r="I2059" s="523"/>
      <c r="J2059" s="523"/>
      <c r="K2059" s="523"/>
      <c r="L2059" s="523"/>
      <c r="M2059" s="523"/>
      <c r="N2059" s="523"/>
      <c r="O2059" s="523"/>
      <c r="P2059" s="523"/>
      <c r="Q2059" s="523"/>
      <c r="R2059" s="523"/>
    </row>
    <row r="2060" spans="1:18" s="471" customFormat="1" ht="12.75" customHeight="1" x14ac:dyDescent="0.25">
      <c r="A2060" s="467"/>
      <c r="B2060" s="523"/>
      <c r="C2060" s="523"/>
      <c r="D2060" s="523"/>
      <c r="E2060" s="523"/>
      <c r="F2060" s="523"/>
      <c r="G2060" s="523"/>
      <c r="H2060" s="523"/>
      <c r="I2060" s="523"/>
      <c r="J2060" s="523"/>
      <c r="K2060" s="523"/>
      <c r="L2060" s="523"/>
      <c r="M2060" s="523"/>
      <c r="N2060" s="523"/>
      <c r="O2060" s="523"/>
      <c r="P2060" s="523"/>
      <c r="Q2060" s="523"/>
      <c r="R2060" s="523"/>
    </row>
    <row r="2061" spans="1:18" s="471" customFormat="1" ht="12.75" customHeight="1" x14ac:dyDescent="0.25">
      <c r="A2061" s="467"/>
      <c r="B2061" s="523"/>
      <c r="C2061" s="523"/>
      <c r="D2061" s="523"/>
      <c r="E2061" s="523"/>
      <c r="F2061" s="523"/>
      <c r="G2061" s="523"/>
      <c r="H2061" s="523"/>
      <c r="I2061" s="523"/>
      <c r="J2061" s="523"/>
      <c r="K2061" s="523"/>
      <c r="L2061" s="523"/>
      <c r="M2061" s="523"/>
      <c r="N2061" s="523"/>
      <c r="O2061" s="523"/>
      <c r="P2061" s="523"/>
      <c r="Q2061" s="523"/>
      <c r="R2061" s="523"/>
    </row>
    <row r="2062" spans="1:18" s="471" customFormat="1" ht="12.75" customHeight="1" x14ac:dyDescent="0.25">
      <c r="A2062" s="467"/>
      <c r="B2062" s="523"/>
      <c r="C2062" s="523"/>
      <c r="D2062" s="523"/>
      <c r="E2062" s="523"/>
      <c r="F2062" s="523"/>
      <c r="G2062" s="523"/>
      <c r="H2062" s="523"/>
      <c r="I2062" s="523"/>
      <c r="J2062" s="523"/>
      <c r="K2062" s="523"/>
      <c r="L2062" s="523"/>
      <c r="M2062" s="523"/>
      <c r="N2062" s="523"/>
      <c r="O2062" s="523"/>
      <c r="P2062" s="523"/>
      <c r="Q2062" s="523"/>
      <c r="R2062" s="523"/>
    </row>
    <row r="2063" spans="1:18" s="471" customFormat="1" ht="12.75" customHeight="1" x14ac:dyDescent="0.25">
      <c r="A2063" s="467"/>
      <c r="B2063" s="523"/>
      <c r="C2063" s="523"/>
      <c r="D2063" s="523"/>
      <c r="E2063" s="523"/>
      <c r="F2063" s="523"/>
      <c r="G2063" s="523"/>
      <c r="H2063" s="523"/>
      <c r="I2063" s="523"/>
      <c r="J2063" s="523"/>
      <c r="K2063" s="523"/>
      <c r="L2063" s="523"/>
      <c r="M2063" s="523"/>
      <c r="N2063" s="523"/>
      <c r="O2063" s="523"/>
      <c r="P2063" s="523"/>
      <c r="Q2063" s="523"/>
      <c r="R2063" s="523"/>
    </row>
    <row r="2064" spans="1:18" s="471" customFormat="1" ht="12.75" customHeight="1" x14ac:dyDescent="0.25">
      <c r="A2064" s="467"/>
      <c r="B2064" s="523"/>
      <c r="C2064" s="523"/>
      <c r="D2064" s="523"/>
      <c r="E2064" s="523"/>
      <c r="F2064" s="523"/>
      <c r="G2064" s="523"/>
      <c r="H2064" s="523"/>
      <c r="I2064" s="523"/>
      <c r="J2064" s="523"/>
      <c r="K2064" s="523"/>
      <c r="L2064" s="523"/>
      <c r="M2064" s="523"/>
      <c r="N2064" s="523"/>
      <c r="O2064" s="523"/>
      <c r="P2064" s="523"/>
      <c r="Q2064" s="523"/>
      <c r="R2064" s="523"/>
    </row>
    <row r="2065" spans="1:18" s="471" customFormat="1" ht="12.75" customHeight="1" x14ac:dyDescent="0.25">
      <c r="A2065" s="467"/>
      <c r="B2065" s="523"/>
      <c r="C2065" s="523"/>
      <c r="D2065" s="523"/>
      <c r="E2065" s="523"/>
      <c r="F2065" s="523"/>
      <c r="G2065" s="523"/>
      <c r="H2065" s="523"/>
      <c r="I2065" s="523"/>
      <c r="J2065" s="523"/>
      <c r="K2065" s="523"/>
      <c r="L2065" s="523"/>
      <c r="M2065" s="523"/>
      <c r="N2065" s="523"/>
      <c r="O2065" s="523"/>
      <c r="P2065" s="523"/>
      <c r="Q2065" s="523"/>
      <c r="R2065" s="523"/>
    </row>
    <row r="2066" spans="1:18" s="471" customFormat="1" ht="12.75" customHeight="1" x14ac:dyDescent="0.25">
      <c r="A2066" s="467"/>
      <c r="B2066" s="523"/>
      <c r="C2066" s="523"/>
      <c r="D2066" s="523"/>
      <c r="E2066" s="523"/>
      <c r="F2066" s="523"/>
      <c r="G2066" s="523"/>
      <c r="H2066" s="523"/>
      <c r="I2066" s="523"/>
      <c r="J2066" s="523"/>
      <c r="K2066" s="523"/>
      <c r="L2066" s="523"/>
      <c r="M2066" s="523"/>
      <c r="N2066" s="523"/>
      <c r="O2066" s="523"/>
      <c r="P2066" s="523"/>
      <c r="Q2066" s="523"/>
      <c r="R2066" s="523"/>
    </row>
    <row r="2067" spans="1:18" s="471" customFormat="1" ht="12.75" customHeight="1" x14ac:dyDescent="0.25">
      <c r="A2067" s="467"/>
      <c r="B2067" s="523"/>
      <c r="C2067" s="523"/>
      <c r="D2067" s="523"/>
      <c r="E2067" s="523"/>
      <c r="F2067" s="523"/>
      <c r="G2067" s="523"/>
      <c r="H2067" s="523"/>
      <c r="I2067" s="523"/>
      <c r="J2067" s="523"/>
      <c r="K2067" s="523"/>
      <c r="L2067" s="523"/>
      <c r="M2067" s="523"/>
      <c r="N2067" s="523"/>
      <c r="O2067" s="523"/>
      <c r="P2067" s="523"/>
      <c r="Q2067" s="523"/>
      <c r="R2067" s="523"/>
    </row>
    <row r="2068" spans="1:18" s="471" customFormat="1" ht="12.75" customHeight="1" x14ac:dyDescent="0.25">
      <c r="A2068" s="467"/>
      <c r="B2068" s="523"/>
      <c r="C2068" s="523"/>
      <c r="D2068" s="523"/>
      <c r="E2068" s="523"/>
      <c r="F2068" s="523"/>
      <c r="G2068" s="523"/>
      <c r="H2068" s="523"/>
      <c r="I2068" s="523"/>
      <c r="J2068" s="523"/>
      <c r="K2068" s="523"/>
      <c r="L2068" s="523"/>
      <c r="M2068" s="523"/>
      <c r="N2068" s="523"/>
      <c r="O2068" s="523"/>
      <c r="P2068" s="523"/>
      <c r="Q2068" s="523"/>
      <c r="R2068" s="523"/>
    </row>
    <row r="2069" spans="1:18" s="471" customFormat="1" ht="12.75" customHeight="1" x14ac:dyDescent="0.25">
      <c r="A2069" s="467"/>
      <c r="B2069" s="523"/>
      <c r="C2069" s="523"/>
      <c r="D2069" s="523"/>
      <c r="E2069" s="523"/>
      <c r="F2069" s="523"/>
      <c r="G2069" s="523"/>
      <c r="H2069" s="523"/>
      <c r="I2069" s="523"/>
      <c r="J2069" s="523"/>
      <c r="K2069" s="523"/>
      <c r="L2069" s="523"/>
      <c r="M2069" s="523"/>
      <c r="N2069" s="523"/>
      <c r="O2069" s="523"/>
      <c r="P2069" s="523"/>
      <c r="Q2069" s="523"/>
      <c r="R2069" s="523"/>
    </row>
    <row r="2070" spans="1:18" s="471" customFormat="1" ht="12.75" customHeight="1" x14ac:dyDescent="0.25">
      <c r="A2070" s="467"/>
      <c r="B2070" s="523"/>
      <c r="C2070" s="523"/>
      <c r="D2070" s="523"/>
      <c r="E2070" s="523"/>
      <c r="F2070" s="523"/>
      <c r="G2070" s="523"/>
      <c r="H2070" s="523"/>
      <c r="I2070" s="523"/>
      <c r="J2070" s="523"/>
      <c r="K2070" s="523"/>
      <c r="L2070" s="523"/>
      <c r="M2070" s="523"/>
      <c r="N2070" s="523"/>
      <c r="O2070" s="523"/>
      <c r="P2070" s="523"/>
      <c r="Q2070" s="523"/>
      <c r="R2070" s="523"/>
    </row>
    <row r="2071" spans="1:18" s="471" customFormat="1" ht="12.75" customHeight="1" x14ac:dyDescent="0.25">
      <c r="A2071" s="467"/>
      <c r="B2071" s="523"/>
      <c r="C2071" s="523"/>
      <c r="D2071" s="523"/>
      <c r="E2071" s="523"/>
      <c r="F2071" s="523"/>
      <c r="G2071" s="523"/>
      <c r="H2071" s="523"/>
      <c r="I2071" s="523"/>
      <c r="J2071" s="523"/>
      <c r="K2071" s="523"/>
      <c r="L2071" s="523"/>
      <c r="M2071" s="523"/>
      <c r="N2071" s="523"/>
      <c r="O2071" s="523"/>
      <c r="P2071" s="523"/>
      <c r="Q2071" s="523"/>
      <c r="R2071" s="523"/>
    </row>
    <row r="2072" spans="1:18" s="471" customFormat="1" ht="12.75" customHeight="1" x14ac:dyDescent="0.25">
      <c r="A2072" s="467"/>
      <c r="B2072" s="523"/>
      <c r="C2072" s="523"/>
      <c r="D2072" s="523"/>
      <c r="E2072" s="523"/>
      <c r="F2072" s="523"/>
      <c r="G2072" s="523"/>
      <c r="H2072" s="523"/>
      <c r="I2072" s="523"/>
      <c r="J2072" s="523"/>
      <c r="K2072" s="523"/>
      <c r="L2072" s="523"/>
      <c r="M2072" s="523"/>
      <c r="N2072" s="523"/>
      <c r="O2072" s="523"/>
      <c r="P2072" s="523"/>
      <c r="Q2072" s="523"/>
      <c r="R2072" s="523"/>
    </row>
    <row r="2073" spans="1:18" s="471" customFormat="1" ht="12.75" customHeight="1" x14ac:dyDescent="0.25">
      <c r="A2073" s="467"/>
      <c r="B2073" s="523"/>
      <c r="C2073" s="523"/>
      <c r="D2073" s="523"/>
      <c r="E2073" s="523"/>
      <c r="F2073" s="523"/>
      <c r="G2073" s="523"/>
      <c r="H2073" s="523"/>
      <c r="I2073" s="523"/>
      <c r="J2073" s="523"/>
      <c r="K2073" s="523"/>
      <c r="L2073" s="523"/>
      <c r="M2073" s="523"/>
      <c r="N2073" s="523"/>
      <c r="O2073" s="523"/>
      <c r="P2073" s="523"/>
      <c r="Q2073" s="523"/>
      <c r="R2073" s="523"/>
    </row>
    <row r="2074" spans="1:18" s="471" customFormat="1" ht="12.75" customHeight="1" x14ac:dyDescent="0.25">
      <c r="A2074" s="467"/>
      <c r="B2074" s="523"/>
      <c r="C2074" s="523"/>
      <c r="D2074" s="523"/>
      <c r="E2074" s="523"/>
      <c r="F2074" s="523"/>
      <c r="G2074" s="523"/>
      <c r="H2074" s="523"/>
      <c r="I2074" s="523"/>
      <c r="J2074" s="523"/>
      <c r="K2074" s="523"/>
      <c r="L2074" s="523"/>
      <c r="M2074" s="523"/>
      <c r="N2074" s="523"/>
      <c r="O2074" s="523"/>
      <c r="P2074" s="523"/>
      <c r="Q2074" s="523"/>
      <c r="R2074" s="523"/>
    </row>
    <row r="2075" spans="1:18" s="471" customFormat="1" ht="12.75" customHeight="1" x14ac:dyDescent="0.25">
      <c r="A2075" s="467"/>
      <c r="B2075" s="523"/>
      <c r="C2075" s="523"/>
      <c r="D2075" s="523"/>
      <c r="E2075" s="523"/>
      <c r="F2075" s="523"/>
      <c r="G2075" s="523"/>
      <c r="H2075" s="523"/>
      <c r="I2075" s="523"/>
      <c r="J2075" s="523"/>
      <c r="K2075" s="523"/>
      <c r="L2075" s="523"/>
      <c r="M2075" s="523"/>
      <c r="N2075" s="523"/>
      <c r="O2075" s="523"/>
      <c r="P2075" s="523"/>
      <c r="Q2075" s="523"/>
      <c r="R2075" s="523"/>
    </row>
    <row r="2076" spans="1:18" s="471" customFormat="1" ht="12.75" customHeight="1" x14ac:dyDescent="0.25">
      <c r="A2076" s="467"/>
      <c r="B2076" s="523"/>
      <c r="C2076" s="523"/>
      <c r="D2076" s="523"/>
      <c r="E2076" s="523"/>
      <c r="F2076" s="523"/>
      <c r="G2076" s="523"/>
      <c r="H2076" s="523"/>
      <c r="I2076" s="523"/>
      <c r="J2076" s="523"/>
      <c r="K2076" s="523"/>
      <c r="L2076" s="523"/>
      <c r="M2076" s="523"/>
      <c r="N2076" s="523"/>
      <c r="O2076" s="523"/>
      <c r="P2076" s="523"/>
      <c r="Q2076" s="523"/>
      <c r="R2076" s="523"/>
    </row>
    <row r="2077" spans="1:18" s="471" customFormat="1" ht="12.75" customHeight="1" x14ac:dyDescent="0.25">
      <c r="A2077" s="467"/>
      <c r="B2077" s="523"/>
      <c r="C2077" s="523"/>
      <c r="D2077" s="523"/>
      <c r="E2077" s="523"/>
      <c r="F2077" s="523"/>
      <c r="G2077" s="523"/>
      <c r="H2077" s="523"/>
      <c r="I2077" s="523"/>
      <c r="J2077" s="523"/>
      <c r="K2077" s="523"/>
      <c r="L2077" s="523"/>
      <c r="M2077" s="523"/>
      <c r="N2077" s="523"/>
      <c r="O2077" s="523"/>
      <c r="P2077" s="523"/>
      <c r="Q2077" s="523"/>
      <c r="R2077" s="523"/>
    </row>
    <row r="2078" spans="1:18" s="471" customFormat="1" ht="12.75" customHeight="1" x14ac:dyDescent="0.25">
      <c r="A2078" s="467"/>
      <c r="B2078" s="523"/>
      <c r="C2078" s="523"/>
      <c r="D2078" s="523"/>
      <c r="E2078" s="523"/>
      <c r="F2078" s="523"/>
      <c r="G2078" s="523"/>
      <c r="H2078" s="523"/>
      <c r="I2078" s="523"/>
      <c r="J2078" s="523"/>
      <c r="K2078" s="523"/>
      <c r="L2078" s="523"/>
      <c r="M2078" s="523"/>
      <c r="N2078" s="523"/>
      <c r="O2078" s="523"/>
      <c r="P2078" s="523"/>
      <c r="Q2078" s="523"/>
      <c r="R2078" s="523"/>
    </row>
    <row r="2079" spans="1:18" s="471" customFormat="1" ht="12.75" customHeight="1" x14ac:dyDescent="0.25">
      <c r="A2079" s="467"/>
      <c r="B2079" s="523"/>
      <c r="C2079" s="523"/>
      <c r="D2079" s="523"/>
      <c r="E2079" s="523"/>
      <c r="F2079" s="523"/>
      <c r="G2079" s="523"/>
      <c r="H2079" s="523"/>
      <c r="I2079" s="523"/>
      <c r="J2079" s="523"/>
      <c r="K2079" s="523"/>
      <c r="L2079" s="523"/>
      <c r="M2079" s="523"/>
      <c r="N2079" s="523"/>
      <c r="O2079" s="523"/>
      <c r="P2079" s="523"/>
      <c r="Q2079" s="523"/>
      <c r="R2079" s="523"/>
    </row>
    <row r="2080" spans="1:18" s="471" customFormat="1" ht="12.75" customHeight="1" x14ac:dyDescent="0.25">
      <c r="A2080" s="467"/>
      <c r="B2080" s="523"/>
      <c r="C2080" s="523"/>
      <c r="D2080" s="523"/>
      <c r="E2080" s="523"/>
      <c r="F2080" s="523"/>
      <c r="G2080" s="523"/>
      <c r="H2080" s="523"/>
      <c r="I2080" s="523"/>
      <c r="J2080" s="523"/>
      <c r="K2080" s="523"/>
      <c r="L2080" s="523"/>
      <c r="M2080" s="523"/>
      <c r="N2080" s="523"/>
      <c r="O2080" s="523"/>
      <c r="P2080" s="523"/>
      <c r="Q2080" s="523"/>
      <c r="R2080" s="523"/>
    </row>
    <row r="2081" spans="1:18" s="471" customFormat="1" ht="12.75" customHeight="1" x14ac:dyDescent="0.25">
      <c r="A2081" s="467"/>
      <c r="B2081" s="523"/>
      <c r="C2081" s="523"/>
      <c r="D2081" s="523"/>
      <c r="E2081" s="523"/>
      <c r="F2081" s="523"/>
      <c r="G2081" s="523"/>
      <c r="H2081" s="523"/>
      <c r="I2081" s="523"/>
      <c r="J2081" s="523"/>
      <c r="K2081" s="523"/>
      <c r="L2081" s="523"/>
      <c r="M2081" s="523"/>
      <c r="N2081" s="523"/>
      <c r="O2081" s="523"/>
      <c r="P2081" s="523"/>
      <c r="Q2081" s="523"/>
      <c r="R2081" s="523"/>
    </row>
    <row r="2082" spans="1:18" s="471" customFormat="1" ht="12.75" customHeight="1" x14ac:dyDescent="0.25">
      <c r="A2082" s="467"/>
      <c r="B2082" s="523"/>
      <c r="C2082" s="523"/>
      <c r="D2082" s="523"/>
      <c r="E2082" s="523"/>
      <c r="F2082" s="523"/>
      <c r="G2082" s="523"/>
      <c r="H2082" s="523"/>
      <c r="I2082" s="523"/>
      <c r="J2082" s="523"/>
      <c r="K2082" s="523"/>
      <c r="L2082" s="523"/>
      <c r="M2082" s="523"/>
      <c r="N2082" s="523"/>
      <c r="O2082" s="523"/>
      <c r="P2082" s="523"/>
      <c r="Q2082" s="523"/>
      <c r="R2082" s="523"/>
    </row>
    <row r="2083" spans="1:18" s="471" customFormat="1" ht="12.75" customHeight="1" x14ac:dyDescent="0.25">
      <c r="A2083" s="467"/>
      <c r="B2083" s="523"/>
      <c r="C2083" s="523"/>
      <c r="D2083" s="523"/>
      <c r="E2083" s="523"/>
      <c r="F2083" s="523"/>
      <c r="G2083" s="523"/>
      <c r="H2083" s="523"/>
      <c r="I2083" s="523"/>
      <c r="J2083" s="523"/>
      <c r="K2083" s="523"/>
      <c r="L2083" s="523"/>
      <c r="M2083" s="523"/>
      <c r="N2083" s="523"/>
      <c r="O2083" s="523"/>
      <c r="P2083" s="523"/>
      <c r="Q2083" s="523"/>
      <c r="R2083" s="523"/>
    </row>
    <row r="2084" spans="1:18" s="471" customFormat="1" ht="12.75" customHeight="1" x14ac:dyDescent="0.25">
      <c r="A2084" s="467"/>
      <c r="B2084" s="523"/>
      <c r="C2084" s="523"/>
      <c r="D2084" s="523"/>
      <c r="E2084" s="523"/>
      <c r="F2084" s="523"/>
      <c r="G2084" s="523"/>
      <c r="H2084" s="523"/>
      <c r="I2084" s="523"/>
      <c r="J2084" s="523"/>
      <c r="K2084" s="523"/>
      <c r="L2084" s="523"/>
      <c r="M2084" s="523"/>
      <c r="N2084" s="523"/>
      <c r="O2084" s="523"/>
      <c r="P2084" s="523"/>
      <c r="Q2084" s="523"/>
      <c r="R2084" s="523"/>
    </row>
    <row r="2085" spans="1:18" s="471" customFormat="1" ht="12.75" customHeight="1" x14ac:dyDescent="0.25">
      <c r="A2085" s="467"/>
      <c r="B2085" s="523"/>
      <c r="C2085" s="523"/>
      <c r="D2085" s="523"/>
      <c r="E2085" s="523"/>
      <c r="F2085" s="523"/>
      <c r="G2085" s="523"/>
      <c r="H2085" s="523"/>
      <c r="I2085" s="523"/>
      <c r="J2085" s="523"/>
      <c r="K2085" s="523"/>
      <c r="L2085" s="523"/>
      <c r="M2085" s="523"/>
      <c r="N2085" s="523"/>
      <c r="O2085" s="523"/>
      <c r="P2085" s="523"/>
      <c r="Q2085" s="523"/>
      <c r="R2085" s="523"/>
    </row>
    <row r="2086" spans="1:18" s="471" customFormat="1" ht="12.75" customHeight="1" x14ac:dyDescent="0.25">
      <c r="A2086" s="467"/>
      <c r="B2086" s="523"/>
      <c r="C2086" s="523"/>
      <c r="D2086" s="523"/>
      <c r="E2086" s="523"/>
      <c r="F2086" s="523"/>
      <c r="G2086" s="523"/>
      <c r="H2086" s="523"/>
      <c r="I2086" s="523"/>
      <c r="J2086" s="523"/>
      <c r="K2086" s="523"/>
      <c r="L2086" s="523"/>
      <c r="M2086" s="523"/>
      <c r="N2086" s="523"/>
      <c r="O2086" s="523"/>
      <c r="P2086" s="523"/>
      <c r="Q2086" s="523"/>
      <c r="R2086" s="523"/>
    </row>
    <row r="2087" spans="1:18" s="471" customFormat="1" ht="12.75" customHeight="1" x14ac:dyDescent="0.25">
      <c r="A2087" s="467"/>
      <c r="B2087" s="523"/>
      <c r="C2087" s="523"/>
      <c r="D2087" s="523"/>
      <c r="E2087" s="523"/>
      <c r="F2087" s="523"/>
      <c r="G2087" s="523"/>
      <c r="H2087" s="523"/>
      <c r="I2087" s="523"/>
      <c r="J2087" s="523"/>
      <c r="K2087" s="523"/>
      <c r="L2087" s="523"/>
      <c r="M2087" s="523"/>
      <c r="N2087" s="523"/>
      <c r="O2087" s="523"/>
      <c r="P2087" s="523"/>
      <c r="Q2087" s="523"/>
      <c r="R2087" s="523"/>
    </row>
    <row r="2088" spans="1:18" s="471" customFormat="1" ht="12.75" customHeight="1" x14ac:dyDescent="0.25">
      <c r="A2088" s="467"/>
      <c r="B2088" s="523"/>
      <c r="C2088" s="523"/>
      <c r="D2088" s="523"/>
      <c r="E2088" s="523"/>
      <c r="F2088" s="523"/>
      <c r="G2088" s="523"/>
      <c r="H2088" s="523"/>
      <c r="I2088" s="523"/>
      <c r="J2088" s="523"/>
      <c r="K2088" s="523"/>
      <c r="L2088" s="523"/>
      <c r="M2088" s="523"/>
      <c r="N2088" s="523"/>
      <c r="O2088" s="523"/>
      <c r="P2088" s="523"/>
      <c r="Q2088" s="523"/>
      <c r="R2088" s="523"/>
    </row>
    <row r="2089" spans="1:18" s="471" customFormat="1" ht="12.75" customHeight="1" x14ac:dyDescent="0.25">
      <c r="A2089" s="467"/>
      <c r="B2089" s="523"/>
      <c r="C2089" s="523"/>
      <c r="D2089" s="523"/>
      <c r="E2089" s="523"/>
      <c r="F2089" s="523"/>
      <c r="G2089" s="523"/>
      <c r="H2089" s="523"/>
      <c r="I2089" s="523"/>
      <c r="J2089" s="523"/>
      <c r="K2089" s="523"/>
      <c r="L2089" s="523"/>
      <c r="M2089" s="523"/>
      <c r="N2089" s="523"/>
      <c r="O2089" s="523"/>
      <c r="P2089" s="523"/>
      <c r="Q2089" s="523"/>
      <c r="R2089" s="523"/>
    </row>
    <row r="2090" spans="1:18" s="471" customFormat="1" ht="12.75" customHeight="1" x14ac:dyDescent="0.25">
      <c r="A2090" s="467"/>
      <c r="B2090" s="523"/>
      <c r="C2090" s="523"/>
      <c r="D2090" s="523"/>
      <c r="E2090" s="523"/>
      <c r="F2090" s="523"/>
      <c r="G2090" s="523"/>
      <c r="H2090" s="523"/>
      <c r="I2090" s="523"/>
      <c r="J2090" s="523"/>
      <c r="K2090" s="523"/>
      <c r="L2090" s="523"/>
      <c r="M2090" s="523"/>
      <c r="N2090" s="523"/>
      <c r="O2090" s="523"/>
      <c r="P2090" s="523"/>
      <c r="Q2090" s="523"/>
      <c r="R2090" s="523"/>
    </row>
    <row r="2091" spans="1:18" s="471" customFormat="1" ht="12.75" customHeight="1" x14ac:dyDescent="0.25">
      <c r="A2091" s="467"/>
      <c r="B2091" s="523"/>
      <c r="C2091" s="523"/>
      <c r="D2091" s="523"/>
      <c r="E2091" s="523"/>
      <c r="F2091" s="523"/>
      <c r="G2091" s="523"/>
      <c r="H2091" s="523"/>
      <c r="I2091" s="523"/>
      <c r="J2091" s="523"/>
      <c r="K2091" s="523"/>
      <c r="L2091" s="523"/>
      <c r="M2091" s="523"/>
      <c r="N2091" s="523"/>
      <c r="O2091" s="523"/>
      <c r="P2091" s="523"/>
      <c r="Q2091" s="523"/>
      <c r="R2091" s="523"/>
    </row>
    <row r="2092" spans="1:18" s="471" customFormat="1" ht="12.75" customHeight="1" x14ac:dyDescent="0.25">
      <c r="A2092" s="467"/>
      <c r="B2092" s="523"/>
      <c r="C2092" s="523"/>
      <c r="D2092" s="523"/>
      <c r="E2092" s="523"/>
      <c r="F2092" s="523"/>
      <c r="G2092" s="523"/>
      <c r="H2092" s="523"/>
      <c r="I2092" s="523"/>
      <c r="J2092" s="523"/>
      <c r="K2092" s="523"/>
      <c r="L2092" s="523"/>
      <c r="M2092" s="523"/>
      <c r="N2092" s="523"/>
      <c r="O2092" s="523"/>
      <c r="P2092" s="523"/>
      <c r="Q2092" s="523"/>
      <c r="R2092" s="523"/>
    </row>
    <row r="2093" spans="1:18" s="471" customFormat="1" ht="12.75" customHeight="1" x14ac:dyDescent="0.25">
      <c r="A2093" s="467"/>
      <c r="B2093" s="523"/>
      <c r="C2093" s="523"/>
      <c r="D2093" s="523"/>
      <c r="E2093" s="523"/>
      <c r="F2093" s="523"/>
      <c r="G2093" s="523"/>
      <c r="H2093" s="523"/>
      <c r="I2093" s="523"/>
      <c r="J2093" s="523"/>
      <c r="K2093" s="523"/>
      <c r="L2093" s="523"/>
      <c r="M2093" s="523"/>
      <c r="N2093" s="523"/>
      <c r="O2093" s="523"/>
      <c r="P2093" s="523"/>
      <c r="Q2093" s="523"/>
      <c r="R2093" s="523"/>
    </row>
    <row r="2094" spans="1:18" s="471" customFormat="1" ht="12.75" customHeight="1" x14ac:dyDescent="0.25">
      <c r="A2094" s="467"/>
      <c r="B2094" s="523"/>
      <c r="C2094" s="523"/>
      <c r="D2094" s="523"/>
      <c r="E2094" s="523"/>
      <c r="F2094" s="523"/>
      <c r="G2094" s="523"/>
      <c r="H2094" s="523"/>
      <c r="I2094" s="523"/>
      <c r="J2094" s="523"/>
      <c r="K2094" s="523"/>
      <c r="L2094" s="523"/>
      <c r="M2094" s="523"/>
      <c r="N2094" s="523"/>
      <c r="O2094" s="523"/>
      <c r="P2094" s="523"/>
      <c r="Q2094" s="523"/>
      <c r="R2094" s="523"/>
    </row>
    <row r="2095" spans="1:18" s="471" customFormat="1" ht="12.75" customHeight="1" x14ac:dyDescent="0.25">
      <c r="A2095" s="467"/>
      <c r="B2095" s="523"/>
      <c r="C2095" s="523"/>
      <c r="D2095" s="523"/>
      <c r="E2095" s="523"/>
      <c r="F2095" s="523"/>
      <c r="G2095" s="523"/>
      <c r="H2095" s="523"/>
      <c r="I2095" s="523"/>
      <c r="J2095" s="523"/>
      <c r="K2095" s="523"/>
      <c r="L2095" s="523"/>
      <c r="M2095" s="523"/>
      <c r="N2095" s="523"/>
      <c r="O2095" s="523"/>
      <c r="P2095" s="523"/>
      <c r="Q2095" s="523"/>
      <c r="R2095" s="523"/>
    </row>
    <row r="2096" spans="1:18" s="471" customFormat="1" ht="12.75" customHeight="1" x14ac:dyDescent="0.25">
      <c r="A2096" s="467"/>
      <c r="B2096" s="523"/>
      <c r="C2096" s="523"/>
      <c r="D2096" s="523"/>
      <c r="E2096" s="523"/>
      <c r="F2096" s="523"/>
      <c r="G2096" s="523"/>
      <c r="H2096" s="523"/>
      <c r="I2096" s="523"/>
      <c r="J2096" s="523"/>
      <c r="K2096" s="523"/>
      <c r="L2096" s="523"/>
      <c r="M2096" s="523"/>
      <c r="N2096" s="523"/>
      <c r="O2096" s="523"/>
      <c r="P2096" s="523"/>
      <c r="Q2096" s="523"/>
      <c r="R2096" s="523"/>
    </row>
    <row r="2097" spans="1:18" s="471" customFormat="1" ht="12.75" customHeight="1" x14ac:dyDescent="0.25">
      <c r="A2097" s="467"/>
      <c r="B2097" s="523"/>
      <c r="C2097" s="523"/>
      <c r="D2097" s="523"/>
      <c r="E2097" s="523"/>
      <c r="F2097" s="523"/>
      <c r="G2097" s="523"/>
      <c r="H2097" s="523"/>
      <c r="I2097" s="523"/>
      <c r="J2097" s="523"/>
      <c r="K2097" s="523"/>
      <c r="L2097" s="523"/>
      <c r="M2097" s="523"/>
      <c r="N2097" s="523"/>
      <c r="O2097" s="523"/>
      <c r="P2097" s="523"/>
      <c r="Q2097" s="523"/>
      <c r="R2097" s="523"/>
    </row>
    <row r="2098" spans="1:18" s="471" customFormat="1" ht="12.75" customHeight="1" x14ac:dyDescent="0.25">
      <c r="A2098" s="467"/>
      <c r="B2098" s="523"/>
      <c r="C2098" s="523"/>
      <c r="D2098" s="523"/>
      <c r="E2098" s="523"/>
      <c r="F2098" s="523"/>
      <c r="G2098" s="523"/>
      <c r="H2098" s="523"/>
      <c r="I2098" s="523"/>
      <c r="J2098" s="523"/>
      <c r="K2098" s="523"/>
      <c r="L2098" s="523"/>
      <c r="M2098" s="523"/>
      <c r="N2098" s="523"/>
      <c r="O2098" s="523"/>
      <c r="P2098" s="523"/>
      <c r="Q2098" s="523"/>
      <c r="R2098" s="523"/>
    </row>
    <row r="2099" spans="1:18" s="471" customFormat="1" ht="12.75" customHeight="1" x14ac:dyDescent="0.25">
      <c r="A2099" s="467"/>
      <c r="B2099" s="523"/>
      <c r="C2099" s="523"/>
      <c r="D2099" s="523"/>
      <c r="E2099" s="523"/>
      <c r="F2099" s="523"/>
      <c r="G2099" s="523"/>
      <c r="H2099" s="523"/>
      <c r="I2099" s="523"/>
      <c r="J2099" s="523"/>
      <c r="K2099" s="523"/>
      <c r="L2099" s="523"/>
      <c r="M2099" s="523"/>
      <c r="N2099" s="523"/>
      <c r="O2099" s="523"/>
      <c r="P2099" s="523"/>
      <c r="Q2099" s="523"/>
      <c r="R2099" s="523"/>
    </row>
    <row r="2100" spans="1:18" s="471" customFormat="1" ht="12.75" customHeight="1" x14ac:dyDescent="0.25">
      <c r="A2100" s="467"/>
      <c r="B2100" s="523"/>
      <c r="C2100" s="523"/>
      <c r="D2100" s="523"/>
      <c r="E2100" s="523"/>
      <c r="F2100" s="523"/>
      <c r="G2100" s="523"/>
      <c r="H2100" s="523"/>
      <c r="I2100" s="523"/>
      <c r="J2100" s="523"/>
      <c r="K2100" s="523"/>
      <c r="L2100" s="523"/>
      <c r="M2100" s="523"/>
      <c r="N2100" s="523"/>
      <c r="O2100" s="523"/>
      <c r="P2100" s="523"/>
      <c r="Q2100" s="523"/>
      <c r="R2100" s="523"/>
    </row>
    <row r="2101" spans="1:18" s="471" customFormat="1" ht="12.75" customHeight="1" x14ac:dyDescent="0.25">
      <c r="A2101" s="467"/>
      <c r="B2101" s="523"/>
      <c r="C2101" s="523"/>
      <c r="D2101" s="523"/>
      <c r="E2101" s="523"/>
      <c r="F2101" s="523"/>
      <c r="G2101" s="523"/>
      <c r="H2101" s="523"/>
      <c r="I2101" s="523"/>
      <c r="J2101" s="523"/>
      <c r="K2101" s="523"/>
      <c r="L2101" s="523"/>
      <c r="M2101" s="523"/>
      <c r="N2101" s="523"/>
      <c r="O2101" s="523"/>
      <c r="P2101" s="523"/>
      <c r="Q2101" s="523"/>
      <c r="R2101" s="523"/>
    </row>
    <row r="2102" spans="1:18" s="471" customFormat="1" ht="12.75" customHeight="1" x14ac:dyDescent="0.25">
      <c r="A2102" s="467"/>
      <c r="B2102" s="523"/>
      <c r="C2102" s="523"/>
      <c r="D2102" s="523"/>
      <c r="E2102" s="523"/>
      <c r="F2102" s="523"/>
      <c r="G2102" s="523"/>
      <c r="H2102" s="523"/>
      <c r="I2102" s="523"/>
      <c r="J2102" s="523"/>
      <c r="K2102" s="523"/>
      <c r="L2102" s="523"/>
      <c r="M2102" s="523"/>
      <c r="N2102" s="523"/>
      <c r="O2102" s="523"/>
      <c r="P2102" s="523"/>
      <c r="Q2102" s="523"/>
      <c r="R2102" s="523"/>
    </row>
    <row r="2103" spans="1:18" s="471" customFormat="1" ht="12.75" customHeight="1" x14ac:dyDescent="0.25">
      <c r="A2103" s="467"/>
      <c r="B2103" s="523"/>
      <c r="C2103" s="523"/>
      <c r="D2103" s="523"/>
      <c r="E2103" s="523"/>
      <c r="F2103" s="523"/>
      <c r="G2103" s="523"/>
      <c r="H2103" s="523"/>
      <c r="I2103" s="523"/>
      <c r="J2103" s="523"/>
      <c r="K2103" s="523"/>
      <c r="L2103" s="523"/>
      <c r="M2103" s="523"/>
      <c r="N2103" s="523"/>
      <c r="O2103" s="523"/>
      <c r="P2103" s="523"/>
      <c r="Q2103" s="523"/>
      <c r="R2103" s="523"/>
    </row>
    <row r="2104" spans="1:18" s="471" customFormat="1" ht="12.75" customHeight="1" x14ac:dyDescent="0.25">
      <c r="A2104" s="467"/>
      <c r="B2104" s="523"/>
      <c r="C2104" s="523"/>
      <c r="D2104" s="523"/>
      <c r="E2104" s="523"/>
      <c r="F2104" s="523"/>
      <c r="G2104" s="523"/>
      <c r="H2104" s="523"/>
      <c r="I2104" s="523"/>
      <c r="J2104" s="523"/>
      <c r="K2104" s="523"/>
      <c r="L2104" s="523"/>
      <c r="M2104" s="523"/>
      <c r="N2104" s="523"/>
      <c r="O2104" s="523"/>
      <c r="P2104" s="523"/>
      <c r="Q2104" s="523"/>
      <c r="R2104" s="523"/>
    </row>
    <row r="2105" spans="1:18" s="471" customFormat="1" ht="12.75" customHeight="1" x14ac:dyDescent="0.25">
      <c r="A2105" s="467"/>
      <c r="B2105" s="523"/>
      <c r="C2105" s="523"/>
      <c r="D2105" s="523"/>
      <c r="E2105" s="523"/>
      <c r="F2105" s="523"/>
      <c r="G2105" s="523"/>
      <c r="H2105" s="523"/>
      <c r="I2105" s="523"/>
      <c r="J2105" s="523"/>
      <c r="K2105" s="523"/>
      <c r="L2105" s="523"/>
      <c r="M2105" s="523"/>
      <c r="N2105" s="523"/>
      <c r="O2105" s="523"/>
      <c r="P2105" s="523"/>
      <c r="Q2105" s="523"/>
      <c r="R2105" s="523"/>
    </row>
    <row r="2106" spans="1:18" s="471" customFormat="1" ht="12.75" customHeight="1" x14ac:dyDescent="0.25">
      <c r="A2106" s="467"/>
      <c r="B2106" s="523"/>
      <c r="C2106" s="523"/>
      <c r="D2106" s="523"/>
      <c r="E2106" s="523"/>
      <c r="F2106" s="523"/>
      <c r="G2106" s="523"/>
      <c r="H2106" s="523"/>
      <c r="I2106" s="523"/>
      <c r="J2106" s="523"/>
      <c r="K2106" s="523"/>
      <c r="L2106" s="523"/>
      <c r="M2106" s="523"/>
      <c r="N2106" s="523"/>
      <c r="O2106" s="523"/>
      <c r="P2106" s="523"/>
      <c r="Q2106" s="523"/>
      <c r="R2106" s="523"/>
    </row>
    <row r="2107" spans="1:18" s="471" customFormat="1" ht="12.75" customHeight="1" x14ac:dyDescent="0.25">
      <c r="A2107" s="467"/>
      <c r="B2107" s="523"/>
      <c r="C2107" s="523"/>
      <c r="D2107" s="523"/>
      <c r="E2107" s="523"/>
      <c r="F2107" s="523"/>
      <c r="G2107" s="523"/>
      <c r="H2107" s="523"/>
      <c r="I2107" s="523"/>
      <c r="J2107" s="523"/>
      <c r="K2107" s="523"/>
      <c r="L2107" s="523"/>
      <c r="M2107" s="523"/>
      <c r="N2107" s="523"/>
      <c r="O2107" s="523"/>
      <c r="P2107" s="523"/>
      <c r="Q2107" s="523"/>
      <c r="R2107" s="523"/>
    </row>
    <row r="2108" spans="1:18" s="471" customFormat="1" ht="12.75" customHeight="1" x14ac:dyDescent="0.25">
      <c r="A2108" s="467"/>
      <c r="B2108" s="523"/>
      <c r="C2108" s="523"/>
      <c r="D2108" s="523"/>
      <c r="E2108" s="523"/>
      <c r="F2108" s="523"/>
      <c r="G2108" s="523"/>
      <c r="H2108" s="523"/>
      <c r="I2108" s="523"/>
      <c r="J2108" s="523"/>
      <c r="K2108" s="523"/>
      <c r="L2108" s="523"/>
      <c r="M2108" s="523"/>
      <c r="N2108" s="523"/>
      <c r="O2108" s="523"/>
      <c r="P2108" s="523"/>
      <c r="Q2108" s="523"/>
      <c r="R2108" s="523"/>
    </row>
    <row r="2109" spans="1:18" s="471" customFormat="1" ht="12.75" customHeight="1" x14ac:dyDescent="0.25">
      <c r="A2109" s="467"/>
      <c r="B2109" s="523"/>
      <c r="C2109" s="523"/>
      <c r="D2109" s="523"/>
      <c r="E2109" s="523"/>
      <c r="F2109" s="523"/>
      <c r="G2109" s="523"/>
      <c r="H2109" s="523"/>
      <c r="I2109" s="523"/>
      <c r="J2109" s="523"/>
      <c r="K2109" s="523"/>
      <c r="L2109" s="523"/>
      <c r="M2109" s="523"/>
      <c r="N2109" s="523"/>
      <c r="O2109" s="523"/>
      <c r="P2109" s="523"/>
      <c r="Q2109" s="523"/>
      <c r="R2109" s="523"/>
    </row>
    <row r="2110" spans="1:18" s="471" customFormat="1" ht="12.75" customHeight="1" x14ac:dyDescent="0.25">
      <c r="A2110" s="467"/>
      <c r="B2110" s="523"/>
      <c r="C2110" s="523"/>
      <c r="D2110" s="523"/>
      <c r="E2110" s="523"/>
      <c r="F2110" s="523"/>
      <c r="G2110" s="523"/>
      <c r="H2110" s="523"/>
      <c r="I2110" s="523"/>
      <c r="J2110" s="523"/>
      <c r="K2110" s="523"/>
      <c r="L2110" s="523"/>
      <c r="M2110" s="523"/>
      <c r="N2110" s="523"/>
      <c r="O2110" s="523"/>
      <c r="P2110" s="523"/>
      <c r="Q2110" s="523"/>
      <c r="R2110" s="523"/>
    </row>
    <row r="2111" spans="1:18" s="471" customFormat="1" ht="12.75" customHeight="1" x14ac:dyDescent="0.25">
      <c r="A2111" s="467"/>
      <c r="B2111" s="523"/>
      <c r="C2111" s="523"/>
      <c r="D2111" s="523"/>
      <c r="E2111" s="523"/>
      <c r="F2111" s="523"/>
      <c r="G2111" s="523"/>
      <c r="H2111" s="523"/>
      <c r="I2111" s="523"/>
      <c r="J2111" s="523"/>
      <c r="K2111" s="523"/>
      <c r="L2111" s="523"/>
      <c r="M2111" s="523"/>
      <c r="N2111" s="523"/>
      <c r="O2111" s="523"/>
      <c r="P2111" s="523"/>
      <c r="Q2111" s="523"/>
      <c r="R2111" s="523"/>
    </row>
    <row r="2112" spans="1:18" s="471" customFormat="1" ht="12.75" customHeight="1" x14ac:dyDescent="0.25">
      <c r="A2112" s="467"/>
      <c r="B2112" s="523"/>
      <c r="C2112" s="523"/>
      <c r="D2112" s="523"/>
      <c r="E2112" s="523"/>
      <c r="F2112" s="523"/>
      <c r="G2112" s="523"/>
      <c r="H2112" s="523"/>
      <c r="I2112" s="523"/>
      <c r="J2112" s="523"/>
      <c r="K2112" s="523"/>
      <c r="L2112" s="523"/>
      <c r="M2112" s="523"/>
      <c r="N2112" s="523"/>
      <c r="O2112" s="523"/>
      <c r="P2112" s="523"/>
      <c r="Q2112" s="523"/>
      <c r="R2112" s="523"/>
    </row>
    <row r="2113" spans="1:18" s="471" customFormat="1" ht="12.75" customHeight="1" x14ac:dyDescent="0.25">
      <c r="A2113" s="467"/>
      <c r="B2113" s="523"/>
      <c r="C2113" s="523"/>
      <c r="D2113" s="523"/>
      <c r="E2113" s="523"/>
      <c r="F2113" s="523"/>
      <c r="G2113" s="523"/>
      <c r="H2113" s="523"/>
      <c r="I2113" s="523"/>
      <c r="J2113" s="523"/>
      <c r="K2113" s="523"/>
      <c r="L2113" s="523"/>
      <c r="M2113" s="523"/>
      <c r="N2113" s="523"/>
      <c r="O2113" s="523"/>
      <c r="P2113" s="523"/>
      <c r="Q2113" s="523"/>
      <c r="R2113" s="523"/>
    </row>
    <row r="2114" spans="1:18" s="471" customFormat="1" ht="12.75" customHeight="1" x14ac:dyDescent="0.25">
      <c r="A2114" s="467"/>
      <c r="B2114" s="523"/>
      <c r="C2114" s="523"/>
      <c r="D2114" s="523"/>
      <c r="E2114" s="523"/>
      <c r="F2114" s="523"/>
      <c r="G2114" s="523"/>
      <c r="H2114" s="523"/>
      <c r="I2114" s="523"/>
      <c r="J2114" s="523"/>
      <c r="K2114" s="523"/>
      <c r="L2114" s="523"/>
      <c r="M2114" s="523"/>
      <c r="N2114" s="523"/>
      <c r="O2114" s="523"/>
      <c r="P2114" s="523"/>
      <c r="Q2114" s="523"/>
      <c r="R2114" s="523"/>
    </row>
    <row r="2115" spans="1:18" s="471" customFormat="1" ht="12.75" customHeight="1" x14ac:dyDescent="0.25">
      <c r="A2115" s="467"/>
      <c r="B2115" s="523"/>
      <c r="C2115" s="523"/>
      <c r="D2115" s="523"/>
      <c r="E2115" s="523"/>
      <c r="F2115" s="523"/>
      <c r="G2115" s="523"/>
      <c r="H2115" s="523"/>
      <c r="I2115" s="523"/>
      <c r="J2115" s="523"/>
      <c r="K2115" s="523"/>
      <c r="L2115" s="523"/>
      <c r="M2115" s="523"/>
      <c r="N2115" s="523"/>
      <c r="O2115" s="523"/>
      <c r="P2115" s="523"/>
      <c r="Q2115" s="523"/>
      <c r="R2115" s="523"/>
    </row>
    <row r="2116" spans="1:18" s="471" customFormat="1" ht="12.75" customHeight="1" x14ac:dyDescent="0.25">
      <c r="A2116" s="467"/>
      <c r="B2116" s="523"/>
      <c r="C2116" s="523"/>
      <c r="D2116" s="523"/>
      <c r="E2116" s="523"/>
      <c r="F2116" s="523"/>
      <c r="G2116" s="523"/>
      <c r="H2116" s="523"/>
      <c r="I2116" s="523"/>
      <c r="J2116" s="523"/>
      <c r="K2116" s="523"/>
      <c r="L2116" s="523"/>
      <c r="M2116" s="523"/>
      <c r="N2116" s="523"/>
      <c r="O2116" s="523"/>
      <c r="P2116" s="523"/>
      <c r="Q2116" s="523"/>
      <c r="R2116" s="523"/>
    </row>
    <row r="2117" spans="1:18" s="471" customFormat="1" ht="12.75" customHeight="1" x14ac:dyDescent="0.25">
      <c r="A2117" s="467"/>
      <c r="B2117" s="523"/>
      <c r="C2117" s="523"/>
      <c r="D2117" s="523"/>
      <c r="E2117" s="523"/>
      <c r="F2117" s="523"/>
      <c r="G2117" s="523"/>
      <c r="H2117" s="523"/>
      <c r="I2117" s="523"/>
      <c r="J2117" s="523"/>
      <c r="K2117" s="523"/>
      <c r="L2117" s="523"/>
      <c r="M2117" s="523"/>
      <c r="N2117" s="523"/>
      <c r="O2117" s="523"/>
      <c r="P2117" s="523"/>
      <c r="Q2117" s="523"/>
      <c r="R2117" s="523"/>
    </row>
    <row r="2118" spans="1:18" s="471" customFormat="1" ht="12.75" customHeight="1" x14ac:dyDescent="0.25">
      <c r="A2118" s="467"/>
      <c r="B2118" s="523"/>
      <c r="C2118" s="523"/>
      <c r="D2118" s="523"/>
      <c r="E2118" s="523"/>
      <c r="F2118" s="523"/>
      <c r="G2118" s="523"/>
      <c r="H2118" s="523"/>
      <c r="I2118" s="523"/>
      <c r="J2118" s="523"/>
      <c r="K2118" s="523"/>
      <c r="L2118" s="523"/>
      <c r="M2118" s="523"/>
      <c r="N2118" s="523"/>
      <c r="O2118" s="523"/>
      <c r="P2118" s="523"/>
      <c r="Q2118" s="523"/>
      <c r="R2118" s="523"/>
    </row>
    <row r="2119" spans="1:18" s="471" customFormat="1" ht="12.75" customHeight="1" x14ac:dyDescent="0.25">
      <c r="A2119" s="467"/>
      <c r="B2119" s="523"/>
      <c r="C2119" s="523"/>
      <c r="D2119" s="523"/>
      <c r="E2119" s="523"/>
      <c r="F2119" s="523"/>
      <c r="G2119" s="523"/>
      <c r="H2119" s="523"/>
      <c r="I2119" s="523"/>
      <c r="J2119" s="523"/>
      <c r="K2119" s="523"/>
      <c r="L2119" s="523"/>
      <c r="M2119" s="523"/>
      <c r="N2119" s="523"/>
      <c r="O2119" s="523"/>
      <c r="P2119" s="523"/>
      <c r="Q2119" s="523"/>
      <c r="R2119" s="523"/>
    </row>
    <row r="2120" spans="1:18" s="471" customFormat="1" ht="12.75" customHeight="1" x14ac:dyDescent="0.25">
      <c r="A2120" s="467"/>
      <c r="B2120" s="523"/>
      <c r="C2120" s="523"/>
      <c r="D2120" s="523"/>
      <c r="E2120" s="523"/>
      <c r="F2120" s="523"/>
      <c r="G2120" s="523"/>
      <c r="H2120" s="523"/>
      <c r="I2120" s="523"/>
      <c r="J2120" s="523"/>
      <c r="K2120" s="523"/>
      <c r="L2120" s="523"/>
      <c r="M2120" s="523"/>
      <c r="N2120" s="523"/>
      <c r="O2120" s="523"/>
      <c r="P2120" s="523"/>
      <c r="Q2120" s="523"/>
      <c r="R2120" s="523"/>
    </row>
    <row r="2121" spans="1:18" s="471" customFormat="1" ht="12.75" customHeight="1" x14ac:dyDescent="0.25">
      <c r="A2121" s="467"/>
      <c r="B2121" s="523"/>
      <c r="C2121" s="523"/>
      <c r="D2121" s="523"/>
      <c r="E2121" s="523"/>
      <c r="F2121" s="523"/>
      <c r="G2121" s="523"/>
      <c r="H2121" s="523"/>
      <c r="I2121" s="523"/>
      <c r="J2121" s="523"/>
      <c r="K2121" s="523"/>
      <c r="L2121" s="523"/>
      <c r="M2121" s="523"/>
      <c r="N2121" s="523"/>
      <c r="O2121" s="523"/>
      <c r="P2121" s="523"/>
      <c r="Q2121" s="523"/>
      <c r="R2121" s="523"/>
    </row>
    <row r="2122" spans="1:18" s="471" customFormat="1" ht="12.75" customHeight="1" x14ac:dyDescent="0.25">
      <c r="A2122" s="467"/>
      <c r="B2122" s="523"/>
      <c r="C2122" s="523"/>
      <c r="D2122" s="523"/>
      <c r="E2122" s="523"/>
      <c r="F2122" s="523"/>
      <c r="G2122" s="523"/>
      <c r="H2122" s="523"/>
      <c r="I2122" s="523"/>
      <c r="J2122" s="523"/>
      <c r="K2122" s="523"/>
      <c r="L2122" s="523"/>
      <c r="M2122" s="523"/>
      <c r="N2122" s="523"/>
      <c r="O2122" s="523"/>
      <c r="P2122" s="523"/>
      <c r="Q2122" s="523"/>
      <c r="R2122" s="523"/>
    </row>
    <row r="2123" spans="1:18" s="471" customFormat="1" ht="12.75" customHeight="1" x14ac:dyDescent="0.25">
      <c r="A2123" s="467"/>
      <c r="B2123" s="523"/>
      <c r="C2123" s="523"/>
      <c r="D2123" s="523"/>
      <c r="E2123" s="523"/>
      <c r="F2123" s="523"/>
      <c r="G2123" s="523"/>
      <c r="H2123" s="523"/>
      <c r="I2123" s="523"/>
      <c r="J2123" s="523"/>
      <c r="K2123" s="523"/>
      <c r="L2123" s="523"/>
      <c r="M2123" s="523"/>
      <c r="N2123" s="523"/>
      <c r="O2123" s="523"/>
      <c r="P2123" s="523"/>
      <c r="Q2123" s="523"/>
      <c r="R2123" s="523"/>
    </row>
    <row r="2124" spans="1:18" s="471" customFormat="1" ht="12.75" customHeight="1" x14ac:dyDescent="0.25">
      <c r="A2124" s="467"/>
      <c r="B2124" s="523"/>
      <c r="C2124" s="523"/>
      <c r="D2124" s="523"/>
      <c r="E2124" s="523"/>
      <c r="F2124" s="523"/>
      <c r="G2124" s="523"/>
      <c r="H2124" s="523"/>
      <c r="I2124" s="523"/>
      <c r="J2124" s="523"/>
      <c r="K2124" s="523"/>
      <c r="L2124" s="523"/>
      <c r="M2124" s="523"/>
      <c r="N2124" s="523"/>
      <c r="O2124" s="523"/>
      <c r="P2124" s="523"/>
      <c r="Q2124" s="523"/>
      <c r="R2124" s="523"/>
    </row>
    <row r="2125" spans="1:18" s="471" customFormat="1" ht="12.75" customHeight="1" x14ac:dyDescent="0.25">
      <c r="A2125" s="467"/>
      <c r="B2125" s="523"/>
      <c r="C2125" s="523"/>
      <c r="D2125" s="523"/>
      <c r="E2125" s="523"/>
      <c r="F2125" s="523"/>
      <c r="G2125" s="523"/>
      <c r="H2125" s="523"/>
      <c r="I2125" s="523"/>
      <c r="J2125" s="523"/>
      <c r="K2125" s="523"/>
      <c r="L2125" s="523"/>
      <c r="M2125" s="523"/>
      <c r="N2125" s="523"/>
      <c r="O2125" s="523"/>
      <c r="P2125" s="523"/>
      <c r="Q2125" s="523"/>
      <c r="R2125" s="523"/>
    </row>
    <row r="2126" spans="1:18" s="471" customFormat="1" ht="12.75" customHeight="1" x14ac:dyDescent="0.25">
      <c r="A2126" s="467"/>
      <c r="B2126" s="523"/>
      <c r="C2126" s="523"/>
      <c r="D2126" s="523"/>
      <c r="E2126" s="523"/>
      <c r="F2126" s="523"/>
      <c r="G2126" s="523"/>
      <c r="H2126" s="523"/>
      <c r="I2126" s="523"/>
      <c r="J2126" s="523"/>
      <c r="K2126" s="523"/>
      <c r="L2126" s="523"/>
      <c r="M2126" s="523"/>
      <c r="N2126" s="523"/>
      <c r="O2126" s="523"/>
      <c r="P2126" s="523"/>
      <c r="Q2126" s="523"/>
      <c r="R2126" s="523"/>
    </row>
    <row r="2127" spans="1:18" s="471" customFormat="1" ht="12.75" customHeight="1" x14ac:dyDescent="0.25">
      <c r="A2127" s="467"/>
      <c r="B2127" s="523"/>
      <c r="C2127" s="523"/>
      <c r="D2127" s="523"/>
      <c r="E2127" s="523"/>
      <c r="F2127" s="523"/>
      <c r="G2127" s="523"/>
      <c r="H2127" s="523"/>
      <c r="I2127" s="523"/>
      <c r="J2127" s="523"/>
      <c r="K2127" s="523"/>
      <c r="L2127" s="523"/>
      <c r="M2127" s="523"/>
      <c r="N2127" s="523"/>
      <c r="O2127" s="523"/>
      <c r="P2127" s="523"/>
      <c r="Q2127" s="523"/>
      <c r="R2127" s="523"/>
    </row>
    <row r="2128" spans="1:18" s="471" customFormat="1" ht="12.75" customHeight="1" x14ac:dyDescent="0.25">
      <c r="A2128" s="467"/>
      <c r="B2128" s="523"/>
      <c r="C2128" s="523"/>
      <c r="D2128" s="523"/>
      <c r="E2128" s="523"/>
      <c r="F2128" s="523"/>
      <c r="G2128" s="523"/>
      <c r="H2128" s="523"/>
      <c r="I2128" s="523"/>
      <c r="J2128" s="523"/>
      <c r="K2128" s="523"/>
      <c r="L2128" s="523"/>
      <c r="M2128" s="523"/>
      <c r="N2128" s="523"/>
      <c r="O2128" s="523"/>
      <c r="P2128" s="523"/>
      <c r="Q2128" s="523"/>
      <c r="R2128" s="523"/>
    </row>
    <row r="2129" spans="1:18" s="471" customFormat="1" ht="12.75" customHeight="1" x14ac:dyDescent="0.25">
      <c r="A2129" s="467"/>
      <c r="B2129" s="523"/>
      <c r="C2129" s="523"/>
      <c r="D2129" s="523"/>
      <c r="E2129" s="523"/>
      <c r="F2129" s="523"/>
      <c r="G2129" s="523"/>
      <c r="H2129" s="523"/>
      <c r="I2129" s="523"/>
      <c r="J2129" s="523"/>
      <c r="K2129" s="523"/>
      <c r="L2129" s="523"/>
      <c r="M2129" s="523"/>
      <c r="N2129" s="523"/>
      <c r="O2129" s="523"/>
      <c r="P2129" s="523"/>
      <c r="Q2129" s="523"/>
      <c r="R2129" s="523"/>
    </row>
    <row r="2130" spans="1:18" s="471" customFormat="1" ht="12.75" customHeight="1" x14ac:dyDescent="0.25">
      <c r="A2130" s="467"/>
      <c r="B2130" s="523"/>
      <c r="C2130" s="523"/>
      <c r="D2130" s="523"/>
      <c r="E2130" s="523"/>
      <c r="F2130" s="523"/>
      <c r="G2130" s="523"/>
      <c r="H2130" s="523"/>
      <c r="I2130" s="523"/>
      <c r="J2130" s="523"/>
      <c r="K2130" s="523"/>
      <c r="L2130" s="523"/>
      <c r="M2130" s="523"/>
      <c r="N2130" s="523"/>
      <c r="O2130" s="523"/>
      <c r="P2130" s="523"/>
      <c r="Q2130" s="523"/>
      <c r="R2130" s="523"/>
    </row>
    <row r="2131" spans="1:18" s="471" customFormat="1" ht="12.75" customHeight="1" x14ac:dyDescent="0.25">
      <c r="A2131" s="467"/>
      <c r="B2131" s="523"/>
      <c r="C2131" s="523"/>
      <c r="D2131" s="523"/>
      <c r="E2131" s="523"/>
      <c r="F2131" s="523"/>
      <c r="G2131" s="523"/>
      <c r="H2131" s="523"/>
      <c r="I2131" s="523"/>
      <c r="J2131" s="523"/>
      <c r="K2131" s="523"/>
      <c r="L2131" s="523"/>
      <c r="M2131" s="523"/>
      <c r="N2131" s="523"/>
      <c r="O2131" s="523"/>
      <c r="P2131" s="523"/>
      <c r="Q2131" s="523"/>
      <c r="R2131" s="523"/>
    </row>
    <row r="2132" spans="1:18" s="471" customFormat="1" ht="12.75" customHeight="1" x14ac:dyDescent="0.25">
      <c r="A2132" s="467"/>
      <c r="B2132" s="523"/>
      <c r="C2132" s="523"/>
      <c r="D2132" s="523"/>
      <c r="E2132" s="523"/>
      <c r="F2132" s="523"/>
      <c r="G2132" s="523"/>
      <c r="H2132" s="523"/>
      <c r="I2132" s="523"/>
      <c r="J2132" s="523"/>
      <c r="K2132" s="523"/>
      <c r="L2132" s="523"/>
      <c r="M2132" s="523"/>
      <c r="N2132" s="523"/>
      <c r="O2132" s="523"/>
      <c r="P2132" s="523"/>
      <c r="Q2132" s="523"/>
      <c r="R2132" s="523"/>
    </row>
    <row r="2133" spans="1:18" s="471" customFormat="1" ht="12.75" customHeight="1" x14ac:dyDescent="0.25">
      <c r="A2133" s="467"/>
      <c r="B2133" s="523"/>
      <c r="C2133" s="523"/>
      <c r="D2133" s="523"/>
      <c r="E2133" s="523"/>
      <c r="F2133" s="523"/>
      <c r="G2133" s="523"/>
      <c r="H2133" s="523"/>
      <c r="I2133" s="523"/>
      <c r="J2133" s="523"/>
      <c r="K2133" s="523"/>
      <c r="L2133" s="523"/>
      <c r="M2133" s="523"/>
      <c r="N2133" s="523"/>
      <c r="O2133" s="523"/>
      <c r="P2133" s="523"/>
      <c r="Q2133" s="523"/>
      <c r="R2133" s="523"/>
    </row>
    <row r="2134" spans="1:18" s="471" customFormat="1" ht="12.75" customHeight="1" x14ac:dyDescent="0.25">
      <c r="A2134" s="467"/>
      <c r="B2134" s="523"/>
      <c r="C2134" s="523"/>
      <c r="D2134" s="523"/>
      <c r="E2134" s="523"/>
      <c r="F2134" s="523"/>
      <c r="G2134" s="523"/>
      <c r="H2134" s="523"/>
      <c r="I2134" s="523"/>
      <c r="J2134" s="523"/>
      <c r="K2134" s="523"/>
      <c r="L2134" s="523"/>
      <c r="M2134" s="523"/>
      <c r="N2134" s="523"/>
      <c r="O2134" s="523"/>
      <c r="P2134" s="523"/>
      <c r="Q2134" s="523"/>
      <c r="R2134" s="523"/>
    </row>
    <row r="2135" spans="1:18" s="471" customFormat="1" ht="12.75" customHeight="1" x14ac:dyDescent="0.25">
      <c r="A2135" s="467"/>
      <c r="B2135" s="523"/>
      <c r="C2135" s="523"/>
      <c r="D2135" s="523"/>
      <c r="E2135" s="523"/>
      <c r="F2135" s="523"/>
      <c r="G2135" s="523"/>
      <c r="H2135" s="523"/>
      <c r="I2135" s="523"/>
      <c r="J2135" s="523"/>
      <c r="K2135" s="523"/>
      <c r="L2135" s="523"/>
      <c r="M2135" s="523"/>
      <c r="N2135" s="523"/>
      <c r="O2135" s="523"/>
      <c r="P2135" s="523"/>
      <c r="Q2135" s="523"/>
      <c r="R2135" s="523"/>
    </row>
    <row r="2136" spans="1:18" s="471" customFormat="1" ht="12.75" customHeight="1" x14ac:dyDescent="0.25">
      <c r="A2136" s="467"/>
      <c r="B2136" s="523"/>
      <c r="C2136" s="523"/>
      <c r="D2136" s="523"/>
      <c r="E2136" s="523"/>
      <c r="F2136" s="523"/>
      <c r="G2136" s="523"/>
      <c r="H2136" s="523"/>
      <c r="I2136" s="523"/>
      <c r="J2136" s="523"/>
      <c r="K2136" s="523"/>
      <c r="L2136" s="523"/>
      <c r="M2136" s="523"/>
      <c r="N2136" s="523"/>
      <c r="O2136" s="523"/>
      <c r="P2136" s="523"/>
      <c r="Q2136" s="523"/>
      <c r="R2136" s="523"/>
    </row>
    <row r="2137" spans="1:18" s="471" customFormat="1" ht="12.75" customHeight="1" x14ac:dyDescent="0.25">
      <c r="A2137" s="467"/>
      <c r="B2137" s="523"/>
      <c r="C2137" s="523"/>
      <c r="D2137" s="523"/>
      <c r="E2137" s="523"/>
      <c r="F2137" s="523"/>
      <c r="G2137" s="523"/>
      <c r="H2137" s="523"/>
      <c r="I2137" s="523"/>
      <c r="J2137" s="523"/>
      <c r="K2137" s="523"/>
      <c r="L2137" s="523"/>
      <c r="M2137" s="523"/>
      <c r="N2137" s="523"/>
      <c r="O2137" s="523"/>
      <c r="P2137" s="523"/>
      <c r="Q2137" s="523"/>
      <c r="R2137" s="523"/>
    </row>
    <row r="2138" spans="1:18" s="471" customFormat="1" ht="12.75" customHeight="1" x14ac:dyDescent="0.25">
      <c r="A2138" s="467"/>
      <c r="B2138" s="523"/>
      <c r="C2138" s="523"/>
      <c r="D2138" s="523"/>
      <c r="E2138" s="523"/>
      <c r="F2138" s="523"/>
      <c r="G2138" s="523"/>
      <c r="H2138" s="523"/>
      <c r="I2138" s="523"/>
      <c r="J2138" s="523"/>
      <c r="K2138" s="523"/>
      <c r="L2138" s="523"/>
      <c r="M2138" s="523"/>
      <c r="N2138" s="523"/>
      <c r="O2138" s="523"/>
      <c r="P2138" s="523"/>
      <c r="Q2138" s="523"/>
      <c r="R2138" s="523"/>
    </row>
    <row r="2139" spans="1:18" s="471" customFormat="1" ht="12.75" customHeight="1" x14ac:dyDescent="0.25">
      <c r="A2139" s="467"/>
      <c r="B2139" s="523"/>
      <c r="C2139" s="523"/>
      <c r="D2139" s="523"/>
      <c r="E2139" s="523"/>
      <c r="F2139" s="523"/>
      <c r="G2139" s="523"/>
      <c r="H2139" s="523"/>
      <c r="I2139" s="523"/>
      <c r="J2139" s="523"/>
      <c r="K2139" s="523"/>
      <c r="L2139" s="523"/>
      <c r="M2139" s="523"/>
      <c r="N2139" s="523"/>
      <c r="O2139" s="523"/>
      <c r="P2139" s="523"/>
      <c r="Q2139" s="523"/>
      <c r="R2139" s="523"/>
    </row>
    <row r="2140" spans="1:18" s="471" customFormat="1" ht="12.75" customHeight="1" x14ac:dyDescent="0.25">
      <c r="A2140" s="467"/>
      <c r="B2140" s="523"/>
      <c r="C2140" s="523"/>
      <c r="D2140" s="523"/>
      <c r="E2140" s="523"/>
      <c r="F2140" s="523"/>
      <c r="G2140" s="523"/>
      <c r="H2140" s="523"/>
      <c r="I2140" s="523"/>
      <c r="J2140" s="523"/>
      <c r="K2140" s="523"/>
      <c r="L2140" s="523"/>
      <c r="M2140" s="523"/>
      <c r="N2140" s="523"/>
      <c r="O2140" s="523"/>
      <c r="P2140" s="523"/>
      <c r="Q2140" s="523"/>
      <c r="R2140" s="523"/>
    </row>
    <row r="2141" spans="1:18" s="471" customFormat="1" ht="12.75" customHeight="1" x14ac:dyDescent="0.25">
      <c r="A2141" s="467"/>
      <c r="B2141" s="523"/>
      <c r="C2141" s="523"/>
      <c r="D2141" s="523"/>
      <c r="E2141" s="523"/>
      <c r="F2141" s="523"/>
      <c r="G2141" s="523"/>
      <c r="H2141" s="523"/>
      <c r="I2141" s="523"/>
      <c r="J2141" s="523"/>
      <c r="K2141" s="523"/>
      <c r="L2141" s="523"/>
      <c r="M2141" s="523"/>
      <c r="N2141" s="523"/>
      <c r="O2141" s="523"/>
      <c r="P2141" s="523"/>
      <c r="Q2141" s="523"/>
      <c r="R2141" s="523"/>
    </row>
    <row r="2142" spans="1:18" s="471" customFormat="1" ht="12.75" customHeight="1" x14ac:dyDescent="0.25">
      <c r="A2142" s="467"/>
      <c r="B2142" s="523"/>
      <c r="C2142" s="523"/>
      <c r="D2142" s="523"/>
      <c r="E2142" s="523"/>
      <c r="F2142" s="523"/>
      <c r="G2142" s="523"/>
      <c r="H2142" s="523"/>
      <c r="I2142" s="523"/>
      <c r="J2142" s="523"/>
      <c r="K2142" s="523"/>
      <c r="L2142" s="523"/>
      <c r="M2142" s="523"/>
      <c r="N2142" s="523"/>
      <c r="O2142" s="523"/>
      <c r="P2142" s="523"/>
      <c r="Q2142" s="523"/>
      <c r="R2142" s="523"/>
    </row>
    <row r="2143" spans="1:18" s="471" customFormat="1" ht="12.75" customHeight="1" x14ac:dyDescent="0.25">
      <c r="A2143" s="467"/>
      <c r="B2143" s="523"/>
      <c r="C2143" s="523"/>
      <c r="D2143" s="523"/>
      <c r="E2143" s="523"/>
      <c r="F2143" s="523"/>
      <c r="G2143" s="523"/>
      <c r="H2143" s="523"/>
      <c r="I2143" s="523"/>
      <c r="J2143" s="523"/>
      <c r="K2143" s="523"/>
      <c r="L2143" s="523"/>
      <c r="M2143" s="523"/>
      <c r="N2143" s="523"/>
      <c r="O2143" s="523"/>
      <c r="P2143" s="523"/>
      <c r="Q2143" s="523"/>
      <c r="R2143" s="523"/>
    </row>
    <row r="2144" spans="1:18" s="471" customFormat="1" ht="12.75" customHeight="1" x14ac:dyDescent="0.25">
      <c r="A2144" s="467"/>
      <c r="B2144" s="523"/>
      <c r="C2144" s="523"/>
      <c r="D2144" s="523"/>
      <c r="E2144" s="523"/>
      <c r="F2144" s="523"/>
      <c r="G2144" s="523"/>
      <c r="H2144" s="523"/>
      <c r="I2144" s="523"/>
      <c r="J2144" s="523"/>
      <c r="K2144" s="523"/>
      <c r="L2144" s="523"/>
      <c r="M2144" s="523"/>
      <c r="N2144" s="523"/>
      <c r="O2144" s="523"/>
      <c r="P2144" s="523"/>
      <c r="Q2144" s="523"/>
      <c r="R2144" s="523"/>
    </row>
    <row r="2145" spans="1:18" s="471" customFormat="1" ht="12.75" customHeight="1" x14ac:dyDescent="0.25">
      <c r="A2145" s="467"/>
      <c r="B2145" s="523"/>
      <c r="C2145" s="523"/>
      <c r="D2145" s="523"/>
      <c r="E2145" s="523"/>
      <c r="F2145" s="523"/>
      <c r="G2145" s="523"/>
      <c r="H2145" s="523"/>
      <c r="I2145" s="523"/>
      <c r="J2145" s="523"/>
      <c r="K2145" s="523"/>
      <c r="L2145" s="523"/>
      <c r="M2145" s="523"/>
      <c r="N2145" s="523"/>
      <c r="O2145" s="523"/>
      <c r="P2145" s="523"/>
      <c r="Q2145" s="523"/>
      <c r="R2145" s="523"/>
    </row>
    <row r="2146" spans="1:18" s="471" customFormat="1" ht="12.75" customHeight="1" x14ac:dyDescent="0.25">
      <c r="A2146" s="467"/>
      <c r="B2146" s="523"/>
      <c r="C2146" s="523"/>
      <c r="D2146" s="523"/>
      <c r="E2146" s="523"/>
      <c r="F2146" s="523"/>
      <c r="G2146" s="523"/>
      <c r="H2146" s="523"/>
      <c r="I2146" s="523"/>
      <c r="J2146" s="523"/>
      <c r="K2146" s="523"/>
      <c r="L2146" s="523"/>
      <c r="M2146" s="523"/>
      <c r="N2146" s="523"/>
      <c r="O2146" s="523"/>
      <c r="P2146" s="523"/>
      <c r="Q2146" s="523"/>
      <c r="R2146" s="523"/>
    </row>
    <row r="2147" spans="1:18" s="471" customFormat="1" ht="12.75" customHeight="1" x14ac:dyDescent="0.25">
      <c r="A2147" s="467"/>
      <c r="B2147" s="523"/>
      <c r="C2147" s="523"/>
      <c r="D2147" s="523"/>
      <c r="E2147" s="523"/>
      <c r="F2147" s="523"/>
      <c r="G2147" s="523"/>
      <c r="H2147" s="523"/>
      <c r="I2147" s="523"/>
      <c r="J2147" s="523"/>
      <c r="K2147" s="523"/>
      <c r="L2147" s="523"/>
      <c r="M2147" s="523"/>
      <c r="N2147" s="523"/>
      <c r="O2147" s="523"/>
      <c r="P2147" s="523"/>
      <c r="Q2147" s="523"/>
      <c r="R2147" s="523"/>
    </row>
    <row r="2148" spans="1:18" s="471" customFormat="1" ht="12.75" customHeight="1" x14ac:dyDescent="0.25">
      <c r="A2148" s="467"/>
      <c r="B2148" s="523"/>
      <c r="C2148" s="523"/>
      <c r="D2148" s="523"/>
      <c r="E2148" s="523"/>
      <c r="F2148" s="523"/>
      <c r="G2148" s="523"/>
      <c r="H2148" s="523"/>
      <c r="I2148" s="523"/>
      <c r="J2148" s="523"/>
      <c r="K2148" s="523"/>
      <c r="L2148" s="523"/>
      <c r="M2148" s="523"/>
      <c r="N2148" s="523"/>
      <c r="O2148" s="523"/>
      <c r="P2148" s="523"/>
      <c r="Q2148" s="523"/>
      <c r="R2148" s="523"/>
    </row>
    <row r="2149" spans="1:18" s="471" customFormat="1" ht="12.75" customHeight="1" x14ac:dyDescent="0.25">
      <c r="A2149" s="467"/>
      <c r="B2149" s="523"/>
      <c r="C2149" s="523"/>
      <c r="D2149" s="523"/>
      <c r="E2149" s="523"/>
      <c r="F2149" s="523"/>
      <c r="G2149" s="523"/>
      <c r="H2149" s="523"/>
      <c r="I2149" s="523"/>
      <c r="J2149" s="523"/>
      <c r="K2149" s="523"/>
      <c r="L2149" s="523"/>
      <c r="M2149" s="523"/>
      <c r="N2149" s="523"/>
      <c r="O2149" s="523"/>
      <c r="P2149" s="523"/>
      <c r="Q2149" s="523"/>
      <c r="R2149" s="523"/>
    </row>
    <row r="2150" spans="1:18" s="471" customFormat="1" ht="12.75" customHeight="1" x14ac:dyDescent="0.25">
      <c r="A2150" s="467"/>
      <c r="B2150" s="523"/>
      <c r="C2150" s="523"/>
      <c r="D2150" s="523"/>
      <c r="E2150" s="523"/>
      <c r="F2150" s="523"/>
      <c r="G2150" s="523"/>
      <c r="H2150" s="523"/>
      <c r="I2150" s="523"/>
      <c r="J2150" s="523"/>
      <c r="K2150" s="523"/>
      <c r="L2150" s="523"/>
      <c r="M2150" s="523"/>
      <c r="N2150" s="523"/>
      <c r="O2150" s="523"/>
      <c r="P2150" s="523"/>
      <c r="Q2150" s="523"/>
      <c r="R2150" s="523"/>
    </row>
    <row r="2151" spans="1:18" s="471" customFormat="1" ht="12.75" customHeight="1" x14ac:dyDescent="0.25">
      <c r="A2151" s="467"/>
      <c r="B2151" s="523"/>
      <c r="C2151" s="523"/>
      <c r="D2151" s="523"/>
      <c r="E2151" s="523"/>
      <c r="F2151" s="523"/>
      <c r="G2151" s="523"/>
      <c r="H2151" s="523"/>
      <c r="I2151" s="523"/>
      <c r="J2151" s="523"/>
      <c r="K2151" s="523"/>
      <c r="L2151" s="523"/>
      <c r="M2151" s="523"/>
      <c r="N2151" s="523"/>
      <c r="O2151" s="523"/>
      <c r="P2151" s="523"/>
      <c r="Q2151" s="523"/>
      <c r="R2151" s="523"/>
    </row>
    <row r="2152" spans="1:18" s="471" customFormat="1" ht="12.75" customHeight="1" x14ac:dyDescent="0.25">
      <c r="A2152" s="467"/>
      <c r="B2152" s="523"/>
      <c r="C2152" s="523"/>
      <c r="D2152" s="523"/>
      <c r="E2152" s="523"/>
      <c r="F2152" s="523"/>
      <c r="G2152" s="523"/>
      <c r="H2152" s="523"/>
      <c r="I2152" s="523"/>
      <c r="J2152" s="523"/>
      <c r="K2152" s="523"/>
      <c r="L2152" s="523"/>
      <c r="M2152" s="523"/>
      <c r="N2152" s="523"/>
      <c r="O2152" s="523"/>
      <c r="P2152" s="523"/>
      <c r="Q2152" s="523"/>
      <c r="R2152" s="523"/>
    </row>
    <row r="2153" spans="1:18" s="471" customFormat="1" ht="12.75" customHeight="1" x14ac:dyDescent="0.25">
      <c r="A2153" s="467"/>
      <c r="B2153" s="523"/>
      <c r="C2153" s="523"/>
      <c r="D2153" s="523"/>
      <c r="E2153" s="523"/>
      <c r="F2153" s="523"/>
      <c r="G2153" s="523"/>
      <c r="H2153" s="523"/>
      <c r="I2153" s="523"/>
      <c r="J2153" s="523"/>
      <c r="K2153" s="523"/>
      <c r="L2153" s="523"/>
      <c r="M2153" s="523"/>
      <c r="N2153" s="523"/>
      <c r="O2153" s="523"/>
      <c r="P2153" s="523"/>
      <c r="Q2153" s="523"/>
      <c r="R2153" s="523"/>
    </row>
    <row r="2154" spans="1:18" s="471" customFormat="1" ht="12.75" customHeight="1" x14ac:dyDescent="0.25">
      <c r="A2154" s="467"/>
      <c r="B2154" s="523"/>
      <c r="C2154" s="523"/>
      <c r="D2154" s="523"/>
      <c r="E2154" s="523"/>
      <c r="F2154" s="523"/>
      <c r="G2154" s="523"/>
      <c r="H2154" s="523"/>
      <c r="I2154" s="523"/>
      <c r="J2154" s="523"/>
      <c r="K2154" s="523"/>
      <c r="L2154" s="523"/>
      <c r="M2154" s="523"/>
      <c r="N2154" s="523"/>
      <c r="O2154" s="523"/>
      <c r="P2154" s="523"/>
      <c r="Q2154" s="523"/>
      <c r="R2154" s="523"/>
    </row>
    <row r="2155" spans="1:18" s="471" customFormat="1" ht="12.75" customHeight="1" x14ac:dyDescent="0.25">
      <c r="A2155" s="467"/>
      <c r="B2155" s="523"/>
      <c r="C2155" s="523"/>
      <c r="D2155" s="523"/>
      <c r="E2155" s="523"/>
      <c r="F2155" s="523"/>
      <c r="G2155" s="523"/>
      <c r="H2155" s="523"/>
      <c r="I2155" s="523"/>
      <c r="J2155" s="523"/>
      <c r="K2155" s="523"/>
      <c r="L2155" s="523"/>
      <c r="M2155" s="523"/>
      <c r="N2155" s="523"/>
      <c r="O2155" s="523"/>
      <c r="P2155" s="523"/>
      <c r="Q2155" s="523"/>
      <c r="R2155" s="523"/>
    </row>
    <row r="2156" spans="1:18" s="471" customFormat="1" ht="12.75" customHeight="1" x14ac:dyDescent="0.25">
      <c r="A2156" s="467"/>
      <c r="B2156" s="523"/>
      <c r="C2156" s="523"/>
      <c r="D2156" s="523"/>
      <c r="E2156" s="523"/>
      <c r="F2156" s="523"/>
      <c r="G2156" s="523"/>
      <c r="H2156" s="523"/>
      <c r="I2156" s="523"/>
      <c r="J2156" s="523"/>
      <c r="K2156" s="523"/>
      <c r="L2156" s="523"/>
      <c r="M2156" s="523"/>
      <c r="N2156" s="523"/>
      <c r="O2156" s="523"/>
      <c r="P2156" s="523"/>
      <c r="Q2156" s="523"/>
      <c r="R2156" s="523"/>
    </row>
    <row r="2157" spans="1:18" s="471" customFormat="1" ht="12.75" customHeight="1" x14ac:dyDescent="0.25">
      <c r="A2157" s="467"/>
      <c r="B2157" s="523"/>
      <c r="C2157" s="523"/>
      <c r="D2157" s="523"/>
      <c r="E2157" s="523"/>
      <c r="F2157" s="523"/>
      <c r="G2157" s="523"/>
      <c r="H2157" s="523"/>
      <c r="I2157" s="523"/>
      <c r="J2157" s="523"/>
      <c r="K2157" s="523"/>
      <c r="L2157" s="523"/>
      <c r="M2157" s="523"/>
      <c r="N2157" s="523"/>
      <c r="O2157" s="523"/>
      <c r="P2157" s="523"/>
      <c r="Q2157" s="523"/>
      <c r="R2157" s="523"/>
    </row>
    <row r="2158" spans="1:18" s="471" customFormat="1" ht="12.75" customHeight="1" x14ac:dyDescent="0.25">
      <c r="A2158" s="467"/>
      <c r="B2158" s="523"/>
      <c r="C2158" s="523"/>
      <c r="D2158" s="523"/>
      <c r="E2158" s="523"/>
      <c r="F2158" s="523"/>
      <c r="G2158" s="523"/>
      <c r="H2158" s="523"/>
      <c r="I2158" s="523"/>
      <c r="J2158" s="523"/>
      <c r="K2158" s="523"/>
      <c r="L2158" s="523"/>
      <c r="M2158" s="523"/>
      <c r="N2158" s="523"/>
      <c r="O2158" s="523"/>
      <c r="P2158" s="523"/>
      <c r="Q2158" s="523"/>
      <c r="R2158" s="523"/>
    </row>
    <row r="2159" spans="1:18" s="471" customFormat="1" ht="12.75" customHeight="1" x14ac:dyDescent="0.25">
      <c r="A2159" s="467"/>
      <c r="B2159" s="523"/>
      <c r="C2159" s="523"/>
      <c r="D2159" s="523"/>
      <c r="E2159" s="523"/>
      <c r="F2159" s="523"/>
      <c r="G2159" s="523"/>
      <c r="H2159" s="523"/>
      <c r="I2159" s="523"/>
      <c r="J2159" s="523"/>
      <c r="K2159" s="523"/>
      <c r="L2159" s="523"/>
      <c r="M2159" s="523"/>
      <c r="N2159" s="523"/>
      <c r="O2159" s="523"/>
      <c r="P2159" s="523"/>
      <c r="Q2159" s="523"/>
      <c r="R2159" s="523"/>
    </row>
    <row r="2160" spans="1:18" s="471" customFormat="1" ht="12.75" customHeight="1" x14ac:dyDescent="0.25">
      <c r="A2160" s="467"/>
      <c r="B2160" s="523"/>
      <c r="C2160" s="523"/>
      <c r="D2160" s="523"/>
      <c r="E2160" s="523"/>
      <c r="F2160" s="523"/>
      <c r="G2160" s="523"/>
      <c r="H2160" s="523"/>
      <c r="I2160" s="523"/>
      <c r="J2160" s="523"/>
      <c r="K2160" s="523"/>
      <c r="L2160" s="523"/>
      <c r="M2160" s="523"/>
      <c r="N2160" s="523"/>
      <c r="O2160" s="523"/>
      <c r="P2160" s="523"/>
      <c r="Q2160" s="523"/>
      <c r="R2160" s="523"/>
    </row>
    <row r="2161" spans="1:18" s="471" customFormat="1" ht="12.75" customHeight="1" x14ac:dyDescent="0.25">
      <c r="A2161" s="467"/>
      <c r="B2161" s="523"/>
      <c r="C2161" s="523"/>
      <c r="D2161" s="523"/>
      <c r="E2161" s="523"/>
      <c r="F2161" s="523"/>
      <c r="G2161" s="523"/>
      <c r="H2161" s="523"/>
      <c r="I2161" s="523"/>
      <c r="J2161" s="523"/>
      <c r="K2161" s="523"/>
      <c r="L2161" s="523"/>
      <c r="M2161" s="523"/>
      <c r="N2161" s="523"/>
      <c r="O2161" s="523"/>
      <c r="P2161" s="523"/>
      <c r="Q2161" s="523"/>
      <c r="R2161" s="523"/>
    </row>
    <row r="2162" spans="1:18" s="471" customFormat="1" ht="12.75" customHeight="1" x14ac:dyDescent="0.25">
      <c r="A2162" s="467"/>
      <c r="B2162" s="523"/>
      <c r="C2162" s="523"/>
      <c r="D2162" s="523"/>
      <c r="E2162" s="523"/>
      <c r="F2162" s="523"/>
      <c r="G2162" s="523"/>
      <c r="H2162" s="523"/>
      <c r="I2162" s="523"/>
      <c r="J2162" s="523"/>
      <c r="K2162" s="523"/>
      <c r="L2162" s="523"/>
      <c r="M2162" s="523"/>
      <c r="N2162" s="523"/>
      <c r="O2162" s="523"/>
      <c r="P2162" s="523"/>
      <c r="Q2162" s="523"/>
      <c r="R2162" s="523"/>
    </row>
    <row r="2163" spans="1:18" s="471" customFormat="1" ht="12.75" customHeight="1" x14ac:dyDescent="0.25">
      <c r="A2163" s="467"/>
      <c r="B2163" s="523"/>
      <c r="C2163" s="523"/>
      <c r="D2163" s="523"/>
      <c r="E2163" s="523"/>
      <c r="F2163" s="523"/>
      <c r="G2163" s="523"/>
      <c r="H2163" s="523"/>
      <c r="I2163" s="523"/>
      <c r="J2163" s="523"/>
      <c r="K2163" s="523"/>
      <c r="L2163" s="523"/>
      <c r="M2163" s="523"/>
      <c r="N2163" s="523"/>
      <c r="O2163" s="523"/>
      <c r="P2163" s="523"/>
      <c r="Q2163" s="523"/>
      <c r="R2163" s="523"/>
    </row>
    <row r="2164" spans="1:18" s="471" customFormat="1" ht="12.75" customHeight="1" x14ac:dyDescent="0.25">
      <c r="A2164" s="467"/>
      <c r="B2164" s="523"/>
      <c r="C2164" s="523"/>
      <c r="D2164" s="523"/>
      <c r="E2164" s="523"/>
      <c r="F2164" s="523"/>
      <c r="G2164" s="523"/>
      <c r="H2164" s="523"/>
      <c r="I2164" s="523"/>
      <c r="J2164" s="523"/>
      <c r="K2164" s="523"/>
      <c r="L2164" s="523"/>
      <c r="M2164" s="523"/>
      <c r="N2164" s="523"/>
      <c r="O2164" s="523"/>
      <c r="P2164" s="523"/>
      <c r="Q2164" s="523"/>
      <c r="R2164" s="523"/>
    </row>
    <row r="2165" spans="1:18" s="471" customFormat="1" ht="12.75" customHeight="1" x14ac:dyDescent="0.25">
      <c r="A2165" s="467"/>
      <c r="B2165" s="523"/>
      <c r="C2165" s="523"/>
      <c r="D2165" s="523"/>
      <c r="E2165" s="523"/>
      <c r="F2165" s="523"/>
      <c r="G2165" s="523"/>
      <c r="H2165" s="523"/>
      <c r="I2165" s="523"/>
      <c r="J2165" s="523"/>
      <c r="K2165" s="523"/>
      <c r="L2165" s="523"/>
      <c r="M2165" s="523"/>
      <c r="N2165" s="523"/>
      <c r="O2165" s="523"/>
      <c r="P2165" s="523"/>
      <c r="Q2165" s="523"/>
      <c r="R2165" s="523"/>
    </row>
    <row r="2166" spans="1:18" s="471" customFormat="1" ht="12.75" customHeight="1" x14ac:dyDescent="0.25">
      <c r="A2166" s="467"/>
      <c r="B2166" s="523"/>
      <c r="C2166" s="523"/>
      <c r="D2166" s="523"/>
      <c r="E2166" s="523"/>
      <c r="F2166" s="523"/>
      <c r="G2166" s="523"/>
      <c r="H2166" s="523"/>
      <c r="I2166" s="523"/>
      <c r="J2166" s="523"/>
      <c r="K2166" s="523"/>
      <c r="L2166" s="523"/>
      <c r="M2166" s="523"/>
      <c r="N2166" s="523"/>
      <c r="O2166" s="523"/>
      <c r="P2166" s="523"/>
      <c r="Q2166" s="523"/>
      <c r="R2166" s="523"/>
    </row>
    <row r="2167" spans="1:18" s="471" customFormat="1" ht="12.75" customHeight="1" x14ac:dyDescent="0.25">
      <c r="A2167" s="467"/>
      <c r="B2167" s="523"/>
      <c r="C2167" s="523"/>
      <c r="D2167" s="523"/>
      <c r="E2167" s="523"/>
      <c r="F2167" s="523"/>
      <c r="G2167" s="523"/>
      <c r="H2167" s="523"/>
      <c r="I2167" s="523"/>
      <c r="J2167" s="523"/>
      <c r="K2167" s="523"/>
      <c r="L2167" s="523"/>
      <c r="M2167" s="523"/>
      <c r="N2167" s="523"/>
      <c r="O2167" s="523"/>
      <c r="P2167" s="523"/>
      <c r="Q2167" s="523"/>
      <c r="R2167" s="523"/>
    </row>
    <row r="2168" spans="1:18" s="471" customFormat="1" ht="12.75" customHeight="1" x14ac:dyDescent="0.25">
      <c r="A2168" s="467"/>
      <c r="B2168" s="523"/>
      <c r="C2168" s="523"/>
      <c r="D2168" s="523"/>
      <c r="E2168" s="523"/>
      <c r="F2168" s="523"/>
      <c r="G2168" s="523"/>
      <c r="H2168" s="523"/>
      <c r="I2168" s="523"/>
      <c r="J2168" s="523"/>
      <c r="K2168" s="523"/>
      <c r="L2168" s="523"/>
      <c r="M2168" s="523"/>
      <c r="N2168" s="523"/>
      <c r="O2168" s="523"/>
      <c r="P2168" s="523"/>
      <c r="Q2168" s="523"/>
      <c r="R2168" s="523"/>
    </row>
    <row r="2169" spans="1:18" s="471" customFormat="1" ht="12.75" customHeight="1" x14ac:dyDescent="0.25">
      <c r="A2169" s="467"/>
      <c r="B2169" s="523"/>
      <c r="C2169" s="523"/>
      <c r="D2169" s="523"/>
      <c r="E2169" s="523"/>
      <c r="F2169" s="523"/>
      <c r="G2169" s="523"/>
      <c r="H2169" s="523"/>
      <c r="I2169" s="523"/>
      <c r="J2169" s="523"/>
      <c r="K2169" s="523"/>
      <c r="L2169" s="523"/>
      <c r="M2169" s="523"/>
      <c r="N2169" s="523"/>
      <c r="O2169" s="523"/>
      <c r="P2169" s="523"/>
      <c r="Q2169" s="523"/>
      <c r="R2169" s="523"/>
    </row>
    <row r="2170" spans="1:18" s="471" customFormat="1" ht="12.75" customHeight="1" x14ac:dyDescent="0.25">
      <c r="A2170" s="467"/>
      <c r="B2170" s="523"/>
      <c r="C2170" s="523"/>
      <c r="D2170" s="523"/>
      <c r="E2170" s="523"/>
      <c r="F2170" s="523"/>
      <c r="G2170" s="523"/>
      <c r="H2170" s="523"/>
      <c r="I2170" s="523"/>
      <c r="J2170" s="523"/>
      <c r="K2170" s="523"/>
      <c r="L2170" s="523"/>
      <c r="M2170" s="523"/>
      <c r="N2170" s="523"/>
      <c r="O2170" s="523"/>
      <c r="P2170" s="523"/>
      <c r="Q2170" s="523"/>
      <c r="R2170" s="523"/>
    </row>
    <row r="2171" spans="1:18" s="471" customFormat="1" ht="12.75" customHeight="1" x14ac:dyDescent="0.25">
      <c r="A2171" s="467"/>
      <c r="B2171" s="523"/>
      <c r="C2171" s="523"/>
      <c r="D2171" s="523"/>
      <c r="E2171" s="523"/>
      <c r="F2171" s="523"/>
      <c r="G2171" s="523"/>
      <c r="H2171" s="523"/>
      <c r="I2171" s="523"/>
      <c r="J2171" s="523"/>
      <c r="K2171" s="523"/>
      <c r="L2171" s="523"/>
      <c r="M2171" s="523"/>
      <c r="N2171" s="523"/>
      <c r="O2171" s="523"/>
      <c r="P2171" s="523"/>
      <c r="Q2171" s="523"/>
      <c r="R2171" s="523"/>
    </row>
    <row r="2172" spans="1:18" s="471" customFormat="1" ht="12.75" customHeight="1" x14ac:dyDescent="0.25">
      <c r="A2172" s="467"/>
      <c r="B2172" s="523"/>
      <c r="C2172" s="523"/>
      <c r="D2172" s="523"/>
      <c r="E2172" s="523"/>
      <c r="F2172" s="523"/>
      <c r="G2172" s="523"/>
      <c r="H2172" s="523"/>
      <c r="I2172" s="523"/>
      <c r="J2172" s="523"/>
      <c r="K2172" s="523"/>
      <c r="L2172" s="523"/>
      <c r="M2172" s="523"/>
      <c r="N2172" s="523"/>
      <c r="O2172" s="523"/>
      <c r="P2172" s="523"/>
      <c r="Q2172" s="523"/>
      <c r="R2172" s="523"/>
    </row>
    <row r="2173" spans="1:18" s="471" customFormat="1" ht="12.75" customHeight="1" x14ac:dyDescent="0.25">
      <c r="A2173" s="467"/>
      <c r="B2173" s="523"/>
      <c r="C2173" s="523"/>
      <c r="D2173" s="523"/>
      <c r="E2173" s="523"/>
      <c r="F2173" s="523"/>
      <c r="G2173" s="523"/>
      <c r="H2173" s="523"/>
      <c r="I2173" s="523"/>
      <c r="J2173" s="523"/>
      <c r="K2173" s="523"/>
      <c r="L2173" s="523"/>
      <c r="M2173" s="523"/>
      <c r="N2173" s="523"/>
      <c r="O2173" s="523"/>
      <c r="P2173" s="523"/>
      <c r="Q2173" s="523"/>
      <c r="R2173" s="523"/>
    </row>
    <row r="2174" spans="1:18" s="471" customFormat="1" ht="12.75" customHeight="1" x14ac:dyDescent="0.25">
      <c r="A2174" s="467"/>
      <c r="B2174" s="523"/>
      <c r="C2174" s="523"/>
      <c r="D2174" s="523"/>
      <c r="E2174" s="523"/>
      <c r="F2174" s="523"/>
      <c r="G2174" s="523"/>
      <c r="H2174" s="523"/>
      <c r="I2174" s="523"/>
      <c r="J2174" s="523"/>
      <c r="K2174" s="523"/>
      <c r="L2174" s="523"/>
      <c r="M2174" s="523"/>
      <c r="N2174" s="523"/>
      <c r="O2174" s="523"/>
      <c r="P2174" s="523"/>
      <c r="Q2174" s="523"/>
      <c r="R2174" s="523"/>
    </row>
    <row r="2175" spans="1:18" s="471" customFormat="1" ht="12.75" customHeight="1" x14ac:dyDescent="0.25">
      <c r="A2175" s="467"/>
      <c r="B2175" s="523"/>
      <c r="C2175" s="523"/>
      <c r="D2175" s="523"/>
      <c r="E2175" s="523"/>
      <c r="F2175" s="523"/>
      <c r="G2175" s="523"/>
      <c r="H2175" s="523"/>
      <c r="I2175" s="523"/>
      <c r="J2175" s="523"/>
      <c r="K2175" s="523"/>
      <c r="L2175" s="523"/>
      <c r="M2175" s="523"/>
      <c r="N2175" s="523"/>
      <c r="O2175" s="523"/>
      <c r="P2175" s="523"/>
      <c r="Q2175" s="523"/>
      <c r="R2175" s="523"/>
    </row>
    <row r="2176" spans="1:18" s="471" customFormat="1" ht="12.75" customHeight="1" x14ac:dyDescent="0.25">
      <c r="A2176" s="467"/>
      <c r="B2176" s="523"/>
      <c r="C2176" s="523"/>
      <c r="D2176" s="523"/>
      <c r="E2176" s="523"/>
      <c r="F2176" s="523"/>
      <c r="G2176" s="523"/>
      <c r="H2176" s="523"/>
      <c r="I2176" s="523"/>
      <c r="J2176" s="523"/>
      <c r="K2176" s="523"/>
      <c r="L2176" s="523"/>
      <c r="M2176" s="523"/>
      <c r="N2176" s="523"/>
      <c r="O2176" s="523"/>
      <c r="P2176" s="523"/>
      <c r="Q2176" s="523"/>
      <c r="R2176" s="523"/>
    </row>
    <row r="2177" spans="1:18" s="471" customFormat="1" ht="12.75" customHeight="1" x14ac:dyDescent="0.25">
      <c r="A2177" s="467"/>
      <c r="B2177" s="523"/>
      <c r="C2177" s="523"/>
      <c r="D2177" s="523"/>
      <c r="E2177" s="523"/>
      <c r="F2177" s="523"/>
      <c r="G2177" s="523"/>
      <c r="H2177" s="523"/>
      <c r="I2177" s="523"/>
      <c r="J2177" s="523"/>
      <c r="K2177" s="523"/>
      <c r="L2177" s="523"/>
      <c r="M2177" s="523"/>
      <c r="N2177" s="523"/>
      <c r="O2177" s="523"/>
      <c r="P2177" s="523"/>
      <c r="Q2177" s="523"/>
      <c r="R2177" s="523"/>
    </row>
    <row r="2178" spans="1:18" s="471" customFormat="1" ht="12.75" customHeight="1" x14ac:dyDescent="0.25">
      <c r="A2178" s="467"/>
      <c r="B2178" s="523"/>
      <c r="C2178" s="523"/>
      <c r="D2178" s="523"/>
      <c r="E2178" s="523"/>
      <c r="F2178" s="523"/>
      <c r="G2178" s="523"/>
      <c r="H2178" s="523"/>
      <c r="I2178" s="523"/>
      <c r="J2178" s="523"/>
      <c r="K2178" s="523"/>
      <c r="L2178" s="523"/>
      <c r="M2178" s="523"/>
      <c r="N2178" s="523"/>
      <c r="O2178" s="523"/>
      <c r="P2178" s="523"/>
      <c r="Q2178" s="523"/>
      <c r="R2178" s="523"/>
    </row>
    <row r="2179" spans="1:18" s="471" customFormat="1" ht="12.75" customHeight="1" x14ac:dyDescent="0.25">
      <c r="A2179" s="467"/>
      <c r="B2179" s="523"/>
      <c r="C2179" s="523"/>
      <c r="D2179" s="523"/>
      <c r="E2179" s="523"/>
      <c r="F2179" s="523"/>
      <c r="G2179" s="523"/>
      <c r="H2179" s="523"/>
      <c r="I2179" s="523"/>
      <c r="J2179" s="523"/>
      <c r="K2179" s="523"/>
      <c r="L2179" s="523"/>
      <c r="M2179" s="523"/>
      <c r="N2179" s="523"/>
      <c r="O2179" s="523"/>
      <c r="P2179" s="523"/>
      <c r="Q2179" s="523"/>
      <c r="R2179" s="523"/>
    </row>
    <row r="2180" spans="1:18" s="471" customFormat="1" ht="12.75" customHeight="1" x14ac:dyDescent="0.25">
      <c r="A2180" s="467"/>
      <c r="B2180" s="523"/>
      <c r="C2180" s="523"/>
      <c r="D2180" s="523"/>
      <c r="E2180" s="523"/>
      <c r="F2180" s="523"/>
      <c r="G2180" s="523"/>
      <c r="H2180" s="523"/>
      <c r="I2180" s="523"/>
      <c r="J2180" s="523"/>
      <c r="K2180" s="523"/>
      <c r="L2180" s="523"/>
      <c r="M2180" s="523"/>
      <c r="N2180" s="523"/>
      <c r="O2180" s="523"/>
      <c r="P2180" s="523"/>
      <c r="Q2180" s="523"/>
      <c r="R2180" s="523"/>
    </row>
    <row r="2181" spans="1:18" s="471" customFormat="1" ht="12.75" customHeight="1" x14ac:dyDescent="0.25">
      <c r="A2181" s="467"/>
      <c r="B2181" s="523"/>
      <c r="C2181" s="523"/>
      <c r="D2181" s="523"/>
      <c r="E2181" s="523"/>
      <c r="F2181" s="523"/>
      <c r="G2181" s="523"/>
      <c r="H2181" s="523"/>
      <c r="I2181" s="523"/>
      <c r="J2181" s="523"/>
      <c r="K2181" s="523"/>
      <c r="L2181" s="523"/>
      <c r="M2181" s="523"/>
      <c r="N2181" s="523"/>
      <c r="O2181" s="523"/>
      <c r="P2181" s="523"/>
      <c r="Q2181" s="523"/>
      <c r="R2181" s="523"/>
    </row>
    <row r="2182" spans="1:18" s="471" customFormat="1" ht="12.75" customHeight="1" x14ac:dyDescent="0.25">
      <c r="A2182" s="467"/>
      <c r="B2182" s="523"/>
      <c r="C2182" s="523"/>
      <c r="D2182" s="523"/>
      <c r="E2182" s="523"/>
      <c r="F2182" s="523"/>
      <c r="G2182" s="523"/>
      <c r="H2182" s="523"/>
      <c r="I2182" s="523"/>
      <c r="J2182" s="523"/>
      <c r="K2182" s="523"/>
      <c r="L2182" s="523"/>
      <c r="M2182" s="523"/>
      <c r="N2182" s="523"/>
      <c r="O2182" s="523"/>
      <c r="P2182" s="523"/>
      <c r="Q2182" s="523"/>
      <c r="R2182" s="523"/>
    </row>
    <row r="2183" spans="1:18" s="471" customFormat="1" ht="12.75" customHeight="1" x14ac:dyDescent="0.25">
      <c r="A2183" s="467"/>
      <c r="B2183" s="523"/>
      <c r="C2183" s="523"/>
      <c r="D2183" s="523"/>
      <c r="E2183" s="523"/>
      <c r="F2183" s="523"/>
      <c r="G2183" s="523"/>
      <c r="H2183" s="523"/>
      <c r="I2183" s="523"/>
      <c r="J2183" s="523"/>
      <c r="K2183" s="523"/>
      <c r="L2183" s="523"/>
      <c r="M2183" s="523"/>
      <c r="N2183" s="523"/>
      <c r="O2183" s="523"/>
      <c r="P2183" s="523"/>
      <c r="Q2183" s="523"/>
      <c r="R2183" s="523"/>
    </row>
    <row r="2184" spans="1:18" s="471" customFormat="1" ht="12.75" customHeight="1" x14ac:dyDescent="0.25">
      <c r="A2184" s="467"/>
      <c r="B2184" s="523"/>
      <c r="C2184" s="523"/>
      <c r="D2184" s="523"/>
      <c r="E2184" s="523"/>
      <c r="F2184" s="523"/>
      <c r="G2184" s="523"/>
      <c r="H2184" s="523"/>
      <c r="I2184" s="523"/>
      <c r="J2184" s="523"/>
      <c r="K2184" s="523"/>
      <c r="L2184" s="523"/>
      <c r="M2184" s="523"/>
      <c r="N2184" s="523"/>
      <c r="O2184" s="523"/>
      <c r="P2184" s="523"/>
      <c r="Q2184" s="523"/>
      <c r="R2184" s="523"/>
    </row>
    <row r="2185" spans="1:18" s="471" customFormat="1" ht="12.75" customHeight="1" x14ac:dyDescent="0.25">
      <c r="A2185" s="467"/>
      <c r="B2185" s="523"/>
      <c r="C2185" s="523"/>
      <c r="D2185" s="523"/>
      <c r="E2185" s="523"/>
      <c r="F2185" s="523"/>
      <c r="G2185" s="523"/>
      <c r="H2185" s="523"/>
      <c r="I2185" s="523"/>
      <c r="J2185" s="523"/>
      <c r="K2185" s="523"/>
      <c r="L2185" s="523"/>
      <c r="M2185" s="523"/>
      <c r="N2185" s="523"/>
      <c r="O2185" s="523"/>
      <c r="P2185" s="523"/>
      <c r="Q2185" s="523"/>
      <c r="R2185" s="523"/>
    </row>
    <row r="2186" spans="1:18" s="471" customFormat="1" ht="12.75" customHeight="1" x14ac:dyDescent="0.25">
      <c r="A2186" s="467"/>
      <c r="B2186" s="523"/>
      <c r="C2186" s="523"/>
      <c r="D2186" s="523"/>
      <c r="E2186" s="523"/>
      <c r="F2186" s="523"/>
      <c r="G2186" s="523"/>
      <c r="H2186" s="523"/>
      <c r="I2186" s="523"/>
      <c r="J2186" s="523"/>
      <c r="K2186" s="523"/>
      <c r="L2186" s="523"/>
      <c r="M2186" s="523"/>
      <c r="N2186" s="523"/>
      <c r="O2186" s="523"/>
      <c r="P2186" s="523"/>
      <c r="Q2186" s="523"/>
      <c r="R2186" s="523"/>
    </row>
    <row r="2187" spans="1:18" s="471" customFormat="1" ht="12.75" customHeight="1" x14ac:dyDescent="0.25">
      <c r="A2187" s="467"/>
      <c r="B2187" s="523"/>
      <c r="C2187" s="523"/>
      <c r="D2187" s="523"/>
      <c r="E2187" s="523"/>
      <c r="F2187" s="523"/>
      <c r="G2187" s="523"/>
      <c r="H2187" s="523"/>
      <c r="I2187" s="523"/>
      <c r="J2187" s="523"/>
      <c r="K2187" s="523"/>
      <c r="L2187" s="523"/>
      <c r="M2187" s="523"/>
      <c r="N2187" s="523"/>
      <c r="O2187" s="523"/>
      <c r="P2187" s="523"/>
      <c r="Q2187" s="523"/>
      <c r="R2187" s="523"/>
    </row>
    <row r="2188" spans="1:18" s="471" customFormat="1" ht="12.75" customHeight="1" x14ac:dyDescent="0.25">
      <c r="A2188" s="467"/>
      <c r="B2188" s="523"/>
      <c r="C2188" s="523"/>
      <c r="D2188" s="523"/>
      <c r="E2188" s="523"/>
      <c r="F2188" s="523"/>
      <c r="G2188" s="523"/>
      <c r="H2188" s="523"/>
      <c r="I2188" s="523"/>
      <c r="J2188" s="523"/>
      <c r="K2188" s="523"/>
      <c r="L2188" s="523"/>
      <c r="M2188" s="523"/>
      <c r="N2188" s="523"/>
      <c r="O2188" s="523"/>
      <c r="P2188" s="523"/>
      <c r="Q2188" s="523"/>
      <c r="R2188" s="523"/>
    </row>
    <row r="2189" spans="1:18" s="471" customFormat="1" ht="12.75" customHeight="1" x14ac:dyDescent="0.25">
      <c r="A2189" s="467"/>
      <c r="B2189" s="523"/>
      <c r="C2189" s="523"/>
      <c r="D2189" s="523"/>
      <c r="E2189" s="523"/>
      <c r="F2189" s="523"/>
      <c r="G2189" s="523"/>
      <c r="H2189" s="523"/>
      <c r="I2189" s="523"/>
      <c r="J2189" s="523"/>
      <c r="K2189" s="523"/>
      <c r="L2189" s="523"/>
      <c r="M2189" s="523"/>
      <c r="N2189" s="523"/>
      <c r="O2189" s="523"/>
      <c r="P2189" s="523"/>
      <c r="Q2189" s="523"/>
      <c r="R2189" s="523"/>
    </row>
    <row r="2190" spans="1:18" s="471" customFormat="1" ht="12.75" customHeight="1" x14ac:dyDescent="0.25">
      <c r="A2190" s="467"/>
      <c r="B2190" s="523"/>
      <c r="C2190" s="523"/>
      <c r="D2190" s="523"/>
      <c r="E2190" s="523"/>
      <c r="F2190" s="523"/>
      <c r="G2190" s="523"/>
      <c r="H2190" s="523"/>
      <c r="I2190" s="523"/>
      <c r="J2190" s="523"/>
      <c r="K2190" s="523"/>
      <c r="L2190" s="523"/>
      <c r="M2190" s="523"/>
      <c r="N2190" s="523"/>
      <c r="O2190" s="523"/>
      <c r="P2190" s="523"/>
      <c r="Q2190" s="523"/>
      <c r="R2190" s="523"/>
    </row>
    <row r="2191" spans="1:18" s="471" customFormat="1" ht="12.75" customHeight="1" x14ac:dyDescent="0.25">
      <c r="A2191" s="467"/>
      <c r="B2191" s="523"/>
      <c r="C2191" s="523"/>
      <c r="D2191" s="523"/>
      <c r="E2191" s="523"/>
      <c r="F2191" s="523"/>
      <c r="G2191" s="523"/>
      <c r="H2191" s="523"/>
      <c r="I2191" s="523"/>
      <c r="J2191" s="523"/>
      <c r="K2191" s="523"/>
      <c r="L2191" s="523"/>
      <c r="M2191" s="523"/>
      <c r="N2191" s="523"/>
      <c r="O2191" s="523"/>
      <c r="P2191" s="523"/>
      <c r="Q2191" s="523"/>
      <c r="R2191" s="523"/>
    </row>
    <row r="2192" spans="1:18" s="471" customFormat="1" ht="12.75" customHeight="1" x14ac:dyDescent="0.25">
      <c r="A2192" s="467"/>
      <c r="B2192" s="523"/>
      <c r="C2192" s="523"/>
      <c r="D2192" s="523"/>
      <c r="E2192" s="523"/>
      <c r="F2192" s="523"/>
      <c r="G2192" s="523"/>
      <c r="H2192" s="523"/>
      <c r="I2192" s="523"/>
      <c r="J2192" s="523"/>
      <c r="K2192" s="523"/>
      <c r="L2192" s="523"/>
      <c r="M2192" s="523"/>
      <c r="N2192" s="523"/>
      <c r="O2192" s="523"/>
      <c r="P2192" s="523"/>
      <c r="Q2192" s="523"/>
      <c r="R2192" s="523"/>
    </row>
    <row r="2193" spans="1:18" s="471" customFormat="1" ht="12.75" customHeight="1" x14ac:dyDescent="0.25">
      <c r="A2193" s="467"/>
      <c r="B2193" s="523"/>
      <c r="C2193" s="523"/>
      <c r="D2193" s="523"/>
      <c r="E2193" s="523"/>
      <c r="F2193" s="523"/>
      <c r="G2193" s="523"/>
      <c r="H2193" s="523"/>
      <c r="I2193" s="523"/>
      <c r="J2193" s="523"/>
      <c r="K2193" s="523"/>
      <c r="L2193" s="523"/>
      <c r="M2193" s="523"/>
      <c r="N2193" s="523"/>
      <c r="O2193" s="523"/>
      <c r="P2193" s="523"/>
      <c r="Q2193" s="523"/>
      <c r="R2193" s="523"/>
    </row>
    <row r="2194" spans="1:18" s="471" customFormat="1" ht="12.75" customHeight="1" x14ac:dyDescent="0.25">
      <c r="A2194" s="467"/>
      <c r="B2194" s="523"/>
      <c r="C2194" s="523"/>
      <c r="D2194" s="523"/>
      <c r="E2194" s="523"/>
      <c r="F2194" s="523"/>
      <c r="G2194" s="523"/>
      <c r="H2194" s="523"/>
      <c r="I2194" s="523"/>
      <c r="J2194" s="523"/>
      <c r="K2194" s="523"/>
      <c r="L2194" s="523"/>
      <c r="M2194" s="523"/>
      <c r="N2194" s="523"/>
      <c r="O2194" s="523"/>
      <c r="P2194" s="523"/>
      <c r="Q2194" s="523"/>
      <c r="R2194" s="523"/>
    </row>
    <row r="2195" spans="1:18" s="471" customFormat="1" ht="12.75" customHeight="1" x14ac:dyDescent="0.25">
      <c r="A2195" s="467"/>
      <c r="B2195" s="523"/>
      <c r="C2195" s="523"/>
      <c r="D2195" s="523"/>
      <c r="E2195" s="523"/>
      <c r="F2195" s="523"/>
      <c r="G2195" s="523"/>
      <c r="H2195" s="523"/>
      <c r="I2195" s="523"/>
      <c r="J2195" s="523"/>
      <c r="K2195" s="523"/>
      <c r="L2195" s="523"/>
      <c r="M2195" s="523"/>
      <c r="N2195" s="523"/>
      <c r="O2195" s="523"/>
      <c r="P2195" s="523"/>
      <c r="Q2195" s="523"/>
      <c r="R2195" s="523"/>
    </row>
    <row r="2196" spans="1:18" s="471" customFormat="1" ht="12.75" customHeight="1" x14ac:dyDescent="0.25">
      <c r="A2196" s="467"/>
      <c r="B2196" s="523"/>
      <c r="C2196" s="523"/>
      <c r="D2196" s="523"/>
      <c r="E2196" s="523"/>
      <c r="F2196" s="523"/>
      <c r="G2196" s="523"/>
      <c r="H2196" s="523"/>
      <c r="I2196" s="523"/>
      <c r="J2196" s="523"/>
      <c r="K2196" s="523"/>
      <c r="L2196" s="523"/>
      <c r="M2196" s="523"/>
      <c r="N2196" s="523"/>
      <c r="O2196" s="523"/>
      <c r="P2196" s="523"/>
      <c r="Q2196" s="523"/>
      <c r="R2196" s="523"/>
    </row>
    <row r="2197" spans="1:18" s="471" customFormat="1" ht="12.75" customHeight="1" x14ac:dyDescent="0.25">
      <c r="A2197" s="467"/>
      <c r="B2197" s="523"/>
      <c r="C2197" s="523"/>
      <c r="D2197" s="523"/>
      <c r="E2197" s="523"/>
      <c r="F2197" s="523"/>
      <c r="G2197" s="523"/>
      <c r="H2197" s="523"/>
      <c r="I2197" s="523"/>
      <c r="J2197" s="523"/>
      <c r="K2197" s="523"/>
      <c r="L2197" s="523"/>
      <c r="M2197" s="523"/>
      <c r="N2197" s="523"/>
      <c r="O2197" s="523"/>
      <c r="P2197" s="523"/>
      <c r="Q2197" s="523"/>
      <c r="R2197" s="523"/>
    </row>
    <row r="2198" spans="1:18" s="471" customFormat="1" ht="12.75" customHeight="1" x14ac:dyDescent="0.25">
      <c r="A2198" s="467"/>
      <c r="B2198" s="523"/>
      <c r="C2198" s="523"/>
      <c r="D2198" s="523"/>
      <c r="E2198" s="523"/>
      <c r="F2198" s="523"/>
      <c r="G2198" s="523"/>
      <c r="H2198" s="523"/>
      <c r="I2198" s="523"/>
      <c r="J2198" s="523"/>
      <c r="K2198" s="523"/>
      <c r="L2198" s="523"/>
      <c r="M2198" s="523"/>
      <c r="N2198" s="523"/>
      <c r="O2198" s="523"/>
      <c r="P2198" s="523"/>
      <c r="Q2198" s="523"/>
      <c r="R2198" s="523"/>
    </row>
    <row r="2199" spans="1:18" s="471" customFormat="1" ht="12.75" customHeight="1" x14ac:dyDescent="0.25">
      <c r="A2199" s="467"/>
      <c r="B2199" s="523"/>
      <c r="C2199" s="523"/>
      <c r="D2199" s="523"/>
      <c r="E2199" s="523"/>
      <c r="F2199" s="523"/>
      <c r="G2199" s="523"/>
      <c r="H2199" s="523"/>
      <c r="I2199" s="523"/>
      <c r="J2199" s="523"/>
      <c r="K2199" s="523"/>
      <c r="L2199" s="523"/>
      <c r="M2199" s="523"/>
      <c r="N2199" s="523"/>
      <c r="O2199" s="523"/>
      <c r="P2199" s="523"/>
      <c r="Q2199" s="523"/>
      <c r="R2199" s="523"/>
    </row>
    <row r="2200" spans="1:18" s="471" customFormat="1" ht="12.75" customHeight="1" x14ac:dyDescent="0.25">
      <c r="A2200" s="467"/>
      <c r="B2200" s="523"/>
      <c r="C2200" s="523"/>
      <c r="D2200" s="523"/>
      <c r="E2200" s="523"/>
      <c r="F2200" s="523"/>
      <c r="G2200" s="523"/>
      <c r="H2200" s="523"/>
      <c r="I2200" s="523"/>
      <c r="J2200" s="523"/>
      <c r="K2200" s="523"/>
      <c r="L2200" s="523"/>
      <c r="M2200" s="523"/>
      <c r="N2200" s="523"/>
      <c r="O2200" s="523"/>
      <c r="P2200" s="523"/>
      <c r="Q2200" s="523"/>
      <c r="R2200" s="523"/>
    </row>
    <row r="2201" spans="1:18" s="471" customFormat="1" ht="12.75" customHeight="1" x14ac:dyDescent="0.25">
      <c r="A2201" s="467"/>
      <c r="B2201" s="523"/>
      <c r="C2201" s="523"/>
      <c r="D2201" s="523"/>
      <c r="E2201" s="523"/>
      <c r="F2201" s="523"/>
      <c r="G2201" s="523"/>
      <c r="H2201" s="523"/>
      <c r="I2201" s="523"/>
      <c r="J2201" s="523"/>
      <c r="K2201" s="523"/>
      <c r="L2201" s="523"/>
      <c r="M2201" s="523"/>
      <c r="N2201" s="523"/>
      <c r="O2201" s="523"/>
      <c r="P2201" s="523"/>
      <c r="Q2201" s="523"/>
      <c r="R2201" s="523"/>
    </row>
    <row r="2202" spans="1:18" s="471" customFormat="1" ht="12.75" customHeight="1" x14ac:dyDescent="0.25">
      <c r="A2202" s="467"/>
      <c r="B2202" s="523"/>
      <c r="C2202" s="523"/>
      <c r="D2202" s="523"/>
      <c r="E2202" s="523"/>
      <c r="F2202" s="523"/>
      <c r="G2202" s="523"/>
      <c r="H2202" s="523"/>
      <c r="I2202" s="523"/>
      <c r="J2202" s="523"/>
      <c r="K2202" s="523"/>
      <c r="L2202" s="523"/>
      <c r="M2202" s="523"/>
      <c r="N2202" s="523"/>
      <c r="O2202" s="523"/>
      <c r="P2202" s="523"/>
      <c r="Q2202" s="523"/>
      <c r="R2202" s="523"/>
    </row>
    <row r="2203" spans="1:18" s="471" customFormat="1" ht="12.75" customHeight="1" x14ac:dyDescent="0.25">
      <c r="A2203" s="467"/>
      <c r="B2203" s="523"/>
      <c r="C2203" s="523"/>
      <c r="D2203" s="523"/>
      <c r="E2203" s="523"/>
      <c r="F2203" s="523"/>
      <c r="G2203" s="523"/>
      <c r="H2203" s="523"/>
      <c r="I2203" s="523"/>
      <c r="J2203" s="523"/>
      <c r="K2203" s="523"/>
      <c r="L2203" s="523"/>
      <c r="M2203" s="523"/>
      <c r="N2203" s="523"/>
      <c r="O2203" s="523"/>
      <c r="P2203" s="523"/>
      <c r="Q2203" s="523"/>
      <c r="R2203" s="523"/>
    </row>
    <row r="2204" spans="1:18" s="471" customFormat="1" ht="12.75" customHeight="1" x14ac:dyDescent="0.25">
      <c r="A2204" s="467"/>
      <c r="B2204" s="523"/>
      <c r="C2204" s="523"/>
      <c r="D2204" s="523"/>
      <c r="E2204" s="523"/>
      <c r="F2204" s="523"/>
      <c r="G2204" s="523"/>
      <c r="H2204" s="523"/>
      <c r="I2204" s="523"/>
      <c r="J2204" s="523"/>
      <c r="K2204" s="523"/>
      <c r="L2204" s="523"/>
      <c r="M2204" s="523"/>
      <c r="N2204" s="523"/>
      <c r="O2204" s="523"/>
      <c r="P2204" s="523"/>
      <c r="Q2204" s="523"/>
      <c r="R2204" s="523"/>
    </row>
    <row r="2205" spans="1:18" s="471" customFormat="1" ht="12.75" customHeight="1" x14ac:dyDescent="0.25">
      <c r="A2205" s="467"/>
      <c r="B2205" s="523"/>
      <c r="C2205" s="523"/>
      <c r="D2205" s="523"/>
      <c r="E2205" s="523"/>
      <c r="F2205" s="523"/>
      <c r="G2205" s="523"/>
      <c r="H2205" s="523"/>
      <c r="I2205" s="523"/>
      <c r="J2205" s="523"/>
      <c r="K2205" s="523"/>
      <c r="L2205" s="523"/>
      <c r="M2205" s="523"/>
      <c r="N2205" s="523"/>
      <c r="O2205" s="523"/>
      <c r="P2205" s="523"/>
      <c r="Q2205" s="523"/>
      <c r="R2205" s="523"/>
    </row>
    <row r="2206" spans="1:18" s="471" customFormat="1" ht="12.75" customHeight="1" x14ac:dyDescent="0.25">
      <c r="A2206" s="467"/>
      <c r="B2206" s="523"/>
      <c r="C2206" s="523"/>
      <c r="D2206" s="523"/>
      <c r="E2206" s="523"/>
      <c r="F2206" s="523"/>
      <c r="G2206" s="523"/>
      <c r="H2206" s="523"/>
      <c r="I2206" s="523"/>
      <c r="J2206" s="523"/>
      <c r="K2206" s="523"/>
      <c r="L2206" s="523"/>
      <c r="M2206" s="523"/>
      <c r="N2206" s="523"/>
      <c r="O2206" s="523"/>
      <c r="P2206" s="523"/>
      <c r="Q2206" s="523"/>
      <c r="R2206" s="523"/>
    </row>
    <row r="2207" spans="1:18" s="471" customFormat="1" ht="12.75" customHeight="1" x14ac:dyDescent="0.25">
      <c r="A2207" s="467"/>
      <c r="B2207" s="523"/>
      <c r="C2207" s="523"/>
      <c r="D2207" s="523"/>
      <c r="E2207" s="523"/>
      <c r="F2207" s="523"/>
      <c r="G2207" s="523"/>
      <c r="H2207" s="523"/>
      <c r="I2207" s="523"/>
      <c r="J2207" s="523"/>
      <c r="K2207" s="523"/>
      <c r="L2207" s="523"/>
      <c r="M2207" s="523"/>
      <c r="N2207" s="523"/>
      <c r="O2207" s="523"/>
      <c r="P2207" s="523"/>
      <c r="Q2207" s="523"/>
      <c r="R2207" s="523"/>
    </row>
    <row r="2208" spans="1:18" s="471" customFormat="1" ht="12.75" customHeight="1" x14ac:dyDescent="0.25">
      <c r="A2208" s="467"/>
      <c r="B2208" s="523"/>
      <c r="C2208" s="523"/>
      <c r="D2208" s="523"/>
      <c r="E2208" s="523"/>
      <c r="F2208" s="523"/>
      <c r="G2208" s="523"/>
      <c r="H2208" s="523"/>
      <c r="I2208" s="523"/>
      <c r="J2208" s="523"/>
      <c r="K2208" s="523"/>
      <c r="L2208" s="523"/>
      <c r="M2208" s="523"/>
      <c r="N2208" s="523"/>
      <c r="O2208" s="523"/>
      <c r="P2208" s="523"/>
      <c r="Q2208" s="523"/>
      <c r="R2208" s="523"/>
    </row>
    <row r="2209" spans="1:18" s="471" customFormat="1" ht="12.75" customHeight="1" x14ac:dyDescent="0.25">
      <c r="A2209" s="467"/>
      <c r="B2209" s="523"/>
      <c r="C2209" s="523"/>
      <c r="D2209" s="523"/>
      <c r="E2209" s="523"/>
      <c r="F2209" s="523"/>
      <c r="G2209" s="523"/>
      <c r="H2209" s="523"/>
      <c r="I2209" s="523"/>
      <c r="J2209" s="523"/>
      <c r="K2209" s="523"/>
      <c r="L2209" s="523"/>
      <c r="M2209" s="523"/>
      <c r="N2209" s="523"/>
      <c r="O2209" s="523"/>
      <c r="P2209" s="523"/>
      <c r="Q2209" s="523"/>
      <c r="R2209" s="523"/>
    </row>
    <row r="2210" spans="1:18" s="471" customFormat="1" ht="12.75" customHeight="1" x14ac:dyDescent="0.25">
      <c r="A2210" s="467"/>
      <c r="B2210" s="523"/>
      <c r="C2210" s="523"/>
      <c r="D2210" s="523"/>
      <c r="E2210" s="523"/>
      <c r="F2210" s="523"/>
      <c r="G2210" s="523"/>
      <c r="H2210" s="523"/>
      <c r="I2210" s="523"/>
      <c r="J2210" s="523"/>
      <c r="K2210" s="523"/>
      <c r="L2210" s="523"/>
      <c r="M2210" s="523"/>
      <c r="N2210" s="523"/>
      <c r="O2210" s="523"/>
      <c r="P2210" s="523"/>
      <c r="Q2210" s="523"/>
      <c r="R2210" s="523"/>
    </row>
    <row r="2211" spans="1:18" s="471" customFormat="1" ht="12.75" customHeight="1" x14ac:dyDescent="0.25">
      <c r="A2211" s="467"/>
      <c r="B2211" s="523"/>
      <c r="C2211" s="523"/>
      <c r="D2211" s="523"/>
      <c r="E2211" s="523"/>
      <c r="F2211" s="523"/>
      <c r="G2211" s="523"/>
      <c r="H2211" s="523"/>
      <c r="I2211" s="523"/>
      <c r="J2211" s="523"/>
      <c r="K2211" s="523"/>
      <c r="L2211" s="523"/>
      <c r="M2211" s="523"/>
      <c r="N2211" s="523"/>
      <c r="O2211" s="523"/>
      <c r="P2211" s="523"/>
      <c r="Q2211" s="523"/>
      <c r="R2211" s="523"/>
    </row>
    <row r="2212" spans="1:18" s="471" customFormat="1" ht="12.75" customHeight="1" x14ac:dyDescent="0.25">
      <c r="A2212" s="467"/>
      <c r="B2212" s="523"/>
      <c r="C2212" s="523"/>
      <c r="D2212" s="523"/>
      <c r="E2212" s="523"/>
      <c r="F2212" s="523"/>
      <c r="G2212" s="523"/>
      <c r="H2212" s="523"/>
      <c r="I2212" s="523"/>
      <c r="J2212" s="523"/>
      <c r="K2212" s="523"/>
      <c r="L2212" s="523"/>
      <c r="M2212" s="523"/>
      <c r="N2212" s="523"/>
      <c r="O2212" s="523"/>
      <c r="P2212" s="523"/>
      <c r="Q2212" s="523"/>
      <c r="R2212" s="523"/>
    </row>
    <row r="2213" spans="1:18" s="471" customFormat="1" ht="12.75" customHeight="1" x14ac:dyDescent="0.25">
      <c r="A2213" s="467"/>
      <c r="B2213" s="523"/>
      <c r="C2213" s="523"/>
      <c r="D2213" s="523"/>
      <c r="E2213" s="523"/>
      <c r="F2213" s="523"/>
      <c r="G2213" s="523"/>
      <c r="H2213" s="523"/>
      <c r="I2213" s="523"/>
      <c r="J2213" s="523"/>
      <c r="K2213" s="523"/>
      <c r="L2213" s="523"/>
      <c r="M2213" s="523"/>
      <c r="N2213" s="523"/>
      <c r="O2213" s="523"/>
      <c r="P2213" s="523"/>
      <c r="Q2213" s="523"/>
      <c r="R2213" s="523"/>
    </row>
    <row r="2214" spans="1:18" s="471" customFormat="1" ht="12.75" customHeight="1" x14ac:dyDescent="0.25">
      <c r="A2214" s="467"/>
      <c r="B2214" s="523"/>
      <c r="C2214" s="523"/>
      <c r="D2214" s="523"/>
      <c r="E2214" s="523"/>
      <c r="F2214" s="523"/>
      <c r="G2214" s="523"/>
      <c r="H2214" s="523"/>
      <c r="I2214" s="523"/>
      <c r="J2214" s="523"/>
      <c r="K2214" s="523"/>
      <c r="L2214" s="523"/>
      <c r="M2214" s="523"/>
      <c r="N2214" s="523"/>
      <c r="O2214" s="523"/>
      <c r="P2214" s="523"/>
      <c r="Q2214" s="523"/>
      <c r="R2214" s="523"/>
    </row>
    <row r="2215" spans="1:18" s="471" customFormat="1" ht="12.75" customHeight="1" x14ac:dyDescent="0.25">
      <c r="A2215" s="467"/>
      <c r="B2215" s="523"/>
      <c r="C2215" s="523"/>
      <c r="D2215" s="523"/>
      <c r="E2215" s="523"/>
      <c r="F2215" s="523"/>
      <c r="G2215" s="523"/>
      <c r="H2215" s="523"/>
      <c r="I2215" s="523"/>
      <c r="J2215" s="523"/>
      <c r="K2215" s="523"/>
      <c r="L2215" s="523"/>
      <c r="M2215" s="523"/>
      <c r="N2215" s="523"/>
      <c r="O2215" s="523"/>
      <c r="P2215" s="523"/>
      <c r="Q2215" s="523"/>
      <c r="R2215" s="523"/>
    </row>
    <row r="2216" spans="1:18" s="471" customFormat="1" ht="12.75" customHeight="1" x14ac:dyDescent="0.25">
      <c r="A2216" s="467"/>
      <c r="B2216" s="523"/>
      <c r="C2216" s="523"/>
      <c r="D2216" s="523"/>
      <c r="E2216" s="523"/>
      <c r="F2216" s="523"/>
      <c r="G2216" s="523"/>
      <c r="H2216" s="523"/>
      <c r="I2216" s="523"/>
      <c r="J2216" s="523"/>
      <c r="K2216" s="523"/>
      <c r="L2216" s="523"/>
      <c r="M2216" s="523"/>
      <c r="N2216" s="523"/>
      <c r="O2216" s="523"/>
      <c r="P2216" s="523"/>
      <c r="Q2216" s="523"/>
      <c r="R2216" s="523"/>
    </row>
    <row r="2217" spans="1:18" s="471" customFormat="1" ht="12.75" customHeight="1" x14ac:dyDescent="0.25">
      <c r="A2217" s="467"/>
      <c r="B2217" s="523"/>
      <c r="C2217" s="523"/>
      <c r="D2217" s="523"/>
      <c r="E2217" s="523"/>
      <c r="F2217" s="523"/>
      <c r="G2217" s="523"/>
      <c r="H2217" s="523"/>
      <c r="I2217" s="523"/>
      <c r="J2217" s="523"/>
      <c r="K2217" s="523"/>
      <c r="L2217" s="523"/>
      <c r="M2217" s="523"/>
      <c r="N2217" s="523"/>
      <c r="O2217" s="523"/>
      <c r="P2217" s="523"/>
      <c r="Q2217" s="523"/>
      <c r="R2217" s="523"/>
    </row>
    <row r="2218" spans="1:18" s="471" customFormat="1" ht="12.75" customHeight="1" x14ac:dyDescent="0.25">
      <c r="A2218" s="467"/>
      <c r="B2218" s="523"/>
      <c r="C2218" s="523"/>
      <c r="D2218" s="523"/>
      <c r="E2218" s="523"/>
      <c r="F2218" s="523"/>
      <c r="G2218" s="523"/>
      <c r="H2218" s="523"/>
      <c r="I2218" s="523"/>
      <c r="J2218" s="523"/>
      <c r="K2218" s="523"/>
      <c r="L2218" s="523"/>
      <c r="M2218" s="523"/>
      <c r="N2218" s="523"/>
      <c r="O2218" s="523"/>
      <c r="P2218" s="523"/>
      <c r="Q2218" s="523"/>
      <c r="R2218" s="523"/>
    </row>
    <row r="2219" spans="1:18" s="471" customFormat="1" ht="12.75" customHeight="1" x14ac:dyDescent="0.25">
      <c r="A2219" s="467"/>
      <c r="B2219" s="523"/>
      <c r="C2219" s="523"/>
      <c r="D2219" s="523"/>
      <c r="E2219" s="523"/>
      <c r="F2219" s="523"/>
      <c r="G2219" s="523"/>
      <c r="H2219" s="523"/>
      <c r="I2219" s="523"/>
      <c r="J2219" s="523"/>
      <c r="K2219" s="523"/>
      <c r="L2219" s="523"/>
      <c r="M2219" s="523"/>
      <c r="N2219" s="523"/>
      <c r="O2219" s="523"/>
      <c r="P2219" s="523"/>
      <c r="Q2219" s="523"/>
      <c r="R2219" s="523"/>
    </row>
    <row r="2220" spans="1:18" s="471" customFormat="1" ht="12.75" customHeight="1" x14ac:dyDescent="0.25">
      <c r="A2220" s="467"/>
      <c r="B2220" s="523"/>
      <c r="C2220" s="523"/>
      <c r="D2220" s="523"/>
      <c r="E2220" s="523"/>
      <c r="F2220" s="523"/>
      <c r="G2220" s="523"/>
      <c r="H2220" s="523"/>
      <c r="I2220" s="523"/>
      <c r="J2220" s="523"/>
      <c r="K2220" s="523"/>
      <c r="L2220" s="523"/>
      <c r="M2220" s="523"/>
      <c r="N2220" s="523"/>
      <c r="O2220" s="523"/>
      <c r="P2220" s="523"/>
      <c r="Q2220" s="523"/>
      <c r="R2220" s="523"/>
    </row>
    <row r="2221" spans="1:18" s="471" customFormat="1" ht="12.75" customHeight="1" x14ac:dyDescent="0.25">
      <c r="A2221" s="467"/>
      <c r="B2221" s="523"/>
      <c r="C2221" s="523"/>
      <c r="D2221" s="523"/>
      <c r="E2221" s="523"/>
      <c r="F2221" s="523"/>
      <c r="G2221" s="523"/>
      <c r="H2221" s="523"/>
      <c r="I2221" s="523"/>
      <c r="J2221" s="523"/>
      <c r="K2221" s="523"/>
      <c r="L2221" s="523"/>
      <c r="M2221" s="523"/>
      <c r="N2221" s="523"/>
      <c r="O2221" s="523"/>
      <c r="P2221" s="523"/>
      <c r="Q2221" s="523"/>
      <c r="R2221" s="523"/>
    </row>
    <row r="2222" spans="1:18" s="471" customFormat="1" ht="12.75" customHeight="1" x14ac:dyDescent="0.25">
      <c r="A2222" s="467"/>
      <c r="B2222" s="523"/>
      <c r="C2222" s="523"/>
      <c r="D2222" s="523"/>
      <c r="E2222" s="523"/>
      <c r="F2222" s="523"/>
      <c r="G2222" s="523"/>
      <c r="H2222" s="523"/>
      <c r="I2222" s="523"/>
      <c r="J2222" s="523"/>
      <c r="K2222" s="523"/>
      <c r="L2222" s="523"/>
      <c r="M2222" s="523"/>
      <c r="N2222" s="523"/>
      <c r="O2222" s="523"/>
      <c r="P2222" s="523"/>
      <c r="Q2222" s="523"/>
      <c r="R2222" s="523"/>
    </row>
    <row r="2223" spans="1:18" s="471" customFormat="1" ht="12.75" customHeight="1" x14ac:dyDescent="0.25">
      <c r="A2223" s="467"/>
      <c r="B2223" s="523"/>
      <c r="C2223" s="523"/>
      <c r="D2223" s="523"/>
      <c r="E2223" s="523"/>
      <c r="F2223" s="523"/>
      <c r="G2223" s="523"/>
      <c r="H2223" s="523"/>
      <c r="I2223" s="523"/>
      <c r="J2223" s="523"/>
      <c r="K2223" s="523"/>
      <c r="L2223" s="523"/>
      <c r="M2223" s="523"/>
      <c r="N2223" s="523"/>
      <c r="O2223" s="523"/>
      <c r="P2223" s="523"/>
      <c r="Q2223" s="523"/>
      <c r="R2223" s="523"/>
    </row>
    <row r="2224" spans="1:18" s="471" customFormat="1" ht="12.75" customHeight="1" x14ac:dyDescent="0.25">
      <c r="A2224" s="467"/>
      <c r="B2224" s="523"/>
      <c r="C2224" s="523"/>
      <c r="D2224" s="523"/>
      <c r="E2224" s="523"/>
      <c r="F2224" s="523"/>
      <c r="G2224" s="523"/>
      <c r="H2224" s="523"/>
      <c r="I2224" s="523"/>
      <c r="J2224" s="523"/>
      <c r="K2224" s="523"/>
      <c r="L2224" s="523"/>
      <c r="M2224" s="523"/>
      <c r="N2224" s="523"/>
      <c r="O2224" s="523"/>
      <c r="P2224" s="523"/>
      <c r="Q2224" s="523"/>
      <c r="R2224" s="523"/>
    </row>
    <row r="2225" spans="1:18" s="471" customFormat="1" ht="12.75" customHeight="1" x14ac:dyDescent="0.25">
      <c r="A2225" s="467"/>
      <c r="B2225" s="523"/>
      <c r="C2225" s="523"/>
      <c r="D2225" s="523"/>
      <c r="E2225" s="523"/>
      <c r="F2225" s="523"/>
      <c r="G2225" s="523"/>
      <c r="H2225" s="523"/>
      <c r="I2225" s="523"/>
      <c r="J2225" s="523"/>
      <c r="K2225" s="523"/>
      <c r="L2225" s="523"/>
      <c r="M2225" s="523"/>
      <c r="N2225" s="523"/>
      <c r="O2225" s="523"/>
      <c r="P2225" s="523"/>
      <c r="Q2225" s="523"/>
      <c r="R2225" s="523"/>
    </row>
    <row r="2226" spans="1:18" s="471" customFormat="1" ht="12.75" customHeight="1" x14ac:dyDescent="0.25">
      <c r="A2226" s="467"/>
      <c r="B2226" s="523"/>
      <c r="C2226" s="523"/>
      <c r="D2226" s="523"/>
      <c r="E2226" s="523"/>
      <c r="F2226" s="523"/>
      <c r="G2226" s="523"/>
      <c r="H2226" s="523"/>
      <c r="I2226" s="523"/>
      <c r="J2226" s="523"/>
      <c r="K2226" s="523"/>
      <c r="L2226" s="523"/>
      <c r="M2226" s="523"/>
      <c r="N2226" s="523"/>
      <c r="O2226" s="523"/>
      <c r="P2226" s="523"/>
      <c r="Q2226" s="523"/>
      <c r="R2226" s="523"/>
    </row>
    <row r="2227" spans="1:18" s="471" customFormat="1" ht="12.75" customHeight="1" x14ac:dyDescent="0.25">
      <c r="A2227" s="467"/>
      <c r="B2227" s="523"/>
      <c r="C2227" s="523"/>
      <c r="D2227" s="523"/>
      <c r="E2227" s="523"/>
      <c r="F2227" s="523"/>
      <c r="G2227" s="523"/>
      <c r="H2227" s="523"/>
      <c r="I2227" s="523"/>
      <c r="J2227" s="523"/>
      <c r="K2227" s="523"/>
      <c r="L2227" s="523"/>
      <c r="M2227" s="523"/>
      <c r="N2227" s="523"/>
      <c r="O2227" s="523"/>
      <c r="P2227" s="523"/>
      <c r="Q2227" s="523"/>
      <c r="R2227" s="523"/>
    </row>
    <row r="2228" spans="1:18" s="471" customFormat="1" ht="12.75" customHeight="1" x14ac:dyDescent="0.25">
      <c r="A2228" s="467"/>
      <c r="B2228" s="523"/>
      <c r="C2228" s="523"/>
      <c r="D2228" s="523"/>
      <c r="E2228" s="523"/>
      <c r="F2228" s="523"/>
      <c r="G2228" s="523"/>
      <c r="H2228" s="523"/>
      <c r="I2228" s="523"/>
      <c r="J2228" s="523"/>
      <c r="K2228" s="523"/>
      <c r="L2228" s="523"/>
      <c r="M2228" s="523"/>
      <c r="N2228" s="523"/>
      <c r="O2228" s="523"/>
      <c r="P2228" s="523"/>
      <c r="Q2228" s="523"/>
      <c r="R2228" s="523"/>
    </row>
    <row r="2229" spans="1:18" s="471" customFormat="1" ht="12.75" customHeight="1" x14ac:dyDescent="0.25">
      <c r="A2229" s="467"/>
      <c r="B2229" s="523"/>
      <c r="C2229" s="523"/>
      <c r="D2229" s="523"/>
      <c r="E2229" s="523"/>
      <c r="F2229" s="523"/>
      <c r="G2229" s="523"/>
      <c r="H2229" s="523"/>
      <c r="I2229" s="523"/>
      <c r="J2229" s="523"/>
      <c r="K2229" s="523"/>
      <c r="L2229" s="523"/>
      <c r="M2229" s="523"/>
      <c r="N2229" s="523"/>
      <c r="O2229" s="523"/>
      <c r="P2229" s="523"/>
      <c r="Q2229" s="523"/>
      <c r="R2229" s="523"/>
    </row>
    <row r="2230" spans="1:18" s="471" customFormat="1" ht="12.75" customHeight="1" x14ac:dyDescent="0.25">
      <c r="A2230" s="467"/>
      <c r="B2230" s="523"/>
      <c r="C2230" s="523"/>
      <c r="D2230" s="523"/>
      <c r="E2230" s="523"/>
      <c r="F2230" s="523"/>
      <c r="G2230" s="523"/>
      <c r="H2230" s="523"/>
      <c r="I2230" s="523"/>
      <c r="J2230" s="523"/>
      <c r="K2230" s="523"/>
      <c r="L2230" s="523"/>
      <c r="M2230" s="523"/>
      <c r="N2230" s="523"/>
      <c r="O2230" s="523"/>
      <c r="P2230" s="523"/>
      <c r="Q2230" s="523"/>
      <c r="R2230" s="523"/>
    </row>
    <row r="2231" spans="1:18" s="471" customFormat="1" ht="12.75" customHeight="1" x14ac:dyDescent="0.25">
      <c r="A2231" s="467"/>
      <c r="B2231" s="523"/>
      <c r="C2231" s="523"/>
      <c r="D2231" s="523"/>
      <c r="E2231" s="523"/>
      <c r="F2231" s="523"/>
      <c r="G2231" s="523"/>
      <c r="H2231" s="523"/>
      <c r="I2231" s="523"/>
      <c r="J2231" s="523"/>
      <c r="K2231" s="523"/>
      <c r="L2231" s="523"/>
      <c r="M2231" s="523"/>
      <c r="N2231" s="523"/>
      <c r="O2231" s="523"/>
      <c r="P2231" s="523"/>
      <c r="Q2231" s="523"/>
      <c r="R2231" s="523"/>
    </row>
    <row r="2232" spans="1:18" s="471" customFormat="1" ht="12.75" customHeight="1" x14ac:dyDescent="0.25">
      <c r="A2232" s="467"/>
      <c r="B2232" s="523"/>
      <c r="C2232" s="523"/>
      <c r="D2232" s="523"/>
      <c r="E2232" s="523"/>
      <c r="F2232" s="523"/>
      <c r="G2232" s="523"/>
      <c r="H2232" s="523"/>
      <c r="I2232" s="523"/>
      <c r="J2232" s="523"/>
      <c r="K2232" s="523"/>
      <c r="L2232" s="523"/>
      <c r="M2232" s="523"/>
      <c r="N2232" s="523"/>
      <c r="O2232" s="523"/>
      <c r="P2232" s="523"/>
      <c r="Q2232" s="523"/>
      <c r="R2232" s="523"/>
    </row>
    <row r="2233" spans="1:18" s="471" customFormat="1" ht="12.75" customHeight="1" x14ac:dyDescent="0.25">
      <c r="A2233" s="467"/>
      <c r="B2233" s="523"/>
      <c r="C2233" s="523"/>
      <c r="D2233" s="523"/>
      <c r="E2233" s="523"/>
      <c r="F2233" s="523"/>
      <c r="G2233" s="523"/>
      <c r="H2233" s="523"/>
      <c r="I2233" s="523"/>
      <c r="J2233" s="523"/>
      <c r="K2233" s="523"/>
      <c r="L2233" s="523"/>
      <c r="M2233" s="523"/>
      <c r="N2233" s="523"/>
      <c r="O2233" s="523"/>
      <c r="P2233" s="523"/>
      <c r="Q2233" s="523"/>
      <c r="R2233" s="523"/>
    </row>
    <row r="2234" spans="1:18" s="471" customFormat="1" ht="12.75" customHeight="1" x14ac:dyDescent="0.25">
      <c r="A2234" s="467"/>
      <c r="B2234" s="523"/>
      <c r="C2234" s="523"/>
      <c r="D2234" s="523"/>
      <c r="E2234" s="523"/>
      <c r="F2234" s="523"/>
      <c r="G2234" s="523"/>
      <c r="H2234" s="523"/>
      <c r="I2234" s="523"/>
      <c r="J2234" s="523"/>
      <c r="K2234" s="523"/>
      <c r="L2234" s="523"/>
      <c r="M2234" s="523"/>
      <c r="N2234" s="523"/>
      <c r="O2234" s="523"/>
      <c r="P2234" s="523"/>
      <c r="Q2234" s="523"/>
      <c r="R2234" s="523"/>
    </row>
    <row r="2235" spans="1:18" s="471" customFormat="1" ht="12.75" customHeight="1" x14ac:dyDescent="0.25">
      <c r="A2235" s="467"/>
      <c r="B2235" s="523"/>
      <c r="C2235" s="523"/>
      <c r="D2235" s="523"/>
      <c r="E2235" s="523"/>
      <c r="F2235" s="523"/>
      <c r="G2235" s="523"/>
      <c r="H2235" s="523"/>
      <c r="I2235" s="523"/>
      <c r="J2235" s="523"/>
      <c r="K2235" s="523"/>
      <c r="L2235" s="523"/>
      <c r="M2235" s="523"/>
      <c r="N2235" s="523"/>
      <c r="O2235" s="523"/>
      <c r="P2235" s="523"/>
      <c r="Q2235" s="523"/>
      <c r="R2235" s="523"/>
    </row>
    <row r="2236" spans="1:18" s="471" customFormat="1" ht="12.75" customHeight="1" x14ac:dyDescent="0.25">
      <c r="A2236" s="467"/>
      <c r="B2236" s="523"/>
      <c r="C2236" s="523"/>
      <c r="D2236" s="523"/>
      <c r="E2236" s="523"/>
      <c r="F2236" s="523"/>
      <c r="G2236" s="523"/>
      <c r="H2236" s="523"/>
      <c r="I2236" s="523"/>
      <c r="J2236" s="523"/>
      <c r="K2236" s="523"/>
      <c r="L2236" s="523"/>
      <c r="M2236" s="523"/>
      <c r="N2236" s="523"/>
      <c r="O2236" s="523"/>
      <c r="P2236" s="523"/>
      <c r="Q2236" s="523"/>
      <c r="R2236" s="523"/>
    </row>
    <row r="2237" spans="1:18" s="471" customFormat="1" ht="12.75" customHeight="1" x14ac:dyDescent="0.25">
      <c r="A2237" s="467"/>
      <c r="B2237" s="523"/>
      <c r="C2237" s="523"/>
      <c r="D2237" s="523"/>
      <c r="E2237" s="523"/>
      <c r="F2237" s="523"/>
      <c r="G2237" s="523"/>
      <c r="H2237" s="523"/>
      <c r="I2237" s="523"/>
      <c r="J2237" s="523"/>
      <c r="K2237" s="523"/>
      <c r="L2237" s="523"/>
      <c r="M2237" s="523"/>
      <c r="N2237" s="523"/>
      <c r="O2237" s="523"/>
      <c r="P2237" s="523"/>
      <c r="Q2237" s="523"/>
      <c r="R2237" s="523"/>
    </row>
    <row r="2238" spans="1:18" s="471" customFormat="1" ht="12.75" customHeight="1" x14ac:dyDescent="0.25">
      <c r="A2238" s="467"/>
      <c r="B2238" s="523"/>
      <c r="C2238" s="523"/>
      <c r="D2238" s="523"/>
      <c r="E2238" s="523"/>
      <c r="F2238" s="523"/>
      <c r="G2238" s="523"/>
      <c r="H2238" s="523"/>
      <c r="I2238" s="523"/>
      <c r="J2238" s="523"/>
      <c r="K2238" s="523"/>
      <c r="L2238" s="523"/>
      <c r="M2238" s="523"/>
      <c r="N2238" s="523"/>
      <c r="O2238" s="523"/>
      <c r="P2238" s="523"/>
      <c r="Q2238" s="523"/>
      <c r="R2238" s="523"/>
    </row>
    <row r="2239" spans="1:18" s="471" customFormat="1" ht="12.75" customHeight="1" x14ac:dyDescent="0.25">
      <c r="A2239" s="467"/>
      <c r="B2239" s="523"/>
      <c r="C2239" s="523"/>
      <c r="D2239" s="523"/>
      <c r="E2239" s="523"/>
      <c r="F2239" s="523"/>
      <c r="G2239" s="523"/>
      <c r="H2239" s="523"/>
      <c r="I2239" s="523"/>
      <c r="J2239" s="523"/>
      <c r="K2239" s="523"/>
      <c r="L2239" s="523"/>
      <c r="M2239" s="523"/>
      <c r="N2239" s="523"/>
      <c r="O2239" s="523"/>
      <c r="P2239" s="523"/>
      <c r="Q2239" s="523"/>
      <c r="R2239" s="523"/>
    </row>
    <row r="2240" spans="1:18" s="471" customFormat="1" ht="12.75" customHeight="1" x14ac:dyDescent="0.25">
      <c r="A2240" s="467"/>
      <c r="B2240" s="523"/>
      <c r="C2240" s="523"/>
      <c r="D2240" s="523"/>
      <c r="E2240" s="523"/>
      <c r="F2240" s="523"/>
      <c r="G2240" s="523"/>
      <c r="H2240" s="523"/>
      <c r="I2240" s="523"/>
      <c r="J2240" s="523"/>
      <c r="K2240" s="523"/>
      <c r="L2240" s="523"/>
      <c r="M2240" s="523"/>
      <c r="N2240" s="523"/>
      <c r="O2240" s="523"/>
      <c r="P2240" s="523"/>
      <c r="Q2240" s="523"/>
      <c r="R2240" s="523"/>
    </row>
    <row r="2241" spans="1:18" s="471" customFormat="1" ht="12.75" customHeight="1" x14ac:dyDescent="0.25">
      <c r="A2241" s="467"/>
      <c r="B2241" s="523"/>
      <c r="C2241" s="523"/>
      <c r="D2241" s="523"/>
      <c r="E2241" s="523"/>
      <c r="F2241" s="523"/>
      <c r="G2241" s="523"/>
      <c r="H2241" s="523"/>
      <c r="I2241" s="523"/>
      <c r="J2241" s="523"/>
      <c r="K2241" s="523"/>
      <c r="L2241" s="523"/>
      <c r="M2241" s="523"/>
      <c r="N2241" s="523"/>
      <c r="O2241" s="523"/>
      <c r="P2241" s="523"/>
      <c r="Q2241" s="523"/>
      <c r="R2241" s="523"/>
    </row>
    <row r="2242" spans="1:18" s="471" customFormat="1" ht="12.75" customHeight="1" x14ac:dyDescent="0.25">
      <c r="A2242" s="467"/>
      <c r="B2242" s="523"/>
      <c r="C2242" s="523"/>
      <c r="D2242" s="523"/>
      <c r="E2242" s="523"/>
      <c r="F2242" s="523"/>
      <c r="G2242" s="523"/>
      <c r="H2242" s="523"/>
      <c r="I2242" s="523"/>
      <c r="J2242" s="523"/>
      <c r="K2242" s="523"/>
      <c r="L2242" s="523"/>
      <c r="M2242" s="523"/>
      <c r="N2242" s="523"/>
      <c r="O2242" s="523"/>
      <c r="P2242" s="523"/>
      <c r="Q2242" s="523"/>
      <c r="R2242" s="523"/>
    </row>
    <row r="2243" spans="1:18" s="471" customFormat="1" ht="12.75" customHeight="1" x14ac:dyDescent="0.25">
      <c r="A2243" s="467"/>
      <c r="B2243" s="523"/>
      <c r="C2243" s="523"/>
      <c r="D2243" s="523"/>
      <c r="E2243" s="523"/>
      <c r="F2243" s="523"/>
      <c r="G2243" s="523"/>
      <c r="H2243" s="523"/>
      <c r="I2243" s="523"/>
      <c r="J2243" s="523"/>
      <c r="K2243" s="523"/>
      <c r="L2243" s="523"/>
      <c r="M2243" s="523"/>
      <c r="N2243" s="523"/>
      <c r="O2243" s="523"/>
      <c r="P2243" s="523"/>
      <c r="Q2243" s="523"/>
      <c r="R2243" s="523"/>
    </row>
    <row r="2244" spans="1:18" s="471" customFormat="1" ht="12.75" customHeight="1" x14ac:dyDescent="0.25">
      <c r="A2244" s="467"/>
      <c r="B2244" s="523"/>
      <c r="C2244" s="523"/>
      <c r="D2244" s="523"/>
      <c r="E2244" s="523"/>
      <c r="F2244" s="523"/>
      <c r="G2244" s="523"/>
      <c r="H2244" s="523"/>
      <c r="I2244" s="523"/>
      <c r="J2244" s="523"/>
      <c r="K2244" s="523"/>
      <c r="L2244" s="523"/>
      <c r="M2244" s="523"/>
      <c r="N2244" s="523"/>
      <c r="O2244" s="523"/>
      <c r="P2244" s="523"/>
      <c r="Q2244" s="523"/>
      <c r="R2244" s="523"/>
    </row>
    <row r="2245" spans="1:18" s="471" customFormat="1" ht="12.75" customHeight="1" x14ac:dyDescent="0.25">
      <c r="A2245" s="467"/>
      <c r="B2245" s="523"/>
      <c r="C2245" s="523"/>
      <c r="D2245" s="523"/>
      <c r="E2245" s="523"/>
      <c r="F2245" s="523"/>
      <c r="G2245" s="523"/>
      <c r="H2245" s="523"/>
      <c r="I2245" s="523"/>
      <c r="J2245" s="523"/>
      <c r="K2245" s="523"/>
      <c r="L2245" s="523"/>
      <c r="M2245" s="523"/>
      <c r="N2245" s="523"/>
      <c r="O2245" s="523"/>
      <c r="P2245" s="523"/>
      <c r="Q2245" s="523"/>
      <c r="R2245" s="523"/>
    </row>
    <row r="2246" spans="1:18" s="471" customFormat="1" ht="12.75" customHeight="1" x14ac:dyDescent="0.25">
      <c r="A2246" s="467"/>
      <c r="B2246" s="523"/>
      <c r="C2246" s="523"/>
      <c r="D2246" s="523"/>
      <c r="E2246" s="523"/>
      <c r="F2246" s="523"/>
      <c r="G2246" s="523"/>
      <c r="H2246" s="523"/>
      <c r="I2246" s="523"/>
      <c r="J2246" s="523"/>
      <c r="K2246" s="523"/>
      <c r="L2246" s="523"/>
      <c r="M2246" s="523"/>
      <c r="N2246" s="523"/>
      <c r="O2246" s="523"/>
      <c r="P2246" s="523"/>
      <c r="Q2246" s="523"/>
      <c r="R2246" s="523"/>
    </row>
    <row r="2247" spans="1:18" s="471" customFormat="1" ht="12.75" customHeight="1" x14ac:dyDescent="0.25">
      <c r="A2247" s="467"/>
      <c r="B2247" s="523"/>
      <c r="C2247" s="523"/>
      <c r="D2247" s="523"/>
      <c r="E2247" s="523"/>
      <c r="F2247" s="523"/>
      <c r="G2247" s="523"/>
      <c r="H2247" s="523"/>
      <c r="I2247" s="523"/>
      <c r="J2247" s="523"/>
      <c r="K2247" s="523"/>
      <c r="L2247" s="523"/>
      <c r="M2247" s="523"/>
      <c r="N2247" s="523"/>
      <c r="O2247" s="523"/>
      <c r="P2247" s="523"/>
      <c r="Q2247" s="523"/>
      <c r="R2247" s="523"/>
    </row>
    <row r="2248" spans="1:18" s="471" customFormat="1" ht="12.75" customHeight="1" x14ac:dyDescent="0.25">
      <c r="A2248" s="467"/>
      <c r="B2248" s="523"/>
      <c r="C2248" s="523"/>
      <c r="D2248" s="523"/>
      <c r="E2248" s="523"/>
      <c r="F2248" s="523"/>
      <c r="G2248" s="523"/>
      <c r="H2248" s="523"/>
      <c r="I2248" s="523"/>
      <c r="J2248" s="523"/>
      <c r="K2248" s="523"/>
      <c r="L2248" s="523"/>
      <c r="M2248" s="523"/>
      <c r="N2248" s="523"/>
      <c r="O2248" s="523"/>
      <c r="P2248" s="523"/>
      <c r="Q2248" s="523"/>
      <c r="R2248" s="523"/>
    </row>
    <row r="2249" spans="1:18" s="471" customFormat="1" ht="12.75" customHeight="1" x14ac:dyDescent="0.25">
      <c r="A2249" s="467"/>
      <c r="B2249" s="523"/>
      <c r="C2249" s="523"/>
      <c r="D2249" s="523"/>
      <c r="E2249" s="523"/>
      <c r="F2249" s="523"/>
      <c r="G2249" s="523"/>
      <c r="H2249" s="523"/>
      <c r="I2249" s="523"/>
      <c r="J2249" s="523"/>
      <c r="K2249" s="523"/>
      <c r="L2249" s="523"/>
      <c r="M2249" s="523"/>
      <c r="N2249" s="523"/>
      <c r="O2249" s="523"/>
      <c r="P2249" s="523"/>
      <c r="Q2249" s="523"/>
      <c r="R2249" s="523"/>
    </row>
    <row r="2250" spans="1:18" s="471" customFormat="1" ht="12.75" customHeight="1" x14ac:dyDescent="0.25">
      <c r="A2250" s="467"/>
      <c r="B2250" s="523"/>
      <c r="C2250" s="523"/>
      <c r="D2250" s="523"/>
      <c r="E2250" s="523"/>
      <c r="F2250" s="523"/>
      <c r="G2250" s="523"/>
      <c r="H2250" s="523"/>
      <c r="I2250" s="523"/>
      <c r="J2250" s="523"/>
      <c r="K2250" s="523"/>
      <c r="L2250" s="523"/>
      <c r="M2250" s="523"/>
      <c r="N2250" s="523"/>
      <c r="O2250" s="523"/>
      <c r="P2250" s="523"/>
      <c r="Q2250" s="523"/>
      <c r="R2250" s="523"/>
    </row>
    <row r="2251" spans="1:18" s="471" customFormat="1" ht="12.75" customHeight="1" x14ac:dyDescent="0.25">
      <c r="A2251" s="467"/>
      <c r="B2251" s="523"/>
      <c r="C2251" s="523"/>
      <c r="D2251" s="523"/>
      <c r="E2251" s="523"/>
      <c r="F2251" s="523"/>
      <c r="G2251" s="523"/>
      <c r="H2251" s="523"/>
      <c r="I2251" s="523"/>
      <c r="J2251" s="523"/>
      <c r="K2251" s="523"/>
      <c r="L2251" s="523"/>
      <c r="M2251" s="523"/>
      <c r="N2251" s="523"/>
      <c r="O2251" s="523"/>
      <c r="P2251" s="523"/>
      <c r="Q2251" s="523"/>
      <c r="R2251" s="523"/>
    </row>
    <row r="2252" spans="1:18" s="471" customFormat="1" ht="12.75" customHeight="1" x14ac:dyDescent="0.25">
      <c r="A2252" s="467"/>
      <c r="B2252" s="523"/>
      <c r="C2252" s="523"/>
      <c r="D2252" s="523"/>
      <c r="E2252" s="523"/>
      <c r="F2252" s="523"/>
      <c r="G2252" s="523"/>
      <c r="H2252" s="523"/>
      <c r="I2252" s="523"/>
      <c r="J2252" s="523"/>
      <c r="K2252" s="523"/>
      <c r="L2252" s="523"/>
      <c r="M2252" s="523"/>
      <c r="N2252" s="523"/>
      <c r="O2252" s="523"/>
      <c r="P2252" s="523"/>
      <c r="Q2252" s="523"/>
      <c r="R2252" s="523"/>
    </row>
    <row r="2253" spans="1:18" s="471" customFormat="1" ht="12.75" customHeight="1" x14ac:dyDescent="0.25">
      <c r="A2253" s="467"/>
      <c r="B2253" s="523"/>
      <c r="C2253" s="523"/>
      <c r="D2253" s="523"/>
      <c r="E2253" s="523"/>
      <c r="F2253" s="523"/>
      <c r="G2253" s="523"/>
      <c r="H2253" s="523"/>
      <c r="I2253" s="523"/>
      <c r="J2253" s="523"/>
      <c r="K2253" s="523"/>
      <c r="L2253" s="523"/>
      <c r="M2253" s="523"/>
      <c r="N2253" s="523"/>
      <c r="O2253" s="523"/>
      <c r="P2253" s="523"/>
      <c r="Q2253" s="523"/>
      <c r="R2253" s="523"/>
    </row>
    <row r="2254" spans="1:18" s="471" customFormat="1" ht="12.75" customHeight="1" x14ac:dyDescent="0.25">
      <c r="A2254" s="467"/>
      <c r="B2254" s="523"/>
      <c r="C2254" s="523"/>
      <c r="D2254" s="523"/>
      <c r="E2254" s="523"/>
      <c r="F2254" s="523"/>
      <c r="G2254" s="523"/>
      <c r="H2254" s="523"/>
      <c r="I2254" s="523"/>
      <c r="J2254" s="523"/>
      <c r="K2254" s="523"/>
      <c r="L2254" s="523"/>
      <c r="M2254" s="523"/>
      <c r="N2254" s="523"/>
      <c r="O2254" s="523"/>
      <c r="P2254" s="523"/>
      <c r="Q2254" s="523"/>
      <c r="R2254" s="523"/>
    </row>
    <row r="2255" spans="1:18" s="471" customFormat="1" ht="12.75" customHeight="1" x14ac:dyDescent="0.25">
      <c r="A2255" s="467"/>
      <c r="B2255" s="523"/>
      <c r="C2255" s="523"/>
      <c r="D2255" s="523"/>
      <c r="E2255" s="523"/>
      <c r="F2255" s="523"/>
      <c r="G2255" s="523"/>
      <c r="H2255" s="523"/>
      <c r="I2255" s="523"/>
      <c r="J2255" s="523"/>
      <c r="K2255" s="523"/>
      <c r="L2255" s="523"/>
      <c r="M2255" s="523"/>
      <c r="N2255" s="523"/>
      <c r="O2255" s="523"/>
      <c r="P2255" s="523"/>
      <c r="Q2255" s="523"/>
      <c r="R2255" s="523"/>
    </row>
    <row r="2256" spans="1:18" s="471" customFormat="1" ht="12.75" customHeight="1" x14ac:dyDescent="0.25">
      <c r="A2256" s="467"/>
      <c r="B2256" s="523"/>
      <c r="C2256" s="523"/>
      <c r="D2256" s="523"/>
      <c r="E2256" s="523"/>
      <c r="F2256" s="523"/>
      <c r="G2256" s="523"/>
      <c r="H2256" s="523"/>
      <c r="I2256" s="523"/>
      <c r="J2256" s="523"/>
      <c r="K2256" s="523"/>
      <c r="L2256" s="523"/>
      <c r="M2256" s="523"/>
      <c r="N2256" s="523"/>
      <c r="O2256" s="523"/>
      <c r="P2256" s="523"/>
      <c r="Q2256" s="523"/>
      <c r="R2256" s="523"/>
    </row>
    <row r="2257" spans="1:18" s="471" customFormat="1" ht="12.75" customHeight="1" x14ac:dyDescent="0.25">
      <c r="A2257" s="467"/>
      <c r="B2257" s="523"/>
      <c r="C2257" s="523"/>
      <c r="D2257" s="523"/>
      <c r="E2257" s="523"/>
      <c r="F2257" s="523"/>
      <c r="G2257" s="523"/>
      <c r="H2257" s="523"/>
      <c r="I2257" s="523"/>
      <c r="J2257" s="523"/>
      <c r="K2257" s="523"/>
      <c r="L2257" s="523"/>
      <c r="M2257" s="523"/>
      <c r="N2257" s="523"/>
      <c r="O2257" s="523"/>
      <c r="P2257" s="523"/>
      <c r="Q2257" s="523"/>
      <c r="R2257" s="523"/>
    </row>
    <row r="2258" spans="1:18" s="471" customFormat="1" ht="12.75" customHeight="1" x14ac:dyDescent="0.25">
      <c r="A2258" s="467"/>
      <c r="B2258" s="523"/>
      <c r="C2258" s="523"/>
      <c r="D2258" s="523"/>
      <c r="E2258" s="523"/>
      <c r="F2258" s="523"/>
      <c r="G2258" s="523"/>
      <c r="H2258" s="523"/>
      <c r="I2258" s="523"/>
      <c r="J2258" s="523"/>
      <c r="K2258" s="523"/>
      <c r="L2258" s="523"/>
      <c r="M2258" s="523"/>
      <c r="N2258" s="523"/>
      <c r="O2258" s="523"/>
      <c r="P2258" s="523"/>
      <c r="Q2258" s="523"/>
      <c r="R2258" s="523"/>
    </row>
    <row r="2259" spans="1:18" s="471" customFormat="1" ht="12.75" customHeight="1" x14ac:dyDescent="0.25">
      <c r="A2259" s="467"/>
      <c r="B2259" s="523"/>
      <c r="C2259" s="523"/>
      <c r="D2259" s="523"/>
      <c r="E2259" s="523"/>
      <c r="F2259" s="523"/>
      <c r="G2259" s="523"/>
      <c r="H2259" s="523"/>
      <c r="I2259" s="523"/>
      <c r="J2259" s="523"/>
      <c r="K2259" s="523"/>
      <c r="L2259" s="523"/>
      <c r="M2259" s="523"/>
      <c r="N2259" s="523"/>
      <c r="O2259" s="523"/>
      <c r="P2259" s="523"/>
      <c r="Q2259" s="523"/>
      <c r="R2259" s="523"/>
    </row>
    <row r="2260" spans="1:18" s="471" customFormat="1" ht="12.75" customHeight="1" x14ac:dyDescent="0.25">
      <c r="A2260" s="467"/>
      <c r="B2260" s="523"/>
      <c r="C2260" s="523"/>
      <c r="D2260" s="523"/>
      <c r="E2260" s="523"/>
      <c r="F2260" s="523"/>
      <c r="G2260" s="523"/>
      <c r="H2260" s="523"/>
      <c r="I2260" s="523"/>
      <c r="J2260" s="523"/>
      <c r="K2260" s="523"/>
      <c r="L2260" s="523"/>
      <c r="M2260" s="523"/>
      <c r="N2260" s="523"/>
      <c r="O2260" s="523"/>
      <c r="P2260" s="523"/>
      <c r="Q2260" s="523"/>
      <c r="R2260" s="523"/>
    </row>
    <row r="2261" spans="1:18" s="471" customFormat="1" ht="12.75" customHeight="1" x14ac:dyDescent="0.25">
      <c r="A2261" s="467"/>
      <c r="B2261" s="523"/>
      <c r="C2261" s="523"/>
      <c r="D2261" s="523"/>
      <c r="E2261" s="523"/>
      <c r="F2261" s="523"/>
      <c r="G2261" s="523"/>
      <c r="H2261" s="523"/>
      <c r="I2261" s="523"/>
      <c r="J2261" s="523"/>
      <c r="K2261" s="523"/>
      <c r="L2261" s="523"/>
      <c r="M2261" s="523"/>
      <c r="N2261" s="523"/>
      <c r="O2261" s="523"/>
      <c r="P2261" s="523"/>
      <c r="Q2261" s="523"/>
      <c r="R2261" s="523"/>
    </row>
    <row r="2262" spans="1:18" s="471" customFormat="1" ht="12.75" customHeight="1" x14ac:dyDescent="0.25">
      <c r="A2262" s="467"/>
      <c r="B2262" s="523"/>
      <c r="C2262" s="523"/>
      <c r="D2262" s="523"/>
      <c r="E2262" s="523"/>
      <c r="F2262" s="523"/>
      <c r="G2262" s="523"/>
      <c r="H2262" s="523"/>
      <c r="I2262" s="523"/>
      <c r="J2262" s="523"/>
      <c r="K2262" s="523"/>
      <c r="L2262" s="523"/>
      <c r="M2262" s="523"/>
      <c r="N2262" s="523"/>
      <c r="O2262" s="523"/>
      <c r="P2262" s="523"/>
      <c r="Q2262" s="523"/>
      <c r="R2262" s="523"/>
    </row>
    <row r="2263" spans="1:18" s="471" customFormat="1" ht="12.75" customHeight="1" x14ac:dyDescent="0.25">
      <c r="A2263" s="467"/>
      <c r="B2263" s="523"/>
      <c r="C2263" s="523"/>
      <c r="D2263" s="523"/>
      <c r="E2263" s="523"/>
      <c r="F2263" s="523"/>
      <c r="G2263" s="523"/>
      <c r="H2263" s="523"/>
      <c r="I2263" s="523"/>
      <c r="J2263" s="523"/>
      <c r="K2263" s="523"/>
      <c r="L2263" s="523"/>
      <c r="M2263" s="523"/>
      <c r="N2263" s="523"/>
      <c r="O2263" s="523"/>
      <c r="P2263" s="523"/>
      <c r="Q2263" s="523"/>
      <c r="R2263" s="523"/>
    </row>
    <row r="2264" spans="1:18" s="471" customFormat="1" ht="12.75" customHeight="1" x14ac:dyDescent="0.25">
      <c r="A2264" s="467"/>
      <c r="B2264" s="523"/>
      <c r="C2264" s="523"/>
      <c r="D2264" s="523"/>
      <c r="E2264" s="523"/>
      <c r="F2264" s="523"/>
      <c r="G2264" s="523"/>
      <c r="H2264" s="523"/>
      <c r="I2264" s="523"/>
      <c r="J2264" s="523"/>
      <c r="K2264" s="523"/>
      <c r="L2264" s="523"/>
      <c r="M2264" s="523"/>
      <c r="N2264" s="523"/>
      <c r="O2264" s="523"/>
      <c r="P2264" s="523"/>
      <c r="Q2264" s="523"/>
      <c r="R2264" s="523"/>
    </row>
    <row r="2265" spans="1:18" s="471" customFormat="1" ht="12.75" customHeight="1" x14ac:dyDescent="0.25">
      <c r="A2265" s="467"/>
      <c r="B2265" s="523"/>
      <c r="C2265" s="523"/>
      <c r="D2265" s="523"/>
      <c r="E2265" s="523"/>
      <c r="F2265" s="523"/>
      <c r="G2265" s="523"/>
      <c r="H2265" s="523"/>
      <c r="I2265" s="523"/>
      <c r="J2265" s="523"/>
      <c r="K2265" s="523"/>
      <c r="L2265" s="523"/>
      <c r="M2265" s="523"/>
      <c r="N2265" s="523"/>
      <c r="O2265" s="523"/>
      <c r="P2265" s="523"/>
      <c r="Q2265" s="523"/>
      <c r="R2265" s="523"/>
    </row>
    <row r="2266" spans="1:18" s="471" customFormat="1" ht="12.75" customHeight="1" x14ac:dyDescent="0.25">
      <c r="A2266" s="467"/>
      <c r="B2266" s="523"/>
      <c r="C2266" s="523"/>
      <c r="D2266" s="523"/>
      <c r="E2266" s="523"/>
      <c r="F2266" s="523"/>
      <c r="G2266" s="523"/>
      <c r="H2266" s="523"/>
      <c r="I2266" s="523"/>
      <c r="J2266" s="523"/>
      <c r="K2266" s="523"/>
      <c r="L2266" s="523"/>
      <c r="M2266" s="523"/>
      <c r="N2266" s="523"/>
      <c r="O2266" s="523"/>
      <c r="P2266" s="523"/>
      <c r="Q2266" s="523"/>
      <c r="R2266" s="523"/>
    </row>
    <row r="2267" spans="1:18" s="471" customFormat="1" ht="12.75" customHeight="1" x14ac:dyDescent="0.25">
      <c r="A2267" s="467"/>
      <c r="B2267" s="523"/>
      <c r="C2267" s="523"/>
      <c r="D2267" s="523"/>
      <c r="E2267" s="523"/>
      <c r="F2267" s="523"/>
      <c r="G2267" s="523"/>
      <c r="H2267" s="523"/>
      <c r="I2267" s="523"/>
      <c r="J2267" s="523"/>
      <c r="K2267" s="523"/>
      <c r="L2267" s="523"/>
      <c r="M2267" s="523"/>
      <c r="N2267" s="523"/>
      <c r="O2267" s="523"/>
      <c r="P2267" s="523"/>
      <c r="Q2267" s="523"/>
      <c r="R2267" s="523"/>
    </row>
    <row r="2268" spans="1:18" s="471" customFormat="1" ht="12.75" customHeight="1" x14ac:dyDescent="0.25">
      <c r="A2268" s="467"/>
      <c r="B2268" s="523"/>
      <c r="C2268" s="523"/>
      <c r="D2268" s="523"/>
      <c r="E2268" s="523"/>
      <c r="F2268" s="523"/>
      <c r="G2268" s="523"/>
      <c r="H2268" s="523"/>
      <c r="I2268" s="523"/>
      <c r="J2268" s="523"/>
      <c r="K2268" s="523"/>
      <c r="L2268" s="523"/>
      <c r="M2268" s="523"/>
      <c r="N2268" s="523"/>
      <c r="O2268" s="523"/>
      <c r="P2268" s="523"/>
      <c r="Q2268" s="523"/>
      <c r="R2268" s="523"/>
    </row>
    <row r="2269" spans="1:18" s="471" customFormat="1" ht="12.75" customHeight="1" x14ac:dyDescent="0.25">
      <c r="A2269" s="467"/>
      <c r="B2269" s="523"/>
      <c r="C2269" s="523"/>
      <c r="D2269" s="523"/>
      <c r="E2269" s="523"/>
      <c r="F2269" s="523"/>
      <c r="G2269" s="523"/>
      <c r="H2269" s="523"/>
      <c r="I2269" s="523"/>
      <c r="J2269" s="523"/>
      <c r="K2269" s="523"/>
      <c r="L2269" s="523"/>
      <c r="M2269" s="523"/>
      <c r="N2269" s="523"/>
      <c r="O2269" s="523"/>
      <c r="P2269" s="523"/>
      <c r="Q2269" s="523"/>
      <c r="R2269" s="523"/>
    </row>
    <row r="2270" spans="1:18" s="471" customFormat="1" ht="12.75" customHeight="1" x14ac:dyDescent="0.25">
      <c r="A2270" s="467"/>
      <c r="B2270" s="523"/>
      <c r="C2270" s="523"/>
      <c r="D2270" s="523"/>
      <c r="E2270" s="523"/>
      <c r="F2270" s="523"/>
      <c r="G2270" s="523"/>
      <c r="H2270" s="523"/>
      <c r="I2270" s="523"/>
      <c r="J2270" s="523"/>
      <c r="K2270" s="523"/>
      <c r="L2270" s="523"/>
      <c r="M2270" s="523"/>
      <c r="N2270" s="523"/>
      <c r="O2270" s="523"/>
      <c r="P2270" s="523"/>
      <c r="Q2270" s="523"/>
      <c r="R2270" s="523"/>
    </row>
    <row r="2271" spans="1:18" s="471" customFormat="1" ht="12.75" customHeight="1" x14ac:dyDescent="0.25">
      <c r="A2271" s="467"/>
      <c r="B2271" s="523"/>
      <c r="C2271" s="523"/>
      <c r="D2271" s="523"/>
      <c r="E2271" s="523"/>
      <c r="F2271" s="523"/>
      <c r="G2271" s="523"/>
      <c r="H2271" s="523"/>
      <c r="I2271" s="523"/>
      <c r="J2271" s="523"/>
      <c r="K2271" s="523"/>
      <c r="L2271" s="523"/>
      <c r="M2271" s="523"/>
      <c r="N2271" s="523"/>
      <c r="O2271" s="523"/>
      <c r="P2271" s="523"/>
      <c r="Q2271" s="523"/>
      <c r="R2271" s="523"/>
    </row>
    <row r="2272" spans="1:18" s="471" customFormat="1" ht="12.75" customHeight="1" x14ac:dyDescent="0.25">
      <c r="A2272" s="467"/>
      <c r="B2272" s="523"/>
      <c r="C2272" s="523"/>
      <c r="D2272" s="523"/>
      <c r="E2272" s="523"/>
      <c r="F2272" s="523"/>
      <c r="G2272" s="523"/>
      <c r="H2272" s="523"/>
      <c r="I2272" s="523"/>
      <c r="J2272" s="523"/>
      <c r="K2272" s="523"/>
      <c r="L2272" s="523"/>
      <c r="M2272" s="523"/>
      <c r="N2272" s="523"/>
      <c r="O2272" s="523"/>
      <c r="P2272" s="523"/>
      <c r="Q2272" s="523"/>
      <c r="R2272" s="523"/>
    </row>
    <row r="2273" spans="1:18" s="471" customFormat="1" ht="12.75" customHeight="1" x14ac:dyDescent="0.25">
      <c r="A2273" s="467"/>
      <c r="B2273" s="523"/>
      <c r="C2273" s="523"/>
      <c r="D2273" s="523"/>
      <c r="E2273" s="523"/>
      <c r="F2273" s="523"/>
      <c r="G2273" s="523"/>
      <c r="H2273" s="523"/>
      <c r="I2273" s="523"/>
      <c r="J2273" s="523"/>
      <c r="K2273" s="523"/>
      <c r="L2273" s="523"/>
      <c r="M2273" s="523"/>
      <c r="N2273" s="523"/>
      <c r="O2273" s="523"/>
      <c r="P2273" s="523"/>
      <c r="Q2273" s="523"/>
      <c r="R2273" s="523"/>
    </row>
    <row r="2274" spans="1:18" s="471" customFormat="1" ht="12.75" customHeight="1" x14ac:dyDescent="0.25">
      <c r="A2274" s="467"/>
      <c r="B2274" s="523"/>
      <c r="C2274" s="523"/>
      <c r="D2274" s="523"/>
      <c r="E2274" s="523"/>
      <c r="F2274" s="523"/>
      <c r="G2274" s="523"/>
      <c r="H2274" s="523"/>
      <c r="I2274" s="523"/>
      <c r="J2274" s="523"/>
      <c r="K2274" s="523"/>
      <c r="L2274" s="523"/>
      <c r="M2274" s="523"/>
      <c r="N2274" s="523"/>
      <c r="O2274" s="523"/>
      <c r="P2274" s="523"/>
      <c r="Q2274" s="523"/>
      <c r="R2274" s="523"/>
    </row>
    <row r="2275" spans="1:18" s="471" customFormat="1" ht="12.75" customHeight="1" x14ac:dyDescent="0.25">
      <c r="A2275" s="467"/>
      <c r="B2275" s="523"/>
      <c r="C2275" s="523"/>
      <c r="D2275" s="523"/>
      <c r="E2275" s="523"/>
      <c r="F2275" s="523"/>
      <c r="G2275" s="523"/>
      <c r="H2275" s="523"/>
      <c r="I2275" s="523"/>
      <c r="J2275" s="523"/>
      <c r="K2275" s="523"/>
      <c r="L2275" s="523"/>
      <c r="M2275" s="523"/>
      <c r="N2275" s="523"/>
      <c r="O2275" s="523"/>
      <c r="P2275" s="523"/>
      <c r="Q2275" s="523"/>
      <c r="R2275" s="523"/>
    </row>
    <row r="2276" spans="1:18" s="471" customFormat="1" ht="12.75" customHeight="1" x14ac:dyDescent="0.25">
      <c r="A2276" s="467"/>
      <c r="B2276" s="523"/>
      <c r="C2276" s="523"/>
      <c r="D2276" s="523"/>
      <c r="E2276" s="523"/>
      <c r="F2276" s="523"/>
      <c r="G2276" s="523"/>
      <c r="H2276" s="523"/>
      <c r="I2276" s="523"/>
      <c r="J2276" s="523"/>
      <c r="K2276" s="523"/>
      <c r="L2276" s="523"/>
      <c r="M2276" s="523"/>
      <c r="N2276" s="523"/>
      <c r="O2276" s="523"/>
      <c r="P2276" s="523"/>
      <c r="Q2276" s="523"/>
      <c r="R2276" s="523"/>
    </row>
    <row r="2277" spans="1:18" s="471" customFormat="1" ht="12.75" customHeight="1" x14ac:dyDescent="0.25">
      <c r="A2277" s="467"/>
      <c r="B2277" s="523"/>
      <c r="C2277" s="523"/>
      <c r="D2277" s="523"/>
      <c r="E2277" s="523"/>
      <c r="F2277" s="523"/>
      <c r="G2277" s="523"/>
      <c r="H2277" s="523"/>
      <c r="I2277" s="523"/>
      <c r="J2277" s="523"/>
      <c r="K2277" s="523"/>
      <c r="L2277" s="523"/>
      <c r="M2277" s="523"/>
      <c r="N2277" s="523"/>
      <c r="O2277" s="523"/>
      <c r="P2277" s="523"/>
      <c r="Q2277" s="523"/>
      <c r="R2277" s="523"/>
    </row>
    <row r="2278" spans="1:18" s="471" customFormat="1" ht="12.75" customHeight="1" x14ac:dyDescent="0.25">
      <c r="A2278" s="467"/>
      <c r="B2278" s="523"/>
      <c r="C2278" s="523"/>
      <c r="D2278" s="523"/>
      <c r="E2278" s="523"/>
      <c r="F2278" s="523"/>
      <c r="G2278" s="523"/>
      <c r="H2278" s="523"/>
      <c r="I2278" s="523"/>
      <c r="J2278" s="523"/>
      <c r="K2278" s="523"/>
      <c r="L2278" s="523"/>
      <c r="M2278" s="523"/>
      <c r="N2278" s="523"/>
      <c r="O2278" s="523"/>
      <c r="P2278" s="523"/>
      <c r="Q2278" s="523"/>
      <c r="R2278" s="523"/>
    </row>
    <row r="2279" spans="1:18" s="471" customFormat="1" ht="12.75" customHeight="1" x14ac:dyDescent="0.25">
      <c r="A2279" s="467"/>
      <c r="B2279" s="523"/>
      <c r="C2279" s="523"/>
      <c r="D2279" s="523"/>
      <c r="E2279" s="523"/>
      <c r="F2279" s="523"/>
      <c r="G2279" s="523"/>
      <c r="H2279" s="523"/>
      <c r="I2279" s="523"/>
      <c r="J2279" s="523"/>
      <c r="K2279" s="523"/>
      <c r="L2279" s="523"/>
      <c r="M2279" s="523"/>
      <c r="N2279" s="523"/>
      <c r="O2279" s="523"/>
      <c r="P2279" s="523"/>
      <c r="Q2279" s="523"/>
      <c r="R2279" s="523"/>
    </row>
    <row r="2280" spans="1:18" s="471" customFormat="1" ht="12.75" customHeight="1" x14ac:dyDescent="0.25">
      <c r="A2280" s="467"/>
      <c r="B2280" s="523"/>
      <c r="C2280" s="523"/>
      <c r="D2280" s="523"/>
      <c r="E2280" s="523"/>
      <c r="F2280" s="523"/>
      <c r="G2280" s="523"/>
      <c r="H2280" s="523"/>
      <c r="I2280" s="523"/>
      <c r="J2280" s="523"/>
      <c r="K2280" s="523"/>
      <c r="L2280" s="523"/>
      <c r="M2280" s="523"/>
      <c r="N2280" s="523"/>
      <c r="O2280" s="523"/>
      <c r="P2280" s="523"/>
      <c r="Q2280" s="523"/>
      <c r="R2280" s="523"/>
    </row>
    <row r="2281" spans="1:18" s="471" customFormat="1" ht="12.75" customHeight="1" x14ac:dyDescent="0.25">
      <c r="A2281" s="467"/>
      <c r="B2281" s="523"/>
      <c r="C2281" s="523"/>
      <c r="D2281" s="523"/>
      <c r="E2281" s="523"/>
      <c r="F2281" s="523"/>
      <c r="G2281" s="523"/>
      <c r="H2281" s="523"/>
      <c r="I2281" s="523"/>
      <c r="J2281" s="523"/>
      <c r="K2281" s="523"/>
      <c r="L2281" s="523"/>
      <c r="M2281" s="523"/>
      <c r="N2281" s="523"/>
      <c r="O2281" s="523"/>
      <c r="P2281" s="523"/>
      <c r="Q2281" s="523"/>
      <c r="R2281" s="523"/>
    </row>
    <row r="2282" spans="1:18" s="471" customFormat="1" ht="12.75" customHeight="1" x14ac:dyDescent="0.25">
      <c r="A2282" s="467"/>
      <c r="B2282" s="523"/>
      <c r="C2282" s="523"/>
      <c r="D2282" s="523"/>
      <c r="E2282" s="523"/>
      <c r="F2282" s="523"/>
      <c r="G2282" s="523"/>
      <c r="H2282" s="523"/>
      <c r="I2282" s="523"/>
      <c r="J2282" s="523"/>
      <c r="K2282" s="523"/>
      <c r="L2282" s="523"/>
      <c r="M2282" s="523"/>
      <c r="N2282" s="523"/>
      <c r="O2282" s="523"/>
      <c r="P2282" s="523"/>
      <c r="Q2282" s="523"/>
      <c r="R2282" s="523"/>
    </row>
    <row r="2283" spans="1:18" s="471" customFormat="1" ht="12.75" customHeight="1" x14ac:dyDescent="0.25">
      <c r="A2283" s="467"/>
      <c r="B2283" s="523"/>
      <c r="C2283" s="523"/>
      <c r="D2283" s="523"/>
      <c r="E2283" s="523"/>
      <c r="F2283" s="523"/>
      <c r="G2283" s="523"/>
      <c r="H2283" s="523"/>
      <c r="I2283" s="523"/>
      <c r="J2283" s="523"/>
      <c r="K2283" s="523"/>
      <c r="L2283" s="523"/>
      <c r="M2283" s="523"/>
      <c r="N2283" s="523"/>
      <c r="O2283" s="523"/>
      <c r="P2283" s="523"/>
      <c r="Q2283" s="523"/>
      <c r="R2283" s="523"/>
    </row>
    <row r="2284" spans="1:18" s="471" customFormat="1" ht="12.75" customHeight="1" x14ac:dyDescent="0.25">
      <c r="A2284" s="467"/>
      <c r="B2284" s="523"/>
      <c r="C2284" s="523"/>
      <c r="D2284" s="523"/>
      <c r="E2284" s="523"/>
      <c r="F2284" s="523"/>
      <c r="G2284" s="523"/>
      <c r="H2284" s="523"/>
      <c r="I2284" s="523"/>
      <c r="J2284" s="523"/>
      <c r="K2284" s="523"/>
      <c r="L2284" s="523"/>
      <c r="M2284" s="523"/>
      <c r="N2284" s="523"/>
      <c r="O2284" s="523"/>
      <c r="P2284" s="523"/>
      <c r="Q2284" s="523"/>
      <c r="R2284" s="523"/>
    </row>
    <row r="2285" spans="1:18" s="471" customFormat="1" ht="12.75" customHeight="1" x14ac:dyDescent="0.25">
      <c r="A2285" s="467"/>
      <c r="B2285" s="523"/>
      <c r="C2285" s="523"/>
      <c r="D2285" s="523"/>
      <c r="E2285" s="523"/>
      <c r="F2285" s="523"/>
      <c r="G2285" s="523"/>
      <c r="H2285" s="523"/>
      <c r="I2285" s="523"/>
      <c r="J2285" s="523"/>
      <c r="K2285" s="523"/>
      <c r="L2285" s="523"/>
      <c r="M2285" s="523"/>
      <c r="N2285" s="523"/>
      <c r="O2285" s="523"/>
      <c r="P2285" s="523"/>
      <c r="Q2285" s="523"/>
      <c r="R2285" s="523"/>
    </row>
    <row r="2286" spans="1:18" s="471" customFormat="1" ht="12.75" customHeight="1" x14ac:dyDescent="0.25">
      <c r="A2286" s="467"/>
      <c r="B2286" s="523"/>
      <c r="C2286" s="523"/>
      <c r="D2286" s="523"/>
      <c r="E2286" s="523"/>
      <c r="F2286" s="523"/>
      <c r="G2286" s="523"/>
      <c r="H2286" s="523"/>
      <c r="I2286" s="523"/>
      <c r="J2286" s="523"/>
      <c r="K2286" s="523"/>
      <c r="L2286" s="523"/>
      <c r="M2286" s="523"/>
      <c r="N2286" s="523"/>
      <c r="O2286" s="523"/>
      <c r="P2286" s="523"/>
      <c r="Q2286" s="523"/>
      <c r="R2286" s="523"/>
    </row>
    <row r="2287" spans="1:18" s="471" customFormat="1" ht="12.75" customHeight="1" x14ac:dyDescent="0.25">
      <c r="A2287" s="467"/>
      <c r="B2287" s="523"/>
      <c r="C2287" s="523"/>
      <c r="D2287" s="523"/>
      <c r="E2287" s="523"/>
      <c r="F2287" s="523"/>
      <c r="G2287" s="523"/>
      <c r="H2287" s="523"/>
      <c r="I2287" s="523"/>
      <c r="J2287" s="523"/>
      <c r="K2287" s="523"/>
      <c r="L2287" s="523"/>
      <c r="M2287" s="523"/>
      <c r="N2287" s="523"/>
      <c r="O2287" s="523"/>
      <c r="P2287" s="523"/>
      <c r="Q2287" s="523"/>
      <c r="R2287" s="523"/>
    </row>
    <row r="2288" spans="1:18" s="471" customFormat="1" ht="12.75" customHeight="1" x14ac:dyDescent="0.25">
      <c r="A2288" s="467"/>
      <c r="B2288" s="523"/>
      <c r="C2288" s="523"/>
      <c r="D2288" s="523"/>
      <c r="E2288" s="523"/>
      <c r="F2288" s="523"/>
      <c r="G2288" s="523"/>
      <c r="H2288" s="523"/>
      <c r="I2288" s="523"/>
      <c r="J2288" s="523"/>
      <c r="K2288" s="523"/>
      <c r="L2288" s="523"/>
      <c r="M2288" s="523"/>
      <c r="N2288" s="523"/>
      <c r="O2288" s="523"/>
      <c r="P2288" s="523"/>
      <c r="Q2288" s="523"/>
      <c r="R2288" s="523"/>
    </row>
    <row r="2289" spans="1:18" s="471" customFormat="1" ht="12.75" customHeight="1" x14ac:dyDescent="0.25">
      <c r="A2289" s="467"/>
      <c r="B2289" s="523"/>
      <c r="C2289" s="523"/>
      <c r="D2289" s="523"/>
      <c r="E2289" s="523"/>
      <c r="F2289" s="523"/>
      <c r="G2289" s="523"/>
      <c r="H2289" s="523"/>
      <c r="I2289" s="523"/>
      <c r="J2289" s="523"/>
      <c r="K2289" s="523"/>
      <c r="L2289" s="523"/>
      <c r="M2289" s="523"/>
      <c r="N2289" s="523"/>
      <c r="O2289" s="523"/>
      <c r="P2289" s="523"/>
      <c r="Q2289" s="523"/>
      <c r="R2289" s="523"/>
    </row>
    <row r="2290" spans="1:18" s="471" customFormat="1" ht="12.75" customHeight="1" x14ac:dyDescent="0.25">
      <c r="A2290" s="467"/>
      <c r="B2290" s="523"/>
      <c r="C2290" s="523"/>
      <c r="D2290" s="523"/>
      <c r="E2290" s="523"/>
      <c r="F2290" s="523"/>
      <c r="G2290" s="523"/>
      <c r="H2290" s="523"/>
      <c r="I2290" s="523"/>
      <c r="J2290" s="523"/>
      <c r="K2290" s="523"/>
      <c r="L2290" s="523"/>
      <c r="M2290" s="523"/>
      <c r="N2290" s="523"/>
      <c r="O2290" s="523"/>
      <c r="P2290" s="523"/>
      <c r="Q2290" s="523"/>
      <c r="R2290" s="523"/>
    </row>
    <row r="2291" spans="1:18" s="471" customFormat="1" ht="12.75" customHeight="1" x14ac:dyDescent="0.25">
      <c r="A2291" s="467"/>
      <c r="B2291" s="523"/>
      <c r="C2291" s="523"/>
      <c r="D2291" s="523"/>
      <c r="E2291" s="523"/>
      <c r="F2291" s="523"/>
      <c r="G2291" s="523"/>
      <c r="H2291" s="523"/>
      <c r="I2291" s="523"/>
      <c r="J2291" s="523"/>
      <c r="K2291" s="523"/>
      <c r="L2291" s="523"/>
      <c r="M2291" s="523"/>
      <c r="N2291" s="523"/>
      <c r="O2291" s="523"/>
      <c r="P2291" s="523"/>
      <c r="Q2291" s="523"/>
      <c r="R2291" s="523"/>
    </row>
    <row r="2292" spans="1:18" s="471" customFormat="1" ht="12.75" customHeight="1" x14ac:dyDescent="0.25">
      <c r="A2292" s="467"/>
      <c r="B2292" s="523"/>
      <c r="C2292" s="523"/>
      <c r="D2292" s="523"/>
      <c r="E2292" s="523"/>
      <c r="F2292" s="523"/>
      <c r="G2292" s="523"/>
      <c r="H2292" s="523"/>
      <c r="I2292" s="523"/>
      <c r="J2292" s="523"/>
      <c r="K2292" s="523"/>
      <c r="L2292" s="523"/>
      <c r="M2292" s="523"/>
      <c r="N2292" s="523"/>
      <c r="O2292" s="523"/>
      <c r="P2292" s="523"/>
      <c r="Q2292" s="523"/>
      <c r="R2292" s="523"/>
    </row>
    <row r="2293" spans="1:18" s="471" customFormat="1" ht="12.75" customHeight="1" x14ac:dyDescent="0.25">
      <c r="A2293" s="467"/>
      <c r="B2293" s="523"/>
      <c r="C2293" s="523"/>
      <c r="D2293" s="523"/>
      <c r="E2293" s="523"/>
      <c r="F2293" s="523"/>
      <c r="G2293" s="523"/>
      <c r="H2293" s="523"/>
      <c r="I2293" s="523"/>
      <c r="J2293" s="523"/>
      <c r="K2293" s="523"/>
      <c r="L2293" s="523"/>
      <c r="M2293" s="523"/>
      <c r="N2293" s="523"/>
      <c r="O2293" s="523"/>
      <c r="P2293" s="523"/>
      <c r="Q2293" s="523"/>
      <c r="R2293" s="523"/>
    </row>
    <row r="2294" spans="1:18" s="471" customFormat="1" ht="12.75" customHeight="1" x14ac:dyDescent="0.25">
      <c r="A2294" s="467"/>
      <c r="B2294" s="523"/>
      <c r="C2294" s="523"/>
      <c r="D2294" s="523"/>
      <c r="E2294" s="523"/>
      <c r="F2294" s="523"/>
      <c r="G2294" s="523"/>
      <c r="H2294" s="523"/>
      <c r="I2294" s="523"/>
      <c r="J2294" s="523"/>
      <c r="K2294" s="523"/>
      <c r="L2294" s="523"/>
      <c r="M2294" s="523"/>
      <c r="N2294" s="523"/>
      <c r="O2294" s="523"/>
      <c r="P2294" s="523"/>
      <c r="Q2294" s="523"/>
      <c r="R2294" s="523"/>
    </row>
    <row r="2295" spans="1:18" s="471" customFormat="1" ht="12.75" customHeight="1" x14ac:dyDescent="0.25">
      <c r="A2295" s="467"/>
      <c r="B2295" s="523"/>
      <c r="C2295" s="523"/>
      <c r="D2295" s="523"/>
      <c r="E2295" s="523"/>
      <c r="F2295" s="523"/>
      <c r="G2295" s="523"/>
      <c r="H2295" s="523"/>
      <c r="I2295" s="523"/>
      <c r="J2295" s="523"/>
      <c r="K2295" s="523"/>
      <c r="L2295" s="523"/>
      <c r="M2295" s="523"/>
      <c r="N2295" s="523"/>
      <c r="O2295" s="523"/>
      <c r="P2295" s="523"/>
      <c r="Q2295" s="523"/>
      <c r="R2295" s="523"/>
    </row>
    <row r="2296" spans="1:18" s="471" customFormat="1" ht="12.75" customHeight="1" x14ac:dyDescent="0.25">
      <c r="A2296" s="467"/>
      <c r="B2296" s="523"/>
      <c r="C2296" s="523"/>
      <c r="D2296" s="523"/>
      <c r="E2296" s="523"/>
      <c r="F2296" s="523"/>
      <c r="G2296" s="523"/>
      <c r="H2296" s="523"/>
      <c r="I2296" s="523"/>
      <c r="J2296" s="523"/>
      <c r="K2296" s="523"/>
      <c r="L2296" s="523"/>
      <c r="M2296" s="523"/>
      <c r="N2296" s="523"/>
      <c r="O2296" s="523"/>
      <c r="P2296" s="523"/>
      <c r="Q2296" s="523"/>
      <c r="R2296" s="523"/>
    </row>
    <row r="2297" spans="1:18" s="471" customFormat="1" ht="12.75" customHeight="1" x14ac:dyDescent="0.25">
      <c r="A2297" s="467"/>
      <c r="B2297" s="523"/>
      <c r="C2297" s="523"/>
      <c r="D2297" s="523"/>
      <c r="E2297" s="523"/>
      <c r="F2297" s="523"/>
      <c r="G2297" s="523"/>
      <c r="H2297" s="523"/>
      <c r="I2297" s="523"/>
      <c r="J2297" s="523"/>
      <c r="K2297" s="523"/>
      <c r="L2297" s="523"/>
      <c r="M2297" s="523"/>
      <c r="N2297" s="523"/>
      <c r="O2297" s="523"/>
      <c r="P2297" s="523"/>
      <c r="Q2297" s="523"/>
      <c r="R2297" s="523"/>
    </row>
    <row r="2298" spans="1:18" s="471" customFormat="1" ht="12.75" customHeight="1" x14ac:dyDescent="0.25">
      <c r="A2298" s="467"/>
      <c r="B2298" s="523"/>
      <c r="C2298" s="523"/>
      <c r="D2298" s="523"/>
      <c r="E2298" s="523"/>
      <c r="F2298" s="523"/>
      <c r="G2298" s="523"/>
      <c r="H2298" s="523"/>
      <c r="I2298" s="523"/>
      <c r="J2298" s="523"/>
      <c r="K2298" s="523"/>
      <c r="L2298" s="523"/>
      <c r="M2298" s="523"/>
      <c r="N2298" s="523"/>
      <c r="O2298" s="523"/>
      <c r="P2298" s="523"/>
      <c r="Q2298" s="523"/>
      <c r="R2298" s="523"/>
    </row>
    <row r="2299" spans="1:18" s="471" customFormat="1" ht="12.75" customHeight="1" x14ac:dyDescent="0.25">
      <c r="A2299" s="467"/>
      <c r="B2299" s="523"/>
      <c r="C2299" s="523"/>
      <c r="D2299" s="523"/>
      <c r="E2299" s="523"/>
      <c r="F2299" s="523"/>
      <c r="G2299" s="523"/>
      <c r="H2299" s="523"/>
      <c r="I2299" s="523"/>
      <c r="J2299" s="523"/>
      <c r="K2299" s="523"/>
      <c r="L2299" s="523"/>
      <c r="M2299" s="523"/>
      <c r="N2299" s="523"/>
      <c r="O2299" s="523"/>
      <c r="P2299" s="523"/>
      <c r="Q2299" s="523"/>
      <c r="R2299" s="523"/>
    </row>
    <row r="2300" spans="1:18" s="471" customFormat="1" ht="12.75" customHeight="1" x14ac:dyDescent="0.25">
      <c r="A2300" s="467"/>
      <c r="B2300" s="523"/>
      <c r="C2300" s="523"/>
      <c r="D2300" s="523"/>
      <c r="E2300" s="523"/>
      <c r="F2300" s="523"/>
      <c r="G2300" s="523"/>
      <c r="H2300" s="523"/>
      <c r="I2300" s="523"/>
      <c r="J2300" s="523"/>
      <c r="K2300" s="523"/>
      <c r="L2300" s="523"/>
      <c r="M2300" s="523"/>
      <c r="N2300" s="523"/>
      <c r="O2300" s="523"/>
      <c r="P2300" s="523"/>
      <c r="Q2300" s="523"/>
      <c r="R2300" s="523"/>
    </row>
    <row r="2301" spans="1:18" s="471" customFormat="1" ht="12.75" customHeight="1" x14ac:dyDescent="0.25">
      <c r="A2301" s="467"/>
      <c r="B2301" s="523"/>
      <c r="C2301" s="523"/>
      <c r="D2301" s="523"/>
      <c r="E2301" s="523"/>
      <c r="F2301" s="523"/>
      <c r="G2301" s="523"/>
      <c r="H2301" s="523"/>
      <c r="I2301" s="523"/>
      <c r="J2301" s="523"/>
      <c r="K2301" s="523"/>
      <c r="L2301" s="523"/>
      <c r="M2301" s="523"/>
      <c r="N2301" s="523"/>
      <c r="O2301" s="523"/>
      <c r="P2301" s="523"/>
      <c r="Q2301" s="523"/>
      <c r="R2301" s="523"/>
    </row>
    <row r="2302" spans="1:18" s="471" customFormat="1" ht="12.75" customHeight="1" x14ac:dyDescent="0.25">
      <c r="A2302" s="467"/>
      <c r="B2302" s="523"/>
      <c r="C2302" s="523"/>
      <c r="D2302" s="523"/>
      <c r="E2302" s="523"/>
      <c r="F2302" s="523"/>
      <c r="G2302" s="523"/>
      <c r="H2302" s="523"/>
      <c r="I2302" s="523"/>
      <c r="J2302" s="523"/>
      <c r="K2302" s="523"/>
      <c r="L2302" s="523"/>
      <c r="M2302" s="523"/>
      <c r="N2302" s="523"/>
      <c r="O2302" s="523"/>
      <c r="P2302" s="523"/>
      <c r="Q2302" s="523"/>
      <c r="R2302" s="523"/>
    </row>
    <row r="2303" spans="1:18" s="471" customFormat="1" ht="12.75" customHeight="1" x14ac:dyDescent="0.25">
      <c r="A2303" s="467"/>
      <c r="B2303" s="523"/>
      <c r="C2303" s="523"/>
      <c r="D2303" s="523"/>
      <c r="E2303" s="523"/>
      <c r="F2303" s="523"/>
      <c r="G2303" s="523"/>
      <c r="H2303" s="523"/>
      <c r="I2303" s="523"/>
      <c r="J2303" s="523"/>
      <c r="K2303" s="523"/>
      <c r="L2303" s="523"/>
      <c r="M2303" s="523"/>
      <c r="N2303" s="523"/>
      <c r="O2303" s="523"/>
      <c r="P2303" s="523"/>
      <c r="Q2303" s="523"/>
      <c r="R2303" s="523"/>
    </row>
    <row r="2304" spans="1:18" s="471" customFormat="1" ht="12.75" customHeight="1" x14ac:dyDescent="0.25">
      <c r="A2304" s="467"/>
      <c r="B2304" s="523"/>
      <c r="C2304" s="523"/>
      <c r="D2304" s="523"/>
      <c r="E2304" s="523"/>
      <c r="F2304" s="523"/>
      <c r="G2304" s="523"/>
      <c r="H2304" s="523"/>
      <c r="I2304" s="523"/>
      <c r="J2304" s="523"/>
      <c r="K2304" s="523"/>
      <c r="L2304" s="523"/>
      <c r="M2304" s="523"/>
      <c r="N2304" s="523"/>
      <c r="O2304" s="523"/>
      <c r="P2304" s="523"/>
      <c r="Q2304" s="523"/>
      <c r="R2304" s="523"/>
    </row>
    <row r="2305" spans="1:18" s="471" customFormat="1" ht="12.75" customHeight="1" x14ac:dyDescent="0.25">
      <c r="A2305" s="467"/>
      <c r="B2305" s="523"/>
      <c r="C2305" s="523"/>
      <c r="D2305" s="523"/>
      <c r="E2305" s="523"/>
      <c r="F2305" s="523"/>
      <c r="G2305" s="523"/>
      <c r="H2305" s="523"/>
      <c r="I2305" s="523"/>
      <c r="J2305" s="523"/>
      <c r="K2305" s="523"/>
      <c r="L2305" s="523"/>
      <c r="M2305" s="523"/>
      <c r="N2305" s="523"/>
      <c r="O2305" s="523"/>
      <c r="P2305" s="523"/>
      <c r="Q2305" s="523"/>
      <c r="R2305" s="523"/>
    </row>
    <row r="2306" spans="1:18" s="471" customFormat="1" ht="12.75" customHeight="1" x14ac:dyDescent="0.25">
      <c r="A2306" s="467"/>
      <c r="B2306" s="523"/>
      <c r="C2306" s="523"/>
      <c r="D2306" s="523"/>
      <c r="E2306" s="523"/>
      <c r="F2306" s="523"/>
      <c r="G2306" s="523"/>
      <c r="H2306" s="523"/>
      <c r="I2306" s="523"/>
      <c r="J2306" s="523"/>
      <c r="K2306" s="523"/>
      <c r="L2306" s="523"/>
      <c r="M2306" s="523"/>
      <c r="N2306" s="523"/>
      <c r="O2306" s="523"/>
      <c r="P2306" s="523"/>
      <c r="Q2306" s="523"/>
      <c r="R2306" s="523"/>
    </row>
    <row r="2307" spans="1:18" s="471" customFormat="1" ht="12.75" customHeight="1" x14ac:dyDescent="0.25">
      <c r="A2307" s="467"/>
      <c r="B2307" s="523"/>
      <c r="C2307" s="523"/>
      <c r="D2307" s="523"/>
      <c r="E2307" s="523"/>
      <c r="F2307" s="523"/>
      <c r="G2307" s="523"/>
      <c r="H2307" s="523"/>
      <c r="I2307" s="523"/>
      <c r="J2307" s="523"/>
      <c r="K2307" s="523"/>
      <c r="L2307" s="523"/>
      <c r="M2307" s="523"/>
      <c r="N2307" s="523"/>
      <c r="O2307" s="523"/>
      <c r="P2307" s="523"/>
      <c r="Q2307" s="523"/>
      <c r="R2307" s="523"/>
    </row>
    <row r="2308" spans="1:18" s="471" customFormat="1" ht="12.75" customHeight="1" x14ac:dyDescent="0.25">
      <c r="A2308" s="467"/>
      <c r="B2308" s="523"/>
      <c r="C2308" s="523"/>
      <c r="D2308" s="523"/>
      <c r="E2308" s="523"/>
      <c r="F2308" s="523"/>
      <c r="G2308" s="523"/>
      <c r="H2308" s="523"/>
      <c r="I2308" s="523"/>
      <c r="J2308" s="523"/>
      <c r="K2308" s="523"/>
      <c r="L2308" s="523"/>
      <c r="M2308" s="523"/>
      <c r="N2308" s="523"/>
      <c r="O2308" s="523"/>
      <c r="P2308" s="523"/>
      <c r="Q2308" s="523"/>
      <c r="R2308" s="523"/>
    </row>
    <row r="2309" spans="1:18" s="471" customFormat="1" ht="12.75" customHeight="1" x14ac:dyDescent="0.25">
      <c r="A2309" s="467"/>
      <c r="B2309" s="523"/>
      <c r="C2309" s="523"/>
      <c r="D2309" s="523"/>
      <c r="E2309" s="523"/>
      <c r="F2309" s="523"/>
      <c r="G2309" s="523"/>
      <c r="H2309" s="523"/>
      <c r="I2309" s="523"/>
      <c r="J2309" s="523"/>
      <c r="K2309" s="523"/>
      <c r="L2309" s="523"/>
      <c r="M2309" s="523"/>
      <c r="N2309" s="523"/>
      <c r="O2309" s="523"/>
      <c r="P2309" s="523"/>
      <c r="Q2309" s="523"/>
      <c r="R2309" s="523"/>
    </row>
    <row r="2310" spans="1:18" s="471" customFormat="1" ht="12.75" customHeight="1" x14ac:dyDescent="0.25">
      <c r="A2310" s="467"/>
      <c r="B2310" s="523"/>
      <c r="C2310" s="523"/>
      <c r="D2310" s="523"/>
      <c r="E2310" s="523"/>
      <c r="F2310" s="523"/>
      <c r="G2310" s="523"/>
      <c r="H2310" s="523"/>
      <c r="I2310" s="523"/>
      <c r="J2310" s="523"/>
      <c r="K2310" s="523"/>
      <c r="L2310" s="523"/>
      <c r="M2310" s="523"/>
      <c r="N2310" s="523"/>
      <c r="O2310" s="523"/>
      <c r="P2310" s="523"/>
      <c r="Q2310" s="523"/>
      <c r="R2310" s="523"/>
    </row>
    <row r="2311" spans="1:18" s="471" customFormat="1" ht="12.75" customHeight="1" x14ac:dyDescent="0.25">
      <c r="A2311" s="467"/>
      <c r="B2311" s="523"/>
      <c r="C2311" s="523"/>
      <c r="D2311" s="523"/>
      <c r="E2311" s="523"/>
      <c r="F2311" s="523"/>
      <c r="G2311" s="523"/>
      <c r="H2311" s="523"/>
      <c r="I2311" s="523"/>
      <c r="J2311" s="523"/>
      <c r="K2311" s="523"/>
      <c r="L2311" s="523"/>
      <c r="M2311" s="523"/>
      <c r="N2311" s="523"/>
      <c r="O2311" s="523"/>
      <c r="P2311" s="523"/>
      <c r="Q2311" s="523"/>
      <c r="R2311" s="523"/>
    </row>
    <row r="2312" spans="1:18" s="471" customFormat="1" ht="12.75" customHeight="1" x14ac:dyDescent="0.25">
      <c r="A2312" s="467"/>
      <c r="B2312" s="523"/>
      <c r="C2312" s="523"/>
      <c r="D2312" s="523"/>
      <c r="E2312" s="523"/>
      <c r="F2312" s="523"/>
      <c r="G2312" s="523"/>
      <c r="H2312" s="523"/>
      <c r="I2312" s="523"/>
      <c r="J2312" s="523"/>
      <c r="K2312" s="523"/>
      <c r="L2312" s="523"/>
      <c r="M2312" s="523"/>
      <c r="N2312" s="523"/>
      <c r="O2312" s="523"/>
      <c r="P2312" s="523"/>
      <c r="Q2312" s="523"/>
      <c r="R2312" s="523"/>
    </row>
    <row r="2313" spans="1:18" s="471" customFormat="1" ht="12.75" customHeight="1" x14ac:dyDescent="0.25">
      <c r="A2313" s="467"/>
      <c r="B2313" s="523"/>
      <c r="C2313" s="523"/>
      <c r="D2313" s="523"/>
      <c r="E2313" s="523"/>
      <c r="F2313" s="523"/>
      <c r="G2313" s="523"/>
      <c r="H2313" s="523"/>
      <c r="I2313" s="523"/>
      <c r="J2313" s="523"/>
      <c r="K2313" s="523"/>
      <c r="L2313" s="523"/>
      <c r="M2313" s="523"/>
      <c r="N2313" s="523"/>
      <c r="O2313" s="523"/>
      <c r="P2313" s="523"/>
      <c r="Q2313" s="523"/>
      <c r="R2313" s="523"/>
    </row>
    <row r="2314" spans="1:18" s="471" customFormat="1" ht="12.75" customHeight="1" x14ac:dyDescent="0.25">
      <c r="A2314" s="467"/>
      <c r="B2314" s="523"/>
      <c r="C2314" s="523"/>
      <c r="D2314" s="523"/>
      <c r="E2314" s="523"/>
      <c r="F2314" s="523"/>
      <c r="G2314" s="523"/>
      <c r="H2314" s="523"/>
      <c r="I2314" s="523"/>
      <c r="J2314" s="523"/>
      <c r="K2314" s="523"/>
      <c r="L2314" s="523"/>
      <c r="M2314" s="523"/>
      <c r="N2314" s="523"/>
      <c r="O2314" s="523"/>
      <c r="P2314" s="523"/>
      <c r="Q2314" s="523"/>
      <c r="R2314" s="523"/>
    </row>
    <row r="2315" spans="1:18" s="471" customFormat="1" ht="12.75" customHeight="1" x14ac:dyDescent="0.25">
      <c r="A2315" s="467"/>
      <c r="B2315" s="523"/>
      <c r="C2315" s="523"/>
      <c r="D2315" s="523"/>
      <c r="E2315" s="523"/>
      <c r="F2315" s="523"/>
      <c r="G2315" s="523"/>
      <c r="H2315" s="523"/>
      <c r="I2315" s="523"/>
      <c r="J2315" s="523"/>
      <c r="K2315" s="523"/>
      <c r="L2315" s="523"/>
      <c r="M2315" s="523"/>
      <c r="N2315" s="523"/>
      <c r="O2315" s="523"/>
      <c r="P2315" s="523"/>
      <c r="Q2315" s="523"/>
      <c r="R2315" s="523"/>
    </row>
    <row r="2316" spans="1:18" s="471" customFormat="1" ht="12.75" customHeight="1" x14ac:dyDescent="0.25">
      <c r="A2316" s="467"/>
      <c r="B2316" s="523"/>
      <c r="C2316" s="523"/>
      <c r="D2316" s="523"/>
      <c r="E2316" s="523"/>
      <c r="F2316" s="523"/>
      <c r="G2316" s="523"/>
      <c r="H2316" s="523"/>
      <c r="I2316" s="523"/>
      <c r="J2316" s="523"/>
      <c r="K2316" s="523"/>
      <c r="L2316" s="523"/>
      <c r="M2316" s="523"/>
      <c r="N2316" s="523"/>
      <c r="O2316" s="523"/>
      <c r="P2316" s="523"/>
      <c r="Q2316" s="523"/>
      <c r="R2316" s="523"/>
    </row>
    <row r="2317" spans="1:18" s="471" customFormat="1" ht="12.75" customHeight="1" x14ac:dyDescent="0.25">
      <c r="A2317" s="467"/>
      <c r="B2317" s="523"/>
      <c r="C2317" s="523"/>
      <c r="D2317" s="523"/>
      <c r="E2317" s="523"/>
      <c r="F2317" s="523"/>
      <c r="G2317" s="523"/>
      <c r="H2317" s="523"/>
      <c r="I2317" s="523"/>
      <c r="J2317" s="523"/>
      <c r="K2317" s="523"/>
      <c r="L2317" s="523"/>
      <c r="M2317" s="523"/>
      <c r="N2317" s="523"/>
      <c r="O2317" s="523"/>
      <c r="P2317" s="523"/>
      <c r="Q2317" s="523"/>
      <c r="R2317" s="523"/>
    </row>
    <row r="2318" spans="1:18" s="471" customFormat="1" ht="12.75" customHeight="1" x14ac:dyDescent="0.25">
      <c r="A2318" s="467"/>
      <c r="B2318" s="523"/>
      <c r="C2318" s="523"/>
      <c r="D2318" s="523"/>
      <c r="E2318" s="523"/>
      <c r="F2318" s="523"/>
      <c r="G2318" s="523"/>
      <c r="H2318" s="523"/>
      <c r="I2318" s="523"/>
      <c r="J2318" s="523"/>
      <c r="K2318" s="523"/>
      <c r="L2318" s="523"/>
      <c r="M2318" s="523"/>
      <c r="N2318" s="523"/>
      <c r="O2318" s="523"/>
      <c r="P2318" s="523"/>
      <c r="Q2318" s="523"/>
      <c r="R2318" s="523"/>
    </row>
    <row r="2319" spans="1:18" s="471" customFormat="1" ht="12.75" customHeight="1" x14ac:dyDescent="0.25">
      <c r="A2319" s="467"/>
      <c r="B2319" s="523"/>
      <c r="C2319" s="523"/>
      <c r="D2319" s="523"/>
      <c r="E2319" s="523"/>
      <c r="F2319" s="523"/>
      <c r="G2319" s="523"/>
      <c r="H2319" s="523"/>
      <c r="I2319" s="523"/>
      <c r="J2319" s="523"/>
      <c r="K2319" s="523"/>
      <c r="L2319" s="523"/>
      <c r="M2319" s="523"/>
      <c r="N2319" s="523"/>
      <c r="O2319" s="523"/>
      <c r="P2319" s="523"/>
      <c r="Q2319" s="523"/>
      <c r="R2319" s="523"/>
    </row>
    <row r="2320" spans="1:18" s="471" customFormat="1" ht="12.75" customHeight="1" x14ac:dyDescent="0.25">
      <c r="A2320" s="467"/>
      <c r="B2320" s="523"/>
      <c r="C2320" s="523"/>
      <c r="D2320" s="523"/>
      <c r="E2320" s="523"/>
      <c r="F2320" s="523"/>
      <c r="G2320" s="523"/>
      <c r="H2320" s="523"/>
      <c r="I2320" s="523"/>
      <c r="J2320" s="523"/>
      <c r="K2320" s="523"/>
      <c r="L2320" s="523"/>
      <c r="M2320" s="523"/>
      <c r="N2320" s="523"/>
      <c r="O2320" s="523"/>
      <c r="P2320" s="523"/>
      <c r="Q2320" s="523"/>
      <c r="R2320" s="523"/>
    </row>
    <row r="2321" spans="1:18" s="471" customFormat="1" ht="12.75" customHeight="1" x14ac:dyDescent="0.25">
      <c r="A2321" s="467"/>
      <c r="B2321" s="523"/>
      <c r="C2321" s="523"/>
      <c r="D2321" s="523"/>
      <c r="E2321" s="523"/>
      <c r="F2321" s="523"/>
      <c r="G2321" s="523"/>
      <c r="H2321" s="523"/>
      <c r="I2321" s="523"/>
      <c r="J2321" s="523"/>
      <c r="K2321" s="523"/>
      <c r="L2321" s="523"/>
      <c r="M2321" s="523"/>
      <c r="N2321" s="523"/>
      <c r="O2321" s="523"/>
      <c r="P2321" s="523"/>
      <c r="Q2321" s="523"/>
      <c r="R2321" s="523"/>
    </row>
    <row r="2322" spans="1:18" s="471" customFormat="1" ht="12.75" customHeight="1" x14ac:dyDescent="0.25">
      <c r="A2322" s="467"/>
      <c r="B2322" s="523"/>
      <c r="C2322" s="523"/>
      <c r="D2322" s="523"/>
      <c r="E2322" s="523"/>
      <c r="F2322" s="523"/>
      <c r="G2322" s="523"/>
      <c r="H2322" s="523"/>
      <c r="I2322" s="523"/>
      <c r="J2322" s="523"/>
      <c r="K2322" s="523"/>
      <c r="L2322" s="523"/>
      <c r="M2322" s="523"/>
      <c r="N2322" s="523"/>
      <c r="O2322" s="523"/>
      <c r="P2322" s="523"/>
      <c r="Q2322" s="523"/>
      <c r="R2322" s="523"/>
    </row>
    <row r="2323" spans="1:18" s="471" customFormat="1" ht="12.75" customHeight="1" x14ac:dyDescent="0.25">
      <c r="A2323" s="467"/>
      <c r="B2323" s="523"/>
      <c r="C2323" s="523"/>
      <c r="D2323" s="523"/>
      <c r="E2323" s="523"/>
      <c r="F2323" s="523"/>
      <c r="G2323" s="523"/>
      <c r="H2323" s="523"/>
      <c r="I2323" s="523"/>
      <c r="J2323" s="523"/>
      <c r="K2323" s="523"/>
      <c r="L2323" s="523"/>
      <c r="M2323" s="523"/>
      <c r="N2323" s="523"/>
      <c r="O2323" s="523"/>
      <c r="P2323" s="523"/>
      <c r="Q2323" s="523"/>
      <c r="R2323" s="523"/>
    </row>
    <row r="2324" spans="1:18" s="471" customFormat="1" ht="12.75" customHeight="1" x14ac:dyDescent="0.25">
      <c r="A2324" s="467"/>
      <c r="B2324" s="523"/>
      <c r="C2324" s="523"/>
      <c r="D2324" s="523"/>
      <c r="E2324" s="523"/>
      <c r="F2324" s="523"/>
      <c r="G2324" s="523"/>
      <c r="H2324" s="523"/>
      <c r="I2324" s="523"/>
      <c r="J2324" s="523"/>
      <c r="K2324" s="523"/>
      <c r="L2324" s="523"/>
      <c r="M2324" s="523"/>
      <c r="N2324" s="523"/>
      <c r="O2324" s="523"/>
      <c r="P2324" s="523"/>
      <c r="Q2324" s="523"/>
      <c r="R2324" s="523"/>
    </row>
    <row r="2325" spans="1:18" s="471" customFormat="1" ht="12.75" customHeight="1" x14ac:dyDescent="0.25">
      <c r="A2325" s="467"/>
      <c r="B2325" s="523"/>
      <c r="C2325" s="523"/>
      <c r="D2325" s="523"/>
      <c r="E2325" s="523"/>
      <c r="F2325" s="523"/>
      <c r="G2325" s="523"/>
      <c r="H2325" s="523"/>
      <c r="I2325" s="523"/>
      <c r="J2325" s="523"/>
      <c r="K2325" s="523"/>
      <c r="L2325" s="523"/>
      <c r="M2325" s="523"/>
      <c r="N2325" s="523"/>
      <c r="O2325" s="523"/>
      <c r="P2325" s="523"/>
      <c r="Q2325" s="523"/>
      <c r="R2325" s="523"/>
    </row>
    <row r="2326" spans="1:18" s="471" customFormat="1" ht="12.75" customHeight="1" x14ac:dyDescent="0.25">
      <c r="A2326" s="467"/>
      <c r="B2326" s="523"/>
      <c r="C2326" s="523"/>
      <c r="D2326" s="523"/>
      <c r="E2326" s="523"/>
      <c r="F2326" s="523"/>
      <c r="G2326" s="523"/>
      <c r="H2326" s="523"/>
      <c r="I2326" s="523"/>
      <c r="J2326" s="523"/>
      <c r="K2326" s="523"/>
      <c r="L2326" s="523"/>
      <c r="M2326" s="523"/>
      <c r="N2326" s="523"/>
      <c r="O2326" s="523"/>
      <c r="P2326" s="523"/>
      <c r="Q2326" s="523"/>
      <c r="R2326" s="523"/>
    </row>
    <row r="2327" spans="1:18" s="471" customFormat="1" ht="12.75" customHeight="1" x14ac:dyDescent="0.25">
      <c r="A2327" s="467"/>
      <c r="B2327" s="523"/>
      <c r="C2327" s="523"/>
      <c r="D2327" s="523"/>
      <c r="E2327" s="523"/>
      <c r="F2327" s="523"/>
      <c r="G2327" s="523"/>
      <c r="H2327" s="523"/>
      <c r="I2327" s="523"/>
      <c r="J2327" s="523"/>
      <c r="K2327" s="523"/>
      <c r="L2327" s="523"/>
      <c r="M2327" s="523"/>
      <c r="N2327" s="523"/>
      <c r="O2327" s="523"/>
      <c r="P2327" s="523"/>
      <c r="Q2327" s="523"/>
      <c r="R2327" s="523"/>
    </row>
    <row r="2328" spans="1:18" s="471" customFormat="1" ht="12.75" customHeight="1" x14ac:dyDescent="0.25">
      <c r="A2328" s="467"/>
      <c r="B2328" s="523"/>
      <c r="C2328" s="523"/>
      <c r="D2328" s="523"/>
      <c r="E2328" s="523"/>
      <c r="F2328" s="523"/>
      <c r="G2328" s="523"/>
      <c r="H2328" s="523"/>
      <c r="I2328" s="523"/>
      <c r="J2328" s="523"/>
      <c r="K2328" s="523"/>
      <c r="L2328" s="523"/>
      <c r="M2328" s="523"/>
      <c r="N2328" s="523"/>
      <c r="O2328" s="523"/>
      <c r="P2328" s="523"/>
      <c r="Q2328" s="523"/>
      <c r="R2328" s="523"/>
    </row>
    <row r="2329" spans="1:18" s="471" customFormat="1" ht="12.75" customHeight="1" x14ac:dyDescent="0.25">
      <c r="A2329" s="467"/>
      <c r="B2329" s="523"/>
      <c r="C2329" s="523"/>
      <c r="D2329" s="523"/>
      <c r="E2329" s="523"/>
      <c r="F2329" s="523"/>
      <c r="G2329" s="523"/>
      <c r="H2329" s="523"/>
      <c r="I2329" s="523"/>
      <c r="J2329" s="523"/>
      <c r="K2329" s="523"/>
      <c r="L2329" s="523"/>
      <c r="M2329" s="523"/>
      <c r="N2329" s="523"/>
      <c r="O2329" s="523"/>
      <c r="P2329" s="523"/>
      <c r="Q2329" s="523"/>
      <c r="R2329" s="523"/>
    </row>
    <row r="2330" spans="1:18" s="471" customFormat="1" ht="12.75" customHeight="1" x14ac:dyDescent="0.25">
      <c r="A2330" s="467"/>
      <c r="B2330" s="523"/>
      <c r="C2330" s="523"/>
      <c r="D2330" s="523"/>
      <c r="E2330" s="523"/>
      <c r="F2330" s="523"/>
      <c r="G2330" s="523"/>
      <c r="H2330" s="523"/>
      <c r="I2330" s="523"/>
      <c r="J2330" s="523"/>
      <c r="K2330" s="523"/>
      <c r="L2330" s="523"/>
      <c r="M2330" s="523"/>
      <c r="N2330" s="523"/>
      <c r="O2330" s="523"/>
      <c r="P2330" s="523"/>
      <c r="Q2330" s="523"/>
      <c r="R2330" s="523"/>
    </row>
    <row r="2331" spans="1:18" s="471" customFormat="1" ht="12.75" customHeight="1" x14ac:dyDescent="0.25">
      <c r="A2331" s="467"/>
      <c r="B2331" s="523"/>
      <c r="C2331" s="523"/>
      <c r="D2331" s="523"/>
      <c r="E2331" s="523"/>
      <c r="F2331" s="523"/>
      <c r="G2331" s="523"/>
      <c r="H2331" s="523"/>
      <c r="I2331" s="523"/>
      <c r="J2331" s="523"/>
      <c r="K2331" s="523"/>
      <c r="L2331" s="523"/>
      <c r="M2331" s="523"/>
      <c r="N2331" s="523"/>
      <c r="O2331" s="523"/>
      <c r="P2331" s="523"/>
      <c r="Q2331" s="523"/>
      <c r="R2331" s="523"/>
    </row>
    <row r="2332" spans="1:18" s="471" customFormat="1" ht="12.75" customHeight="1" x14ac:dyDescent="0.25">
      <c r="A2332" s="467"/>
      <c r="B2332" s="523"/>
      <c r="C2332" s="523"/>
      <c r="D2332" s="523"/>
      <c r="E2332" s="523"/>
      <c r="F2332" s="523"/>
      <c r="G2332" s="523"/>
      <c r="H2332" s="523"/>
      <c r="I2332" s="523"/>
      <c r="J2332" s="523"/>
      <c r="K2332" s="523"/>
      <c r="L2332" s="523"/>
      <c r="M2332" s="523"/>
      <c r="N2332" s="523"/>
      <c r="O2332" s="523"/>
      <c r="P2332" s="523"/>
      <c r="Q2332" s="523"/>
      <c r="R2332" s="523"/>
    </row>
    <row r="2333" spans="1:18" s="471" customFormat="1" ht="12.75" customHeight="1" x14ac:dyDescent="0.25">
      <c r="A2333" s="467"/>
      <c r="B2333" s="523"/>
      <c r="C2333" s="523"/>
      <c r="D2333" s="523"/>
      <c r="E2333" s="523"/>
      <c r="F2333" s="523"/>
      <c r="G2333" s="523"/>
      <c r="H2333" s="523"/>
      <c r="I2333" s="523"/>
      <c r="J2333" s="523"/>
      <c r="K2333" s="523"/>
      <c r="L2333" s="523"/>
      <c r="M2333" s="523"/>
      <c r="N2333" s="523"/>
      <c r="O2333" s="523"/>
      <c r="P2333" s="523"/>
      <c r="Q2333" s="523"/>
      <c r="R2333" s="523"/>
    </row>
    <row r="2334" spans="1:18" s="471" customFormat="1" ht="12.75" customHeight="1" x14ac:dyDescent="0.25">
      <c r="A2334" s="467"/>
      <c r="B2334" s="523"/>
      <c r="C2334" s="523"/>
      <c r="D2334" s="523"/>
      <c r="E2334" s="523"/>
      <c r="F2334" s="523"/>
      <c r="G2334" s="523"/>
      <c r="H2334" s="523"/>
      <c r="I2334" s="523"/>
      <c r="J2334" s="523"/>
      <c r="K2334" s="523"/>
      <c r="L2334" s="523"/>
      <c r="M2334" s="523"/>
      <c r="N2334" s="523"/>
      <c r="O2334" s="523"/>
      <c r="P2334" s="523"/>
      <c r="Q2334" s="523"/>
      <c r="R2334" s="523"/>
    </row>
    <row r="2335" spans="1:18" s="471" customFormat="1" ht="12.75" customHeight="1" x14ac:dyDescent="0.25">
      <c r="A2335" s="467"/>
      <c r="B2335" s="523"/>
      <c r="C2335" s="523"/>
      <c r="D2335" s="523"/>
      <c r="E2335" s="523"/>
      <c r="F2335" s="523"/>
      <c r="G2335" s="523"/>
      <c r="H2335" s="523"/>
      <c r="I2335" s="523"/>
      <c r="J2335" s="523"/>
      <c r="K2335" s="523"/>
      <c r="L2335" s="523"/>
      <c r="M2335" s="523"/>
      <c r="N2335" s="523"/>
      <c r="O2335" s="523"/>
      <c r="P2335" s="523"/>
      <c r="Q2335" s="523"/>
      <c r="R2335" s="523"/>
    </row>
    <row r="2336" spans="1:18" s="471" customFormat="1" ht="12.75" customHeight="1" x14ac:dyDescent="0.25">
      <c r="A2336" s="467"/>
      <c r="B2336" s="523"/>
      <c r="C2336" s="523"/>
      <c r="D2336" s="523"/>
      <c r="E2336" s="523"/>
      <c r="F2336" s="523"/>
      <c r="G2336" s="523"/>
      <c r="H2336" s="523"/>
      <c r="I2336" s="523"/>
      <c r="J2336" s="523"/>
      <c r="K2336" s="523"/>
      <c r="L2336" s="523"/>
      <c r="M2336" s="523"/>
      <c r="N2336" s="523"/>
      <c r="O2336" s="523"/>
      <c r="P2336" s="523"/>
      <c r="Q2336" s="523"/>
      <c r="R2336" s="523"/>
    </row>
    <row r="2337" spans="1:18" s="471" customFormat="1" ht="12.75" customHeight="1" x14ac:dyDescent="0.25">
      <c r="A2337" s="467"/>
      <c r="B2337" s="523"/>
      <c r="C2337" s="523"/>
      <c r="D2337" s="523"/>
      <c r="E2337" s="523"/>
      <c r="F2337" s="523"/>
      <c r="G2337" s="523"/>
      <c r="H2337" s="523"/>
      <c r="I2337" s="523"/>
      <c r="J2337" s="523"/>
      <c r="K2337" s="523"/>
      <c r="L2337" s="523"/>
      <c r="M2337" s="523"/>
      <c r="N2337" s="523"/>
      <c r="O2337" s="523"/>
      <c r="P2337" s="523"/>
      <c r="Q2337" s="523"/>
      <c r="R2337" s="523"/>
    </row>
    <row r="2338" spans="1:18" s="471" customFormat="1" ht="12.75" customHeight="1" x14ac:dyDescent="0.25">
      <c r="A2338" s="467"/>
      <c r="B2338" s="523"/>
      <c r="C2338" s="523"/>
      <c r="D2338" s="523"/>
      <c r="E2338" s="523"/>
      <c r="F2338" s="523"/>
      <c r="G2338" s="523"/>
      <c r="H2338" s="523"/>
      <c r="I2338" s="523"/>
      <c r="J2338" s="523"/>
      <c r="K2338" s="523"/>
      <c r="L2338" s="523"/>
      <c r="M2338" s="523"/>
      <c r="N2338" s="523"/>
      <c r="O2338" s="523"/>
      <c r="P2338" s="523"/>
      <c r="Q2338" s="523"/>
      <c r="R2338" s="523"/>
    </row>
    <row r="2339" spans="1:18" s="471" customFormat="1" ht="12.75" customHeight="1" x14ac:dyDescent="0.25">
      <c r="A2339" s="467"/>
      <c r="B2339" s="523"/>
      <c r="C2339" s="523"/>
      <c r="D2339" s="523"/>
      <c r="E2339" s="523"/>
      <c r="F2339" s="523"/>
      <c r="G2339" s="523"/>
      <c r="H2339" s="523"/>
      <c r="I2339" s="523"/>
      <c r="J2339" s="523"/>
      <c r="K2339" s="523"/>
      <c r="L2339" s="523"/>
      <c r="M2339" s="523"/>
      <c r="N2339" s="523"/>
      <c r="O2339" s="523"/>
      <c r="P2339" s="523"/>
      <c r="Q2339" s="523"/>
      <c r="R2339" s="523"/>
    </row>
    <row r="2340" spans="1:18" s="471" customFormat="1" ht="12.75" customHeight="1" x14ac:dyDescent="0.25">
      <c r="A2340" s="467"/>
      <c r="B2340" s="523"/>
      <c r="C2340" s="523"/>
      <c r="D2340" s="523"/>
      <c r="E2340" s="523"/>
      <c r="F2340" s="523"/>
      <c r="G2340" s="523"/>
      <c r="H2340" s="523"/>
      <c r="I2340" s="523"/>
      <c r="J2340" s="523"/>
      <c r="K2340" s="523"/>
      <c r="L2340" s="523"/>
      <c r="M2340" s="523"/>
      <c r="N2340" s="523"/>
      <c r="O2340" s="523"/>
      <c r="P2340" s="523"/>
      <c r="Q2340" s="523"/>
      <c r="R2340" s="523"/>
    </row>
    <row r="2341" spans="1:18" s="471" customFormat="1" ht="12.75" customHeight="1" x14ac:dyDescent="0.25">
      <c r="A2341" s="467"/>
      <c r="B2341" s="523"/>
      <c r="C2341" s="523"/>
      <c r="D2341" s="523"/>
      <c r="E2341" s="523"/>
      <c r="F2341" s="523"/>
      <c r="G2341" s="523"/>
      <c r="H2341" s="523"/>
      <c r="I2341" s="523"/>
      <c r="J2341" s="523"/>
      <c r="K2341" s="523"/>
      <c r="L2341" s="523"/>
      <c r="M2341" s="523"/>
      <c r="N2341" s="523"/>
      <c r="O2341" s="523"/>
      <c r="P2341" s="523"/>
      <c r="Q2341" s="523"/>
      <c r="R2341" s="523"/>
    </row>
    <row r="2342" spans="1:18" s="471" customFormat="1" ht="12.75" customHeight="1" x14ac:dyDescent="0.25">
      <c r="A2342" s="467"/>
      <c r="B2342" s="523"/>
      <c r="C2342" s="523"/>
      <c r="D2342" s="523"/>
      <c r="E2342" s="523"/>
      <c r="F2342" s="523"/>
      <c r="G2342" s="523"/>
      <c r="H2342" s="523"/>
      <c r="I2342" s="523"/>
      <c r="J2342" s="523"/>
      <c r="K2342" s="523"/>
      <c r="L2342" s="523"/>
      <c r="M2342" s="523"/>
      <c r="N2342" s="523"/>
      <c r="O2342" s="523"/>
      <c r="P2342" s="523"/>
      <c r="Q2342" s="523"/>
      <c r="R2342" s="523"/>
    </row>
    <row r="2343" spans="1:18" s="471" customFormat="1" ht="12.75" customHeight="1" x14ac:dyDescent="0.25">
      <c r="A2343" s="467"/>
      <c r="B2343" s="523"/>
      <c r="C2343" s="523"/>
      <c r="D2343" s="523"/>
      <c r="E2343" s="523"/>
      <c r="F2343" s="523"/>
      <c r="G2343" s="523"/>
      <c r="H2343" s="523"/>
      <c r="I2343" s="523"/>
      <c r="J2343" s="523"/>
      <c r="K2343" s="523"/>
      <c r="L2343" s="523"/>
      <c r="M2343" s="523"/>
      <c r="N2343" s="523"/>
      <c r="O2343" s="523"/>
      <c r="P2343" s="523"/>
      <c r="Q2343" s="523"/>
      <c r="R2343" s="523"/>
    </row>
    <row r="2344" spans="1:18" s="471" customFormat="1" ht="12.75" customHeight="1" x14ac:dyDescent="0.25">
      <c r="A2344" s="467"/>
      <c r="B2344" s="523"/>
      <c r="C2344" s="523"/>
      <c r="D2344" s="523"/>
      <c r="E2344" s="523"/>
      <c r="F2344" s="523"/>
      <c r="G2344" s="523"/>
      <c r="H2344" s="523"/>
      <c r="I2344" s="523"/>
      <c r="J2344" s="523"/>
      <c r="K2344" s="523"/>
      <c r="L2344" s="523"/>
      <c r="M2344" s="523"/>
      <c r="N2344" s="523"/>
      <c r="O2344" s="523"/>
      <c r="P2344" s="523"/>
      <c r="Q2344" s="523"/>
      <c r="R2344" s="523"/>
    </row>
    <row r="2345" spans="1:18" s="471" customFormat="1" ht="12.75" customHeight="1" x14ac:dyDescent="0.25">
      <c r="A2345" s="467"/>
      <c r="B2345" s="523"/>
      <c r="C2345" s="523"/>
      <c r="D2345" s="523"/>
      <c r="E2345" s="523"/>
      <c r="F2345" s="523"/>
      <c r="G2345" s="523"/>
      <c r="H2345" s="523"/>
      <c r="I2345" s="523"/>
      <c r="J2345" s="523"/>
      <c r="K2345" s="523"/>
      <c r="L2345" s="523"/>
      <c r="M2345" s="523"/>
      <c r="N2345" s="523"/>
      <c r="O2345" s="523"/>
      <c r="P2345" s="523"/>
      <c r="Q2345" s="523"/>
      <c r="R2345" s="523"/>
    </row>
    <row r="2346" spans="1:18" s="471" customFormat="1" ht="12.75" customHeight="1" x14ac:dyDescent="0.25">
      <c r="A2346" s="467"/>
      <c r="B2346" s="523"/>
      <c r="C2346" s="523"/>
      <c r="D2346" s="523"/>
      <c r="E2346" s="523"/>
      <c r="F2346" s="523"/>
      <c r="G2346" s="523"/>
      <c r="H2346" s="523"/>
      <c r="I2346" s="523"/>
      <c r="J2346" s="523"/>
      <c r="K2346" s="523"/>
      <c r="L2346" s="523"/>
      <c r="M2346" s="523"/>
      <c r="N2346" s="523"/>
      <c r="O2346" s="523"/>
      <c r="P2346" s="523"/>
      <c r="Q2346" s="523"/>
      <c r="R2346" s="523"/>
    </row>
    <row r="2347" spans="1:18" s="471" customFormat="1" ht="12.75" customHeight="1" x14ac:dyDescent="0.25">
      <c r="A2347" s="467"/>
      <c r="B2347" s="523"/>
      <c r="C2347" s="523"/>
      <c r="D2347" s="523"/>
      <c r="E2347" s="523"/>
      <c r="F2347" s="523"/>
      <c r="G2347" s="523"/>
      <c r="H2347" s="523"/>
      <c r="I2347" s="523"/>
      <c r="J2347" s="523"/>
      <c r="K2347" s="523"/>
      <c r="L2347" s="523"/>
      <c r="M2347" s="523"/>
      <c r="N2347" s="523"/>
      <c r="O2347" s="523"/>
      <c r="P2347" s="523"/>
      <c r="Q2347" s="523"/>
      <c r="R2347" s="523"/>
    </row>
    <row r="2348" spans="1:18" s="471" customFormat="1" ht="12.75" customHeight="1" x14ac:dyDescent="0.25">
      <c r="A2348" s="467"/>
      <c r="B2348" s="523"/>
      <c r="C2348" s="523"/>
      <c r="D2348" s="523"/>
      <c r="E2348" s="523"/>
      <c r="F2348" s="523"/>
      <c r="G2348" s="523"/>
      <c r="H2348" s="523"/>
      <c r="I2348" s="523"/>
      <c r="J2348" s="523"/>
      <c r="K2348" s="523"/>
      <c r="L2348" s="523"/>
      <c r="M2348" s="523"/>
      <c r="N2348" s="523"/>
      <c r="O2348" s="523"/>
      <c r="P2348" s="523"/>
      <c r="Q2348" s="523"/>
      <c r="R2348" s="523"/>
    </row>
    <row r="2349" spans="1:18" s="471" customFormat="1" ht="12.75" customHeight="1" x14ac:dyDescent="0.25">
      <c r="A2349" s="467"/>
      <c r="B2349" s="523"/>
      <c r="C2349" s="523"/>
      <c r="D2349" s="523"/>
      <c r="E2349" s="523"/>
      <c r="F2349" s="523"/>
      <c r="G2349" s="523"/>
      <c r="H2349" s="523"/>
      <c r="I2349" s="523"/>
      <c r="J2349" s="523"/>
      <c r="K2349" s="523"/>
      <c r="L2349" s="523"/>
      <c r="M2349" s="523"/>
      <c r="N2349" s="523"/>
      <c r="O2349" s="523"/>
      <c r="P2349" s="523"/>
      <c r="Q2349" s="523"/>
      <c r="R2349" s="523"/>
    </row>
    <row r="2350" spans="1:18" s="471" customFormat="1" ht="12.75" customHeight="1" x14ac:dyDescent="0.25">
      <c r="A2350" s="467"/>
      <c r="B2350" s="523"/>
      <c r="C2350" s="523"/>
      <c r="D2350" s="523"/>
      <c r="E2350" s="523"/>
      <c r="F2350" s="523"/>
      <c r="G2350" s="523"/>
      <c r="H2350" s="523"/>
      <c r="I2350" s="523"/>
      <c r="J2350" s="523"/>
      <c r="K2350" s="523"/>
      <c r="L2350" s="523"/>
      <c r="M2350" s="523"/>
      <c r="N2350" s="523"/>
      <c r="O2350" s="523"/>
      <c r="P2350" s="523"/>
      <c r="Q2350" s="523"/>
      <c r="R2350" s="523"/>
    </row>
    <row r="2351" spans="1:18" s="471" customFormat="1" ht="12.75" customHeight="1" x14ac:dyDescent="0.25">
      <c r="A2351" s="467"/>
      <c r="B2351" s="523"/>
      <c r="C2351" s="523"/>
      <c r="D2351" s="523"/>
      <c r="E2351" s="523"/>
      <c r="F2351" s="523"/>
      <c r="G2351" s="523"/>
      <c r="H2351" s="523"/>
      <c r="I2351" s="523"/>
      <c r="J2351" s="523"/>
      <c r="K2351" s="523"/>
      <c r="L2351" s="523"/>
      <c r="M2351" s="523"/>
      <c r="N2351" s="523"/>
      <c r="O2351" s="523"/>
      <c r="P2351" s="523"/>
      <c r="Q2351" s="523"/>
      <c r="R2351" s="523"/>
    </row>
    <row r="2352" spans="1:18" s="471" customFormat="1" ht="12.75" customHeight="1" x14ac:dyDescent="0.25">
      <c r="A2352" s="467"/>
      <c r="B2352" s="523"/>
      <c r="C2352" s="523"/>
      <c r="D2352" s="523"/>
      <c r="E2352" s="523"/>
      <c r="F2352" s="523"/>
      <c r="G2352" s="523"/>
      <c r="H2352" s="523"/>
      <c r="I2352" s="523"/>
      <c r="J2352" s="523"/>
      <c r="K2352" s="523"/>
      <c r="L2352" s="523"/>
      <c r="M2352" s="523"/>
      <c r="N2352" s="523"/>
      <c r="O2352" s="523"/>
      <c r="P2352" s="523"/>
      <c r="Q2352" s="523"/>
      <c r="R2352" s="523"/>
    </row>
    <row r="2353" spans="1:18" s="471" customFormat="1" ht="12.75" customHeight="1" x14ac:dyDescent="0.25">
      <c r="A2353" s="467"/>
      <c r="B2353" s="523"/>
      <c r="C2353" s="523"/>
      <c r="D2353" s="523"/>
      <c r="E2353" s="523"/>
      <c r="F2353" s="523"/>
      <c r="G2353" s="523"/>
      <c r="H2353" s="523"/>
      <c r="I2353" s="523"/>
      <c r="J2353" s="523"/>
      <c r="K2353" s="523"/>
      <c r="L2353" s="523"/>
      <c r="M2353" s="523"/>
      <c r="N2353" s="523"/>
      <c r="O2353" s="523"/>
      <c r="P2353" s="523"/>
      <c r="Q2353" s="523"/>
      <c r="R2353" s="523"/>
    </row>
    <row r="2354" spans="1:18" s="471" customFormat="1" ht="12.75" customHeight="1" x14ac:dyDescent="0.25">
      <c r="A2354" s="467"/>
      <c r="B2354" s="523"/>
      <c r="C2354" s="523"/>
      <c r="D2354" s="523"/>
      <c r="E2354" s="523"/>
      <c r="F2354" s="523"/>
      <c r="G2354" s="523"/>
      <c r="H2354" s="523"/>
      <c r="I2354" s="523"/>
      <c r="J2354" s="523"/>
      <c r="K2354" s="523"/>
      <c r="L2354" s="523"/>
      <c r="M2354" s="523"/>
      <c r="N2354" s="523"/>
      <c r="O2354" s="523"/>
      <c r="P2354" s="523"/>
      <c r="Q2354" s="523"/>
      <c r="R2354" s="523"/>
    </row>
    <row r="2355" spans="1:18" s="471" customFormat="1" ht="12.75" customHeight="1" x14ac:dyDescent="0.25">
      <c r="A2355" s="467"/>
      <c r="B2355" s="523"/>
      <c r="C2355" s="523"/>
      <c r="D2355" s="523"/>
      <c r="E2355" s="523"/>
      <c r="F2355" s="523"/>
      <c r="G2355" s="523"/>
      <c r="H2355" s="523"/>
      <c r="I2355" s="523"/>
      <c r="J2355" s="523"/>
      <c r="K2355" s="523"/>
      <c r="L2355" s="523"/>
      <c r="M2355" s="523"/>
      <c r="N2355" s="523"/>
      <c r="O2355" s="523"/>
      <c r="P2355" s="523"/>
      <c r="Q2355" s="523"/>
      <c r="R2355" s="523"/>
    </row>
    <row r="2356" spans="1:18" s="471" customFormat="1" ht="12.75" customHeight="1" x14ac:dyDescent="0.25">
      <c r="A2356" s="467"/>
      <c r="B2356" s="523"/>
      <c r="C2356" s="523"/>
      <c r="D2356" s="523"/>
      <c r="E2356" s="523"/>
      <c r="F2356" s="523"/>
      <c r="G2356" s="523"/>
      <c r="H2356" s="523"/>
      <c r="I2356" s="523"/>
      <c r="J2356" s="523"/>
      <c r="K2356" s="523"/>
      <c r="L2356" s="523"/>
      <c r="M2356" s="523"/>
      <c r="N2356" s="523"/>
      <c r="O2356" s="523"/>
      <c r="P2356" s="523"/>
      <c r="Q2356" s="523"/>
      <c r="R2356" s="523"/>
    </row>
    <row r="2357" spans="1:18" s="471" customFormat="1" ht="12.75" customHeight="1" x14ac:dyDescent="0.25">
      <c r="A2357" s="467"/>
      <c r="B2357" s="523"/>
      <c r="C2357" s="523"/>
      <c r="D2357" s="523"/>
      <c r="E2357" s="523"/>
      <c r="F2357" s="523"/>
      <c r="G2357" s="523"/>
      <c r="H2357" s="523"/>
      <c r="I2357" s="523"/>
      <c r="J2357" s="523"/>
      <c r="K2357" s="523"/>
      <c r="L2357" s="523"/>
      <c r="M2357" s="523"/>
      <c r="N2357" s="523"/>
      <c r="O2357" s="523"/>
      <c r="P2357" s="523"/>
      <c r="Q2357" s="523"/>
      <c r="R2357" s="523"/>
    </row>
    <row r="2358" spans="1:18" s="471" customFormat="1" ht="12.75" customHeight="1" x14ac:dyDescent="0.25">
      <c r="A2358" s="467"/>
      <c r="B2358" s="523"/>
      <c r="C2358" s="523"/>
      <c r="D2358" s="523"/>
      <c r="E2358" s="523"/>
      <c r="F2358" s="523"/>
      <c r="G2358" s="523"/>
      <c r="H2358" s="523"/>
      <c r="I2358" s="523"/>
      <c r="J2358" s="523"/>
      <c r="K2358" s="523"/>
      <c r="L2358" s="523"/>
      <c r="M2358" s="523"/>
      <c r="N2358" s="523"/>
      <c r="O2358" s="523"/>
      <c r="P2358" s="523"/>
      <c r="Q2358" s="523"/>
      <c r="R2358" s="523"/>
    </row>
    <row r="2359" spans="1:18" s="471" customFormat="1" ht="12.75" customHeight="1" x14ac:dyDescent="0.25">
      <c r="A2359" s="467"/>
      <c r="B2359" s="523"/>
      <c r="C2359" s="523"/>
      <c r="D2359" s="523"/>
      <c r="E2359" s="523"/>
      <c r="F2359" s="523"/>
      <c r="G2359" s="523"/>
      <c r="H2359" s="523"/>
      <c r="I2359" s="523"/>
      <c r="J2359" s="523"/>
      <c r="K2359" s="523"/>
      <c r="L2359" s="523"/>
      <c r="M2359" s="523"/>
      <c r="N2359" s="523"/>
      <c r="O2359" s="523"/>
      <c r="P2359" s="523"/>
      <c r="Q2359" s="523"/>
      <c r="R2359" s="523"/>
    </row>
    <row r="2360" spans="1:18" s="471" customFormat="1" ht="12.75" customHeight="1" x14ac:dyDescent="0.25">
      <c r="A2360" s="467"/>
      <c r="B2360" s="523"/>
      <c r="C2360" s="523"/>
      <c r="D2360" s="523"/>
      <c r="E2360" s="523"/>
      <c r="F2360" s="523"/>
      <c r="G2360" s="523"/>
      <c r="H2360" s="523"/>
      <c r="I2360" s="523"/>
      <c r="J2360" s="523"/>
      <c r="K2360" s="523"/>
      <c r="L2360" s="523"/>
      <c r="M2360" s="523"/>
      <c r="N2360" s="523"/>
      <c r="O2360" s="523"/>
      <c r="P2360" s="523"/>
      <c r="Q2360" s="523"/>
      <c r="R2360" s="523"/>
    </row>
    <row r="2361" spans="1:18" s="471" customFormat="1" ht="12.75" customHeight="1" x14ac:dyDescent="0.25">
      <c r="A2361" s="467"/>
      <c r="B2361" s="523"/>
      <c r="C2361" s="523"/>
      <c r="D2361" s="523"/>
      <c r="E2361" s="523"/>
      <c r="F2361" s="523"/>
      <c r="G2361" s="523"/>
      <c r="H2361" s="523"/>
      <c r="I2361" s="523"/>
      <c r="J2361" s="523"/>
      <c r="K2361" s="523"/>
      <c r="L2361" s="523"/>
      <c r="M2361" s="523"/>
      <c r="N2361" s="523"/>
      <c r="O2361" s="523"/>
      <c r="P2361" s="523"/>
      <c r="Q2361" s="523"/>
      <c r="R2361" s="523"/>
    </row>
    <row r="2362" spans="1:18" s="471" customFormat="1" ht="12.75" customHeight="1" x14ac:dyDescent="0.25">
      <c r="A2362" s="467"/>
      <c r="B2362" s="523"/>
      <c r="C2362" s="523"/>
      <c r="D2362" s="523"/>
      <c r="E2362" s="523"/>
      <c r="F2362" s="523"/>
      <c r="G2362" s="523"/>
      <c r="H2362" s="523"/>
      <c r="I2362" s="523"/>
      <c r="J2362" s="523"/>
      <c r="K2362" s="523"/>
      <c r="L2362" s="523"/>
      <c r="M2362" s="523"/>
      <c r="N2362" s="523"/>
      <c r="O2362" s="523"/>
      <c r="P2362" s="523"/>
      <c r="Q2362" s="523"/>
      <c r="R2362" s="523"/>
    </row>
    <row r="2363" spans="1:18" s="471" customFormat="1" ht="12.75" customHeight="1" x14ac:dyDescent="0.25">
      <c r="A2363" s="467"/>
      <c r="B2363" s="523"/>
      <c r="C2363" s="523"/>
      <c r="D2363" s="523"/>
      <c r="E2363" s="523"/>
      <c r="F2363" s="523"/>
      <c r="G2363" s="523"/>
      <c r="H2363" s="523"/>
      <c r="I2363" s="523"/>
      <c r="J2363" s="523"/>
      <c r="K2363" s="523"/>
      <c r="L2363" s="523"/>
      <c r="M2363" s="523"/>
      <c r="N2363" s="523"/>
      <c r="O2363" s="523"/>
      <c r="P2363" s="523"/>
      <c r="Q2363" s="523"/>
      <c r="R2363" s="523"/>
    </row>
    <row r="2364" spans="1:18" s="471" customFormat="1" ht="12.75" customHeight="1" x14ac:dyDescent="0.25">
      <c r="A2364" s="467"/>
      <c r="B2364" s="523"/>
      <c r="C2364" s="523"/>
      <c r="D2364" s="523"/>
      <c r="E2364" s="523"/>
      <c r="F2364" s="523"/>
      <c r="G2364" s="523"/>
      <c r="H2364" s="523"/>
      <c r="I2364" s="523"/>
      <c r="J2364" s="523"/>
      <c r="K2364" s="523"/>
      <c r="L2364" s="523"/>
      <c r="M2364" s="523"/>
      <c r="N2364" s="523"/>
      <c r="O2364" s="523"/>
      <c r="P2364" s="523"/>
      <c r="Q2364" s="523"/>
      <c r="R2364" s="523"/>
    </row>
    <row r="2365" spans="1:18" s="471" customFormat="1" ht="12.75" customHeight="1" x14ac:dyDescent="0.25">
      <c r="A2365" s="467"/>
      <c r="B2365" s="523"/>
      <c r="C2365" s="523"/>
      <c r="D2365" s="523"/>
      <c r="E2365" s="523"/>
      <c r="F2365" s="523"/>
      <c r="G2365" s="523"/>
      <c r="H2365" s="523"/>
      <c r="I2365" s="523"/>
      <c r="J2365" s="523"/>
      <c r="K2365" s="523"/>
      <c r="L2365" s="523"/>
      <c r="M2365" s="523"/>
      <c r="N2365" s="523"/>
      <c r="O2365" s="523"/>
      <c r="P2365" s="523"/>
      <c r="Q2365" s="523"/>
      <c r="R2365" s="523"/>
    </row>
    <row r="2366" spans="1:18" s="471" customFormat="1" ht="12.75" customHeight="1" x14ac:dyDescent="0.25">
      <c r="A2366" s="467"/>
      <c r="B2366" s="523"/>
      <c r="C2366" s="523"/>
      <c r="D2366" s="523"/>
      <c r="E2366" s="523"/>
      <c r="F2366" s="523"/>
      <c r="G2366" s="523"/>
      <c r="H2366" s="523"/>
      <c r="I2366" s="523"/>
      <c r="J2366" s="523"/>
      <c r="K2366" s="523"/>
      <c r="L2366" s="523"/>
      <c r="M2366" s="523"/>
      <c r="N2366" s="523"/>
      <c r="O2366" s="523"/>
      <c r="P2366" s="523"/>
      <c r="Q2366" s="523"/>
      <c r="R2366" s="523"/>
    </row>
    <row r="2367" spans="1:18" s="471" customFormat="1" ht="12.75" customHeight="1" x14ac:dyDescent="0.25">
      <c r="A2367" s="467"/>
      <c r="B2367" s="523"/>
      <c r="C2367" s="523"/>
      <c r="D2367" s="523"/>
      <c r="E2367" s="523"/>
      <c r="F2367" s="523"/>
      <c r="G2367" s="523"/>
      <c r="H2367" s="523"/>
      <c r="I2367" s="523"/>
      <c r="J2367" s="523"/>
      <c r="K2367" s="523"/>
      <c r="L2367" s="523"/>
      <c r="M2367" s="523"/>
      <c r="N2367" s="523"/>
      <c r="O2367" s="523"/>
      <c r="P2367" s="523"/>
      <c r="Q2367" s="523"/>
      <c r="R2367" s="523"/>
    </row>
    <row r="2368" spans="1:18" s="471" customFormat="1" ht="12.75" customHeight="1" x14ac:dyDescent="0.25">
      <c r="A2368" s="467"/>
      <c r="B2368" s="523"/>
      <c r="C2368" s="523"/>
      <c r="D2368" s="523"/>
      <c r="E2368" s="523"/>
      <c r="F2368" s="523"/>
      <c r="G2368" s="523"/>
      <c r="H2368" s="523"/>
      <c r="I2368" s="523"/>
      <c r="J2368" s="523"/>
      <c r="K2368" s="523"/>
      <c r="L2368" s="523"/>
      <c r="M2368" s="523"/>
      <c r="N2368" s="523"/>
      <c r="O2368" s="523"/>
      <c r="P2368" s="523"/>
      <c r="Q2368" s="523"/>
      <c r="R2368" s="523"/>
    </row>
    <row r="2369" spans="1:18" s="471" customFormat="1" ht="12.75" customHeight="1" x14ac:dyDescent="0.25">
      <c r="A2369" s="467"/>
      <c r="B2369" s="523"/>
      <c r="C2369" s="523"/>
      <c r="D2369" s="523"/>
      <c r="E2369" s="523"/>
      <c r="F2369" s="523"/>
      <c r="G2369" s="523"/>
      <c r="H2369" s="523"/>
      <c r="I2369" s="523"/>
      <c r="J2369" s="523"/>
      <c r="K2369" s="523"/>
      <c r="L2369" s="523"/>
      <c r="M2369" s="523"/>
      <c r="N2369" s="523"/>
      <c r="O2369" s="523"/>
      <c r="P2369" s="523"/>
      <c r="Q2369" s="523"/>
      <c r="R2369" s="523"/>
    </row>
    <row r="2370" spans="1:18" s="471" customFormat="1" ht="12.75" customHeight="1" x14ac:dyDescent="0.25">
      <c r="A2370" s="467"/>
      <c r="B2370" s="523"/>
      <c r="C2370" s="523"/>
      <c r="D2370" s="523"/>
      <c r="E2370" s="523"/>
      <c r="F2370" s="523"/>
      <c r="G2370" s="523"/>
      <c r="H2370" s="523"/>
      <c r="I2370" s="523"/>
      <c r="J2370" s="523"/>
      <c r="K2370" s="523"/>
      <c r="L2370" s="523"/>
      <c r="M2370" s="523"/>
      <c r="N2370" s="523"/>
      <c r="O2370" s="523"/>
      <c r="P2370" s="523"/>
      <c r="Q2370" s="523"/>
      <c r="R2370" s="523"/>
    </row>
    <row r="2371" spans="1:18" s="471" customFormat="1" ht="12.75" customHeight="1" x14ac:dyDescent="0.25">
      <c r="A2371" s="467"/>
      <c r="B2371" s="523"/>
      <c r="C2371" s="523"/>
      <c r="D2371" s="523"/>
      <c r="E2371" s="523"/>
      <c r="F2371" s="523"/>
      <c r="G2371" s="523"/>
      <c r="H2371" s="523"/>
      <c r="I2371" s="523"/>
      <c r="J2371" s="523"/>
      <c r="K2371" s="523"/>
      <c r="L2371" s="523"/>
      <c r="M2371" s="523"/>
      <c r="N2371" s="523"/>
      <c r="O2371" s="523"/>
      <c r="P2371" s="523"/>
      <c r="Q2371" s="523"/>
      <c r="R2371" s="523"/>
    </row>
    <row r="2372" spans="1:18" s="471" customFormat="1" ht="12.75" customHeight="1" x14ac:dyDescent="0.25">
      <c r="A2372" s="467"/>
      <c r="B2372" s="523"/>
      <c r="C2372" s="523"/>
      <c r="D2372" s="523"/>
      <c r="E2372" s="523"/>
      <c r="F2372" s="523"/>
      <c r="G2372" s="523"/>
      <c r="H2372" s="523"/>
      <c r="I2372" s="523"/>
      <c r="J2372" s="523"/>
      <c r="K2372" s="523"/>
      <c r="L2372" s="523"/>
      <c r="M2372" s="523"/>
      <c r="N2372" s="523"/>
      <c r="O2372" s="523"/>
      <c r="P2372" s="523"/>
      <c r="Q2372" s="523"/>
      <c r="R2372" s="523"/>
    </row>
    <row r="2373" spans="1:18" s="471" customFormat="1" ht="12.75" customHeight="1" x14ac:dyDescent="0.25">
      <c r="A2373" s="467"/>
      <c r="B2373" s="523"/>
      <c r="C2373" s="523"/>
      <c r="D2373" s="523"/>
      <c r="E2373" s="523"/>
      <c r="F2373" s="523"/>
      <c r="G2373" s="523"/>
      <c r="H2373" s="523"/>
      <c r="I2373" s="523"/>
      <c r="J2373" s="523"/>
      <c r="K2373" s="523"/>
      <c r="L2373" s="523"/>
      <c r="M2373" s="523"/>
      <c r="N2373" s="523"/>
      <c r="O2373" s="523"/>
      <c r="P2373" s="523"/>
      <c r="Q2373" s="523"/>
      <c r="R2373" s="523"/>
    </row>
    <row r="2374" spans="1:18" s="471" customFormat="1" ht="12.75" customHeight="1" x14ac:dyDescent="0.25">
      <c r="A2374" s="467"/>
      <c r="B2374" s="523"/>
      <c r="C2374" s="523"/>
      <c r="D2374" s="523"/>
      <c r="E2374" s="523"/>
      <c r="F2374" s="523"/>
      <c r="G2374" s="523"/>
      <c r="H2374" s="523"/>
      <c r="I2374" s="523"/>
      <c r="J2374" s="523"/>
      <c r="K2374" s="523"/>
      <c r="L2374" s="523"/>
      <c r="M2374" s="523"/>
      <c r="N2374" s="523"/>
      <c r="O2374" s="523"/>
      <c r="P2374" s="523"/>
      <c r="Q2374" s="523"/>
      <c r="R2374" s="523"/>
    </row>
    <row r="2375" spans="1:18" s="471" customFormat="1" ht="12.75" customHeight="1" x14ac:dyDescent="0.25">
      <c r="A2375" s="467"/>
      <c r="B2375" s="523"/>
      <c r="C2375" s="523"/>
      <c r="D2375" s="523"/>
      <c r="E2375" s="523"/>
      <c r="F2375" s="523"/>
      <c r="G2375" s="523"/>
      <c r="H2375" s="523"/>
      <c r="I2375" s="523"/>
      <c r="J2375" s="523"/>
      <c r="K2375" s="523"/>
      <c r="L2375" s="523"/>
      <c r="M2375" s="523"/>
      <c r="N2375" s="523"/>
      <c r="O2375" s="523"/>
      <c r="P2375" s="523"/>
      <c r="Q2375" s="523"/>
      <c r="R2375" s="523"/>
    </row>
    <row r="2376" spans="1:18" s="471" customFormat="1" ht="12.75" customHeight="1" x14ac:dyDescent="0.25">
      <c r="A2376" s="467"/>
      <c r="B2376" s="523"/>
      <c r="C2376" s="523"/>
      <c r="D2376" s="523"/>
      <c r="E2376" s="523"/>
      <c r="F2376" s="523"/>
      <c r="G2376" s="523"/>
      <c r="H2376" s="523"/>
      <c r="I2376" s="523"/>
      <c r="J2376" s="523"/>
      <c r="K2376" s="523"/>
      <c r="L2376" s="523"/>
      <c r="M2376" s="523"/>
      <c r="N2376" s="523"/>
      <c r="O2376" s="523"/>
      <c r="P2376" s="523"/>
      <c r="Q2376" s="523"/>
      <c r="R2376" s="523"/>
    </row>
    <row r="2377" spans="1:18" s="471" customFormat="1" ht="12.75" customHeight="1" x14ac:dyDescent="0.25">
      <c r="A2377" s="467"/>
      <c r="B2377" s="523"/>
      <c r="C2377" s="523"/>
      <c r="D2377" s="523"/>
      <c r="E2377" s="523"/>
      <c r="F2377" s="523"/>
      <c r="G2377" s="523"/>
      <c r="H2377" s="523"/>
      <c r="I2377" s="523"/>
      <c r="J2377" s="523"/>
      <c r="K2377" s="523"/>
      <c r="L2377" s="523"/>
      <c r="M2377" s="523"/>
      <c r="N2377" s="523"/>
      <c r="O2377" s="523"/>
      <c r="P2377" s="523"/>
      <c r="Q2377" s="523"/>
      <c r="R2377" s="523"/>
    </row>
    <row r="2378" spans="1:18" s="471" customFormat="1" ht="12.75" customHeight="1" x14ac:dyDescent="0.25">
      <c r="A2378" s="467"/>
      <c r="B2378" s="523"/>
      <c r="C2378" s="523"/>
      <c r="D2378" s="523"/>
      <c r="E2378" s="523"/>
      <c r="F2378" s="523"/>
      <c r="G2378" s="523"/>
      <c r="H2378" s="523"/>
      <c r="I2378" s="523"/>
      <c r="J2378" s="523"/>
      <c r="K2378" s="523"/>
      <c r="L2378" s="523"/>
      <c r="M2378" s="523"/>
      <c r="N2378" s="523"/>
      <c r="O2378" s="523"/>
      <c r="P2378" s="523"/>
      <c r="Q2378" s="523"/>
      <c r="R2378" s="523"/>
    </row>
    <row r="2379" spans="1:18" s="471" customFormat="1" ht="12.75" customHeight="1" x14ac:dyDescent="0.25">
      <c r="A2379" s="467"/>
      <c r="B2379" s="523"/>
      <c r="C2379" s="523"/>
      <c r="D2379" s="523"/>
      <c r="E2379" s="523"/>
      <c r="F2379" s="523"/>
      <c r="G2379" s="523"/>
      <c r="H2379" s="523"/>
      <c r="I2379" s="523"/>
      <c r="J2379" s="523"/>
      <c r="K2379" s="523"/>
      <c r="L2379" s="523"/>
      <c r="M2379" s="523"/>
      <c r="N2379" s="523"/>
      <c r="O2379" s="523"/>
      <c r="P2379" s="523"/>
      <c r="Q2379" s="523"/>
      <c r="R2379" s="523"/>
    </row>
    <row r="2380" spans="1:18" s="471" customFormat="1" ht="12.75" customHeight="1" x14ac:dyDescent="0.25">
      <c r="A2380" s="467"/>
      <c r="B2380" s="523"/>
      <c r="C2380" s="523"/>
      <c r="D2380" s="523"/>
      <c r="E2380" s="523"/>
      <c r="F2380" s="523"/>
      <c r="G2380" s="523"/>
      <c r="H2380" s="523"/>
      <c r="I2380" s="523"/>
      <c r="J2380" s="523"/>
      <c r="K2380" s="523"/>
      <c r="L2380" s="523"/>
      <c r="M2380" s="523"/>
      <c r="N2380" s="523"/>
      <c r="O2380" s="523"/>
      <c r="P2380" s="523"/>
      <c r="Q2380" s="523"/>
      <c r="R2380" s="523"/>
    </row>
    <row r="2381" spans="1:18" s="471" customFormat="1" ht="12.75" customHeight="1" x14ac:dyDescent="0.25">
      <c r="A2381" s="467"/>
      <c r="B2381" s="523"/>
      <c r="C2381" s="523"/>
      <c r="D2381" s="523"/>
      <c r="E2381" s="523"/>
      <c r="F2381" s="523"/>
      <c r="G2381" s="523"/>
      <c r="H2381" s="523"/>
      <c r="I2381" s="523"/>
      <c r="J2381" s="523"/>
      <c r="K2381" s="523"/>
      <c r="L2381" s="523"/>
      <c r="M2381" s="523"/>
      <c r="N2381" s="523"/>
      <c r="O2381" s="523"/>
      <c r="P2381" s="523"/>
      <c r="Q2381" s="523"/>
      <c r="R2381" s="523"/>
    </row>
    <row r="2382" spans="1:18" s="471" customFormat="1" ht="12.75" customHeight="1" x14ac:dyDescent="0.25">
      <c r="A2382" s="467"/>
      <c r="B2382" s="523"/>
      <c r="C2382" s="523"/>
      <c r="D2382" s="523"/>
      <c r="E2382" s="523"/>
      <c r="F2382" s="523"/>
      <c r="G2382" s="523"/>
      <c r="H2382" s="523"/>
      <c r="I2382" s="523"/>
      <c r="J2382" s="523"/>
      <c r="K2382" s="523"/>
      <c r="L2382" s="523"/>
      <c r="M2382" s="523"/>
      <c r="N2382" s="523"/>
      <c r="O2382" s="523"/>
      <c r="P2382" s="523"/>
      <c r="Q2382" s="523"/>
      <c r="R2382" s="523"/>
    </row>
    <row r="2383" spans="1:18" s="471" customFormat="1" ht="12.75" customHeight="1" x14ac:dyDescent="0.25">
      <c r="A2383" s="467"/>
      <c r="B2383" s="523"/>
      <c r="C2383" s="523"/>
      <c r="D2383" s="523"/>
      <c r="E2383" s="523"/>
      <c r="F2383" s="523"/>
      <c r="G2383" s="523"/>
      <c r="H2383" s="523"/>
      <c r="I2383" s="523"/>
      <c r="J2383" s="523"/>
      <c r="K2383" s="523"/>
      <c r="L2383" s="523"/>
      <c r="M2383" s="523"/>
      <c r="N2383" s="523"/>
      <c r="O2383" s="523"/>
      <c r="P2383" s="523"/>
      <c r="Q2383" s="523"/>
      <c r="R2383" s="523"/>
    </row>
    <row r="2384" spans="1:18" s="471" customFormat="1" ht="12.75" customHeight="1" x14ac:dyDescent="0.25">
      <c r="A2384" s="467"/>
      <c r="B2384" s="523"/>
      <c r="C2384" s="523"/>
      <c r="D2384" s="523"/>
      <c r="E2384" s="523"/>
      <c r="F2384" s="523"/>
      <c r="G2384" s="523"/>
      <c r="H2384" s="523"/>
      <c r="I2384" s="523"/>
      <c r="J2384" s="523"/>
      <c r="K2384" s="523"/>
      <c r="L2384" s="523"/>
      <c r="M2384" s="523"/>
      <c r="N2384" s="523"/>
      <c r="O2384" s="523"/>
      <c r="P2384" s="523"/>
      <c r="Q2384" s="523"/>
      <c r="R2384" s="523"/>
    </row>
    <row r="2385" spans="1:18" s="471" customFormat="1" ht="12.75" customHeight="1" x14ac:dyDescent="0.25">
      <c r="A2385" s="467"/>
      <c r="B2385" s="523"/>
      <c r="C2385" s="523"/>
      <c r="D2385" s="523"/>
      <c r="E2385" s="523"/>
      <c r="F2385" s="523"/>
      <c r="G2385" s="523"/>
      <c r="H2385" s="523"/>
      <c r="I2385" s="523"/>
      <c r="J2385" s="523"/>
      <c r="K2385" s="523"/>
      <c r="L2385" s="523"/>
      <c r="M2385" s="523"/>
      <c r="N2385" s="523"/>
      <c r="O2385" s="523"/>
      <c r="P2385" s="523"/>
      <c r="Q2385" s="523"/>
      <c r="R2385" s="523"/>
    </row>
    <row r="2386" spans="1:18" s="471" customFormat="1" ht="12.75" customHeight="1" x14ac:dyDescent="0.25">
      <c r="A2386" s="467"/>
      <c r="B2386" s="523"/>
      <c r="C2386" s="523"/>
      <c r="D2386" s="523"/>
      <c r="E2386" s="523"/>
      <c r="F2386" s="523"/>
      <c r="G2386" s="523"/>
      <c r="H2386" s="523"/>
      <c r="I2386" s="523"/>
      <c r="J2386" s="523"/>
      <c r="K2386" s="523"/>
      <c r="L2386" s="523"/>
      <c r="M2386" s="523"/>
      <c r="N2386" s="523"/>
      <c r="O2386" s="523"/>
      <c r="P2386" s="523"/>
      <c r="Q2386" s="523"/>
      <c r="R2386" s="523"/>
    </row>
    <row r="2387" spans="1:18" s="471" customFormat="1" ht="12.75" customHeight="1" x14ac:dyDescent="0.25">
      <c r="A2387" s="467"/>
      <c r="B2387" s="523"/>
      <c r="C2387" s="523"/>
      <c r="D2387" s="523"/>
      <c r="E2387" s="523"/>
      <c r="F2387" s="523"/>
      <c r="G2387" s="523"/>
      <c r="H2387" s="523"/>
      <c r="I2387" s="523"/>
      <c r="J2387" s="523"/>
      <c r="K2387" s="523"/>
      <c r="L2387" s="523"/>
      <c r="M2387" s="523"/>
      <c r="N2387" s="523"/>
      <c r="O2387" s="523"/>
      <c r="P2387" s="523"/>
      <c r="Q2387" s="523"/>
      <c r="R2387" s="523"/>
    </row>
    <row r="2388" spans="1:18" s="471" customFormat="1" ht="12.75" customHeight="1" x14ac:dyDescent="0.25">
      <c r="A2388" s="467"/>
      <c r="B2388" s="523"/>
      <c r="C2388" s="523"/>
      <c r="D2388" s="523"/>
      <c r="E2388" s="523"/>
      <c r="F2388" s="523"/>
      <c r="G2388" s="523"/>
      <c r="H2388" s="523"/>
      <c r="I2388" s="523"/>
      <c r="J2388" s="523"/>
      <c r="K2388" s="523"/>
      <c r="L2388" s="523"/>
      <c r="M2388" s="523"/>
      <c r="N2388" s="523"/>
      <c r="O2388" s="523"/>
      <c r="P2388" s="523"/>
      <c r="Q2388" s="523"/>
      <c r="R2388" s="523"/>
    </row>
    <row r="2389" spans="1:18" s="471" customFormat="1" ht="12.75" customHeight="1" x14ac:dyDescent="0.25">
      <c r="A2389" s="467"/>
      <c r="B2389" s="523"/>
      <c r="C2389" s="523"/>
      <c r="D2389" s="523"/>
      <c r="E2389" s="523"/>
      <c r="F2389" s="523"/>
      <c r="G2389" s="523"/>
      <c r="H2389" s="523"/>
      <c r="I2389" s="523"/>
      <c r="J2389" s="523"/>
      <c r="K2389" s="523"/>
      <c r="L2389" s="523"/>
      <c r="M2389" s="523"/>
      <c r="N2389" s="523"/>
      <c r="O2389" s="523"/>
      <c r="P2389" s="523"/>
      <c r="Q2389" s="523"/>
      <c r="R2389" s="523"/>
    </row>
    <row r="2390" spans="1:18" s="471" customFormat="1" ht="12.75" customHeight="1" x14ac:dyDescent="0.25">
      <c r="A2390" s="467"/>
      <c r="B2390" s="523"/>
      <c r="C2390" s="523"/>
      <c r="D2390" s="523"/>
      <c r="E2390" s="523"/>
      <c r="F2390" s="523"/>
      <c r="G2390" s="523"/>
      <c r="H2390" s="523"/>
      <c r="I2390" s="523"/>
      <c r="J2390" s="523"/>
      <c r="K2390" s="523"/>
      <c r="L2390" s="523"/>
      <c r="M2390" s="523"/>
      <c r="N2390" s="523"/>
      <c r="O2390" s="523"/>
      <c r="P2390" s="523"/>
      <c r="Q2390" s="523"/>
      <c r="R2390" s="523"/>
    </row>
    <row r="2391" spans="1:18" s="471" customFormat="1" ht="12.75" customHeight="1" x14ac:dyDescent="0.25">
      <c r="A2391" s="467"/>
      <c r="B2391" s="523"/>
      <c r="C2391" s="523"/>
      <c r="D2391" s="523"/>
      <c r="E2391" s="523"/>
      <c r="F2391" s="523"/>
      <c r="G2391" s="523"/>
      <c r="H2391" s="523"/>
      <c r="I2391" s="523"/>
      <c r="J2391" s="523"/>
      <c r="K2391" s="523"/>
      <c r="L2391" s="523"/>
      <c r="M2391" s="523"/>
      <c r="N2391" s="523"/>
      <c r="O2391" s="523"/>
      <c r="P2391" s="523"/>
      <c r="Q2391" s="523"/>
      <c r="R2391" s="523"/>
    </row>
    <row r="2392" spans="1:18" s="471" customFormat="1" ht="12.75" customHeight="1" x14ac:dyDescent="0.25">
      <c r="A2392" s="467"/>
      <c r="B2392" s="523"/>
      <c r="C2392" s="523"/>
      <c r="D2392" s="523"/>
      <c r="E2392" s="523"/>
      <c r="F2392" s="523"/>
      <c r="G2392" s="523"/>
      <c r="H2392" s="523"/>
      <c r="I2392" s="523"/>
      <c r="J2392" s="523"/>
      <c r="K2392" s="523"/>
      <c r="L2392" s="523"/>
      <c r="M2392" s="523"/>
      <c r="N2392" s="523"/>
      <c r="O2392" s="523"/>
      <c r="P2392" s="523"/>
      <c r="Q2392" s="523"/>
      <c r="R2392" s="523"/>
    </row>
    <row r="2393" spans="1:18" s="471" customFormat="1" ht="12.75" customHeight="1" x14ac:dyDescent="0.25">
      <c r="A2393" s="467"/>
      <c r="B2393" s="523"/>
      <c r="C2393" s="523"/>
      <c r="D2393" s="523"/>
      <c r="E2393" s="523"/>
      <c r="F2393" s="523"/>
      <c r="G2393" s="523"/>
      <c r="H2393" s="523"/>
      <c r="I2393" s="523"/>
      <c r="J2393" s="523"/>
      <c r="K2393" s="523"/>
      <c r="L2393" s="523"/>
      <c r="M2393" s="523"/>
      <c r="N2393" s="523"/>
      <c r="O2393" s="523"/>
      <c r="P2393" s="523"/>
      <c r="Q2393" s="523"/>
      <c r="R2393" s="523"/>
    </row>
    <row r="2394" spans="1:18" s="471" customFormat="1" ht="12.75" customHeight="1" x14ac:dyDescent="0.25">
      <c r="A2394" s="467"/>
      <c r="B2394" s="523"/>
      <c r="C2394" s="523"/>
      <c r="D2394" s="523"/>
      <c r="E2394" s="523"/>
      <c r="F2394" s="523"/>
      <c r="G2394" s="523"/>
      <c r="H2394" s="523"/>
      <c r="I2394" s="523"/>
      <c r="J2394" s="523"/>
      <c r="K2394" s="523"/>
      <c r="L2394" s="523"/>
      <c r="M2394" s="523"/>
      <c r="N2394" s="523"/>
      <c r="O2394" s="523"/>
      <c r="P2394" s="523"/>
      <c r="Q2394" s="523"/>
      <c r="R2394" s="523"/>
    </row>
    <row r="2395" spans="1:18" s="471" customFormat="1" ht="12.75" customHeight="1" x14ac:dyDescent="0.25">
      <c r="A2395" s="467"/>
      <c r="B2395" s="523"/>
      <c r="C2395" s="523"/>
      <c r="D2395" s="523"/>
      <c r="E2395" s="523"/>
      <c r="F2395" s="523"/>
      <c r="G2395" s="523"/>
      <c r="H2395" s="523"/>
      <c r="I2395" s="523"/>
      <c r="J2395" s="523"/>
      <c r="K2395" s="523"/>
      <c r="L2395" s="523"/>
      <c r="M2395" s="523"/>
      <c r="N2395" s="523"/>
      <c r="O2395" s="523"/>
      <c r="P2395" s="523"/>
      <c r="Q2395" s="523"/>
      <c r="R2395" s="523"/>
    </row>
    <row r="2396" spans="1:18" s="471" customFormat="1" ht="12.75" customHeight="1" x14ac:dyDescent="0.25">
      <c r="A2396" s="467"/>
      <c r="B2396" s="523"/>
      <c r="C2396" s="523"/>
      <c r="D2396" s="523"/>
      <c r="E2396" s="523"/>
      <c r="F2396" s="523"/>
      <c r="G2396" s="523"/>
      <c r="H2396" s="523"/>
      <c r="I2396" s="523"/>
      <c r="J2396" s="523"/>
      <c r="K2396" s="523"/>
      <c r="L2396" s="523"/>
      <c r="M2396" s="523"/>
      <c r="N2396" s="523"/>
      <c r="O2396" s="523"/>
      <c r="P2396" s="523"/>
      <c r="Q2396" s="523"/>
      <c r="R2396" s="523"/>
    </row>
    <row r="2397" spans="1:18" s="471" customFormat="1" ht="12.75" customHeight="1" x14ac:dyDescent="0.25">
      <c r="A2397" s="467"/>
      <c r="B2397" s="523"/>
      <c r="C2397" s="523"/>
      <c r="D2397" s="523"/>
      <c r="E2397" s="523"/>
      <c r="F2397" s="523"/>
      <c r="G2397" s="523"/>
      <c r="H2397" s="523"/>
      <c r="I2397" s="523"/>
      <c r="J2397" s="523"/>
      <c r="K2397" s="523"/>
      <c r="L2397" s="523"/>
      <c r="M2397" s="523"/>
      <c r="N2397" s="523"/>
      <c r="O2397" s="523"/>
      <c r="P2397" s="523"/>
      <c r="Q2397" s="523"/>
      <c r="R2397" s="523"/>
    </row>
    <row r="2398" spans="1:18" s="471" customFormat="1" ht="12.75" customHeight="1" x14ac:dyDescent="0.25">
      <c r="A2398" s="467"/>
      <c r="B2398" s="523"/>
      <c r="C2398" s="523"/>
      <c r="D2398" s="523"/>
      <c r="E2398" s="523"/>
      <c r="F2398" s="523"/>
      <c r="G2398" s="523"/>
      <c r="H2398" s="523"/>
      <c r="I2398" s="523"/>
      <c r="J2398" s="523"/>
      <c r="K2398" s="523"/>
      <c r="L2398" s="523"/>
      <c r="M2398" s="523"/>
      <c r="N2398" s="523"/>
      <c r="O2398" s="523"/>
      <c r="P2398" s="523"/>
      <c r="Q2398" s="523"/>
      <c r="R2398" s="523"/>
    </row>
    <row r="2399" spans="1:18" s="471" customFormat="1" ht="12.75" customHeight="1" x14ac:dyDescent="0.25">
      <c r="A2399" s="467"/>
      <c r="B2399" s="523"/>
      <c r="C2399" s="523"/>
      <c r="D2399" s="523"/>
      <c r="E2399" s="523"/>
      <c r="F2399" s="523"/>
      <c r="G2399" s="523"/>
      <c r="H2399" s="523"/>
      <c r="I2399" s="523"/>
      <c r="J2399" s="523"/>
      <c r="K2399" s="523"/>
      <c r="L2399" s="523"/>
      <c r="M2399" s="523"/>
      <c r="N2399" s="523"/>
      <c r="O2399" s="523"/>
      <c r="P2399" s="523"/>
      <c r="Q2399" s="523"/>
      <c r="R2399" s="523"/>
    </row>
    <row r="2400" spans="1:18" s="471" customFormat="1" ht="12.75" customHeight="1" x14ac:dyDescent="0.25">
      <c r="A2400" s="467"/>
      <c r="B2400" s="523"/>
      <c r="C2400" s="523"/>
      <c r="D2400" s="523"/>
      <c r="E2400" s="523"/>
      <c r="F2400" s="523"/>
      <c r="G2400" s="523"/>
      <c r="H2400" s="523"/>
      <c r="I2400" s="523"/>
      <c r="J2400" s="523"/>
      <c r="K2400" s="523"/>
      <c r="L2400" s="523"/>
      <c r="M2400" s="523"/>
      <c r="N2400" s="523"/>
      <c r="O2400" s="523"/>
      <c r="P2400" s="523"/>
      <c r="Q2400" s="523"/>
      <c r="R2400" s="523"/>
    </row>
    <row r="2401" spans="1:18" s="471" customFormat="1" ht="12.75" customHeight="1" x14ac:dyDescent="0.25">
      <c r="A2401" s="467"/>
      <c r="B2401" s="523"/>
      <c r="C2401" s="523"/>
      <c r="D2401" s="523"/>
      <c r="E2401" s="523"/>
      <c r="F2401" s="523"/>
      <c r="G2401" s="523"/>
      <c r="H2401" s="523"/>
      <c r="I2401" s="523"/>
      <c r="J2401" s="523"/>
      <c r="K2401" s="523"/>
      <c r="L2401" s="523"/>
      <c r="M2401" s="523"/>
      <c r="N2401" s="523"/>
      <c r="O2401" s="523"/>
      <c r="P2401" s="523"/>
      <c r="Q2401" s="523"/>
      <c r="R2401" s="523"/>
    </row>
    <row r="2402" spans="1:18" s="471" customFormat="1" ht="12.75" customHeight="1" x14ac:dyDescent="0.25">
      <c r="A2402" s="467"/>
      <c r="B2402" s="523"/>
      <c r="C2402" s="523"/>
      <c r="D2402" s="523"/>
      <c r="E2402" s="523"/>
      <c r="F2402" s="523"/>
      <c r="G2402" s="523"/>
      <c r="H2402" s="523"/>
      <c r="I2402" s="523"/>
      <c r="J2402" s="523"/>
      <c r="K2402" s="523"/>
      <c r="L2402" s="523"/>
      <c r="M2402" s="523"/>
      <c r="N2402" s="523"/>
      <c r="O2402" s="523"/>
      <c r="P2402" s="523"/>
      <c r="Q2402" s="523"/>
      <c r="R2402" s="523"/>
    </row>
    <row r="2403" spans="1:18" s="471" customFormat="1" ht="12.75" customHeight="1" x14ac:dyDescent="0.25">
      <c r="A2403" s="467"/>
      <c r="B2403" s="523"/>
      <c r="C2403" s="523"/>
      <c r="D2403" s="523"/>
      <c r="E2403" s="523"/>
      <c r="F2403" s="523"/>
      <c r="G2403" s="523"/>
      <c r="H2403" s="523"/>
      <c r="I2403" s="523"/>
      <c r="J2403" s="523"/>
      <c r="K2403" s="523"/>
      <c r="L2403" s="523"/>
      <c r="M2403" s="523"/>
      <c r="N2403" s="523"/>
      <c r="O2403" s="523"/>
      <c r="P2403" s="523"/>
      <c r="Q2403" s="523"/>
      <c r="R2403" s="523"/>
    </row>
    <row r="2404" spans="1:18" s="471" customFormat="1" ht="12.75" customHeight="1" x14ac:dyDescent="0.25">
      <c r="A2404" s="467"/>
      <c r="B2404" s="523"/>
      <c r="C2404" s="523"/>
      <c r="D2404" s="523"/>
      <c r="E2404" s="523"/>
      <c r="F2404" s="523"/>
      <c r="G2404" s="523"/>
      <c r="H2404" s="523"/>
      <c r="I2404" s="523"/>
      <c r="J2404" s="523"/>
      <c r="K2404" s="523"/>
      <c r="L2404" s="523"/>
      <c r="M2404" s="523"/>
      <c r="N2404" s="523"/>
      <c r="O2404" s="523"/>
      <c r="P2404" s="523"/>
      <c r="Q2404" s="523"/>
      <c r="R2404" s="523"/>
    </row>
    <row r="2405" spans="1:18" s="471" customFormat="1" ht="12.75" customHeight="1" x14ac:dyDescent="0.25">
      <c r="A2405" s="467"/>
      <c r="B2405" s="523"/>
      <c r="C2405" s="523"/>
      <c r="D2405" s="523"/>
      <c r="E2405" s="523"/>
      <c r="F2405" s="523"/>
      <c r="G2405" s="523"/>
      <c r="H2405" s="523"/>
      <c r="I2405" s="523"/>
      <c r="J2405" s="523"/>
      <c r="K2405" s="523"/>
      <c r="L2405" s="523"/>
      <c r="M2405" s="523"/>
      <c r="N2405" s="523"/>
      <c r="O2405" s="523"/>
      <c r="P2405" s="523"/>
      <c r="Q2405" s="523"/>
      <c r="R2405" s="523"/>
    </row>
    <row r="2406" spans="1:18" s="471" customFormat="1" ht="12.75" customHeight="1" x14ac:dyDescent="0.25">
      <c r="A2406" s="467"/>
      <c r="B2406" s="523"/>
      <c r="C2406" s="523"/>
      <c r="D2406" s="523"/>
      <c r="E2406" s="523"/>
      <c r="F2406" s="523"/>
      <c r="G2406" s="523"/>
      <c r="H2406" s="523"/>
      <c r="I2406" s="523"/>
      <c r="J2406" s="523"/>
      <c r="K2406" s="523"/>
      <c r="L2406" s="523"/>
      <c r="M2406" s="523"/>
      <c r="N2406" s="523"/>
      <c r="O2406" s="523"/>
      <c r="P2406" s="523"/>
      <c r="Q2406" s="523"/>
      <c r="R2406" s="523"/>
    </row>
    <row r="2407" spans="1:18" s="471" customFormat="1" ht="12.75" customHeight="1" x14ac:dyDescent="0.25">
      <c r="A2407" s="467"/>
      <c r="B2407" s="523"/>
      <c r="C2407" s="523"/>
      <c r="D2407" s="523"/>
      <c r="E2407" s="523"/>
      <c r="F2407" s="523"/>
      <c r="G2407" s="523"/>
      <c r="H2407" s="523"/>
      <c r="I2407" s="523"/>
      <c r="J2407" s="523"/>
      <c r="K2407" s="523"/>
      <c r="L2407" s="523"/>
      <c r="M2407" s="523"/>
      <c r="N2407" s="523"/>
      <c r="O2407" s="523"/>
      <c r="P2407" s="523"/>
      <c r="Q2407" s="523"/>
      <c r="R2407" s="523"/>
    </row>
    <row r="2408" spans="1:18" s="471" customFormat="1" ht="12.75" customHeight="1" x14ac:dyDescent="0.25">
      <c r="A2408" s="467"/>
      <c r="B2408" s="523"/>
      <c r="C2408" s="523"/>
      <c r="D2408" s="523"/>
      <c r="E2408" s="523"/>
      <c r="F2408" s="523"/>
      <c r="G2408" s="523"/>
      <c r="H2408" s="523"/>
      <c r="I2408" s="523"/>
      <c r="J2408" s="523"/>
      <c r="K2408" s="523"/>
      <c r="L2408" s="523"/>
      <c r="M2408" s="523"/>
      <c r="N2408" s="523"/>
      <c r="O2408" s="523"/>
      <c r="P2408" s="523"/>
      <c r="Q2408" s="523"/>
      <c r="R2408" s="523"/>
    </row>
    <row r="2409" spans="1:18" s="471" customFormat="1" ht="12.75" customHeight="1" x14ac:dyDescent="0.25">
      <c r="A2409" s="467"/>
      <c r="B2409" s="523"/>
      <c r="C2409" s="523"/>
      <c r="D2409" s="523"/>
      <c r="E2409" s="523"/>
      <c r="F2409" s="523"/>
      <c r="G2409" s="523"/>
      <c r="H2409" s="523"/>
      <c r="I2409" s="523"/>
      <c r="J2409" s="523"/>
      <c r="K2409" s="523"/>
      <c r="L2409" s="523"/>
      <c r="M2409" s="523"/>
      <c r="N2409" s="523"/>
      <c r="O2409" s="523"/>
      <c r="P2409" s="523"/>
      <c r="Q2409" s="523"/>
      <c r="R2409" s="523"/>
    </row>
    <row r="2410" spans="1:18" s="471" customFormat="1" ht="12.75" customHeight="1" x14ac:dyDescent="0.25">
      <c r="A2410" s="467"/>
      <c r="B2410" s="523"/>
      <c r="C2410" s="523"/>
      <c r="D2410" s="523"/>
      <c r="E2410" s="523"/>
      <c r="F2410" s="523"/>
      <c r="G2410" s="523"/>
      <c r="H2410" s="523"/>
      <c r="I2410" s="523"/>
      <c r="J2410" s="523"/>
      <c r="K2410" s="523"/>
      <c r="L2410" s="523"/>
      <c r="M2410" s="523"/>
      <c r="N2410" s="523"/>
      <c r="O2410" s="523"/>
      <c r="P2410" s="523"/>
      <c r="Q2410" s="523"/>
      <c r="R2410" s="523"/>
    </row>
    <row r="2411" spans="1:18" s="471" customFormat="1" ht="12.75" customHeight="1" x14ac:dyDescent="0.25">
      <c r="A2411" s="467"/>
      <c r="B2411" s="523"/>
      <c r="C2411" s="523"/>
      <c r="D2411" s="523"/>
      <c r="E2411" s="523"/>
      <c r="F2411" s="523"/>
      <c r="G2411" s="523"/>
      <c r="H2411" s="523"/>
      <c r="I2411" s="523"/>
      <c r="J2411" s="523"/>
      <c r="K2411" s="523"/>
      <c r="L2411" s="523"/>
      <c r="M2411" s="523"/>
      <c r="N2411" s="523"/>
      <c r="O2411" s="523"/>
      <c r="P2411" s="523"/>
      <c r="Q2411" s="523"/>
      <c r="R2411" s="523"/>
    </row>
    <row r="2412" spans="1:18" s="471" customFormat="1" ht="12.75" customHeight="1" x14ac:dyDescent="0.25">
      <c r="A2412" s="467"/>
      <c r="B2412" s="523"/>
      <c r="C2412" s="523"/>
      <c r="D2412" s="523"/>
      <c r="E2412" s="523"/>
      <c r="F2412" s="523"/>
      <c r="G2412" s="523"/>
      <c r="H2412" s="523"/>
      <c r="I2412" s="523"/>
      <c r="J2412" s="523"/>
      <c r="K2412" s="523"/>
      <c r="L2412" s="523"/>
      <c r="M2412" s="523"/>
      <c r="N2412" s="523"/>
      <c r="O2412" s="523"/>
      <c r="P2412" s="523"/>
      <c r="Q2412" s="523"/>
      <c r="R2412" s="523"/>
    </row>
    <row r="2413" spans="1:18" s="471" customFormat="1" ht="12.75" customHeight="1" x14ac:dyDescent="0.25">
      <c r="A2413" s="467"/>
      <c r="B2413" s="523"/>
      <c r="C2413" s="523"/>
      <c r="D2413" s="523"/>
      <c r="E2413" s="523"/>
      <c r="F2413" s="523"/>
      <c r="G2413" s="523"/>
      <c r="H2413" s="523"/>
      <c r="I2413" s="523"/>
      <c r="J2413" s="523"/>
      <c r="K2413" s="523"/>
      <c r="L2413" s="523"/>
      <c r="M2413" s="523"/>
      <c r="N2413" s="523"/>
      <c r="O2413" s="523"/>
      <c r="P2413" s="523"/>
      <c r="Q2413" s="523"/>
      <c r="R2413" s="523"/>
    </row>
    <row r="2414" spans="1:18" s="471" customFormat="1" ht="12.75" customHeight="1" x14ac:dyDescent="0.25">
      <c r="A2414" s="467"/>
      <c r="B2414" s="523"/>
      <c r="C2414" s="523"/>
      <c r="D2414" s="523"/>
      <c r="E2414" s="523"/>
      <c r="F2414" s="523"/>
      <c r="G2414" s="523"/>
      <c r="H2414" s="523"/>
      <c r="I2414" s="523"/>
      <c r="J2414" s="523"/>
      <c r="K2414" s="523"/>
      <c r="L2414" s="523"/>
      <c r="M2414" s="523"/>
      <c r="N2414" s="523"/>
      <c r="O2414" s="523"/>
      <c r="P2414" s="523"/>
      <c r="Q2414" s="523"/>
      <c r="R2414" s="523"/>
    </row>
    <row r="2415" spans="1:18" s="471" customFormat="1" ht="12.75" customHeight="1" x14ac:dyDescent="0.25">
      <c r="A2415" s="467"/>
      <c r="B2415" s="523"/>
      <c r="C2415" s="523"/>
      <c r="D2415" s="523"/>
      <c r="E2415" s="523"/>
      <c r="F2415" s="523"/>
      <c r="G2415" s="523"/>
      <c r="H2415" s="523"/>
      <c r="I2415" s="523"/>
      <c r="J2415" s="523"/>
      <c r="K2415" s="523"/>
      <c r="L2415" s="523"/>
      <c r="M2415" s="523"/>
      <c r="N2415" s="523"/>
      <c r="O2415" s="523"/>
      <c r="P2415" s="523"/>
      <c r="Q2415" s="523"/>
      <c r="R2415" s="523"/>
    </row>
    <row r="2416" spans="1:18" s="471" customFormat="1" ht="12.75" customHeight="1" x14ac:dyDescent="0.25">
      <c r="A2416" s="467"/>
      <c r="B2416" s="523"/>
      <c r="C2416" s="523"/>
      <c r="D2416" s="523"/>
      <c r="E2416" s="523"/>
      <c r="F2416" s="523"/>
      <c r="G2416" s="523"/>
      <c r="H2416" s="523"/>
      <c r="I2416" s="523"/>
      <c r="J2416" s="523"/>
      <c r="K2416" s="523"/>
      <c r="L2416" s="523"/>
      <c r="M2416" s="523"/>
      <c r="N2416" s="523"/>
      <c r="O2416" s="523"/>
      <c r="P2416" s="523"/>
      <c r="Q2416" s="523"/>
      <c r="R2416" s="523"/>
    </row>
    <row r="2417" spans="1:18" s="471" customFormat="1" ht="12.75" customHeight="1" x14ac:dyDescent="0.25">
      <c r="A2417" s="467"/>
      <c r="B2417" s="523"/>
      <c r="C2417" s="523"/>
      <c r="D2417" s="523"/>
      <c r="E2417" s="523"/>
      <c r="F2417" s="523"/>
      <c r="G2417" s="523"/>
      <c r="H2417" s="523"/>
      <c r="I2417" s="523"/>
      <c r="J2417" s="523"/>
      <c r="K2417" s="523"/>
      <c r="L2417" s="523"/>
      <c r="M2417" s="523"/>
      <c r="N2417" s="523"/>
      <c r="O2417" s="523"/>
      <c r="P2417" s="523"/>
      <c r="Q2417" s="523"/>
      <c r="R2417" s="523"/>
    </row>
    <row r="2418" spans="1:18" s="471" customFormat="1" ht="12.75" customHeight="1" x14ac:dyDescent="0.25">
      <c r="A2418" s="467"/>
      <c r="B2418" s="523"/>
      <c r="C2418" s="523"/>
      <c r="D2418" s="523"/>
      <c r="E2418" s="523"/>
      <c r="F2418" s="523"/>
      <c r="G2418" s="523"/>
      <c r="H2418" s="523"/>
      <c r="I2418" s="523"/>
      <c r="J2418" s="523"/>
      <c r="K2418" s="523"/>
      <c r="L2418" s="523"/>
      <c r="M2418" s="523"/>
      <c r="N2418" s="523"/>
      <c r="O2418" s="523"/>
      <c r="P2418" s="523"/>
      <c r="Q2418" s="523"/>
      <c r="R2418" s="523"/>
    </row>
    <row r="2419" spans="1:18" s="471" customFormat="1" ht="12.75" customHeight="1" x14ac:dyDescent="0.25">
      <c r="A2419" s="467"/>
      <c r="B2419" s="523"/>
      <c r="C2419" s="523"/>
      <c r="D2419" s="523"/>
      <c r="E2419" s="523"/>
      <c r="F2419" s="523"/>
      <c r="G2419" s="523"/>
      <c r="H2419" s="523"/>
      <c r="I2419" s="523"/>
      <c r="J2419" s="523"/>
      <c r="K2419" s="523"/>
      <c r="L2419" s="523"/>
      <c r="M2419" s="523"/>
      <c r="N2419" s="523"/>
      <c r="O2419" s="523"/>
      <c r="P2419" s="523"/>
      <c r="Q2419" s="523"/>
      <c r="R2419" s="523"/>
    </row>
    <row r="2420" spans="1:18" s="471" customFormat="1" ht="12.75" customHeight="1" x14ac:dyDescent="0.25">
      <c r="A2420" s="467"/>
      <c r="B2420" s="523"/>
      <c r="C2420" s="523"/>
      <c r="D2420" s="523"/>
      <c r="E2420" s="523"/>
      <c r="F2420" s="523"/>
      <c r="G2420" s="523"/>
      <c r="H2420" s="523"/>
      <c r="I2420" s="523"/>
      <c r="J2420" s="523"/>
      <c r="K2420" s="523"/>
      <c r="L2420" s="523"/>
      <c r="M2420" s="523"/>
      <c r="N2420" s="523"/>
      <c r="O2420" s="523"/>
      <c r="P2420" s="523"/>
      <c r="Q2420" s="523"/>
      <c r="R2420" s="523"/>
    </row>
    <row r="2421" spans="1:18" s="471" customFormat="1" ht="12.75" customHeight="1" x14ac:dyDescent="0.25">
      <c r="A2421" s="467"/>
      <c r="B2421" s="523"/>
      <c r="C2421" s="523"/>
      <c r="D2421" s="523"/>
      <c r="E2421" s="523"/>
      <c r="F2421" s="523"/>
      <c r="G2421" s="523"/>
      <c r="H2421" s="523"/>
      <c r="I2421" s="523"/>
      <c r="J2421" s="523"/>
      <c r="K2421" s="523"/>
      <c r="L2421" s="523"/>
      <c r="M2421" s="523"/>
      <c r="N2421" s="523"/>
      <c r="O2421" s="523"/>
      <c r="P2421" s="523"/>
      <c r="Q2421" s="523"/>
      <c r="R2421" s="523"/>
    </row>
    <row r="2422" spans="1:18" s="471" customFormat="1" ht="12.75" customHeight="1" x14ac:dyDescent="0.25">
      <c r="A2422" s="467"/>
      <c r="B2422" s="523"/>
      <c r="C2422" s="523"/>
      <c r="D2422" s="523"/>
      <c r="E2422" s="523"/>
      <c r="F2422" s="523"/>
      <c r="G2422" s="523"/>
      <c r="H2422" s="523"/>
      <c r="I2422" s="523"/>
      <c r="J2422" s="523"/>
      <c r="K2422" s="523"/>
      <c r="L2422" s="523"/>
      <c r="M2422" s="523"/>
      <c r="N2422" s="523"/>
      <c r="O2422" s="523"/>
      <c r="P2422" s="523"/>
      <c r="Q2422" s="523"/>
      <c r="R2422" s="523"/>
    </row>
    <row r="2423" spans="1:18" s="471" customFormat="1" ht="12.75" customHeight="1" x14ac:dyDescent="0.25">
      <c r="A2423" s="467"/>
      <c r="B2423" s="523"/>
      <c r="C2423" s="523"/>
      <c r="D2423" s="523"/>
      <c r="E2423" s="523"/>
      <c r="F2423" s="523"/>
      <c r="G2423" s="523"/>
      <c r="H2423" s="523"/>
      <c r="I2423" s="523"/>
      <c r="J2423" s="523"/>
      <c r="K2423" s="523"/>
      <c r="L2423" s="523"/>
      <c r="M2423" s="523"/>
      <c r="N2423" s="523"/>
      <c r="O2423" s="523"/>
      <c r="P2423" s="523"/>
      <c r="Q2423" s="523"/>
      <c r="R2423" s="523"/>
    </row>
    <row r="2424" spans="1:18" s="471" customFormat="1" ht="12.75" customHeight="1" x14ac:dyDescent="0.25">
      <c r="A2424" s="467"/>
      <c r="B2424" s="523"/>
      <c r="C2424" s="523"/>
      <c r="D2424" s="523"/>
      <c r="E2424" s="523"/>
      <c r="F2424" s="523"/>
      <c r="G2424" s="523"/>
      <c r="H2424" s="523"/>
      <c r="I2424" s="523"/>
      <c r="J2424" s="523"/>
      <c r="K2424" s="523"/>
      <c r="L2424" s="523"/>
      <c r="M2424" s="523"/>
      <c r="N2424" s="523"/>
      <c r="O2424" s="523"/>
      <c r="P2424" s="523"/>
      <c r="Q2424" s="523"/>
      <c r="R2424" s="523"/>
    </row>
    <row r="2425" spans="1:18" s="471" customFormat="1" ht="12.75" customHeight="1" x14ac:dyDescent="0.25">
      <c r="A2425" s="467"/>
      <c r="B2425" s="523"/>
      <c r="C2425" s="523"/>
      <c r="D2425" s="523"/>
      <c r="E2425" s="523"/>
      <c r="F2425" s="523"/>
      <c r="G2425" s="523"/>
      <c r="H2425" s="523"/>
      <c r="I2425" s="523"/>
      <c r="J2425" s="523"/>
      <c r="K2425" s="523"/>
      <c r="L2425" s="523"/>
      <c r="M2425" s="523"/>
      <c r="N2425" s="523"/>
      <c r="O2425" s="523"/>
      <c r="P2425" s="523"/>
      <c r="Q2425" s="523"/>
      <c r="R2425" s="523"/>
    </row>
    <row r="2426" spans="1:18" s="471" customFormat="1" ht="12.75" customHeight="1" x14ac:dyDescent="0.25">
      <c r="A2426" s="467"/>
      <c r="B2426" s="523"/>
      <c r="C2426" s="523"/>
      <c r="D2426" s="523"/>
      <c r="E2426" s="523"/>
      <c r="F2426" s="523"/>
      <c r="G2426" s="523"/>
      <c r="H2426" s="523"/>
      <c r="I2426" s="523"/>
      <c r="J2426" s="523"/>
      <c r="K2426" s="523"/>
      <c r="L2426" s="523"/>
      <c r="M2426" s="523"/>
      <c r="N2426" s="523"/>
      <c r="O2426" s="523"/>
      <c r="P2426" s="523"/>
      <c r="Q2426" s="523"/>
      <c r="R2426" s="523"/>
    </row>
    <row r="2427" spans="1:18" s="471" customFormat="1" ht="12.75" customHeight="1" x14ac:dyDescent="0.25">
      <c r="A2427" s="467"/>
      <c r="B2427" s="523"/>
      <c r="C2427" s="523"/>
      <c r="D2427" s="523"/>
      <c r="E2427" s="523"/>
      <c r="F2427" s="523"/>
      <c r="G2427" s="523"/>
      <c r="H2427" s="523"/>
      <c r="I2427" s="523"/>
      <c r="J2427" s="523"/>
      <c r="K2427" s="523"/>
      <c r="L2427" s="523"/>
      <c r="M2427" s="523"/>
      <c r="N2427" s="523"/>
      <c r="O2427" s="523"/>
      <c r="P2427" s="523"/>
      <c r="Q2427" s="523"/>
      <c r="R2427" s="523"/>
    </row>
    <row r="2428" spans="1:18" s="471" customFormat="1" ht="12.75" customHeight="1" x14ac:dyDescent="0.25">
      <c r="A2428" s="467"/>
      <c r="B2428" s="523"/>
      <c r="C2428" s="523"/>
      <c r="D2428" s="523"/>
      <c r="E2428" s="523"/>
      <c r="F2428" s="523"/>
      <c r="G2428" s="523"/>
      <c r="H2428" s="523"/>
      <c r="I2428" s="523"/>
      <c r="J2428" s="523"/>
      <c r="K2428" s="523"/>
      <c r="L2428" s="523"/>
      <c r="M2428" s="523"/>
      <c r="N2428" s="523"/>
      <c r="O2428" s="523"/>
      <c r="P2428" s="523"/>
      <c r="Q2428" s="523"/>
      <c r="R2428" s="523"/>
    </row>
    <row r="2429" spans="1:18" s="471" customFormat="1" ht="12.75" customHeight="1" x14ac:dyDescent="0.25">
      <c r="A2429" s="467"/>
      <c r="B2429" s="523"/>
      <c r="C2429" s="523"/>
      <c r="D2429" s="523"/>
      <c r="E2429" s="523"/>
      <c r="F2429" s="523"/>
      <c r="G2429" s="523"/>
      <c r="H2429" s="523"/>
      <c r="I2429" s="523"/>
      <c r="J2429" s="523"/>
      <c r="K2429" s="523"/>
      <c r="L2429" s="523"/>
      <c r="M2429" s="523"/>
      <c r="N2429" s="523"/>
      <c r="O2429" s="523"/>
      <c r="P2429" s="523"/>
      <c r="Q2429" s="523"/>
      <c r="R2429" s="523"/>
    </row>
    <row r="2430" spans="1:18" s="471" customFormat="1" ht="12.75" customHeight="1" x14ac:dyDescent="0.25">
      <c r="A2430" s="467"/>
      <c r="B2430" s="523"/>
      <c r="C2430" s="523"/>
      <c r="D2430" s="523"/>
      <c r="E2430" s="523"/>
      <c r="F2430" s="523"/>
      <c r="G2430" s="523"/>
      <c r="H2430" s="523"/>
      <c r="I2430" s="523"/>
      <c r="J2430" s="523"/>
      <c r="K2430" s="523"/>
      <c r="L2430" s="523"/>
      <c r="M2430" s="523"/>
      <c r="N2430" s="523"/>
      <c r="O2430" s="523"/>
      <c r="P2430" s="523"/>
      <c r="Q2430" s="523"/>
      <c r="R2430" s="523"/>
    </row>
    <row r="2431" spans="1:18" s="471" customFormat="1" ht="12.75" customHeight="1" x14ac:dyDescent="0.25">
      <c r="A2431" s="467"/>
      <c r="B2431" s="523"/>
      <c r="C2431" s="523"/>
      <c r="D2431" s="523"/>
      <c r="E2431" s="523"/>
      <c r="F2431" s="523"/>
      <c r="G2431" s="523"/>
      <c r="H2431" s="523"/>
      <c r="I2431" s="523"/>
      <c r="J2431" s="523"/>
      <c r="K2431" s="523"/>
      <c r="L2431" s="523"/>
      <c r="M2431" s="523"/>
      <c r="N2431" s="523"/>
      <c r="O2431" s="523"/>
      <c r="P2431" s="523"/>
      <c r="Q2431" s="523"/>
      <c r="R2431" s="523"/>
    </row>
    <row r="2432" spans="1:18" s="471" customFormat="1" ht="12.75" customHeight="1" x14ac:dyDescent="0.25">
      <c r="A2432" s="467"/>
      <c r="B2432" s="523"/>
      <c r="C2432" s="523"/>
      <c r="D2432" s="523"/>
      <c r="E2432" s="523"/>
      <c r="F2432" s="523"/>
      <c r="G2432" s="523"/>
      <c r="H2432" s="523"/>
      <c r="I2432" s="523"/>
      <c r="J2432" s="523"/>
      <c r="K2432" s="523"/>
      <c r="L2432" s="523"/>
      <c r="M2432" s="523"/>
      <c r="N2432" s="523"/>
      <c r="O2432" s="523"/>
      <c r="P2432" s="523"/>
      <c r="Q2432" s="523"/>
      <c r="R2432" s="523"/>
    </row>
    <row r="2433" spans="1:18" s="471" customFormat="1" ht="12.75" customHeight="1" x14ac:dyDescent="0.25">
      <c r="A2433" s="467"/>
      <c r="B2433" s="523"/>
      <c r="C2433" s="523"/>
      <c r="D2433" s="523"/>
      <c r="E2433" s="523"/>
      <c r="F2433" s="523"/>
      <c r="G2433" s="523"/>
      <c r="H2433" s="523"/>
      <c r="I2433" s="523"/>
      <c r="J2433" s="523"/>
      <c r="K2433" s="523"/>
      <c r="L2433" s="523"/>
      <c r="M2433" s="523"/>
      <c r="N2433" s="523"/>
      <c r="O2433" s="523"/>
      <c r="P2433" s="523"/>
      <c r="Q2433" s="523"/>
      <c r="R2433" s="523"/>
    </row>
    <row r="2434" spans="1:18" s="471" customFormat="1" ht="12.75" customHeight="1" x14ac:dyDescent="0.25">
      <c r="A2434" s="467"/>
      <c r="B2434" s="523"/>
      <c r="C2434" s="523"/>
      <c r="D2434" s="523"/>
      <c r="E2434" s="523"/>
      <c r="F2434" s="523"/>
      <c r="G2434" s="523"/>
      <c r="H2434" s="523"/>
      <c r="I2434" s="523"/>
      <c r="J2434" s="523"/>
      <c r="K2434" s="523"/>
      <c r="L2434" s="523"/>
      <c r="M2434" s="523"/>
      <c r="N2434" s="523"/>
      <c r="O2434" s="523"/>
      <c r="P2434" s="523"/>
      <c r="Q2434" s="523"/>
      <c r="R2434" s="523"/>
    </row>
    <row r="2435" spans="1:18" s="471" customFormat="1" ht="12.75" customHeight="1" x14ac:dyDescent="0.25">
      <c r="A2435" s="467"/>
      <c r="B2435" s="523"/>
      <c r="C2435" s="523"/>
      <c r="D2435" s="523"/>
      <c r="E2435" s="523"/>
      <c r="F2435" s="523"/>
      <c r="G2435" s="523"/>
      <c r="H2435" s="523"/>
      <c r="I2435" s="523"/>
      <c r="J2435" s="523"/>
      <c r="K2435" s="523"/>
      <c r="L2435" s="523"/>
      <c r="M2435" s="523"/>
      <c r="N2435" s="523"/>
      <c r="O2435" s="523"/>
      <c r="P2435" s="523"/>
      <c r="Q2435" s="523"/>
      <c r="R2435" s="523"/>
    </row>
    <row r="2436" spans="1:18" s="471" customFormat="1" ht="12.75" customHeight="1" x14ac:dyDescent="0.25">
      <c r="A2436" s="467"/>
      <c r="B2436" s="523"/>
      <c r="C2436" s="523"/>
      <c r="D2436" s="523"/>
      <c r="E2436" s="523"/>
      <c r="F2436" s="523"/>
      <c r="G2436" s="523"/>
      <c r="H2436" s="523"/>
      <c r="I2436" s="523"/>
      <c r="J2436" s="523"/>
      <c r="K2436" s="523"/>
      <c r="L2436" s="523"/>
      <c r="M2436" s="523"/>
      <c r="N2436" s="523"/>
      <c r="O2436" s="523"/>
      <c r="P2436" s="523"/>
      <c r="Q2436" s="523"/>
      <c r="R2436" s="523"/>
    </row>
    <row r="2437" spans="1:18" s="471" customFormat="1" ht="12.75" customHeight="1" x14ac:dyDescent="0.25">
      <c r="A2437" s="467"/>
      <c r="B2437" s="523"/>
      <c r="C2437" s="523"/>
      <c r="D2437" s="523"/>
      <c r="E2437" s="523"/>
      <c r="F2437" s="523"/>
      <c r="G2437" s="523"/>
      <c r="H2437" s="523"/>
      <c r="I2437" s="523"/>
      <c r="J2437" s="523"/>
      <c r="K2437" s="523"/>
      <c r="L2437" s="523"/>
      <c r="M2437" s="523"/>
      <c r="N2437" s="523"/>
      <c r="O2437" s="523"/>
      <c r="P2437" s="523"/>
      <c r="Q2437" s="523"/>
      <c r="R2437" s="523"/>
    </row>
    <row r="2438" spans="1:18" s="471" customFormat="1" ht="12.75" customHeight="1" x14ac:dyDescent="0.25">
      <c r="A2438" s="467"/>
      <c r="B2438" s="523"/>
      <c r="C2438" s="523"/>
      <c r="D2438" s="523"/>
      <c r="E2438" s="523"/>
      <c r="F2438" s="523"/>
      <c r="G2438" s="523"/>
      <c r="H2438" s="523"/>
      <c r="I2438" s="523"/>
      <c r="J2438" s="523"/>
      <c r="K2438" s="523"/>
      <c r="L2438" s="523"/>
      <c r="M2438" s="523"/>
      <c r="N2438" s="523"/>
      <c r="O2438" s="523"/>
      <c r="P2438" s="523"/>
      <c r="Q2438" s="523"/>
      <c r="R2438" s="523"/>
    </row>
    <row r="2439" spans="1:18" s="471" customFormat="1" ht="12.75" customHeight="1" x14ac:dyDescent="0.25">
      <c r="A2439" s="467"/>
      <c r="B2439" s="523"/>
      <c r="C2439" s="523"/>
      <c r="D2439" s="523"/>
      <c r="E2439" s="523"/>
      <c r="F2439" s="523"/>
      <c r="G2439" s="523"/>
      <c r="H2439" s="523"/>
      <c r="I2439" s="523"/>
      <c r="J2439" s="523"/>
      <c r="K2439" s="523"/>
      <c r="L2439" s="523"/>
      <c r="M2439" s="523"/>
      <c r="N2439" s="523"/>
      <c r="O2439" s="523"/>
      <c r="P2439" s="523"/>
      <c r="Q2439" s="523"/>
      <c r="R2439" s="523"/>
    </row>
    <row r="2440" spans="1:18" s="471" customFormat="1" ht="12.75" customHeight="1" x14ac:dyDescent="0.25">
      <c r="A2440" s="467"/>
      <c r="B2440" s="523"/>
      <c r="C2440" s="523"/>
      <c r="D2440" s="523"/>
      <c r="E2440" s="523"/>
      <c r="F2440" s="523"/>
      <c r="G2440" s="523"/>
      <c r="H2440" s="523"/>
      <c r="I2440" s="523"/>
      <c r="J2440" s="523"/>
      <c r="K2440" s="523"/>
      <c r="L2440" s="523"/>
      <c r="M2440" s="523"/>
      <c r="N2440" s="523"/>
      <c r="O2440" s="523"/>
      <c r="P2440" s="523"/>
      <c r="Q2440" s="523"/>
      <c r="R2440" s="523"/>
    </row>
    <row r="2441" spans="1:18" s="471" customFormat="1" ht="12.75" customHeight="1" x14ac:dyDescent="0.25">
      <c r="A2441" s="467"/>
      <c r="B2441" s="523"/>
      <c r="C2441" s="523"/>
      <c r="D2441" s="523"/>
      <c r="E2441" s="523"/>
      <c r="F2441" s="523"/>
      <c r="G2441" s="523"/>
      <c r="H2441" s="523"/>
      <c r="I2441" s="523"/>
      <c r="J2441" s="523"/>
      <c r="K2441" s="523"/>
      <c r="L2441" s="523"/>
      <c r="M2441" s="523"/>
      <c r="N2441" s="523"/>
      <c r="O2441" s="523"/>
      <c r="P2441" s="523"/>
      <c r="Q2441" s="523"/>
      <c r="R2441" s="523"/>
    </row>
    <row r="2442" spans="1:18" s="471" customFormat="1" ht="12.75" customHeight="1" x14ac:dyDescent="0.25">
      <c r="A2442" s="467"/>
      <c r="B2442" s="523"/>
      <c r="C2442" s="523"/>
      <c r="D2442" s="523"/>
      <c r="E2442" s="523"/>
      <c r="F2442" s="523"/>
      <c r="G2442" s="523"/>
      <c r="H2442" s="523"/>
      <c r="I2442" s="523"/>
      <c r="J2442" s="523"/>
      <c r="K2442" s="523"/>
      <c r="L2442" s="523"/>
      <c r="M2442" s="523"/>
      <c r="N2442" s="523"/>
      <c r="O2442" s="523"/>
      <c r="P2442" s="523"/>
      <c r="Q2442" s="523"/>
      <c r="R2442" s="523"/>
    </row>
    <row r="2443" spans="1:18" s="471" customFormat="1" ht="12.75" customHeight="1" x14ac:dyDescent="0.25">
      <c r="A2443" s="467"/>
      <c r="B2443" s="523"/>
      <c r="C2443" s="523"/>
      <c r="D2443" s="523"/>
      <c r="E2443" s="523"/>
      <c r="F2443" s="523"/>
      <c r="G2443" s="523"/>
      <c r="H2443" s="523"/>
      <c r="I2443" s="523"/>
      <c r="J2443" s="523"/>
      <c r="K2443" s="523"/>
      <c r="L2443" s="523"/>
      <c r="M2443" s="523"/>
      <c r="N2443" s="523"/>
      <c r="O2443" s="523"/>
      <c r="P2443" s="523"/>
      <c r="Q2443" s="523"/>
      <c r="R2443" s="523"/>
    </row>
    <row r="2444" spans="1:18" s="471" customFormat="1" ht="12.75" customHeight="1" x14ac:dyDescent="0.25">
      <c r="A2444" s="467"/>
      <c r="B2444" s="523"/>
      <c r="C2444" s="523"/>
      <c r="D2444" s="523"/>
      <c r="E2444" s="523"/>
      <c r="F2444" s="523"/>
      <c r="G2444" s="523"/>
      <c r="H2444" s="523"/>
      <c r="I2444" s="523"/>
      <c r="J2444" s="523"/>
      <c r="K2444" s="523"/>
      <c r="L2444" s="523"/>
      <c r="M2444" s="523"/>
      <c r="N2444" s="523"/>
      <c r="O2444" s="523"/>
      <c r="P2444" s="523"/>
      <c r="Q2444" s="523"/>
      <c r="R2444" s="523"/>
    </row>
    <row r="2445" spans="1:18" s="471" customFormat="1" ht="12.75" customHeight="1" x14ac:dyDescent="0.25">
      <c r="A2445" s="467"/>
      <c r="B2445" s="523"/>
      <c r="C2445" s="523"/>
      <c r="D2445" s="523"/>
      <c r="E2445" s="523"/>
      <c r="F2445" s="523"/>
      <c r="G2445" s="523"/>
      <c r="H2445" s="523"/>
      <c r="I2445" s="523"/>
      <c r="J2445" s="523"/>
      <c r="K2445" s="523"/>
      <c r="L2445" s="523"/>
      <c r="M2445" s="523"/>
      <c r="N2445" s="523"/>
      <c r="O2445" s="523"/>
      <c r="P2445" s="523"/>
      <c r="Q2445" s="523"/>
      <c r="R2445" s="523"/>
    </row>
    <row r="2446" spans="1:18" s="471" customFormat="1" ht="12.75" customHeight="1" x14ac:dyDescent="0.25">
      <c r="A2446" s="467"/>
      <c r="B2446" s="523"/>
      <c r="C2446" s="523"/>
      <c r="D2446" s="523"/>
      <c r="E2446" s="523"/>
      <c r="F2446" s="523"/>
      <c r="G2446" s="523"/>
      <c r="H2446" s="523"/>
      <c r="I2446" s="523"/>
      <c r="J2446" s="523"/>
      <c r="K2446" s="523"/>
      <c r="L2446" s="523"/>
      <c r="M2446" s="523"/>
      <c r="N2446" s="523"/>
      <c r="O2446" s="523"/>
      <c r="P2446" s="523"/>
      <c r="Q2446" s="523"/>
      <c r="R2446" s="523"/>
    </row>
    <row r="2447" spans="1:18" s="471" customFormat="1" ht="12.75" customHeight="1" x14ac:dyDescent="0.25">
      <c r="A2447" s="467"/>
      <c r="B2447" s="523"/>
      <c r="C2447" s="523"/>
      <c r="D2447" s="523"/>
      <c r="E2447" s="523"/>
      <c r="F2447" s="523"/>
      <c r="G2447" s="523"/>
      <c r="H2447" s="523"/>
      <c r="I2447" s="523"/>
      <c r="J2447" s="523"/>
      <c r="K2447" s="523"/>
      <c r="L2447" s="523"/>
      <c r="M2447" s="523"/>
      <c r="N2447" s="523"/>
      <c r="O2447" s="523"/>
      <c r="P2447" s="523"/>
      <c r="Q2447" s="523"/>
      <c r="R2447" s="523"/>
    </row>
    <row r="2448" spans="1:18" s="471" customFormat="1" ht="12.75" customHeight="1" x14ac:dyDescent="0.25">
      <c r="A2448" s="467"/>
      <c r="B2448" s="523"/>
      <c r="C2448" s="523"/>
      <c r="D2448" s="523"/>
      <c r="E2448" s="523"/>
      <c r="F2448" s="523"/>
      <c r="G2448" s="523"/>
      <c r="H2448" s="523"/>
      <c r="I2448" s="523"/>
      <c r="J2448" s="523"/>
      <c r="K2448" s="523"/>
      <c r="L2448" s="523"/>
      <c r="M2448" s="523"/>
      <c r="N2448" s="523"/>
      <c r="O2448" s="523"/>
      <c r="P2448" s="523"/>
      <c r="Q2448" s="523"/>
      <c r="R2448" s="523"/>
    </row>
    <row r="2449" spans="1:18" s="471" customFormat="1" ht="12.75" customHeight="1" x14ac:dyDescent="0.25">
      <c r="A2449" s="467"/>
      <c r="B2449" s="523"/>
      <c r="C2449" s="523"/>
      <c r="D2449" s="523"/>
      <c r="E2449" s="523"/>
      <c r="F2449" s="523"/>
      <c r="G2449" s="523"/>
      <c r="H2449" s="523"/>
      <c r="I2449" s="523"/>
      <c r="J2449" s="523"/>
      <c r="K2449" s="523"/>
      <c r="L2449" s="523"/>
      <c r="M2449" s="523"/>
      <c r="N2449" s="523"/>
      <c r="O2449" s="523"/>
      <c r="P2449" s="523"/>
      <c r="Q2449" s="523"/>
      <c r="R2449" s="523"/>
    </row>
    <row r="2450" spans="1:18" s="471" customFormat="1" ht="12.75" customHeight="1" x14ac:dyDescent="0.25">
      <c r="A2450" s="467"/>
      <c r="B2450" s="523"/>
      <c r="C2450" s="523"/>
      <c r="D2450" s="523"/>
      <c r="E2450" s="523"/>
      <c r="F2450" s="523"/>
      <c r="G2450" s="523"/>
      <c r="H2450" s="523"/>
      <c r="I2450" s="523"/>
      <c r="J2450" s="523"/>
      <c r="K2450" s="523"/>
      <c r="L2450" s="523"/>
      <c r="M2450" s="523"/>
      <c r="N2450" s="523"/>
      <c r="O2450" s="523"/>
      <c r="P2450" s="523"/>
      <c r="Q2450" s="523"/>
      <c r="R2450" s="523"/>
    </row>
    <row r="2451" spans="1:18" s="471" customFormat="1" ht="12.75" customHeight="1" x14ac:dyDescent="0.25">
      <c r="A2451" s="467"/>
      <c r="B2451" s="523"/>
      <c r="C2451" s="523"/>
      <c r="D2451" s="523"/>
      <c r="E2451" s="523"/>
      <c r="F2451" s="523"/>
      <c r="G2451" s="523"/>
      <c r="H2451" s="523"/>
      <c r="I2451" s="523"/>
      <c r="J2451" s="523"/>
      <c r="K2451" s="523"/>
      <c r="L2451" s="523"/>
      <c r="M2451" s="523"/>
      <c r="N2451" s="523"/>
      <c r="O2451" s="523"/>
      <c r="P2451" s="523"/>
      <c r="Q2451" s="523"/>
      <c r="R2451" s="523"/>
    </row>
    <row r="2452" spans="1:18" s="471" customFormat="1" ht="12.75" customHeight="1" x14ac:dyDescent="0.25">
      <c r="A2452" s="467"/>
      <c r="B2452" s="523"/>
      <c r="C2452" s="523"/>
      <c r="D2452" s="523"/>
      <c r="E2452" s="523"/>
      <c r="F2452" s="523"/>
      <c r="G2452" s="523"/>
      <c r="H2452" s="523"/>
      <c r="I2452" s="523"/>
      <c r="J2452" s="523"/>
      <c r="K2452" s="523"/>
      <c r="L2452" s="523"/>
      <c r="M2452" s="523"/>
      <c r="N2452" s="523"/>
      <c r="O2452" s="523"/>
      <c r="P2452" s="523"/>
      <c r="Q2452" s="523"/>
      <c r="R2452" s="523"/>
    </row>
    <row r="2453" spans="1:18" s="471" customFormat="1" ht="12.75" customHeight="1" x14ac:dyDescent="0.25">
      <c r="A2453" s="467"/>
      <c r="B2453" s="523"/>
      <c r="C2453" s="523"/>
      <c r="D2453" s="523"/>
      <c r="E2453" s="523"/>
      <c r="F2453" s="523"/>
      <c r="G2453" s="523"/>
      <c r="H2453" s="523"/>
      <c r="I2453" s="523"/>
      <c r="J2453" s="523"/>
      <c r="K2453" s="523"/>
      <c r="L2453" s="523"/>
      <c r="M2453" s="523"/>
      <c r="N2453" s="523"/>
      <c r="O2453" s="523"/>
      <c r="P2453" s="523"/>
      <c r="Q2453" s="523"/>
      <c r="R2453" s="523"/>
    </row>
    <row r="2454" spans="1:18" s="471" customFormat="1" ht="12.75" customHeight="1" x14ac:dyDescent="0.25">
      <c r="A2454" s="467"/>
      <c r="B2454" s="523"/>
      <c r="C2454" s="523"/>
      <c r="D2454" s="523"/>
      <c r="E2454" s="523"/>
      <c r="F2454" s="523"/>
      <c r="G2454" s="523"/>
      <c r="H2454" s="523"/>
      <c r="I2454" s="523"/>
      <c r="J2454" s="523"/>
      <c r="K2454" s="523"/>
      <c r="L2454" s="523"/>
      <c r="M2454" s="523"/>
      <c r="N2454" s="523"/>
      <c r="O2454" s="523"/>
      <c r="P2454" s="523"/>
      <c r="Q2454" s="523"/>
      <c r="R2454" s="523"/>
    </row>
    <row r="2455" spans="1:18" s="471" customFormat="1" ht="12.75" customHeight="1" x14ac:dyDescent="0.25">
      <c r="A2455" s="467"/>
      <c r="B2455" s="523"/>
      <c r="C2455" s="523"/>
      <c r="D2455" s="523"/>
      <c r="E2455" s="523"/>
      <c r="F2455" s="523"/>
      <c r="G2455" s="523"/>
      <c r="H2455" s="523"/>
      <c r="I2455" s="523"/>
      <c r="J2455" s="523"/>
      <c r="K2455" s="523"/>
      <c r="L2455" s="523"/>
      <c r="M2455" s="523"/>
      <c r="N2455" s="523"/>
      <c r="O2455" s="523"/>
      <c r="P2455" s="523"/>
      <c r="Q2455" s="523"/>
      <c r="R2455" s="523"/>
    </row>
    <row r="2456" spans="1:18" s="471" customFormat="1" ht="12.75" customHeight="1" x14ac:dyDescent="0.25">
      <c r="A2456" s="467"/>
      <c r="B2456" s="523"/>
      <c r="C2456" s="523"/>
      <c r="D2456" s="523"/>
      <c r="E2456" s="523"/>
      <c r="F2456" s="523"/>
      <c r="G2456" s="523"/>
      <c r="H2456" s="523"/>
      <c r="I2456" s="523"/>
      <c r="J2456" s="523"/>
      <c r="K2456" s="523"/>
      <c r="L2456" s="523"/>
      <c r="M2456" s="523"/>
      <c r="N2456" s="523"/>
      <c r="O2456" s="523"/>
      <c r="P2456" s="523"/>
      <c r="Q2456" s="523"/>
      <c r="R2456" s="523"/>
    </row>
    <row r="2457" spans="1:18" s="471" customFormat="1" ht="12.75" customHeight="1" x14ac:dyDescent="0.25">
      <c r="A2457" s="467"/>
      <c r="B2457" s="523"/>
      <c r="C2457" s="523"/>
      <c r="D2457" s="523"/>
      <c r="E2457" s="523"/>
      <c r="F2457" s="523"/>
      <c r="G2457" s="523"/>
      <c r="H2457" s="523"/>
      <c r="I2457" s="523"/>
      <c r="J2457" s="523"/>
      <c r="K2457" s="523"/>
      <c r="L2457" s="523"/>
      <c r="M2457" s="523"/>
      <c r="N2457" s="523"/>
      <c r="O2457" s="523"/>
      <c r="P2457" s="523"/>
      <c r="Q2457" s="523"/>
      <c r="R2457" s="523"/>
    </row>
    <row r="2458" spans="1:18" s="471" customFormat="1" ht="12.75" customHeight="1" x14ac:dyDescent="0.25">
      <c r="A2458" s="467"/>
      <c r="B2458" s="523"/>
      <c r="C2458" s="523"/>
      <c r="D2458" s="523"/>
      <c r="E2458" s="523"/>
      <c r="F2458" s="523"/>
      <c r="G2458" s="523"/>
      <c r="H2458" s="523"/>
      <c r="I2458" s="523"/>
      <c r="J2458" s="523"/>
      <c r="K2458" s="523"/>
      <c r="L2458" s="523"/>
      <c r="M2458" s="523"/>
      <c r="N2458" s="523"/>
      <c r="O2458" s="523"/>
      <c r="P2458" s="523"/>
      <c r="Q2458" s="523"/>
      <c r="R2458" s="523"/>
    </row>
    <row r="2459" spans="1:18" s="471" customFormat="1" ht="12.75" customHeight="1" x14ac:dyDescent="0.25">
      <c r="A2459" s="467"/>
      <c r="B2459" s="523"/>
      <c r="C2459" s="523"/>
      <c r="D2459" s="523"/>
      <c r="E2459" s="523"/>
      <c r="F2459" s="523"/>
      <c r="G2459" s="523"/>
      <c r="H2459" s="523"/>
      <c r="I2459" s="523"/>
      <c r="J2459" s="523"/>
      <c r="K2459" s="523"/>
      <c r="L2459" s="523"/>
      <c r="M2459" s="523"/>
      <c r="N2459" s="523"/>
      <c r="O2459" s="523"/>
      <c r="P2459" s="523"/>
      <c r="Q2459" s="523"/>
      <c r="R2459" s="523"/>
    </row>
    <row r="2460" spans="1:18" s="471" customFormat="1" ht="12.75" customHeight="1" x14ac:dyDescent="0.25">
      <c r="A2460" s="467"/>
      <c r="B2460" s="523"/>
      <c r="C2460" s="523"/>
      <c r="D2460" s="523"/>
      <c r="E2460" s="523"/>
      <c r="F2460" s="523"/>
      <c r="G2460" s="523"/>
      <c r="H2460" s="523"/>
      <c r="I2460" s="523"/>
      <c r="J2460" s="523"/>
      <c r="K2460" s="523"/>
      <c r="L2460" s="523"/>
      <c r="M2460" s="523"/>
      <c r="N2460" s="523"/>
      <c r="O2460" s="523"/>
      <c r="P2460" s="523"/>
      <c r="Q2460" s="523"/>
      <c r="R2460" s="523"/>
    </row>
    <row r="2461" spans="1:18" s="471" customFormat="1" ht="12.75" customHeight="1" x14ac:dyDescent="0.25">
      <c r="A2461" s="467"/>
      <c r="B2461" s="523"/>
      <c r="C2461" s="523"/>
      <c r="D2461" s="523"/>
      <c r="E2461" s="523"/>
      <c r="F2461" s="523"/>
      <c r="G2461" s="523"/>
      <c r="H2461" s="523"/>
      <c r="I2461" s="523"/>
      <c r="J2461" s="523"/>
      <c r="K2461" s="523"/>
      <c r="L2461" s="523"/>
      <c r="M2461" s="523"/>
      <c r="N2461" s="523"/>
      <c r="O2461" s="523"/>
      <c r="P2461" s="523"/>
      <c r="Q2461" s="523"/>
      <c r="R2461" s="523"/>
    </row>
    <row r="2462" spans="1:18" s="471" customFormat="1" ht="12.75" customHeight="1" x14ac:dyDescent="0.25">
      <c r="A2462" s="467"/>
      <c r="B2462" s="523"/>
      <c r="C2462" s="523"/>
      <c r="D2462" s="523"/>
      <c r="E2462" s="523"/>
      <c r="F2462" s="523"/>
      <c r="G2462" s="523"/>
      <c r="H2462" s="523"/>
      <c r="I2462" s="523"/>
      <c r="J2462" s="523"/>
      <c r="K2462" s="523"/>
      <c r="L2462" s="523"/>
      <c r="M2462" s="523"/>
      <c r="N2462" s="523"/>
      <c r="O2462" s="523"/>
      <c r="P2462" s="523"/>
      <c r="Q2462" s="523"/>
      <c r="R2462" s="523"/>
    </row>
    <row r="2463" spans="1:18" s="471" customFormat="1" ht="12.75" customHeight="1" x14ac:dyDescent="0.25">
      <c r="A2463" s="467"/>
      <c r="B2463" s="523"/>
      <c r="C2463" s="523"/>
      <c r="D2463" s="523"/>
      <c r="E2463" s="523"/>
      <c r="F2463" s="523"/>
      <c r="G2463" s="523"/>
      <c r="H2463" s="523"/>
      <c r="I2463" s="523"/>
      <c r="J2463" s="523"/>
      <c r="K2463" s="523"/>
      <c r="L2463" s="523"/>
      <c r="M2463" s="523"/>
      <c r="N2463" s="523"/>
      <c r="O2463" s="523"/>
      <c r="P2463" s="523"/>
      <c r="Q2463" s="523"/>
      <c r="R2463" s="523"/>
    </row>
    <row r="2464" spans="1:18" s="471" customFormat="1" ht="12.75" customHeight="1" x14ac:dyDescent="0.25">
      <c r="A2464" s="467"/>
      <c r="B2464" s="523"/>
      <c r="C2464" s="523"/>
      <c r="D2464" s="523"/>
      <c r="E2464" s="523"/>
      <c r="F2464" s="523"/>
      <c r="G2464" s="523"/>
      <c r="H2464" s="523"/>
      <c r="I2464" s="523"/>
      <c r="J2464" s="523"/>
      <c r="K2464" s="523"/>
      <c r="L2464" s="523"/>
      <c r="M2464" s="523"/>
      <c r="N2464" s="523"/>
      <c r="O2464" s="523"/>
      <c r="P2464" s="523"/>
      <c r="Q2464" s="523"/>
      <c r="R2464" s="523"/>
    </row>
    <row r="2465" spans="1:18" s="471" customFormat="1" ht="12.75" customHeight="1" x14ac:dyDescent="0.25">
      <c r="A2465" s="467"/>
      <c r="B2465" s="523"/>
      <c r="C2465" s="523"/>
      <c r="D2465" s="523"/>
      <c r="E2465" s="523"/>
      <c r="F2465" s="523"/>
      <c r="G2465" s="523"/>
      <c r="H2465" s="523"/>
      <c r="I2465" s="523"/>
      <c r="J2465" s="523"/>
      <c r="K2465" s="523"/>
      <c r="L2465" s="523"/>
      <c r="M2465" s="523"/>
      <c r="N2465" s="523"/>
      <c r="O2465" s="523"/>
      <c r="P2465" s="523"/>
      <c r="Q2465" s="523"/>
      <c r="R2465" s="523"/>
    </row>
    <row r="2466" spans="1:18" s="471" customFormat="1" ht="12.75" customHeight="1" x14ac:dyDescent="0.25">
      <c r="A2466" s="467"/>
      <c r="B2466" s="523"/>
      <c r="C2466" s="523"/>
      <c r="D2466" s="523"/>
      <c r="E2466" s="523"/>
      <c r="F2466" s="523"/>
      <c r="G2466" s="523"/>
      <c r="H2466" s="523"/>
      <c r="I2466" s="523"/>
      <c r="J2466" s="523"/>
      <c r="K2466" s="523"/>
      <c r="L2466" s="523"/>
      <c r="M2466" s="523"/>
      <c r="N2466" s="523"/>
      <c r="O2466" s="523"/>
      <c r="P2466" s="523"/>
      <c r="Q2466" s="523"/>
      <c r="R2466" s="523"/>
    </row>
    <row r="2467" spans="1:18" s="471" customFormat="1" ht="12.75" customHeight="1" x14ac:dyDescent="0.25">
      <c r="A2467" s="467"/>
      <c r="B2467" s="523"/>
      <c r="C2467" s="523"/>
      <c r="D2467" s="523"/>
      <c r="E2467" s="523"/>
      <c r="F2467" s="523"/>
      <c r="G2467" s="523"/>
      <c r="H2467" s="523"/>
      <c r="I2467" s="523"/>
      <c r="J2467" s="523"/>
      <c r="K2467" s="523"/>
      <c r="L2467" s="523"/>
      <c r="M2467" s="523"/>
      <c r="N2467" s="523"/>
      <c r="O2467" s="523"/>
      <c r="P2467" s="523"/>
      <c r="Q2467" s="523"/>
      <c r="R2467" s="523"/>
    </row>
    <row r="2468" spans="1:18" s="471" customFormat="1" ht="12.75" customHeight="1" x14ac:dyDescent="0.25">
      <c r="A2468" s="467"/>
      <c r="B2468" s="523"/>
      <c r="C2468" s="523"/>
      <c r="D2468" s="523"/>
      <c r="E2468" s="523"/>
      <c r="F2468" s="523"/>
      <c r="G2468" s="523"/>
      <c r="H2468" s="523"/>
      <c r="I2468" s="523"/>
      <c r="J2468" s="523"/>
      <c r="K2468" s="523"/>
      <c r="L2468" s="523"/>
      <c r="M2468" s="523"/>
      <c r="N2468" s="523"/>
      <c r="O2468" s="523"/>
      <c r="P2468" s="523"/>
      <c r="Q2468" s="523"/>
      <c r="R2468" s="523"/>
    </row>
    <row r="2469" spans="1:18" s="471" customFormat="1" ht="12.75" customHeight="1" x14ac:dyDescent="0.25">
      <c r="A2469" s="467"/>
      <c r="B2469" s="523"/>
      <c r="C2469" s="523"/>
      <c r="D2469" s="523"/>
      <c r="E2469" s="523"/>
      <c r="F2469" s="523"/>
      <c r="G2469" s="523"/>
      <c r="H2469" s="523"/>
      <c r="I2469" s="523"/>
      <c r="J2469" s="523"/>
      <c r="K2469" s="523"/>
      <c r="L2469" s="523"/>
      <c r="M2469" s="523"/>
      <c r="N2469" s="523"/>
      <c r="O2469" s="523"/>
      <c r="P2469" s="523"/>
      <c r="Q2469" s="523"/>
      <c r="R2469" s="523"/>
    </row>
    <row r="2470" spans="1:18" s="471" customFormat="1" ht="12.75" customHeight="1" x14ac:dyDescent="0.25">
      <c r="A2470" s="467"/>
      <c r="B2470" s="523"/>
      <c r="C2470" s="523"/>
      <c r="D2470" s="523"/>
      <c r="E2470" s="523"/>
      <c r="F2470" s="523"/>
      <c r="G2470" s="523"/>
      <c r="H2470" s="523"/>
      <c r="I2470" s="523"/>
      <c r="J2470" s="523"/>
      <c r="K2470" s="523"/>
      <c r="L2470" s="523"/>
      <c r="M2470" s="523"/>
      <c r="N2470" s="523"/>
      <c r="O2470" s="523"/>
      <c r="P2470" s="523"/>
      <c r="Q2470" s="523"/>
      <c r="R2470" s="523"/>
    </row>
    <row r="2471" spans="1:18" s="471" customFormat="1" ht="12.75" customHeight="1" x14ac:dyDescent="0.25">
      <c r="A2471" s="467"/>
      <c r="B2471" s="523"/>
      <c r="C2471" s="523"/>
      <c r="D2471" s="523"/>
      <c r="E2471" s="523"/>
      <c r="F2471" s="523"/>
      <c r="G2471" s="523"/>
      <c r="H2471" s="523"/>
      <c r="I2471" s="523"/>
      <c r="J2471" s="523"/>
      <c r="K2471" s="523"/>
      <c r="L2471" s="523"/>
      <c r="M2471" s="523"/>
      <c r="N2471" s="523"/>
      <c r="O2471" s="523"/>
      <c r="P2471" s="523"/>
      <c r="Q2471" s="523"/>
      <c r="R2471" s="523"/>
    </row>
    <row r="2472" spans="1:18" s="471" customFormat="1" ht="12.75" customHeight="1" x14ac:dyDescent="0.25">
      <c r="A2472" s="467"/>
      <c r="B2472" s="523"/>
      <c r="C2472" s="523"/>
      <c r="D2472" s="523"/>
      <c r="E2472" s="523"/>
      <c r="F2472" s="523"/>
      <c r="G2472" s="523"/>
      <c r="H2472" s="523"/>
      <c r="I2472" s="523"/>
      <c r="J2472" s="523"/>
      <c r="K2472" s="523"/>
      <c r="L2472" s="523"/>
      <c r="M2472" s="523"/>
      <c r="N2472" s="523"/>
      <c r="O2472" s="523"/>
      <c r="P2472" s="523"/>
      <c r="Q2472" s="523"/>
      <c r="R2472" s="523"/>
    </row>
    <row r="2473" spans="1:18" s="471" customFormat="1" ht="12.75" customHeight="1" x14ac:dyDescent="0.25">
      <c r="A2473" s="467"/>
      <c r="B2473" s="523"/>
      <c r="C2473" s="523"/>
      <c r="D2473" s="523"/>
      <c r="E2473" s="523"/>
      <c r="F2473" s="523"/>
      <c r="G2473" s="523"/>
      <c r="H2473" s="523"/>
      <c r="I2473" s="523"/>
      <c r="J2473" s="523"/>
      <c r="K2473" s="523"/>
      <c r="L2473" s="523"/>
      <c r="M2473" s="523"/>
      <c r="N2473" s="523"/>
      <c r="O2473" s="523"/>
      <c r="P2473" s="523"/>
      <c r="Q2473" s="523"/>
      <c r="R2473" s="523"/>
    </row>
    <row r="2474" spans="1:18" s="471" customFormat="1" ht="12.75" customHeight="1" x14ac:dyDescent="0.25">
      <c r="A2474" s="467"/>
      <c r="B2474" s="523"/>
      <c r="C2474" s="523"/>
      <c r="D2474" s="523"/>
      <c r="E2474" s="523"/>
      <c r="F2474" s="523"/>
      <c r="G2474" s="523"/>
      <c r="H2474" s="523"/>
      <c r="I2474" s="523"/>
      <c r="J2474" s="523"/>
      <c r="K2474" s="523"/>
      <c r="L2474" s="523"/>
      <c r="M2474" s="523"/>
      <c r="N2474" s="523"/>
      <c r="O2474" s="523"/>
      <c r="P2474" s="523"/>
      <c r="Q2474" s="523"/>
      <c r="R2474" s="523"/>
    </row>
    <row r="2475" spans="1:18" s="471" customFormat="1" ht="12.75" customHeight="1" x14ac:dyDescent="0.25">
      <c r="A2475" s="467"/>
      <c r="B2475" s="523"/>
      <c r="C2475" s="523"/>
      <c r="D2475" s="523"/>
      <c r="E2475" s="523"/>
      <c r="F2475" s="523"/>
      <c r="G2475" s="523"/>
      <c r="H2475" s="523"/>
      <c r="I2475" s="523"/>
      <c r="J2475" s="523"/>
      <c r="K2475" s="523"/>
      <c r="L2475" s="523"/>
      <c r="M2475" s="523"/>
      <c r="N2475" s="523"/>
      <c r="O2475" s="523"/>
      <c r="P2475" s="523"/>
      <c r="Q2475" s="523"/>
      <c r="R2475" s="523"/>
    </row>
    <row r="2476" spans="1:18" s="471" customFormat="1" ht="12.75" customHeight="1" x14ac:dyDescent="0.25">
      <c r="A2476" s="467"/>
      <c r="B2476" s="523"/>
      <c r="C2476" s="523"/>
      <c r="D2476" s="523"/>
      <c r="E2476" s="523"/>
      <c r="F2476" s="523"/>
      <c r="G2476" s="523"/>
      <c r="H2476" s="523"/>
      <c r="I2476" s="523"/>
      <c r="J2476" s="523"/>
      <c r="K2476" s="523"/>
      <c r="L2476" s="523"/>
      <c r="M2476" s="523"/>
      <c r="N2476" s="523"/>
      <c r="O2476" s="523"/>
      <c r="P2476" s="523"/>
      <c r="Q2476" s="523"/>
      <c r="R2476" s="523"/>
    </row>
    <row r="2477" spans="1:18" s="471" customFormat="1" ht="12.75" customHeight="1" x14ac:dyDescent="0.25">
      <c r="A2477" s="467"/>
      <c r="B2477" s="523"/>
      <c r="C2477" s="523"/>
      <c r="D2477" s="523"/>
      <c r="E2477" s="523"/>
      <c r="F2477" s="523"/>
      <c r="G2477" s="523"/>
      <c r="H2477" s="523"/>
      <c r="I2477" s="523"/>
      <c r="J2477" s="523"/>
      <c r="K2477" s="523"/>
      <c r="L2477" s="523"/>
      <c r="M2477" s="523"/>
      <c r="N2477" s="523"/>
      <c r="O2477" s="523"/>
      <c r="P2477" s="523"/>
      <c r="Q2477" s="523"/>
      <c r="R2477" s="523"/>
    </row>
    <row r="2478" spans="1:18" s="471" customFormat="1" ht="12.75" customHeight="1" x14ac:dyDescent="0.25">
      <c r="A2478" s="467"/>
      <c r="B2478" s="523"/>
      <c r="C2478" s="523"/>
      <c r="D2478" s="523"/>
      <c r="E2478" s="523"/>
      <c r="F2478" s="523"/>
      <c r="G2478" s="523"/>
      <c r="H2478" s="523"/>
      <c r="I2478" s="523"/>
      <c r="J2478" s="523"/>
      <c r="K2478" s="523"/>
      <c r="L2478" s="523"/>
      <c r="M2478" s="523"/>
      <c r="N2478" s="523"/>
      <c r="O2478" s="523"/>
      <c r="P2478" s="523"/>
      <c r="Q2478" s="523"/>
      <c r="R2478" s="523"/>
    </row>
    <row r="2479" spans="1:18" s="471" customFormat="1" ht="12.75" customHeight="1" x14ac:dyDescent="0.25">
      <c r="A2479" s="467"/>
      <c r="B2479" s="523"/>
      <c r="C2479" s="523"/>
      <c r="D2479" s="523"/>
      <c r="E2479" s="523"/>
      <c r="F2479" s="523"/>
      <c r="G2479" s="523"/>
      <c r="H2479" s="523"/>
      <c r="I2479" s="523"/>
      <c r="J2479" s="523"/>
      <c r="K2479" s="523"/>
      <c r="L2479" s="523"/>
      <c r="M2479" s="523"/>
      <c r="N2479" s="523"/>
      <c r="O2479" s="523"/>
      <c r="P2479" s="523"/>
      <c r="Q2479" s="523"/>
      <c r="R2479" s="523"/>
    </row>
    <row r="2480" spans="1:18" s="471" customFormat="1" ht="12.75" customHeight="1" x14ac:dyDescent="0.25">
      <c r="A2480" s="467"/>
      <c r="B2480" s="523"/>
      <c r="C2480" s="523"/>
      <c r="D2480" s="523"/>
      <c r="E2480" s="523"/>
      <c r="F2480" s="523"/>
      <c r="G2480" s="523"/>
      <c r="H2480" s="523"/>
      <c r="I2480" s="523"/>
      <c r="J2480" s="523"/>
      <c r="K2480" s="523"/>
      <c r="L2480" s="523"/>
      <c r="M2480" s="523"/>
      <c r="N2480" s="523"/>
      <c r="O2480" s="523"/>
      <c r="P2480" s="523"/>
      <c r="Q2480" s="523"/>
      <c r="R2480" s="523"/>
    </row>
    <row r="2481" spans="1:18" s="471" customFormat="1" ht="12.75" customHeight="1" x14ac:dyDescent="0.25">
      <c r="A2481" s="467"/>
      <c r="B2481" s="523"/>
      <c r="C2481" s="523"/>
      <c r="D2481" s="523"/>
      <c r="E2481" s="523"/>
      <c r="F2481" s="523"/>
      <c r="G2481" s="523"/>
      <c r="H2481" s="523"/>
      <c r="I2481" s="523"/>
      <c r="J2481" s="523"/>
      <c r="K2481" s="523"/>
      <c r="L2481" s="523"/>
      <c r="M2481" s="523"/>
      <c r="N2481" s="523"/>
      <c r="O2481" s="523"/>
      <c r="P2481" s="523"/>
      <c r="Q2481" s="523"/>
      <c r="R2481" s="523"/>
    </row>
    <row r="2482" spans="1:18" s="471" customFormat="1" ht="12.75" customHeight="1" x14ac:dyDescent="0.25">
      <c r="A2482" s="467"/>
      <c r="B2482" s="523"/>
      <c r="C2482" s="523"/>
      <c r="D2482" s="523"/>
      <c r="E2482" s="523"/>
      <c r="F2482" s="523"/>
      <c r="G2482" s="523"/>
      <c r="H2482" s="523"/>
      <c r="I2482" s="523"/>
      <c r="J2482" s="523"/>
      <c r="K2482" s="523"/>
      <c r="L2482" s="523"/>
      <c r="M2482" s="523"/>
      <c r="N2482" s="523"/>
      <c r="O2482" s="523"/>
      <c r="P2482" s="523"/>
      <c r="Q2482" s="523"/>
      <c r="R2482" s="523"/>
    </row>
    <row r="2483" spans="1:18" s="471" customFormat="1" ht="12.75" customHeight="1" x14ac:dyDescent="0.25">
      <c r="A2483" s="467"/>
      <c r="B2483" s="523"/>
      <c r="C2483" s="523"/>
      <c r="D2483" s="523"/>
      <c r="E2483" s="523"/>
      <c r="F2483" s="523"/>
      <c r="G2483" s="523"/>
      <c r="H2483" s="523"/>
      <c r="I2483" s="523"/>
      <c r="J2483" s="523"/>
      <c r="K2483" s="523"/>
      <c r="L2483" s="523"/>
      <c r="M2483" s="523"/>
      <c r="N2483" s="523"/>
      <c r="O2483" s="523"/>
      <c r="P2483" s="523"/>
      <c r="Q2483" s="523"/>
      <c r="R2483" s="523"/>
    </row>
    <row r="2484" spans="1:18" s="471" customFormat="1" ht="12.75" customHeight="1" x14ac:dyDescent="0.25">
      <c r="A2484" s="467"/>
      <c r="B2484" s="523"/>
      <c r="C2484" s="523"/>
      <c r="D2484" s="523"/>
      <c r="E2484" s="523"/>
      <c r="F2484" s="523"/>
      <c r="G2484" s="523"/>
      <c r="H2484" s="523"/>
      <c r="I2484" s="523"/>
      <c r="J2484" s="523"/>
      <c r="K2484" s="523"/>
      <c r="L2484" s="523"/>
      <c r="M2484" s="523"/>
      <c r="N2484" s="523"/>
      <c r="O2484" s="523"/>
      <c r="P2484" s="523"/>
      <c r="Q2484" s="523"/>
      <c r="R2484" s="523"/>
    </row>
    <row r="2485" spans="1:18" s="471" customFormat="1" ht="12.75" customHeight="1" x14ac:dyDescent="0.25">
      <c r="A2485" s="467"/>
      <c r="B2485" s="523"/>
      <c r="C2485" s="523"/>
      <c r="D2485" s="523"/>
      <c r="E2485" s="523"/>
      <c r="F2485" s="523"/>
      <c r="G2485" s="523"/>
      <c r="H2485" s="523"/>
      <c r="I2485" s="523"/>
      <c r="J2485" s="523"/>
      <c r="K2485" s="523"/>
      <c r="L2485" s="523"/>
      <c r="M2485" s="523"/>
      <c r="N2485" s="523"/>
      <c r="O2485" s="523"/>
      <c r="P2485" s="523"/>
      <c r="Q2485" s="523"/>
      <c r="R2485" s="523"/>
    </row>
    <row r="2486" spans="1:18" s="471" customFormat="1" ht="12.75" customHeight="1" x14ac:dyDescent="0.25">
      <c r="A2486" s="467"/>
      <c r="B2486" s="523"/>
      <c r="C2486" s="523"/>
      <c r="D2486" s="523"/>
      <c r="E2486" s="523"/>
      <c r="F2486" s="523"/>
      <c r="G2486" s="523"/>
      <c r="H2486" s="523"/>
      <c r="I2486" s="523"/>
      <c r="J2486" s="523"/>
      <c r="K2486" s="523"/>
      <c r="L2486" s="523"/>
      <c r="M2486" s="523"/>
      <c r="N2486" s="523"/>
      <c r="O2486" s="523"/>
      <c r="P2486" s="523"/>
      <c r="Q2486" s="523"/>
      <c r="R2486" s="523"/>
    </row>
    <row r="2487" spans="1:18" s="471" customFormat="1" ht="12.75" customHeight="1" x14ac:dyDescent="0.25">
      <c r="A2487" s="467"/>
      <c r="B2487" s="523"/>
      <c r="C2487" s="523"/>
      <c r="D2487" s="523"/>
      <c r="E2487" s="523"/>
      <c r="F2487" s="523"/>
      <c r="G2487" s="523"/>
      <c r="H2487" s="523"/>
      <c r="I2487" s="523"/>
      <c r="J2487" s="523"/>
      <c r="K2487" s="523"/>
      <c r="L2487" s="523"/>
      <c r="M2487" s="523"/>
      <c r="N2487" s="523"/>
      <c r="O2487" s="523"/>
      <c r="P2487" s="523"/>
      <c r="Q2487" s="523"/>
      <c r="R2487" s="523"/>
    </row>
    <row r="2488" spans="1:18" s="471" customFormat="1" ht="12.75" customHeight="1" x14ac:dyDescent="0.25">
      <c r="A2488" s="467"/>
      <c r="B2488" s="523"/>
      <c r="C2488" s="523"/>
      <c r="D2488" s="523"/>
      <c r="E2488" s="523"/>
      <c r="F2488" s="523"/>
      <c r="G2488" s="523"/>
      <c r="H2488" s="523"/>
      <c r="I2488" s="523"/>
      <c r="J2488" s="523"/>
      <c r="K2488" s="523"/>
      <c r="L2488" s="523"/>
      <c r="M2488" s="523"/>
      <c r="N2488" s="523"/>
      <c r="O2488" s="523"/>
      <c r="P2488" s="523"/>
      <c r="Q2488" s="523"/>
      <c r="R2488" s="523"/>
    </row>
    <row r="2489" spans="1:18" s="471" customFormat="1" ht="12.75" customHeight="1" x14ac:dyDescent="0.25">
      <c r="A2489" s="467"/>
      <c r="B2489" s="523"/>
      <c r="C2489" s="523"/>
      <c r="D2489" s="523"/>
      <c r="E2489" s="523"/>
      <c r="F2489" s="523"/>
      <c r="G2489" s="523"/>
      <c r="H2489" s="523"/>
      <c r="I2489" s="523"/>
      <c r="J2489" s="523"/>
      <c r="K2489" s="523"/>
      <c r="L2489" s="523"/>
      <c r="M2489" s="523"/>
      <c r="N2489" s="523"/>
      <c r="O2489" s="523"/>
      <c r="P2489" s="523"/>
      <c r="Q2489" s="523"/>
      <c r="R2489" s="523"/>
    </row>
    <row r="2490" spans="1:18" s="471" customFormat="1" ht="12.75" customHeight="1" x14ac:dyDescent="0.25">
      <c r="A2490" s="467"/>
      <c r="B2490" s="523"/>
      <c r="C2490" s="523"/>
      <c r="D2490" s="523"/>
      <c r="E2490" s="523"/>
      <c r="F2490" s="523"/>
      <c r="G2490" s="523"/>
      <c r="H2490" s="523"/>
      <c r="I2490" s="523"/>
      <c r="J2490" s="523"/>
      <c r="K2490" s="523"/>
      <c r="L2490" s="523"/>
      <c r="M2490" s="523"/>
      <c r="N2490" s="523"/>
      <c r="O2490" s="523"/>
      <c r="P2490" s="523"/>
      <c r="Q2490" s="523"/>
      <c r="R2490" s="523"/>
    </row>
    <row r="2491" spans="1:18" s="471" customFormat="1" ht="12.75" customHeight="1" x14ac:dyDescent="0.25">
      <c r="A2491" s="467"/>
      <c r="B2491" s="523"/>
      <c r="C2491" s="523"/>
      <c r="D2491" s="523"/>
      <c r="E2491" s="523"/>
      <c r="F2491" s="523"/>
      <c r="G2491" s="523"/>
      <c r="H2491" s="523"/>
      <c r="I2491" s="523"/>
      <c r="J2491" s="523"/>
      <c r="K2491" s="523"/>
      <c r="L2491" s="523"/>
      <c r="M2491" s="523"/>
      <c r="N2491" s="523"/>
      <c r="O2491" s="523"/>
      <c r="P2491" s="523"/>
      <c r="Q2491" s="523"/>
      <c r="R2491" s="523"/>
    </row>
    <row r="2492" spans="1:18" s="471" customFormat="1" ht="12.75" customHeight="1" x14ac:dyDescent="0.25">
      <c r="A2492" s="467"/>
      <c r="B2492" s="523"/>
      <c r="C2492" s="523"/>
      <c r="D2492" s="523"/>
      <c r="E2492" s="523"/>
      <c r="F2492" s="523"/>
      <c r="G2492" s="523"/>
      <c r="H2492" s="523"/>
      <c r="I2492" s="523"/>
      <c r="J2492" s="523"/>
      <c r="K2492" s="523"/>
      <c r="L2492" s="523"/>
      <c r="M2492" s="523"/>
      <c r="N2492" s="523"/>
      <c r="O2492" s="523"/>
      <c r="P2492" s="523"/>
      <c r="Q2492" s="523"/>
      <c r="R2492" s="523"/>
    </row>
    <row r="2493" spans="1:18" s="471" customFormat="1" ht="12.75" customHeight="1" x14ac:dyDescent="0.25">
      <c r="A2493" s="467"/>
      <c r="B2493" s="523"/>
      <c r="C2493" s="523"/>
      <c r="D2493" s="523"/>
      <c r="E2493" s="523"/>
      <c r="F2493" s="523"/>
      <c r="G2493" s="523"/>
      <c r="H2493" s="523"/>
      <c r="I2493" s="523"/>
      <c r="J2493" s="523"/>
      <c r="K2493" s="523"/>
      <c r="L2493" s="523"/>
      <c r="M2493" s="523"/>
      <c r="N2493" s="523"/>
      <c r="O2493" s="523"/>
      <c r="P2493" s="523"/>
      <c r="Q2493" s="523"/>
      <c r="R2493" s="523"/>
    </row>
    <row r="2494" spans="1:18" s="471" customFormat="1" ht="12.75" customHeight="1" x14ac:dyDescent="0.25">
      <c r="A2494" s="467"/>
      <c r="B2494" s="523"/>
      <c r="C2494" s="523"/>
      <c r="D2494" s="523"/>
      <c r="E2494" s="523"/>
      <c r="F2494" s="523"/>
      <c r="G2494" s="523"/>
      <c r="H2494" s="523"/>
      <c r="I2494" s="523"/>
      <c r="J2494" s="523"/>
      <c r="K2494" s="523"/>
      <c r="L2494" s="523"/>
      <c r="M2494" s="523"/>
      <c r="N2494" s="523"/>
      <c r="O2494" s="523"/>
      <c r="P2494" s="523"/>
      <c r="Q2494" s="523"/>
      <c r="R2494" s="523"/>
    </row>
    <row r="2495" spans="1:18" s="471" customFormat="1" ht="12.75" customHeight="1" x14ac:dyDescent="0.25">
      <c r="A2495" s="467"/>
      <c r="B2495" s="523"/>
      <c r="C2495" s="523"/>
      <c r="D2495" s="523"/>
      <c r="E2495" s="523"/>
      <c r="F2495" s="523"/>
      <c r="G2495" s="523"/>
      <c r="H2495" s="523"/>
      <c r="I2495" s="523"/>
      <c r="J2495" s="523"/>
      <c r="K2495" s="523"/>
      <c r="L2495" s="523"/>
      <c r="M2495" s="523"/>
      <c r="N2495" s="523"/>
      <c r="O2495" s="523"/>
      <c r="P2495" s="523"/>
      <c r="Q2495" s="523"/>
      <c r="R2495" s="523"/>
    </row>
    <row r="2496" spans="1:18" s="471" customFormat="1" ht="12.75" customHeight="1" x14ac:dyDescent="0.25">
      <c r="A2496" s="467"/>
      <c r="B2496" s="523"/>
      <c r="C2496" s="523"/>
      <c r="D2496" s="523"/>
      <c r="E2496" s="523"/>
      <c r="F2496" s="523"/>
      <c r="G2496" s="523"/>
      <c r="H2496" s="523"/>
      <c r="I2496" s="523"/>
      <c r="J2496" s="523"/>
      <c r="K2496" s="523"/>
      <c r="L2496" s="523"/>
      <c r="M2496" s="523"/>
      <c r="N2496" s="523"/>
      <c r="O2496" s="523"/>
      <c r="P2496" s="523"/>
      <c r="Q2496" s="523"/>
      <c r="R2496" s="523"/>
    </row>
    <row r="2497" spans="1:18" s="471" customFormat="1" ht="12.75" customHeight="1" x14ac:dyDescent="0.25">
      <c r="A2497" s="467"/>
      <c r="B2497" s="523"/>
      <c r="C2497" s="523"/>
      <c r="D2497" s="523"/>
      <c r="E2497" s="523"/>
      <c r="F2497" s="523"/>
      <c r="G2497" s="523"/>
      <c r="H2497" s="523"/>
      <c r="I2497" s="523"/>
      <c r="J2497" s="523"/>
      <c r="K2497" s="523"/>
      <c r="L2497" s="523"/>
      <c r="M2497" s="523"/>
      <c r="N2497" s="523"/>
      <c r="O2497" s="523"/>
      <c r="P2497" s="523"/>
      <c r="Q2497" s="523"/>
      <c r="R2497" s="523"/>
    </row>
    <row r="2498" spans="1:18" s="471" customFormat="1" ht="12.75" customHeight="1" x14ac:dyDescent="0.25">
      <c r="A2498" s="467"/>
      <c r="B2498" s="523"/>
      <c r="C2498" s="523"/>
      <c r="D2498" s="523"/>
      <c r="E2498" s="523"/>
      <c r="F2498" s="523"/>
      <c r="G2498" s="523"/>
      <c r="H2498" s="523"/>
      <c r="I2498" s="523"/>
      <c r="J2498" s="523"/>
      <c r="K2498" s="523"/>
      <c r="L2498" s="523"/>
      <c r="M2498" s="523"/>
      <c r="N2498" s="523"/>
      <c r="O2498" s="523"/>
      <c r="P2498" s="523"/>
      <c r="Q2498" s="523"/>
      <c r="R2498" s="523"/>
    </row>
    <row r="2499" spans="1:18" s="471" customFormat="1" ht="12.75" customHeight="1" x14ac:dyDescent="0.25">
      <c r="A2499" s="467"/>
      <c r="B2499" s="523"/>
      <c r="C2499" s="523"/>
      <c r="D2499" s="523"/>
      <c r="E2499" s="523"/>
      <c r="F2499" s="523"/>
      <c r="G2499" s="523"/>
      <c r="H2499" s="523"/>
      <c r="I2499" s="523"/>
      <c r="J2499" s="523"/>
      <c r="K2499" s="523"/>
      <c r="L2499" s="523"/>
      <c r="M2499" s="523"/>
      <c r="N2499" s="523"/>
      <c r="O2499" s="523"/>
      <c r="P2499" s="523"/>
      <c r="Q2499" s="523"/>
      <c r="R2499" s="523"/>
    </row>
    <row r="2500" spans="1:18" s="471" customFormat="1" ht="12.75" customHeight="1" x14ac:dyDescent="0.25">
      <c r="A2500" s="467"/>
      <c r="B2500" s="523"/>
      <c r="C2500" s="523"/>
      <c r="D2500" s="523"/>
      <c r="E2500" s="523"/>
      <c r="F2500" s="523"/>
      <c r="G2500" s="523"/>
      <c r="H2500" s="523"/>
      <c r="I2500" s="523"/>
      <c r="J2500" s="523"/>
      <c r="K2500" s="523"/>
      <c r="L2500" s="523"/>
      <c r="M2500" s="523"/>
      <c r="N2500" s="523"/>
      <c r="O2500" s="523"/>
      <c r="P2500" s="523"/>
      <c r="Q2500" s="523"/>
      <c r="R2500" s="523"/>
    </row>
    <row r="2501" spans="1:18" s="471" customFormat="1" ht="12.75" customHeight="1" x14ac:dyDescent="0.25">
      <c r="A2501" s="467"/>
      <c r="B2501" s="523"/>
      <c r="C2501" s="523"/>
      <c r="D2501" s="523"/>
      <c r="E2501" s="523"/>
      <c r="F2501" s="523"/>
      <c r="G2501" s="523"/>
      <c r="H2501" s="523"/>
      <c r="I2501" s="523"/>
      <c r="J2501" s="523"/>
      <c r="K2501" s="523"/>
      <c r="L2501" s="523"/>
      <c r="M2501" s="523"/>
      <c r="N2501" s="523"/>
      <c r="O2501" s="523"/>
      <c r="P2501" s="523"/>
      <c r="Q2501" s="523"/>
      <c r="R2501" s="523"/>
    </row>
    <row r="2502" spans="1:18" s="471" customFormat="1" ht="12.75" customHeight="1" x14ac:dyDescent="0.25">
      <c r="A2502" s="467"/>
      <c r="B2502" s="523"/>
      <c r="C2502" s="523"/>
      <c r="D2502" s="523"/>
      <c r="E2502" s="523"/>
      <c r="F2502" s="523"/>
      <c r="G2502" s="523"/>
      <c r="H2502" s="523"/>
      <c r="I2502" s="523"/>
      <c r="J2502" s="523"/>
      <c r="K2502" s="523"/>
      <c r="L2502" s="523"/>
      <c r="M2502" s="523"/>
      <c r="N2502" s="523"/>
      <c r="O2502" s="523"/>
      <c r="P2502" s="523"/>
      <c r="Q2502" s="523"/>
      <c r="R2502" s="523"/>
    </row>
    <row r="2503" spans="1:18" s="471" customFormat="1" ht="12.75" customHeight="1" x14ac:dyDescent="0.25">
      <c r="A2503" s="467"/>
      <c r="B2503" s="523"/>
      <c r="C2503" s="523"/>
      <c r="D2503" s="523"/>
      <c r="E2503" s="523"/>
      <c r="F2503" s="523"/>
      <c r="G2503" s="523"/>
      <c r="H2503" s="523"/>
      <c r="I2503" s="523"/>
      <c r="J2503" s="523"/>
      <c r="K2503" s="523"/>
      <c r="L2503" s="523"/>
      <c r="M2503" s="523"/>
      <c r="N2503" s="523"/>
      <c r="O2503" s="523"/>
      <c r="P2503" s="523"/>
      <c r="Q2503" s="523"/>
      <c r="R2503" s="523"/>
    </row>
    <row r="2504" spans="1:18" s="471" customFormat="1" ht="12.75" customHeight="1" x14ac:dyDescent="0.25">
      <c r="A2504" s="467"/>
      <c r="B2504" s="523"/>
      <c r="C2504" s="523"/>
      <c r="D2504" s="523"/>
      <c r="E2504" s="523"/>
      <c r="F2504" s="523"/>
      <c r="G2504" s="523"/>
      <c r="H2504" s="523"/>
      <c r="I2504" s="523"/>
      <c r="J2504" s="523"/>
      <c r="K2504" s="523"/>
      <c r="L2504" s="523"/>
      <c r="M2504" s="523"/>
      <c r="N2504" s="523"/>
      <c r="O2504" s="523"/>
      <c r="P2504" s="523"/>
      <c r="Q2504" s="523"/>
      <c r="R2504" s="523"/>
    </row>
    <row r="2505" spans="1:18" s="471" customFormat="1" ht="12.75" customHeight="1" x14ac:dyDescent="0.25">
      <c r="A2505" s="467"/>
      <c r="B2505" s="523"/>
      <c r="C2505" s="523"/>
      <c r="D2505" s="523"/>
      <c r="E2505" s="523"/>
      <c r="F2505" s="523"/>
      <c r="G2505" s="523"/>
      <c r="H2505" s="523"/>
      <c r="I2505" s="523"/>
      <c r="J2505" s="523"/>
      <c r="K2505" s="523"/>
      <c r="L2505" s="523"/>
      <c r="M2505" s="523"/>
      <c r="N2505" s="523"/>
      <c r="O2505" s="523"/>
      <c r="P2505" s="523"/>
      <c r="Q2505" s="523"/>
      <c r="R2505" s="523"/>
    </row>
    <row r="2506" spans="1:18" s="471" customFormat="1" ht="12.75" customHeight="1" x14ac:dyDescent="0.25">
      <c r="A2506" s="467"/>
      <c r="B2506" s="523"/>
      <c r="C2506" s="523"/>
      <c r="D2506" s="523"/>
      <c r="E2506" s="523"/>
      <c r="F2506" s="523"/>
      <c r="G2506" s="523"/>
      <c r="H2506" s="523"/>
      <c r="I2506" s="523"/>
      <c r="J2506" s="523"/>
      <c r="K2506" s="523"/>
      <c r="L2506" s="523"/>
      <c r="M2506" s="523"/>
      <c r="N2506" s="523"/>
      <c r="O2506" s="523"/>
      <c r="P2506" s="523"/>
      <c r="Q2506" s="523"/>
      <c r="R2506" s="523"/>
    </row>
    <row r="2507" spans="1:18" s="471" customFormat="1" ht="12.75" customHeight="1" x14ac:dyDescent="0.25">
      <c r="A2507" s="467"/>
      <c r="B2507" s="523"/>
      <c r="C2507" s="523"/>
      <c r="D2507" s="523"/>
      <c r="E2507" s="523"/>
      <c r="F2507" s="523"/>
      <c r="G2507" s="523"/>
      <c r="H2507" s="523"/>
      <c r="I2507" s="523"/>
      <c r="J2507" s="523"/>
      <c r="K2507" s="523"/>
      <c r="L2507" s="523"/>
      <c r="M2507" s="523"/>
      <c r="N2507" s="523"/>
      <c r="O2507" s="523"/>
      <c r="P2507" s="523"/>
      <c r="Q2507" s="523"/>
      <c r="R2507" s="523"/>
    </row>
    <row r="2508" spans="1:18" s="471" customFormat="1" ht="12.75" customHeight="1" x14ac:dyDescent="0.25">
      <c r="A2508" s="467"/>
      <c r="B2508" s="523"/>
      <c r="C2508" s="523"/>
      <c r="D2508" s="523"/>
      <c r="E2508" s="523"/>
      <c r="F2508" s="523"/>
      <c r="G2508" s="523"/>
      <c r="H2508" s="523"/>
      <c r="I2508" s="523"/>
      <c r="J2508" s="523"/>
      <c r="K2508" s="523"/>
      <c r="L2508" s="523"/>
      <c r="M2508" s="523"/>
      <c r="N2508" s="523"/>
      <c r="O2508" s="523"/>
      <c r="P2508" s="523"/>
      <c r="Q2508" s="523"/>
      <c r="R2508" s="523"/>
    </row>
    <row r="2509" spans="1:18" s="471" customFormat="1" ht="12.75" customHeight="1" x14ac:dyDescent="0.25">
      <c r="A2509" s="467"/>
      <c r="B2509" s="523"/>
      <c r="C2509" s="523"/>
      <c r="D2509" s="523"/>
      <c r="E2509" s="523"/>
      <c r="F2509" s="523"/>
      <c r="G2509" s="523"/>
      <c r="H2509" s="523"/>
      <c r="I2509" s="523"/>
      <c r="J2509" s="523"/>
      <c r="K2509" s="523"/>
      <c r="L2509" s="523"/>
      <c r="M2509" s="523"/>
      <c r="N2509" s="523"/>
      <c r="O2509" s="523"/>
      <c r="P2509" s="523"/>
      <c r="Q2509" s="523"/>
      <c r="R2509" s="523"/>
    </row>
    <row r="2510" spans="1:18" s="471" customFormat="1" ht="12.75" customHeight="1" x14ac:dyDescent="0.25">
      <c r="A2510" s="467"/>
      <c r="B2510" s="523"/>
      <c r="C2510" s="523"/>
      <c r="D2510" s="523"/>
      <c r="E2510" s="523"/>
      <c r="F2510" s="523"/>
      <c r="G2510" s="523"/>
      <c r="H2510" s="523"/>
      <c r="I2510" s="523"/>
      <c r="J2510" s="523"/>
      <c r="K2510" s="523"/>
      <c r="L2510" s="523"/>
      <c r="M2510" s="523"/>
      <c r="N2510" s="523"/>
      <c r="O2510" s="523"/>
      <c r="P2510" s="523"/>
      <c r="Q2510" s="523"/>
      <c r="R2510" s="523"/>
    </row>
    <row r="2511" spans="1:18" s="471" customFormat="1" ht="12.75" customHeight="1" x14ac:dyDescent="0.25">
      <c r="A2511" s="467"/>
      <c r="B2511" s="523"/>
      <c r="C2511" s="523"/>
      <c r="D2511" s="523"/>
      <c r="E2511" s="523"/>
      <c r="F2511" s="523"/>
      <c r="G2511" s="523"/>
      <c r="H2511" s="523"/>
      <c r="I2511" s="523"/>
      <c r="J2511" s="523"/>
      <c r="K2511" s="523"/>
      <c r="L2511" s="523"/>
      <c r="M2511" s="523"/>
      <c r="N2511" s="523"/>
      <c r="O2511" s="523"/>
      <c r="P2511" s="523"/>
      <c r="Q2511" s="523"/>
      <c r="R2511" s="523"/>
    </row>
    <row r="2512" spans="1:18" s="471" customFormat="1" ht="12.75" customHeight="1" x14ac:dyDescent="0.25">
      <c r="A2512" s="467"/>
      <c r="B2512" s="523"/>
      <c r="C2512" s="523"/>
      <c r="D2512" s="523"/>
      <c r="E2512" s="523"/>
      <c r="F2512" s="523"/>
      <c r="G2512" s="523"/>
      <c r="H2512" s="523"/>
      <c r="I2512" s="523"/>
      <c r="J2512" s="523"/>
      <c r="K2512" s="523"/>
      <c r="L2512" s="523"/>
      <c r="M2512" s="523"/>
      <c r="N2512" s="523"/>
      <c r="O2512" s="523"/>
      <c r="P2512" s="523"/>
      <c r="Q2512" s="523"/>
      <c r="R2512" s="523"/>
    </row>
    <row r="2513" spans="1:18" s="471" customFormat="1" ht="12.75" customHeight="1" x14ac:dyDescent="0.25">
      <c r="A2513" s="467"/>
      <c r="B2513" s="523"/>
      <c r="C2513" s="523"/>
      <c r="D2513" s="523"/>
      <c r="E2513" s="523"/>
      <c r="F2513" s="523"/>
      <c r="G2513" s="523"/>
      <c r="H2513" s="523"/>
      <c r="I2513" s="523"/>
      <c r="J2513" s="523"/>
      <c r="K2513" s="523"/>
      <c r="L2513" s="523"/>
      <c r="M2513" s="523"/>
      <c r="N2513" s="523"/>
      <c r="O2513" s="523"/>
      <c r="P2513" s="523"/>
      <c r="Q2513" s="523"/>
      <c r="R2513" s="523"/>
    </row>
    <row r="2514" spans="1:18" s="471" customFormat="1" ht="12.75" customHeight="1" x14ac:dyDescent="0.25">
      <c r="A2514" s="467"/>
      <c r="B2514" s="523"/>
      <c r="C2514" s="523"/>
      <c r="D2514" s="523"/>
      <c r="E2514" s="523"/>
      <c r="F2514" s="523"/>
      <c r="G2514" s="523"/>
      <c r="H2514" s="523"/>
      <c r="I2514" s="523"/>
      <c r="J2514" s="523"/>
      <c r="K2514" s="523"/>
      <c r="L2514" s="523"/>
      <c r="M2514" s="523"/>
      <c r="N2514" s="523"/>
      <c r="O2514" s="523"/>
      <c r="P2514" s="523"/>
      <c r="Q2514" s="523"/>
      <c r="R2514" s="523"/>
    </row>
    <row r="2515" spans="1:18" s="471" customFormat="1" ht="12.75" customHeight="1" x14ac:dyDescent="0.25">
      <c r="A2515" s="467"/>
      <c r="B2515" s="523"/>
      <c r="C2515" s="523"/>
      <c r="D2515" s="523"/>
      <c r="E2515" s="523"/>
      <c r="F2515" s="523"/>
      <c r="G2515" s="523"/>
      <c r="H2515" s="523"/>
      <c r="I2515" s="523"/>
      <c r="J2515" s="523"/>
      <c r="K2515" s="523"/>
      <c r="L2515" s="523"/>
      <c r="M2515" s="523"/>
      <c r="N2515" s="523"/>
      <c r="O2515" s="523"/>
      <c r="P2515" s="523"/>
      <c r="Q2515" s="523"/>
      <c r="R2515" s="523"/>
    </row>
    <row r="2516" spans="1:18" s="471" customFormat="1" ht="12.75" customHeight="1" x14ac:dyDescent="0.25">
      <c r="A2516" s="467"/>
      <c r="B2516" s="523"/>
      <c r="C2516" s="523"/>
      <c r="D2516" s="523"/>
      <c r="E2516" s="523"/>
      <c r="F2516" s="523"/>
      <c r="G2516" s="523"/>
      <c r="H2516" s="523"/>
      <c r="I2516" s="523"/>
      <c r="J2516" s="523"/>
      <c r="K2516" s="523"/>
      <c r="L2516" s="523"/>
      <c r="M2516" s="523"/>
      <c r="N2516" s="523"/>
      <c r="O2516" s="523"/>
      <c r="P2516" s="523"/>
      <c r="Q2516" s="523"/>
      <c r="R2516" s="523"/>
    </row>
    <row r="2517" spans="1:18" s="471" customFormat="1" ht="12.75" customHeight="1" x14ac:dyDescent="0.25">
      <c r="A2517" s="467"/>
      <c r="B2517" s="523"/>
      <c r="C2517" s="523"/>
      <c r="D2517" s="523"/>
      <c r="E2517" s="523"/>
      <c r="F2517" s="523"/>
      <c r="G2517" s="523"/>
      <c r="H2517" s="523"/>
      <c r="I2517" s="523"/>
      <c r="J2517" s="523"/>
      <c r="K2517" s="523"/>
      <c r="L2517" s="523"/>
      <c r="M2517" s="523"/>
      <c r="N2517" s="523"/>
      <c r="O2517" s="523"/>
      <c r="P2517" s="523"/>
      <c r="Q2517" s="523"/>
      <c r="R2517" s="523"/>
    </row>
    <row r="2518" spans="1:18" s="471" customFormat="1" ht="12.75" customHeight="1" x14ac:dyDescent="0.25">
      <c r="A2518" s="467"/>
      <c r="B2518" s="523"/>
      <c r="C2518" s="523"/>
      <c r="D2518" s="523"/>
      <c r="E2518" s="523"/>
      <c r="F2518" s="523"/>
      <c r="G2518" s="523"/>
      <c r="H2518" s="523"/>
      <c r="I2518" s="523"/>
      <c r="J2518" s="523"/>
      <c r="K2518" s="523"/>
      <c r="L2518" s="523"/>
      <c r="M2518" s="523"/>
      <c r="N2518" s="523"/>
      <c r="O2518" s="523"/>
      <c r="P2518" s="523"/>
      <c r="Q2518" s="523"/>
      <c r="R2518" s="523"/>
    </row>
    <row r="2519" spans="1:18" s="471" customFormat="1" ht="12.75" customHeight="1" x14ac:dyDescent="0.25">
      <c r="A2519" s="467"/>
      <c r="B2519" s="523"/>
      <c r="C2519" s="523"/>
      <c r="D2519" s="523"/>
      <c r="E2519" s="523"/>
      <c r="F2519" s="523"/>
      <c r="G2519" s="523"/>
      <c r="H2519" s="523"/>
      <c r="I2519" s="523"/>
      <c r="J2519" s="523"/>
      <c r="K2519" s="523"/>
      <c r="L2519" s="523"/>
      <c r="M2519" s="523"/>
      <c r="N2519" s="523"/>
      <c r="O2519" s="523"/>
      <c r="P2519" s="523"/>
      <c r="Q2519" s="523"/>
      <c r="R2519" s="523"/>
    </row>
    <row r="2520" spans="1:18" s="471" customFormat="1" ht="12.75" customHeight="1" x14ac:dyDescent="0.25">
      <c r="A2520" s="467"/>
      <c r="B2520" s="523"/>
      <c r="C2520" s="523"/>
      <c r="D2520" s="523"/>
      <c r="E2520" s="523"/>
      <c r="F2520" s="523"/>
      <c r="G2520" s="523"/>
      <c r="H2520" s="523"/>
      <c r="I2520" s="523"/>
      <c r="J2520" s="523"/>
      <c r="K2520" s="523"/>
      <c r="L2520" s="523"/>
      <c r="M2520" s="523"/>
      <c r="N2520" s="523"/>
      <c r="O2520" s="523"/>
      <c r="P2520" s="523"/>
      <c r="Q2520" s="523"/>
      <c r="R2520" s="523"/>
    </row>
    <row r="2521" spans="1:18" s="471" customFormat="1" ht="12.75" customHeight="1" x14ac:dyDescent="0.25">
      <c r="A2521" s="467"/>
      <c r="B2521" s="523"/>
      <c r="C2521" s="523"/>
      <c r="D2521" s="523"/>
      <c r="E2521" s="523"/>
      <c r="F2521" s="523"/>
      <c r="G2521" s="523"/>
      <c r="H2521" s="523"/>
      <c r="I2521" s="523"/>
      <c r="J2521" s="523"/>
      <c r="K2521" s="523"/>
      <c r="L2521" s="523"/>
      <c r="M2521" s="523"/>
      <c r="N2521" s="523"/>
      <c r="O2521" s="523"/>
      <c r="P2521" s="523"/>
      <c r="Q2521" s="523"/>
      <c r="R2521" s="523"/>
    </row>
    <row r="2522" spans="1:18" s="471" customFormat="1" ht="12.75" customHeight="1" x14ac:dyDescent="0.25">
      <c r="A2522" s="467"/>
      <c r="B2522" s="523"/>
      <c r="C2522" s="523"/>
      <c r="D2522" s="523"/>
      <c r="E2522" s="523"/>
      <c r="F2522" s="523"/>
      <c r="G2522" s="523"/>
      <c r="H2522" s="523"/>
      <c r="I2522" s="523"/>
      <c r="J2522" s="523"/>
      <c r="K2522" s="523"/>
      <c r="L2522" s="523"/>
      <c r="M2522" s="523"/>
      <c r="N2522" s="523"/>
      <c r="O2522" s="523"/>
      <c r="P2522" s="523"/>
      <c r="Q2522" s="523"/>
      <c r="R2522" s="523"/>
    </row>
    <row r="2523" spans="1:18" s="471" customFormat="1" ht="12.75" customHeight="1" x14ac:dyDescent="0.25">
      <c r="A2523" s="467"/>
      <c r="B2523" s="523"/>
      <c r="C2523" s="523"/>
      <c r="D2523" s="523"/>
      <c r="E2523" s="523"/>
      <c r="F2523" s="523"/>
      <c r="G2523" s="523"/>
      <c r="H2523" s="523"/>
      <c r="I2523" s="523"/>
      <c r="J2523" s="523"/>
      <c r="K2523" s="523"/>
      <c r="L2523" s="523"/>
      <c r="M2523" s="523"/>
      <c r="N2523" s="523"/>
      <c r="O2523" s="523"/>
      <c r="P2523" s="523"/>
      <c r="Q2523" s="523"/>
      <c r="R2523" s="523"/>
    </row>
    <row r="2524" spans="1:18" s="471" customFormat="1" ht="12.75" customHeight="1" x14ac:dyDescent="0.25">
      <c r="A2524" s="467"/>
      <c r="B2524" s="523"/>
      <c r="C2524" s="523"/>
      <c r="D2524" s="523"/>
      <c r="E2524" s="523"/>
      <c r="F2524" s="523"/>
      <c r="G2524" s="523"/>
      <c r="H2524" s="523"/>
      <c r="I2524" s="523"/>
      <c r="J2524" s="523"/>
      <c r="K2524" s="523"/>
      <c r="L2524" s="523"/>
      <c r="M2524" s="523"/>
      <c r="N2524" s="523"/>
      <c r="O2524" s="523"/>
      <c r="P2524" s="523"/>
      <c r="Q2524" s="523"/>
      <c r="R2524" s="523"/>
    </row>
    <row r="2525" spans="1:18" s="471" customFormat="1" ht="12.75" customHeight="1" x14ac:dyDescent="0.25">
      <c r="A2525" s="467"/>
      <c r="B2525" s="523"/>
      <c r="C2525" s="523"/>
      <c r="D2525" s="523"/>
      <c r="E2525" s="523"/>
      <c r="F2525" s="523"/>
      <c r="G2525" s="523"/>
      <c r="H2525" s="523"/>
      <c r="I2525" s="523"/>
      <c r="J2525" s="523"/>
      <c r="K2525" s="523"/>
      <c r="L2525" s="523"/>
      <c r="M2525" s="523"/>
      <c r="N2525" s="523"/>
      <c r="O2525" s="523"/>
      <c r="P2525" s="523"/>
      <c r="Q2525" s="523"/>
      <c r="R2525" s="523"/>
    </row>
    <row r="2526" spans="1:18" s="471" customFormat="1" ht="12.75" customHeight="1" x14ac:dyDescent="0.25">
      <c r="A2526" s="467"/>
      <c r="B2526" s="523"/>
      <c r="C2526" s="523"/>
      <c r="D2526" s="523"/>
      <c r="E2526" s="523"/>
      <c r="F2526" s="523"/>
      <c r="G2526" s="523"/>
      <c r="H2526" s="523"/>
      <c r="I2526" s="523"/>
      <c r="J2526" s="523"/>
      <c r="K2526" s="523"/>
      <c r="L2526" s="523"/>
      <c r="M2526" s="523"/>
      <c r="N2526" s="523"/>
      <c r="O2526" s="523"/>
      <c r="P2526" s="523"/>
      <c r="Q2526" s="523"/>
      <c r="R2526" s="523"/>
    </row>
    <row r="2527" spans="1:18" s="471" customFormat="1" ht="12.75" customHeight="1" x14ac:dyDescent="0.25">
      <c r="A2527" s="467"/>
      <c r="B2527" s="523"/>
      <c r="C2527" s="523"/>
      <c r="D2527" s="523"/>
      <c r="E2527" s="523"/>
      <c r="F2527" s="523"/>
      <c r="G2527" s="523"/>
      <c r="H2527" s="523"/>
      <c r="I2527" s="523"/>
      <c r="J2527" s="523"/>
      <c r="K2527" s="523"/>
      <c r="L2527" s="523"/>
      <c r="M2527" s="523"/>
      <c r="N2527" s="523"/>
      <c r="O2527" s="523"/>
      <c r="P2527" s="523"/>
      <c r="Q2527" s="523"/>
      <c r="R2527" s="523"/>
    </row>
    <row r="2528" spans="1:18" s="471" customFormat="1" ht="12.75" customHeight="1" x14ac:dyDescent="0.25">
      <c r="A2528" s="467"/>
      <c r="B2528" s="523"/>
      <c r="C2528" s="523"/>
      <c r="D2528" s="523"/>
      <c r="E2528" s="523"/>
      <c r="F2528" s="523"/>
      <c r="G2528" s="523"/>
      <c r="H2528" s="523"/>
      <c r="I2528" s="523"/>
      <c r="J2528" s="523"/>
      <c r="K2528" s="523"/>
      <c r="L2528" s="523"/>
      <c r="M2528" s="523"/>
      <c r="N2528" s="523"/>
      <c r="O2528" s="523"/>
      <c r="P2528" s="523"/>
      <c r="Q2528" s="523"/>
      <c r="R2528" s="523"/>
    </row>
    <row r="2529" spans="1:18" s="471" customFormat="1" ht="12.75" customHeight="1" x14ac:dyDescent="0.25">
      <c r="A2529" s="467"/>
      <c r="B2529" s="523"/>
      <c r="C2529" s="523"/>
      <c r="D2529" s="523"/>
      <c r="E2529" s="523"/>
      <c r="F2529" s="523"/>
      <c r="G2529" s="523"/>
      <c r="H2529" s="523"/>
      <c r="I2529" s="523"/>
      <c r="J2529" s="523"/>
      <c r="K2529" s="523"/>
      <c r="L2529" s="523"/>
      <c r="M2529" s="523"/>
      <c r="N2529" s="523"/>
      <c r="O2529" s="523"/>
      <c r="P2529" s="523"/>
      <c r="Q2529" s="523"/>
      <c r="R2529" s="523"/>
    </row>
    <row r="2530" spans="1:18" s="471" customFormat="1" ht="12.75" customHeight="1" x14ac:dyDescent="0.25">
      <c r="A2530" s="467"/>
      <c r="B2530" s="523"/>
      <c r="C2530" s="523"/>
      <c r="D2530" s="523"/>
      <c r="E2530" s="523"/>
      <c r="F2530" s="523"/>
      <c r="G2530" s="523"/>
      <c r="H2530" s="523"/>
      <c r="I2530" s="523"/>
      <c r="J2530" s="523"/>
      <c r="K2530" s="523"/>
      <c r="L2530" s="523"/>
      <c r="M2530" s="523"/>
      <c r="N2530" s="523"/>
      <c r="O2530" s="523"/>
      <c r="P2530" s="523"/>
      <c r="Q2530" s="523"/>
      <c r="R2530" s="523"/>
    </row>
    <row r="2531" spans="1:18" s="471" customFormat="1" ht="12.75" customHeight="1" x14ac:dyDescent="0.25">
      <c r="A2531" s="467"/>
      <c r="B2531" s="523"/>
      <c r="C2531" s="523"/>
      <c r="D2531" s="523"/>
      <c r="E2531" s="523"/>
      <c r="F2531" s="523"/>
      <c r="G2531" s="523"/>
      <c r="H2531" s="523"/>
      <c r="I2531" s="523"/>
      <c r="J2531" s="523"/>
      <c r="K2531" s="523"/>
      <c r="L2531" s="523"/>
      <c r="M2531" s="523"/>
      <c r="N2531" s="523"/>
      <c r="O2531" s="523"/>
      <c r="P2531" s="523"/>
      <c r="Q2531" s="523"/>
      <c r="R2531" s="523"/>
    </row>
    <row r="2532" spans="1:18" s="471" customFormat="1" ht="12.75" customHeight="1" x14ac:dyDescent="0.25">
      <c r="A2532" s="467"/>
      <c r="B2532" s="523"/>
      <c r="C2532" s="523"/>
      <c r="D2532" s="523"/>
      <c r="E2532" s="523"/>
      <c r="F2532" s="523"/>
      <c r="G2532" s="523"/>
      <c r="H2532" s="523"/>
      <c r="I2532" s="523"/>
      <c r="J2532" s="523"/>
      <c r="K2532" s="523"/>
      <c r="L2532" s="523"/>
      <c r="M2532" s="523"/>
      <c r="N2532" s="523"/>
      <c r="O2532" s="523"/>
      <c r="P2532" s="523"/>
      <c r="Q2532" s="523"/>
      <c r="R2532" s="523"/>
    </row>
    <row r="2533" spans="1:18" s="471" customFormat="1" ht="12.75" customHeight="1" x14ac:dyDescent="0.25">
      <c r="A2533" s="467"/>
      <c r="B2533" s="523"/>
      <c r="C2533" s="523"/>
      <c r="D2533" s="523"/>
      <c r="E2533" s="523"/>
      <c r="F2533" s="523"/>
      <c r="G2533" s="523"/>
      <c r="H2533" s="523"/>
      <c r="I2533" s="523"/>
      <c r="J2533" s="523"/>
      <c r="K2533" s="523"/>
      <c r="L2533" s="523"/>
      <c r="M2533" s="523"/>
      <c r="N2533" s="523"/>
      <c r="O2533" s="523"/>
      <c r="P2533" s="523"/>
      <c r="Q2533" s="523"/>
      <c r="R2533" s="523"/>
    </row>
    <row r="2534" spans="1:18" s="471" customFormat="1" ht="12.75" customHeight="1" x14ac:dyDescent="0.25">
      <c r="A2534" s="467"/>
      <c r="B2534" s="523"/>
      <c r="C2534" s="523"/>
      <c r="D2534" s="523"/>
      <c r="E2534" s="523"/>
      <c r="F2534" s="523"/>
      <c r="G2534" s="523"/>
      <c r="H2534" s="523"/>
      <c r="I2534" s="523"/>
      <c r="J2534" s="523"/>
      <c r="K2534" s="523"/>
      <c r="L2534" s="523"/>
      <c r="M2534" s="523"/>
      <c r="N2534" s="523"/>
      <c r="O2534" s="523"/>
      <c r="P2534" s="523"/>
      <c r="Q2534" s="523"/>
      <c r="R2534" s="523"/>
    </row>
    <row r="2535" spans="1:18" s="471" customFormat="1" ht="12.75" customHeight="1" x14ac:dyDescent="0.25">
      <c r="A2535" s="467"/>
      <c r="B2535" s="523"/>
      <c r="C2535" s="523"/>
      <c r="D2535" s="523"/>
      <c r="E2535" s="523"/>
      <c r="F2535" s="523"/>
      <c r="G2535" s="523"/>
      <c r="H2535" s="523"/>
      <c r="I2535" s="523"/>
      <c r="J2535" s="523"/>
      <c r="K2535" s="523"/>
      <c r="L2535" s="523"/>
      <c r="M2535" s="523"/>
      <c r="N2535" s="523"/>
      <c r="O2535" s="523"/>
      <c r="P2535" s="523"/>
      <c r="Q2535" s="523"/>
      <c r="R2535" s="523"/>
    </row>
    <row r="2536" spans="1:18" s="471" customFormat="1" ht="12.75" customHeight="1" x14ac:dyDescent="0.25">
      <c r="A2536" s="467"/>
      <c r="B2536" s="523"/>
      <c r="C2536" s="523"/>
      <c r="D2536" s="523"/>
      <c r="E2536" s="523"/>
      <c r="F2536" s="523"/>
      <c r="G2536" s="523"/>
      <c r="H2536" s="523"/>
      <c r="I2536" s="523"/>
      <c r="J2536" s="523"/>
      <c r="K2536" s="523"/>
      <c r="L2536" s="523"/>
      <c r="M2536" s="523"/>
      <c r="N2536" s="523"/>
      <c r="O2536" s="523"/>
      <c r="P2536" s="523"/>
      <c r="Q2536" s="523"/>
      <c r="R2536" s="523"/>
    </row>
    <row r="2537" spans="1:18" s="471" customFormat="1" ht="12.75" customHeight="1" x14ac:dyDescent="0.25">
      <c r="A2537" s="467"/>
      <c r="B2537" s="523"/>
      <c r="C2537" s="523"/>
      <c r="D2537" s="523"/>
      <c r="E2537" s="523"/>
      <c r="F2537" s="523"/>
      <c r="G2537" s="523"/>
      <c r="H2537" s="523"/>
      <c r="I2537" s="523"/>
      <c r="J2537" s="523"/>
      <c r="K2537" s="523"/>
      <c r="L2537" s="523"/>
      <c r="M2537" s="523"/>
      <c r="N2537" s="523"/>
      <c r="O2537" s="523"/>
      <c r="P2537" s="523"/>
      <c r="Q2537" s="523"/>
      <c r="R2537" s="523"/>
    </row>
    <row r="2538" spans="1:18" s="471" customFormat="1" ht="12.75" customHeight="1" x14ac:dyDescent="0.25">
      <c r="A2538" s="467"/>
      <c r="B2538" s="523"/>
      <c r="C2538" s="523"/>
      <c r="D2538" s="523"/>
      <c r="E2538" s="523"/>
      <c r="F2538" s="523"/>
      <c r="G2538" s="523"/>
      <c r="H2538" s="523"/>
      <c r="I2538" s="523"/>
      <c r="J2538" s="523"/>
      <c r="K2538" s="523"/>
      <c r="L2538" s="523"/>
      <c r="M2538" s="523"/>
      <c r="N2538" s="523"/>
      <c r="O2538" s="523"/>
      <c r="P2538" s="523"/>
      <c r="Q2538" s="523"/>
      <c r="R2538" s="523"/>
    </row>
    <row r="2539" spans="1:18" s="471" customFormat="1" ht="12.75" customHeight="1" x14ac:dyDescent="0.25">
      <c r="A2539" s="467"/>
      <c r="B2539" s="523"/>
      <c r="C2539" s="523"/>
      <c r="D2539" s="523"/>
      <c r="E2539" s="523"/>
      <c r="F2539" s="523"/>
      <c r="G2539" s="523"/>
      <c r="H2539" s="523"/>
      <c r="I2539" s="523"/>
      <c r="J2539" s="523"/>
      <c r="K2539" s="523"/>
      <c r="L2539" s="523"/>
      <c r="M2539" s="523"/>
      <c r="N2539" s="523"/>
      <c r="O2539" s="523"/>
      <c r="P2539" s="523"/>
      <c r="Q2539" s="523"/>
      <c r="R2539" s="523"/>
    </row>
    <row r="2540" spans="1:18" s="471" customFormat="1" ht="12.75" customHeight="1" x14ac:dyDescent="0.25">
      <c r="A2540" s="467"/>
      <c r="B2540" s="523"/>
      <c r="C2540" s="523"/>
      <c r="D2540" s="523"/>
      <c r="E2540" s="523"/>
      <c r="F2540" s="523"/>
      <c r="G2540" s="523"/>
      <c r="H2540" s="523"/>
      <c r="I2540" s="523"/>
      <c r="J2540" s="523"/>
      <c r="K2540" s="523"/>
      <c r="L2540" s="523"/>
      <c r="M2540" s="523"/>
      <c r="N2540" s="523"/>
      <c r="O2540" s="523"/>
      <c r="P2540" s="523"/>
      <c r="Q2540" s="523"/>
      <c r="R2540" s="523"/>
    </row>
    <row r="2541" spans="1:18" s="471" customFormat="1" ht="12.75" customHeight="1" x14ac:dyDescent="0.25">
      <c r="A2541" s="467"/>
      <c r="B2541" s="523"/>
      <c r="C2541" s="523"/>
      <c r="D2541" s="523"/>
      <c r="E2541" s="523"/>
      <c r="F2541" s="523"/>
      <c r="G2541" s="523"/>
      <c r="H2541" s="523"/>
      <c r="I2541" s="523"/>
      <c r="J2541" s="523"/>
      <c r="K2541" s="523"/>
      <c r="L2541" s="523"/>
      <c r="M2541" s="523"/>
      <c r="N2541" s="523"/>
      <c r="O2541" s="523"/>
      <c r="P2541" s="523"/>
      <c r="Q2541" s="523"/>
      <c r="R2541" s="523"/>
    </row>
    <row r="2542" spans="1:18" s="471" customFormat="1" ht="12.75" customHeight="1" x14ac:dyDescent="0.25">
      <c r="A2542" s="467"/>
      <c r="B2542" s="523"/>
      <c r="C2542" s="523"/>
      <c r="D2542" s="523"/>
      <c r="E2542" s="523"/>
      <c r="F2542" s="523"/>
      <c r="G2542" s="523"/>
      <c r="H2542" s="523"/>
      <c r="I2542" s="523"/>
      <c r="J2542" s="523"/>
      <c r="K2542" s="523"/>
      <c r="L2542" s="523"/>
      <c r="M2542" s="523"/>
      <c r="N2542" s="523"/>
      <c r="O2542" s="523"/>
      <c r="P2542" s="523"/>
      <c r="Q2542" s="523"/>
      <c r="R2542" s="523"/>
    </row>
    <row r="2543" spans="1:18" s="471" customFormat="1" ht="12.75" customHeight="1" x14ac:dyDescent="0.25">
      <c r="A2543" s="467"/>
      <c r="B2543" s="523"/>
      <c r="C2543" s="523"/>
      <c r="D2543" s="523"/>
      <c r="E2543" s="523"/>
      <c r="F2543" s="523"/>
      <c r="G2543" s="523"/>
      <c r="H2543" s="523"/>
      <c r="I2543" s="523"/>
      <c r="J2543" s="523"/>
      <c r="K2543" s="523"/>
      <c r="L2543" s="523"/>
      <c r="M2543" s="523"/>
      <c r="N2543" s="523"/>
      <c r="O2543" s="523"/>
      <c r="P2543" s="523"/>
      <c r="Q2543" s="523"/>
      <c r="R2543" s="523"/>
    </row>
    <row r="2544" spans="1:18" s="471" customFormat="1" ht="12.75" customHeight="1" x14ac:dyDescent="0.25">
      <c r="A2544" s="467"/>
      <c r="B2544" s="523"/>
      <c r="C2544" s="523"/>
      <c r="D2544" s="523"/>
      <c r="E2544" s="523"/>
      <c r="F2544" s="523"/>
      <c r="G2544" s="523"/>
      <c r="H2544" s="523"/>
      <c r="I2544" s="523"/>
      <c r="J2544" s="523"/>
      <c r="K2544" s="523"/>
      <c r="L2544" s="523"/>
      <c r="M2544" s="523"/>
      <c r="N2544" s="523"/>
      <c r="O2544" s="523"/>
      <c r="P2544" s="523"/>
      <c r="Q2544" s="523"/>
      <c r="R2544" s="523"/>
    </row>
    <row r="2545" spans="1:18" s="471" customFormat="1" ht="12.75" customHeight="1" x14ac:dyDescent="0.25">
      <c r="A2545" s="467"/>
      <c r="B2545" s="523"/>
      <c r="C2545" s="523"/>
      <c r="D2545" s="523"/>
      <c r="E2545" s="523"/>
      <c r="F2545" s="523"/>
      <c r="G2545" s="523"/>
      <c r="H2545" s="523"/>
      <c r="I2545" s="523"/>
      <c r="J2545" s="523"/>
      <c r="K2545" s="523"/>
      <c r="L2545" s="523"/>
      <c r="M2545" s="523"/>
      <c r="N2545" s="523"/>
      <c r="O2545" s="523"/>
      <c r="P2545" s="523"/>
      <c r="Q2545" s="523"/>
      <c r="R2545" s="523"/>
    </row>
    <row r="2546" spans="1:18" s="471" customFormat="1" ht="12.75" customHeight="1" x14ac:dyDescent="0.25">
      <c r="A2546" s="467"/>
      <c r="B2546" s="523"/>
      <c r="C2546" s="523"/>
      <c r="D2546" s="523"/>
      <c r="E2546" s="523"/>
      <c r="F2546" s="523"/>
      <c r="G2546" s="523"/>
      <c r="H2546" s="523"/>
      <c r="I2546" s="523"/>
      <c r="J2546" s="523"/>
      <c r="K2546" s="523"/>
      <c r="L2546" s="523"/>
      <c r="M2546" s="523"/>
      <c r="N2546" s="523"/>
      <c r="O2546" s="523"/>
      <c r="P2546" s="523"/>
      <c r="Q2546" s="523"/>
      <c r="R2546" s="523"/>
    </row>
    <row r="2547" spans="1:18" s="471" customFormat="1" ht="12.75" customHeight="1" x14ac:dyDescent="0.25">
      <c r="A2547" s="467"/>
      <c r="B2547" s="523"/>
      <c r="C2547" s="523"/>
      <c r="D2547" s="523"/>
      <c r="E2547" s="523"/>
      <c r="F2547" s="523"/>
      <c r="G2547" s="523"/>
      <c r="H2547" s="523"/>
      <c r="I2547" s="523"/>
      <c r="J2547" s="523"/>
      <c r="K2547" s="523"/>
      <c r="L2547" s="523"/>
      <c r="M2547" s="523"/>
      <c r="N2547" s="523"/>
      <c r="O2547" s="523"/>
      <c r="P2547" s="523"/>
      <c r="Q2547" s="523"/>
      <c r="R2547" s="523"/>
    </row>
    <row r="2548" spans="1:18" s="471" customFormat="1" ht="12.75" customHeight="1" x14ac:dyDescent="0.25">
      <c r="A2548" s="467"/>
      <c r="B2548" s="523"/>
      <c r="C2548" s="523"/>
      <c r="D2548" s="523"/>
      <c r="E2548" s="523"/>
      <c r="F2548" s="523"/>
      <c r="G2548" s="523"/>
      <c r="H2548" s="523"/>
      <c r="I2548" s="523"/>
      <c r="J2548" s="523"/>
      <c r="K2548" s="523"/>
      <c r="L2548" s="523"/>
      <c r="M2548" s="523"/>
      <c r="N2548" s="523"/>
      <c r="O2548" s="523"/>
      <c r="P2548" s="523"/>
      <c r="Q2548" s="523"/>
      <c r="R2548" s="523"/>
    </row>
    <row r="2549" spans="1:18" s="471" customFormat="1" ht="12.75" customHeight="1" x14ac:dyDescent="0.25">
      <c r="A2549" s="467"/>
      <c r="B2549" s="523"/>
      <c r="C2549" s="523"/>
      <c r="D2549" s="523"/>
      <c r="E2549" s="523"/>
      <c r="F2549" s="523"/>
      <c r="G2549" s="523"/>
      <c r="H2549" s="523"/>
      <c r="I2549" s="523"/>
      <c r="J2549" s="523"/>
      <c r="K2549" s="523"/>
      <c r="L2549" s="523"/>
      <c r="M2549" s="523"/>
      <c r="N2549" s="523"/>
      <c r="O2549" s="523"/>
      <c r="P2549" s="523"/>
      <c r="Q2549" s="523"/>
      <c r="R2549" s="523"/>
    </row>
    <row r="2550" spans="1:18" s="471" customFormat="1" ht="12.75" customHeight="1" x14ac:dyDescent="0.25">
      <c r="A2550" s="467"/>
      <c r="B2550" s="523"/>
      <c r="C2550" s="523"/>
      <c r="D2550" s="523"/>
      <c r="E2550" s="523"/>
      <c r="F2550" s="523"/>
      <c r="G2550" s="523"/>
      <c r="H2550" s="523"/>
      <c r="I2550" s="523"/>
      <c r="J2550" s="523"/>
      <c r="K2550" s="523"/>
      <c r="L2550" s="523"/>
      <c r="M2550" s="523"/>
      <c r="N2550" s="523"/>
      <c r="O2550" s="523"/>
      <c r="P2550" s="523"/>
      <c r="Q2550" s="523"/>
      <c r="R2550" s="523"/>
    </row>
    <row r="2551" spans="1:18" s="471" customFormat="1" ht="12.75" customHeight="1" x14ac:dyDescent="0.25">
      <c r="A2551" s="467"/>
      <c r="B2551" s="523"/>
      <c r="C2551" s="523"/>
      <c r="D2551" s="523"/>
      <c r="E2551" s="523"/>
      <c r="F2551" s="523"/>
      <c r="G2551" s="523"/>
      <c r="H2551" s="523"/>
      <c r="I2551" s="523"/>
      <c r="J2551" s="523"/>
      <c r="K2551" s="523"/>
      <c r="L2551" s="523"/>
      <c r="M2551" s="523"/>
      <c r="N2551" s="523"/>
      <c r="O2551" s="523"/>
      <c r="P2551" s="523"/>
      <c r="Q2551" s="523"/>
      <c r="R2551" s="523"/>
    </row>
    <row r="2552" spans="1:18" s="471" customFormat="1" ht="12.75" customHeight="1" x14ac:dyDescent="0.25">
      <c r="A2552" s="467"/>
      <c r="B2552" s="523"/>
      <c r="C2552" s="523"/>
      <c r="D2552" s="523"/>
      <c r="E2552" s="523"/>
      <c r="F2552" s="523"/>
      <c r="G2552" s="523"/>
      <c r="H2552" s="523"/>
      <c r="I2552" s="523"/>
      <c r="J2552" s="523"/>
      <c r="K2552" s="523"/>
      <c r="L2552" s="523"/>
      <c r="M2552" s="523"/>
      <c r="N2552" s="523"/>
      <c r="O2552" s="523"/>
      <c r="P2552" s="523"/>
      <c r="Q2552" s="523"/>
      <c r="R2552" s="523"/>
    </row>
    <row r="2553" spans="1:18" s="471" customFormat="1" ht="12.75" customHeight="1" x14ac:dyDescent="0.25">
      <c r="A2553" s="467"/>
      <c r="B2553" s="523"/>
      <c r="C2553" s="523"/>
      <c r="D2553" s="523"/>
      <c r="E2553" s="523"/>
      <c r="F2553" s="523"/>
      <c r="G2553" s="523"/>
      <c r="H2553" s="523"/>
      <c r="I2553" s="523"/>
      <c r="J2553" s="523"/>
      <c r="K2553" s="523"/>
      <c r="L2553" s="523"/>
      <c r="M2553" s="523"/>
      <c r="N2553" s="523"/>
      <c r="O2553" s="523"/>
      <c r="P2553" s="523"/>
      <c r="Q2553" s="523"/>
      <c r="R2553" s="523"/>
    </row>
    <row r="2554" spans="1:18" s="471" customFormat="1" ht="12.75" customHeight="1" x14ac:dyDescent="0.25">
      <c r="A2554" s="467"/>
      <c r="B2554" s="523"/>
      <c r="C2554" s="523"/>
      <c r="D2554" s="523"/>
      <c r="E2554" s="523"/>
      <c r="F2554" s="523"/>
      <c r="G2554" s="523"/>
      <c r="H2554" s="523"/>
      <c r="I2554" s="523"/>
      <c r="J2554" s="523"/>
      <c r="K2554" s="523"/>
      <c r="L2554" s="523"/>
      <c r="M2554" s="523"/>
      <c r="N2554" s="523"/>
      <c r="O2554" s="523"/>
      <c r="P2554" s="523"/>
      <c r="Q2554" s="523"/>
      <c r="R2554" s="523"/>
    </row>
    <row r="2555" spans="1:18" s="471" customFormat="1" ht="12.75" customHeight="1" x14ac:dyDescent="0.25">
      <c r="A2555" s="467"/>
      <c r="B2555" s="523"/>
      <c r="C2555" s="523"/>
      <c r="D2555" s="523"/>
      <c r="E2555" s="523"/>
      <c r="F2555" s="523"/>
      <c r="G2555" s="523"/>
      <c r="H2555" s="523"/>
      <c r="I2555" s="523"/>
      <c r="J2555" s="523"/>
      <c r="K2555" s="523"/>
      <c r="L2555" s="523"/>
      <c r="M2555" s="523"/>
      <c r="N2555" s="523"/>
      <c r="O2555" s="523"/>
      <c r="P2555" s="523"/>
      <c r="Q2555" s="523"/>
      <c r="R2555" s="523"/>
    </row>
    <row r="2556" spans="1:18" s="471" customFormat="1" ht="12.75" customHeight="1" x14ac:dyDescent="0.25">
      <c r="A2556" s="467"/>
      <c r="B2556" s="523"/>
      <c r="C2556" s="523"/>
      <c r="D2556" s="523"/>
      <c r="E2556" s="523"/>
      <c r="F2556" s="523"/>
      <c r="G2556" s="523"/>
      <c r="H2556" s="523"/>
      <c r="I2556" s="523"/>
      <c r="J2556" s="523"/>
      <c r="K2556" s="523"/>
      <c r="L2556" s="523"/>
      <c r="M2556" s="523"/>
      <c r="N2556" s="523"/>
      <c r="O2556" s="523"/>
      <c r="P2556" s="523"/>
      <c r="Q2556" s="523"/>
      <c r="R2556" s="523"/>
    </row>
    <row r="2557" spans="1:18" s="471" customFormat="1" ht="12.75" customHeight="1" x14ac:dyDescent="0.25">
      <c r="A2557" s="467"/>
      <c r="B2557" s="523"/>
      <c r="C2557" s="523"/>
      <c r="D2557" s="523"/>
      <c r="E2557" s="523"/>
      <c r="F2557" s="523"/>
      <c r="G2557" s="523"/>
      <c r="H2557" s="523"/>
      <c r="I2557" s="523"/>
      <c r="J2557" s="523"/>
      <c r="K2557" s="523"/>
      <c r="L2557" s="523"/>
      <c r="M2557" s="523"/>
      <c r="N2557" s="523"/>
      <c r="O2557" s="523"/>
      <c r="P2557" s="523"/>
      <c r="Q2557" s="523"/>
      <c r="R2557" s="523"/>
    </row>
    <row r="2558" spans="1:18" s="471" customFormat="1" ht="12.75" customHeight="1" x14ac:dyDescent="0.25">
      <c r="A2558" s="467"/>
      <c r="B2558" s="523"/>
      <c r="C2558" s="523"/>
      <c r="D2558" s="523"/>
      <c r="E2558" s="523"/>
      <c r="F2558" s="523"/>
      <c r="G2558" s="523"/>
      <c r="H2558" s="523"/>
      <c r="I2558" s="523"/>
      <c r="J2558" s="523"/>
      <c r="K2558" s="523"/>
      <c r="L2558" s="523"/>
      <c r="M2558" s="523"/>
      <c r="N2558" s="523"/>
      <c r="O2558" s="523"/>
      <c r="P2558" s="523"/>
      <c r="Q2558" s="523"/>
      <c r="R2558" s="523"/>
    </row>
    <row r="2559" spans="1:18" s="471" customFormat="1" ht="12.75" customHeight="1" x14ac:dyDescent="0.25">
      <c r="A2559" s="467"/>
      <c r="B2559" s="523"/>
      <c r="C2559" s="523"/>
      <c r="D2559" s="523"/>
      <c r="E2559" s="523"/>
      <c r="F2559" s="523"/>
      <c r="G2559" s="523"/>
      <c r="H2559" s="523"/>
      <c r="I2559" s="523"/>
      <c r="J2559" s="523"/>
      <c r="K2559" s="523"/>
      <c r="L2559" s="523"/>
      <c r="M2559" s="523"/>
      <c r="N2559" s="523"/>
      <c r="O2559" s="523"/>
      <c r="P2559" s="523"/>
      <c r="Q2559" s="523"/>
      <c r="R2559" s="523"/>
    </row>
    <row r="2560" spans="1:18" s="471" customFormat="1" ht="12.75" customHeight="1" x14ac:dyDescent="0.25">
      <c r="A2560" s="467"/>
      <c r="B2560" s="523"/>
      <c r="C2560" s="523"/>
      <c r="D2560" s="523"/>
      <c r="E2560" s="523"/>
      <c r="F2560" s="523"/>
      <c r="G2560" s="523"/>
      <c r="H2560" s="523"/>
      <c r="I2560" s="523"/>
      <c r="J2560" s="523"/>
      <c r="K2560" s="523"/>
      <c r="L2560" s="523"/>
      <c r="M2560" s="523"/>
      <c r="N2560" s="523"/>
      <c r="O2560" s="523"/>
      <c r="P2560" s="523"/>
      <c r="Q2560" s="523"/>
      <c r="R2560" s="523"/>
    </row>
    <row r="2561" spans="1:18" s="471" customFormat="1" ht="12.75" customHeight="1" x14ac:dyDescent="0.25">
      <c r="A2561" s="467"/>
      <c r="B2561" s="523"/>
      <c r="C2561" s="523"/>
      <c r="D2561" s="523"/>
      <c r="E2561" s="523"/>
      <c r="F2561" s="523"/>
      <c r="G2561" s="523"/>
      <c r="H2561" s="523"/>
      <c r="I2561" s="523"/>
      <c r="J2561" s="523"/>
      <c r="K2561" s="523"/>
      <c r="L2561" s="523"/>
      <c r="M2561" s="523"/>
      <c r="N2561" s="523"/>
      <c r="O2561" s="523"/>
      <c r="P2561" s="523"/>
      <c r="Q2561" s="523"/>
      <c r="R2561" s="523"/>
    </row>
    <row r="2562" spans="1:18" s="471" customFormat="1" ht="12.75" customHeight="1" x14ac:dyDescent="0.25">
      <c r="A2562" s="467"/>
      <c r="B2562" s="523"/>
      <c r="C2562" s="523"/>
      <c r="D2562" s="523"/>
      <c r="E2562" s="523"/>
      <c r="F2562" s="523"/>
      <c r="G2562" s="523"/>
      <c r="H2562" s="523"/>
      <c r="I2562" s="523"/>
      <c r="J2562" s="523"/>
      <c r="K2562" s="523"/>
      <c r="L2562" s="523"/>
      <c r="M2562" s="523"/>
      <c r="N2562" s="523"/>
      <c r="O2562" s="523"/>
      <c r="P2562" s="523"/>
      <c r="Q2562" s="523"/>
      <c r="R2562" s="523"/>
    </row>
    <row r="2563" spans="1:18" s="471" customFormat="1" ht="12.75" customHeight="1" x14ac:dyDescent="0.25">
      <c r="A2563" s="467"/>
      <c r="B2563" s="523"/>
      <c r="C2563" s="523"/>
      <c r="D2563" s="523"/>
      <c r="E2563" s="523"/>
      <c r="F2563" s="523"/>
      <c r="G2563" s="523"/>
      <c r="H2563" s="523"/>
      <c r="I2563" s="523"/>
      <c r="J2563" s="523"/>
      <c r="K2563" s="523"/>
      <c r="L2563" s="523"/>
      <c r="M2563" s="523"/>
      <c r="N2563" s="523"/>
      <c r="O2563" s="523"/>
      <c r="P2563" s="523"/>
      <c r="Q2563" s="523"/>
      <c r="R2563" s="523"/>
    </row>
    <row r="2564" spans="1:18" s="471" customFormat="1" ht="12.75" customHeight="1" x14ac:dyDescent="0.25">
      <c r="A2564" s="467"/>
      <c r="B2564" s="523"/>
      <c r="C2564" s="523"/>
      <c r="D2564" s="523"/>
      <c r="E2564" s="523"/>
      <c r="F2564" s="523"/>
      <c r="G2564" s="523"/>
      <c r="H2564" s="523"/>
      <c r="I2564" s="523"/>
      <c r="J2564" s="523"/>
      <c r="K2564" s="523"/>
      <c r="L2564" s="523"/>
      <c r="M2564" s="523"/>
      <c r="N2564" s="523"/>
      <c r="O2564" s="523"/>
      <c r="P2564" s="523"/>
      <c r="Q2564" s="523"/>
      <c r="R2564" s="523"/>
    </row>
    <row r="2565" spans="1:18" s="471" customFormat="1" ht="12.75" customHeight="1" x14ac:dyDescent="0.25">
      <c r="A2565" s="467"/>
      <c r="B2565" s="523"/>
      <c r="C2565" s="523"/>
      <c r="D2565" s="523"/>
      <c r="E2565" s="523"/>
      <c r="F2565" s="523"/>
      <c r="G2565" s="523"/>
      <c r="H2565" s="523"/>
      <c r="I2565" s="523"/>
      <c r="J2565" s="523"/>
      <c r="K2565" s="523"/>
      <c r="L2565" s="523"/>
      <c r="M2565" s="523"/>
      <c r="N2565" s="523"/>
      <c r="O2565" s="523"/>
      <c r="P2565" s="523"/>
      <c r="Q2565" s="523"/>
      <c r="R2565" s="523"/>
    </row>
    <row r="2566" spans="1:18" s="471" customFormat="1" ht="12.75" customHeight="1" x14ac:dyDescent="0.25">
      <c r="A2566" s="467"/>
      <c r="B2566" s="523"/>
      <c r="C2566" s="523"/>
      <c r="D2566" s="523"/>
      <c r="E2566" s="523"/>
      <c r="F2566" s="523"/>
      <c r="G2566" s="523"/>
      <c r="H2566" s="523"/>
      <c r="I2566" s="523"/>
      <c r="J2566" s="523"/>
      <c r="K2566" s="523"/>
      <c r="L2566" s="523"/>
      <c r="M2566" s="523"/>
      <c r="N2566" s="523"/>
      <c r="O2566" s="523"/>
      <c r="P2566" s="523"/>
      <c r="Q2566" s="523"/>
      <c r="R2566" s="523"/>
    </row>
    <row r="2567" spans="1:18" s="471" customFormat="1" ht="12.75" customHeight="1" x14ac:dyDescent="0.25">
      <c r="A2567" s="467"/>
      <c r="B2567" s="523"/>
      <c r="C2567" s="523"/>
      <c r="D2567" s="523"/>
      <c r="E2567" s="523"/>
      <c r="F2567" s="523"/>
      <c r="G2567" s="523"/>
      <c r="H2567" s="523"/>
      <c r="I2567" s="523"/>
      <c r="J2567" s="523"/>
      <c r="K2567" s="523"/>
      <c r="L2567" s="523"/>
      <c r="M2567" s="523"/>
      <c r="N2567" s="523"/>
      <c r="O2567" s="523"/>
      <c r="P2567" s="523"/>
      <c r="Q2567" s="523"/>
      <c r="R2567" s="523"/>
    </row>
    <row r="2568" spans="1:18" s="471" customFormat="1" ht="12.75" customHeight="1" x14ac:dyDescent="0.25">
      <c r="A2568" s="467"/>
      <c r="B2568" s="523"/>
      <c r="C2568" s="523"/>
      <c r="D2568" s="523"/>
      <c r="E2568" s="523"/>
      <c r="F2568" s="523"/>
      <c r="G2568" s="523"/>
      <c r="H2568" s="523"/>
      <c r="I2568" s="523"/>
      <c r="J2568" s="523"/>
      <c r="K2568" s="523"/>
      <c r="L2568" s="523"/>
      <c r="M2568" s="523"/>
      <c r="N2568" s="523"/>
      <c r="O2568" s="523"/>
      <c r="P2568" s="523"/>
      <c r="Q2568" s="523"/>
      <c r="R2568" s="523"/>
    </row>
    <row r="2569" spans="1:18" s="471" customFormat="1" ht="12.75" customHeight="1" x14ac:dyDescent="0.25">
      <c r="A2569" s="467"/>
      <c r="B2569" s="523"/>
      <c r="C2569" s="523"/>
      <c r="D2569" s="523"/>
      <c r="E2569" s="523"/>
      <c r="F2569" s="523"/>
      <c r="G2569" s="523"/>
      <c r="H2569" s="523"/>
      <c r="I2569" s="523"/>
      <c r="J2569" s="523"/>
      <c r="K2569" s="523"/>
      <c r="L2569" s="523"/>
      <c r="M2569" s="523"/>
      <c r="N2569" s="523"/>
      <c r="O2569" s="523"/>
      <c r="P2569" s="523"/>
      <c r="Q2569" s="523"/>
      <c r="R2569" s="523"/>
    </row>
    <row r="2570" spans="1:18" s="471" customFormat="1" ht="12.75" customHeight="1" x14ac:dyDescent="0.25">
      <c r="A2570" s="467"/>
      <c r="B2570" s="523"/>
      <c r="C2570" s="523"/>
      <c r="D2570" s="523"/>
      <c r="E2570" s="523"/>
      <c r="F2570" s="523"/>
      <c r="G2570" s="523"/>
      <c r="H2570" s="523"/>
      <c r="I2570" s="523"/>
      <c r="J2570" s="523"/>
      <c r="K2570" s="523"/>
      <c r="L2570" s="523"/>
      <c r="M2570" s="523"/>
      <c r="N2570" s="523"/>
      <c r="O2570" s="523"/>
      <c r="P2570" s="523"/>
      <c r="Q2570" s="523"/>
      <c r="R2570" s="523"/>
    </row>
    <row r="2571" spans="1:18" s="471" customFormat="1" ht="12.75" customHeight="1" x14ac:dyDescent="0.25">
      <c r="A2571" s="467"/>
      <c r="B2571" s="523"/>
      <c r="C2571" s="523"/>
      <c r="D2571" s="523"/>
      <c r="E2571" s="523"/>
      <c r="F2571" s="523"/>
      <c r="G2571" s="523"/>
      <c r="H2571" s="523"/>
      <c r="I2571" s="523"/>
      <c r="J2571" s="523"/>
      <c r="K2571" s="523"/>
      <c r="L2571" s="523"/>
      <c r="M2571" s="523"/>
      <c r="N2571" s="523"/>
      <c r="O2571" s="523"/>
      <c r="P2571" s="523"/>
      <c r="Q2571" s="523"/>
      <c r="R2571" s="523"/>
    </row>
    <row r="2572" spans="1:18" s="471" customFormat="1" ht="12.75" customHeight="1" x14ac:dyDescent="0.25">
      <c r="A2572" s="467"/>
      <c r="B2572" s="523"/>
      <c r="C2572" s="523"/>
      <c r="D2572" s="523"/>
      <c r="E2572" s="523"/>
      <c r="F2572" s="523"/>
      <c r="G2572" s="523"/>
      <c r="H2572" s="523"/>
      <c r="I2572" s="523"/>
      <c r="J2572" s="523"/>
      <c r="K2572" s="523"/>
      <c r="L2572" s="523"/>
      <c r="M2572" s="523"/>
      <c r="N2572" s="523"/>
      <c r="O2572" s="523"/>
      <c r="P2572" s="523"/>
      <c r="Q2572" s="523"/>
      <c r="R2572" s="523"/>
    </row>
    <row r="2573" spans="1:18" s="471" customFormat="1" ht="12.75" customHeight="1" x14ac:dyDescent="0.25">
      <c r="A2573" s="467"/>
      <c r="B2573" s="523" t="s">
        <v>4313</v>
      </c>
      <c r="C2573" s="523"/>
      <c r="D2573" s="523"/>
      <c r="E2573" s="523"/>
      <c r="F2573" s="523"/>
      <c r="G2573" s="523"/>
      <c r="H2573" s="523"/>
      <c r="I2573" s="523"/>
      <c r="J2573" s="523"/>
      <c r="K2573" s="523"/>
      <c r="L2573" s="523"/>
      <c r="M2573" s="523"/>
      <c r="N2573" s="523"/>
      <c r="O2573" s="523"/>
      <c r="P2573" s="523"/>
      <c r="Q2573" s="523"/>
      <c r="R2573" s="523"/>
    </row>
  </sheetData>
  <mergeCells count="14">
    <mergeCell ref="B4:R6"/>
    <mergeCell ref="B8:R8"/>
    <mergeCell ref="I10:I11"/>
    <mergeCell ref="O10:O11"/>
    <mergeCell ref="I31:I32"/>
    <mergeCell ref="O31:O32"/>
    <mergeCell ref="B89:Q89"/>
    <mergeCell ref="B90:Q91"/>
    <mergeCell ref="I47:I48"/>
    <mergeCell ref="O47:O48"/>
    <mergeCell ref="I60:I61"/>
    <mergeCell ref="O60:O61"/>
    <mergeCell ref="I77:I78"/>
    <mergeCell ref="O77:O78"/>
  </mergeCells>
  <dataValidations count="2">
    <dataValidation type="whole" allowBlank="1" showInputMessage="1" showErrorMessage="1" error="Only whole numbers to be entered in this cell" sqref="F14:G14 F16:G28 F35:G35 F37:G44 F51:G51 F53:G57 F83:G86 F66:G74 F81:G81 F64:G64 K14 M14 K35 M35 K51 M51 K64 M64 K81 M81 Q14 Q16:Q28 Q35 Q37:Q44 Q51 Q53:Q57 Q64 Q66:Q74 Q81 Q83:Q86">
      <formula1>-1000000000</formula1>
      <formula2>1000000000</formula2>
    </dataValidation>
    <dataValidation type="list" allowBlank="1" showInputMessage="1" showErrorMessage="1" sqref="I66:I74 I53:I57 I35 O35 I37:I44 I14 O14 I16:I28">
      <formula1>"Yes, No"</formula1>
    </dataValidation>
  </dataValidations>
  <pageMargins left="0.74803149606299213" right="0.74803149606299213" top="0.98425196850393704" bottom="0.98425196850393704" header="0.51181102362204722" footer="0.51181102362204722"/>
  <pageSetup paperSize="9" scale="37"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3"/>
  <dimension ref="A1:AH88"/>
  <sheetViews>
    <sheetView zoomScale="85" zoomScaleNormal="85" workbookViewId="0"/>
  </sheetViews>
  <sheetFormatPr defaultRowHeight="12.75" customHeight="1" x14ac:dyDescent="0.25"/>
  <cols>
    <col min="1" max="1" width="13.54296875" customWidth="1"/>
    <col min="2" max="2" width="35.81640625" customWidth="1"/>
    <col min="3" max="3" width="54.1796875" customWidth="1"/>
    <col min="5" max="5" width="23.1796875" customWidth="1"/>
    <col min="6" max="6" width="11.81640625" customWidth="1"/>
    <col min="7" max="7" width="40.1796875" customWidth="1"/>
    <col min="8" max="8" width="44.81640625" customWidth="1"/>
    <col min="9" max="9" width="45.81640625" customWidth="1"/>
    <col min="10" max="10" width="34.81640625" customWidth="1"/>
    <col min="11" max="14" width="0" hidden="1" customWidth="1"/>
    <col min="15" max="15" width="38.81640625" customWidth="1"/>
    <col min="16" max="16" width="17.81640625" bestFit="1" customWidth="1"/>
    <col min="17" max="17" width="22" customWidth="1"/>
  </cols>
  <sheetData>
    <row r="1" spans="1:17" ht="70.5" x14ac:dyDescent="0.25">
      <c r="A1" s="146" t="s">
        <v>3074</v>
      </c>
      <c r="B1" s="146" t="s">
        <v>3075</v>
      </c>
      <c r="C1" s="146" t="s">
        <v>3076</v>
      </c>
      <c r="D1" s="146" t="s">
        <v>3077</v>
      </c>
      <c r="E1" s="146" t="s">
        <v>3078</v>
      </c>
      <c r="F1" s="146" t="s">
        <v>3079</v>
      </c>
      <c r="G1" s="146" t="s">
        <v>3080</v>
      </c>
      <c r="H1" s="146" t="s">
        <v>3081</v>
      </c>
      <c r="I1" s="146" t="s">
        <v>3082</v>
      </c>
      <c r="J1" s="146" t="s">
        <v>3083</v>
      </c>
      <c r="K1" s="147" t="s">
        <v>3084</v>
      </c>
      <c r="L1" s="148" t="s">
        <v>3085</v>
      </c>
      <c r="M1" s="149" t="s">
        <v>3086</v>
      </c>
      <c r="N1" s="149" t="s">
        <v>3087</v>
      </c>
      <c r="O1" s="150" t="s">
        <v>3088</v>
      </c>
      <c r="P1" s="146" t="s">
        <v>3089</v>
      </c>
      <c r="Q1" s="146" t="s">
        <v>3090</v>
      </c>
    </row>
    <row r="2" spans="1:17" ht="37.5" x14ac:dyDescent="0.25">
      <c r="A2" s="151" t="s">
        <v>3113</v>
      </c>
      <c r="B2" s="152" t="s">
        <v>3097</v>
      </c>
      <c r="C2" s="152" t="s">
        <v>3098</v>
      </c>
      <c r="D2" s="151" t="s">
        <v>3095</v>
      </c>
      <c r="E2" s="151" t="s">
        <v>3096</v>
      </c>
      <c r="F2" s="152">
        <f>'LP-PP&amp;E &amp; Invest Prop'!C26+'LP-PP&amp;E &amp; Invest Prop'!D26+'LP-PP&amp;E &amp; Invest Prop'!F26+'LP-PP&amp;E &amp; Invest Prop'!G26+'LP-PP&amp;E &amp; Invest Prop'!H26+'LP-PP&amp;E &amp; Invest Prop'!I26+'LP-PP&amp;E &amp; Invest Prop'!C29+'LP-PP&amp;E &amp; Invest Prop'!D29+'LP-PP&amp;E &amp; Invest Prop'!F29+'LP-PP&amp;E &amp; Invest Prop'!G29+'LP-PP&amp;E &amp; Invest Prop'!H29+'LP-PP&amp;E &amp; Invest Prop'!I29+'LP-I&amp;E NCS Subjective analysis'!E59</f>
        <v>0</v>
      </c>
      <c r="G2" s="152" t="str">
        <f t="shared" ref="G2:G15" si="0">IF(F2=0,"PASS","FAIL, Please check or provide commentary")</f>
        <v>PASS</v>
      </c>
      <c r="H2" s="152" t="s">
        <v>3114</v>
      </c>
      <c r="I2" s="153" t="s">
        <v>3099</v>
      </c>
      <c r="J2" s="153" t="s">
        <v>3100</v>
      </c>
      <c r="K2" s="154" t="s">
        <v>3092</v>
      </c>
      <c r="L2" s="154" t="s">
        <v>3093</v>
      </c>
      <c r="M2" s="154">
        <v>0</v>
      </c>
      <c r="N2" s="154">
        <v>0</v>
      </c>
      <c r="O2" s="155"/>
      <c r="P2" s="151" t="s">
        <v>3115</v>
      </c>
      <c r="Q2" s="157" t="s">
        <v>3116</v>
      </c>
    </row>
    <row r="3" spans="1:17" ht="37.5" x14ac:dyDescent="0.25">
      <c r="A3" s="151" t="s">
        <v>3117</v>
      </c>
      <c r="B3" s="152" t="s">
        <v>3101</v>
      </c>
      <c r="C3" s="152" t="s">
        <v>3102</v>
      </c>
      <c r="D3" s="151" t="s">
        <v>3095</v>
      </c>
      <c r="E3" s="151" t="s">
        <v>3096</v>
      </c>
      <c r="F3" s="152">
        <f>'LP-Intangibles'!C26+'LP-Intangibles'!D26+'LP-Intangibles'!E26+'LP-Intangibles'!F26+'LP-Intangibles'!H26+'LP-Intangibles'!I26+'LP-Intangibles'!C29+'LP-Intangibles'!D29+'LP-Intangibles'!E29+'LP-Intangibles'!F29+'LP-Intangibles'!H29+'LP-Intangibles'!I29+'LP-I&amp;E NCS Subjective analysis'!E60+'LP-PP&amp;E &amp; Invest Prop'!K26+'LP-PP&amp;E &amp; Invest Prop'!K29</f>
        <v>0</v>
      </c>
      <c r="G3" s="152" t="str">
        <f t="shared" si="0"/>
        <v>PASS</v>
      </c>
      <c r="H3" s="152" t="s">
        <v>3103</v>
      </c>
      <c r="I3" s="153" t="s">
        <v>3104</v>
      </c>
      <c r="J3" s="153" t="s">
        <v>3105</v>
      </c>
      <c r="K3" s="154" t="s">
        <v>3092</v>
      </c>
      <c r="L3" s="154" t="s">
        <v>3093</v>
      </c>
      <c r="M3" s="154">
        <v>0</v>
      </c>
      <c r="N3" s="154">
        <v>0</v>
      </c>
      <c r="O3" s="155"/>
      <c r="P3" s="151" t="s">
        <v>3115</v>
      </c>
      <c r="Q3" s="157" t="s">
        <v>3118</v>
      </c>
    </row>
    <row r="4" spans="1:17" ht="37.5" x14ac:dyDescent="0.25">
      <c r="A4" s="151" t="s">
        <v>3119</v>
      </c>
      <c r="B4" s="152" t="s">
        <v>3112</v>
      </c>
      <c r="C4" s="152" t="s">
        <v>3120</v>
      </c>
      <c r="D4" s="151" t="s">
        <v>3095</v>
      </c>
      <c r="E4" s="151" t="s">
        <v>3096</v>
      </c>
      <c r="F4" s="152">
        <f>'LP-IAS 19 Pensions'!F11+'LP-IAS 19 Pensions'!H11+'LP-IAS 19 Pensions'!F26+'LP-CI&amp;E'!E43</f>
        <v>0</v>
      </c>
      <c r="G4" s="152" t="str">
        <f t="shared" si="0"/>
        <v>PASS</v>
      </c>
      <c r="H4" s="152" t="s">
        <v>3121</v>
      </c>
      <c r="I4" s="153" t="s">
        <v>3122</v>
      </c>
      <c r="J4" s="153" t="s">
        <v>3105</v>
      </c>
      <c r="K4" s="154" t="s">
        <v>3092</v>
      </c>
      <c r="L4" s="154" t="s">
        <v>3093</v>
      </c>
      <c r="M4" s="154">
        <v>0</v>
      </c>
      <c r="N4" s="154">
        <v>0</v>
      </c>
      <c r="O4" s="155"/>
      <c r="P4" s="151" t="s">
        <v>3115</v>
      </c>
      <c r="Q4" s="157" t="s">
        <v>3123</v>
      </c>
    </row>
    <row r="5" spans="1:17" ht="37.5" x14ac:dyDescent="0.25">
      <c r="A5" s="151" t="s">
        <v>3124</v>
      </c>
      <c r="B5" s="152" t="s">
        <v>3125</v>
      </c>
      <c r="C5" s="152" t="s">
        <v>3126</v>
      </c>
      <c r="D5" s="151" t="s">
        <v>3095</v>
      </c>
      <c r="E5" s="151" t="s">
        <v>3096</v>
      </c>
      <c r="F5" s="152">
        <f>'LP-IAS 19 Pensions'!F27+'LP-CI&amp;E'!E44</f>
        <v>0</v>
      </c>
      <c r="G5" s="152" t="str">
        <f t="shared" si="0"/>
        <v>PASS</v>
      </c>
      <c r="H5" s="152" t="s">
        <v>3127</v>
      </c>
      <c r="I5" s="153" t="s">
        <v>3128</v>
      </c>
      <c r="J5" s="153" t="s">
        <v>3105</v>
      </c>
      <c r="K5" s="154" t="s">
        <v>3092</v>
      </c>
      <c r="L5" s="154" t="s">
        <v>3093</v>
      </c>
      <c r="M5" s="154">
        <v>0</v>
      </c>
      <c r="N5" s="154">
        <v>0</v>
      </c>
      <c r="O5" s="155"/>
      <c r="P5" s="151" t="s">
        <v>3115</v>
      </c>
      <c r="Q5" s="157" t="s">
        <v>3123</v>
      </c>
    </row>
    <row r="6" spans="1:17" ht="37.5" x14ac:dyDescent="0.25">
      <c r="A6" s="151" t="s">
        <v>3129</v>
      </c>
      <c r="B6" s="152" t="s">
        <v>3108</v>
      </c>
      <c r="C6" s="152" t="s">
        <v>3109</v>
      </c>
      <c r="D6" s="151" t="s">
        <v>3095</v>
      </c>
      <c r="E6" s="151" t="s">
        <v>3096</v>
      </c>
      <c r="F6" s="158">
        <f>'LP-IAS 19 Pensions'!F17+'LP-IAS 19 Pensions'!H17+'LP-IAS 19 Pensions'!F35+'LP-IAS 19 Pensions'!F18+'LP-IAS 19 Pensions'!H18+'LP-IAS 19 Pensions'!F34+'LP-Reserves'!W20</f>
        <v>0</v>
      </c>
      <c r="G6" s="152" t="str">
        <f t="shared" si="0"/>
        <v>PASS</v>
      </c>
      <c r="H6" s="152" t="s">
        <v>3130</v>
      </c>
      <c r="I6" s="153" t="s">
        <v>3110</v>
      </c>
      <c r="J6" s="153" t="s">
        <v>3105</v>
      </c>
      <c r="K6" s="154" t="s">
        <v>3092</v>
      </c>
      <c r="L6" s="154" t="s">
        <v>3093</v>
      </c>
      <c r="M6" s="154">
        <v>0</v>
      </c>
      <c r="N6" s="154">
        <v>0</v>
      </c>
      <c r="O6" s="155"/>
      <c r="P6" s="151" t="s">
        <v>3115</v>
      </c>
      <c r="Q6" s="157" t="s">
        <v>3131</v>
      </c>
    </row>
    <row r="7" spans="1:17" ht="37.5" x14ac:dyDescent="0.25">
      <c r="A7" s="151" t="s">
        <v>3132</v>
      </c>
      <c r="B7" s="152" t="s">
        <v>3133</v>
      </c>
      <c r="C7" s="152" t="s">
        <v>3134</v>
      </c>
      <c r="D7" s="151" t="s">
        <v>3095</v>
      </c>
      <c r="E7" s="151" t="s">
        <v>3096</v>
      </c>
      <c r="F7" s="152">
        <f>'LP-IAS 19 Pensions'!F10+'LP-IAS 19 Pensions'!H10+'LP-I&amp;E NCS Subjective analysis'!E10</f>
        <v>0</v>
      </c>
      <c r="G7" s="152" t="str">
        <f t="shared" si="0"/>
        <v>PASS</v>
      </c>
      <c r="H7" s="152" t="s">
        <v>3135</v>
      </c>
      <c r="I7" s="153" t="s">
        <v>3136</v>
      </c>
      <c r="J7" s="153" t="s">
        <v>3105</v>
      </c>
      <c r="K7" s="154" t="s">
        <v>3092</v>
      </c>
      <c r="L7" s="154" t="s">
        <v>3093</v>
      </c>
      <c r="M7" s="154">
        <v>0</v>
      </c>
      <c r="N7" s="154">
        <v>0</v>
      </c>
      <c r="O7" s="155"/>
      <c r="P7" s="151" t="s">
        <v>3115</v>
      </c>
      <c r="Q7" s="157" t="s">
        <v>3137</v>
      </c>
    </row>
    <row r="8" spans="1:17" ht="37.5" x14ac:dyDescent="0.25">
      <c r="A8" s="151" t="s">
        <v>3138</v>
      </c>
      <c r="B8" s="152" t="s">
        <v>3139</v>
      </c>
      <c r="C8" s="152" t="s">
        <v>3140</v>
      </c>
      <c r="D8" s="151" t="s">
        <v>3095</v>
      </c>
      <c r="E8" s="151" t="s">
        <v>3096</v>
      </c>
      <c r="F8" s="152">
        <f>'LP-IAS 19 Pensions'!F14+'LP-IAS 19 Pensions'!H14+'LP-I&amp;E NCS Subjective analysis'!E11</f>
        <v>0</v>
      </c>
      <c r="G8" s="152" t="str">
        <f t="shared" si="0"/>
        <v>PASS</v>
      </c>
      <c r="H8" s="152" t="s">
        <v>3141</v>
      </c>
      <c r="I8" s="153" t="s">
        <v>3142</v>
      </c>
      <c r="J8" s="153" t="s">
        <v>3105</v>
      </c>
      <c r="K8" s="154" t="s">
        <v>3092</v>
      </c>
      <c r="L8" s="154" t="s">
        <v>3093</v>
      </c>
      <c r="M8" s="154">
        <v>0</v>
      </c>
      <c r="N8" s="154">
        <v>0</v>
      </c>
      <c r="O8" s="155"/>
      <c r="P8" s="151" t="s">
        <v>3115</v>
      </c>
      <c r="Q8" s="157" t="s">
        <v>3137</v>
      </c>
    </row>
    <row r="9" spans="1:17" ht="37.5" x14ac:dyDescent="0.25">
      <c r="A9" s="151" t="s">
        <v>3143</v>
      </c>
      <c r="B9" s="152" t="s">
        <v>3144</v>
      </c>
      <c r="C9" s="152" t="s">
        <v>3145</v>
      </c>
      <c r="D9" s="151" t="s">
        <v>3095</v>
      </c>
      <c r="E9" s="151" t="s">
        <v>3096</v>
      </c>
      <c r="F9" s="152">
        <f>'LP-IAS 19 Pensions'!F16+'LP-IAS 19 Pensions'!H16+'LP-IAS 19 Pensions'!F33+'LP-I&amp;E NCS Subjective analysis'!E12</f>
        <v>0</v>
      </c>
      <c r="G9" s="152" t="str">
        <f t="shared" si="0"/>
        <v>PASS</v>
      </c>
      <c r="H9" s="152" t="s">
        <v>3146</v>
      </c>
      <c r="I9" s="153" t="s">
        <v>3147</v>
      </c>
      <c r="J9" s="153" t="s">
        <v>3105</v>
      </c>
      <c r="K9" s="154" t="s">
        <v>3092</v>
      </c>
      <c r="L9" s="154" t="s">
        <v>3093</v>
      </c>
      <c r="M9" s="154">
        <v>0</v>
      </c>
      <c r="N9" s="154">
        <v>0</v>
      </c>
      <c r="O9" s="155"/>
      <c r="P9" s="151" t="s">
        <v>3115</v>
      </c>
      <c r="Q9" s="157" t="s">
        <v>3137</v>
      </c>
    </row>
    <row r="10" spans="1:17" ht="37.5" x14ac:dyDescent="0.25">
      <c r="A10" s="151" t="s">
        <v>3148</v>
      </c>
      <c r="B10" s="152" t="s">
        <v>3149</v>
      </c>
      <c r="C10" s="152" t="s">
        <v>3150</v>
      </c>
      <c r="D10" s="151" t="s">
        <v>3095</v>
      </c>
      <c r="E10" s="151" t="s">
        <v>3096</v>
      </c>
      <c r="F10" s="152">
        <f>'LP-IAS 19 Pensions'!F12+'LP-IAS 19 Pensions'!F30</f>
        <v>0</v>
      </c>
      <c r="G10" s="152" t="str">
        <f t="shared" si="0"/>
        <v>PASS</v>
      </c>
      <c r="H10" s="152" t="s">
        <v>3151</v>
      </c>
      <c r="I10" s="153" t="s">
        <v>3152</v>
      </c>
      <c r="J10" s="153" t="s">
        <v>3105</v>
      </c>
      <c r="K10" s="154" t="s">
        <v>3092</v>
      </c>
      <c r="L10" s="154" t="s">
        <v>3093</v>
      </c>
      <c r="M10" s="154">
        <v>0</v>
      </c>
      <c r="N10" s="154">
        <v>0</v>
      </c>
      <c r="O10" s="155"/>
      <c r="P10" s="151" t="s">
        <v>3115</v>
      </c>
      <c r="Q10" s="157" t="s">
        <v>3153</v>
      </c>
    </row>
    <row r="11" spans="1:17" ht="37.5" x14ac:dyDescent="0.25">
      <c r="A11" s="151" t="s">
        <v>3154</v>
      </c>
      <c r="B11" s="152" t="s">
        <v>3155</v>
      </c>
      <c r="C11" s="152" t="s">
        <v>3156</v>
      </c>
      <c r="D11" s="151" t="s">
        <v>3095</v>
      </c>
      <c r="E11" s="151" t="s">
        <v>3096</v>
      </c>
      <c r="F11" s="152">
        <f>'LP-IAS 19 Pensions'!F13+'LP-IAS 19 Pensions'!F31</f>
        <v>0</v>
      </c>
      <c r="G11" s="152" t="str">
        <f t="shared" si="0"/>
        <v>PASS</v>
      </c>
      <c r="H11" s="152" t="s">
        <v>3157</v>
      </c>
      <c r="I11" s="153" t="s">
        <v>3158</v>
      </c>
      <c r="J11" s="153" t="s">
        <v>3105</v>
      </c>
      <c r="K11" s="154" t="s">
        <v>3092</v>
      </c>
      <c r="L11" s="154" t="s">
        <v>3093</v>
      </c>
      <c r="M11" s="154">
        <v>0</v>
      </c>
      <c r="N11" s="154">
        <v>0</v>
      </c>
      <c r="O11" s="155"/>
      <c r="P11" s="151" t="s">
        <v>3115</v>
      </c>
      <c r="Q11" s="157" t="s">
        <v>3153</v>
      </c>
    </row>
    <row r="12" spans="1:17" ht="37.5" x14ac:dyDescent="0.25">
      <c r="A12" s="151" t="s">
        <v>3159</v>
      </c>
      <c r="B12" s="152" t="s">
        <v>3160</v>
      </c>
      <c r="C12" s="152" t="s">
        <v>3161</v>
      </c>
      <c r="D12" s="151" t="s">
        <v>3095</v>
      </c>
      <c r="E12" s="151" t="s">
        <v>3096</v>
      </c>
      <c r="F12" s="152">
        <f>'LP-Add info-Transferred debt'!T89</f>
        <v>0</v>
      </c>
      <c r="G12" s="152" t="str">
        <f t="shared" si="0"/>
        <v>PASS</v>
      </c>
      <c r="H12" s="152" t="s">
        <v>3162</v>
      </c>
      <c r="I12" s="153" t="s">
        <v>3163</v>
      </c>
      <c r="J12" s="153" t="s">
        <v>3105</v>
      </c>
      <c r="K12" s="154" t="s">
        <v>3092</v>
      </c>
      <c r="L12" s="154" t="s">
        <v>3093</v>
      </c>
      <c r="M12" s="154">
        <v>0</v>
      </c>
      <c r="N12" s="154">
        <v>0</v>
      </c>
      <c r="O12" s="155"/>
      <c r="P12" s="151" t="s">
        <v>3115</v>
      </c>
      <c r="Q12" s="157" t="s">
        <v>3164</v>
      </c>
    </row>
    <row r="13" spans="1:17" ht="37.5" x14ac:dyDescent="0.25">
      <c r="A13" s="151" t="s">
        <v>3165</v>
      </c>
      <c r="B13" s="152" t="s">
        <v>3166</v>
      </c>
      <c r="C13" s="152" t="s">
        <v>3167</v>
      </c>
      <c r="D13" s="151" t="s">
        <v>3095</v>
      </c>
      <c r="E13" s="151" t="s">
        <v>3096</v>
      </c>
      <c r="F13" s="158">
        <f>'LP-Liabilities &amp; Provs'!G57+'LP-Liabilities &amp; Provs'!F74</f>
        <v>0</v>
      </c>
      <c r="G13" s="152" t="str">
        <f t="shared" si="0"/>
        <v>PASS</v>
      </c>
      <c r="H13" s="152" t="s">
        <v>3168</v>
      </c>
      <c r="I13" s="153" t="s">
        <v>3169</v>
      </c>
      <c r="J13" s="153" t="s">
        <v>3105</v>
      </c>
      <c r="K13" s="154" t="s">
        <v>3092</v>
      </c>
      <c r="L13" s="154" t="s">
        <v>3093</v>
      </c>
      <c r="M13" s="154">
        <v>0</v>
      </c>
      <c r="N13" s="154">
        <v>0</v>
      </c>
      <c r="O13" s="155"/>
      <c r="P13" s="151" t="s">
        <v>3115</v>
      </c>
      <c r="Q13" s="157" t="s">
        <v>3170</v>
      </c>
    </row>
    <row r="14" spans="1:17" ht="37.5" x14ac:dyDescent="0.25">
      <c r="A14" s="151" t="s">
        <v>3171</v>
      </c>
      <c r="B14" s="152" t="s">
        <v>3172</v>
      </c>
      <c r="C14" s="152" t="s">
        <v>3106</v>
      </c>
      <c r="D14" s="151" t="s">
        <v>3095</v>
      </c>
      <c r="E14" s="151" t="s">
        <v>3096</v>
      </c>
      <c r="F14" s="158">
        <f>'LP-PP&amp;E &amp; Invest Prop'!L16+'LP-PP&amp;E &amp; Invest Prop'!L28+'LP-PP&amp;E &amp; Invest Prop'!C75+'LP-PP&amp;E &amp; Invest Prop'!C76+'LP-Intangibles'!J16+'LP-Intangibles'!J28+'LP-Current Assets &amp; AHFS'!D12+'LP-Current Assets &amp; AHFS'!E12+'LP-Current Assets &amp; AHFS'!F12+'LP-Current Assets &amp; AHFS'!D92+'LP-Current Assets &amp; AHFS'!E92+'LP-Current Assets &amp; AHFS'!D96+'LP-Current Assets &amp; AHFS'!E96</f>
        <v>0</v>
      </c>
      <c r="G14" s="152" t="str">
        <f t="shared" si="0"/>
        <v>PASS</v>
      </c>
      <c r="H14" s="152" t="s">
        <v>3173</v>
      </c>
      <c r="I14" s="153" t="s">
        <v>3107</v>
      </c>
      <c r="J14" s="153" t="s">
        <v>3105</v>
      </c>
      <c r="K14" s="154" t="s">
        <v>3092</v>
      </c>
      <c r="L14" s="154" t="s">
        <v>3093</v>
      </c>
      <c r="M14" s="154">
        <v>0</v>
      </c>
      <c r="N14" s="154">
        <v>0</v>
      </c>
      <c r="O14" s="155"/>
      <c r="P14" s="151" t="s">
        <v>3115</v>
      </c>
      <c r="Q14" s="157" t="s">
        <v>3170</v>
      </c>
    </row>
    <row r="15" spans="1:17" ht="37.5" x14ac:dyDescent="0.25">
      <c r="A15" s="151" t="s">
        <v>3174</v>
      </c>
      <c r="B15" s="152" t="s">
        <v>3175</v>
      </c>
      <c r="C15" s="152" t="s">
        <v>3176</v>
      </c>
      <c r="D15" s="151" t="s">
        <v>3095</v>
      </c>
      <c r="E15" s="151" t="s">
        <v>3096</v>
      </c>
      <c r="F15" s="158">
        <f>'LP-Liabilities &amp; Provs'!D24+'LP-Liabilities &amp; Provs'!D39+'LP-Additional Data'!D41</f>
        <v>0</v>
      </c>
      <c r="G15" s="152" t="str">
        <f t="shared" si="0"/>
        <v>PASS</v>
      </c>
      <c r="H15" s="152" t="s">
        <v>3177</v>
      </c>
      <c r="I15" s="153" t="s">
        <v>3178</v>
      </c>
      <c r="J15" s="153" t="s">
        <v>3105</v>
      </c>
      <c r="K15" s="154" t="s">
        <v>3092</v>
      </c>
      <c r="L15" s="154" t="s">
        <v>3093</v>
      </c>
      <c r="M15" s="154">
        <v>0</v>
      </c>
      <c r="N15" s="154">
        <v>0</v>
      </c>
      <c r="O15" s="155"/>
      <c r="P15" s="151" t="s">
        <v>3115</v>
      </c>
      <c r="Q15" s="157" t="s">
        <v>3179</v>
      </c>
    </row>
    <row r="16" spans="1:17" ht="25" x14ac:dyDescent="0.25">
      <c r="A16" s="151" t="s">
        <v>3186</v>
      </c>
      <c r="B16" s="152" t="s">
        <v>3187</v>
      </c>
      <c r="C16" s="152" t="s">
        <v>3188</v>
      </c>
      <c r="D16" s="151" t="s">
        <v>3091</v>
      </c>
      <c r="E16" s="151" t="s">
        <v>3182</v>
      </c>
      <c r="F16" s="152">
        <f>'LP-IAS 19 Pensions'!F51+'LP-IAS 19 Pensions'!F52+'LP-IAS 19 Pensions'!F53</f>
        <v>0</v>
      </c>
      <c r="G16" s="152" t="str">
        <f>IF(F16&gt;99.9,IF(F16&lt;=100,"PASS","FAIL"),"FAIL")</f>
        <v>FAIL</v>
      </c>
      <c r="H16" s="152" t="s">
        <v>3189</v>
      </c>
      <c r="I16" s="153" t="s">
        <v>3190</v>
      </c>
      <c r="J16" s="153" t="s">
        <v>3191</v>
      </c>
      <c r="K16" s="154" t="s">
        <v>3092</v>
      </c>
      <c r="L16" s="154"/>
      <c r="M16" s="154">
        <v>99.9</v>
      </c>
      <c r="N16" s="154">
        <v>100.1</v>
      </c>
      <c r="O16" s="155"/>
      <c r="P16" s="151" t="s">
        <v>3115</v>
      </c>
      <c r="Q16" s="157" t="s">
        <v>3192</v>
      </c>
    </row>
    <row r="17" spans="1:17" ht="37.5" x14ac:dyDescent="0.25">
      <c r="A17" s="151" t="s">
        <v>3193</v>
      </c>
      <c r="B17" s="152" t="s">
        <v>3194</v>
      </c>
      <c r="C17" s="152" t="s">
        <v>3195</v>
      </c>
      <c r="D17" s="151" t="s">
        <v>3095</v>
      </c>
      <c r="E17" s="151" t="s">
        <v>3182</v>
      </c>
      <c r="F17" s="152">
        <f>'LP-IAS 19 Pensions'!F55</f>
        <v>0</v>
      </c>
      <c r="G17" s="152" t="str">
        <f>IF(F17&gt;=5,IF(F17&lt;=10,"PASS","FAIL, Please check or provide commentary"),"FAIL, Please check or provide commentary")</f>
        <v>FAIL, Please check or provide commentary</v>
      </c>
      <c r="H17" s="152" t="s">
        <v>3196</v>
      </c>
      <c r="I17" s="153" t="s">
        <v>3197</v>
      </c>
      <c r="J17" s="153" t="s">
        <v>3198</v>
      </c>
      <c r="K17" s="154" t="s">
        <v>3092</v>
      </c>
      <c r="L17" s="154"/>
      <c r="M17" s="154">
        <v>5</v>
      </c>
      <c r="N17" s="154">
        <v>10</v>
      </c>
      <c r="O17" s="155"/>
      <c r="P17" s="151" t="s">
        <v>3115</v>
      </c>
      <c r="Q17" s="157" t="s">
        <v>3192</v>
      </c>
    </row>
    <row r="18" spans="1:17" ht="37.5" x14ac:dyDescent="0.25">
      <c r="A18" s="151" t="s">
        <v>3199</v>
      </c>
      <c r="B18" s="152" t="s">
        <v>3200</v>
      </c>
      <c r="C18" s="152" t="s">
        <v>3195</v>
      </c>
      <c r="D18" s="151" t="s">
        <v>3095</v>
      </c>
      <c r="E18" s="151" t="s">
        <v>3182</v>
      </c>
      <c r="F18" s="152">
        <f>'LP-IAS 19 Pensions'!F57</f>
        <v>0</v>
      </c>
      <c r="G18" s="152" t="str">
        <f>IF(F18&gt;=2,IF(F18&lt;=8,"PASS","FAIL, Please check or provide commentary"),"FAIL, Please check or provide commentary")</f>
        <v>FAIL, Please check or provide commentary</v>
      </c>
      <c r="H18" s="152" t="s">
        <v>3201</v>
      </c>
      <c r="I18" s="153" t="s">
        <v>3202</v>
      </c>
      <c r="J18" s="153" t="s">
        <v>3198</v>
      </c>
      <c r="K18" s="154" t="s">
        <v>3092</v>
      </c>
      <c r="L18" s="154"/>
      <c r="M18" s="154">
        <v>2</v>
      </c>
      <c r="N18" s="154">
        <v>8</v>
      </c>
      <c r="O18" s="155"/>
      <c r="P18" s="151" t="s">
        <v>3115</v>
      </c>
      <c r="Q18" s="157" t="s">
        <v>3192</v>
      </c>
    </row>
    <row r="19" spans="1:17" ht="37.5" x14ac:dyDescent="0.25">
      <c r="A19" s="151" t="s">
        <v>3203</v>
      </c>
      <c r="B19" s="152" t="s">
        <v>3204</v>
      </c>
      <c r="C19" s="152" t="s">
        <v>3195</v>
      </c>
      <c r="D19" s="151" t="s">
        <v>3095</v>
      </c>
      <c r="E19" s="151" t="s">
        <v>3182</v>
      </c>
      <c r="F19" s="152">
        <f>'LP-IAS 19 Pensions'!F58</f>
        <v>0</v>
      </c>
      <c r="G19" s="152" t="str">
        <f>IF(F19&gt;=1,IF(F19&lt;=15,"PASS","FAIL, Please check or provide commentary"),"FAIL, Please check or provide commentary")</f>
        <v>FAIL, Please check or provide commentary</v>
      </c>
      <c r="H19" s="152" t="s">
        <v>3205</v>
      </c>
      <c r="I19" s="153" t="s">
        <v>3206</v>
      </c>
      <c r="J19" s="153" t="s">
        <v>3198</v>
      </c>
      <c r="K19" s="154" t="s">
        <v>3092</v>
      </c>
      <c r="L19" s="154"/>
      <c r="M19" s="154">
        <v>1</v>
      </c>
      <c r="N19" s="154">
        <v>15</v>
      </c>
      <c r="O19" s="155"/>
      <c r="P19" s="151" t="s">
        <v>3115</v>
      </c>
      <c r="Q19" s="157" t="s">
        <v>3192</v>
      </c>
    </row>
    <row r="20" spans="1:17" ht="37.5" x14ac:dyDescent="0.25">
      <c r="A20" s="151" t="s">
        <v>3207</v>
      </c>
      <c r="B20" s="152" t="s">
        <v>3208</v>
      </c>
      <c r="C20" s="152" t="s">
        <v>3209</v>
      </c>
      <c r="D20" s="151" t="s">
        <v>3095</v>
      </c>
      <c r="E20" s="151" t="s">
        <v>3182</v>
      </c>
      <c r="F20" s="152">
        <f>'LP-IAS 19 Pensions'!F45</f>
        <v>0</v>
      </c>
      <c r="G20" s="152" t="str">
        <f t="shared" ref="G20:G23" si="1">IF(F20&gt;0,IF(F20&lt;=10,"PASS","FAIL, Please check or provide commentary"),"FAIL, Please check or provide commentary")</f>
        <v>FAIL, Please check or provide commentary</v>
      </c>
      <c r="H20" s="152" t="s">
        <v>3210</v>
      </c>
      <c r="I20" s="153" t="s">
        <v>3211</v>
      </c>
      <c r="J20" s="153" t="s">
        <v>3198</v>
      </c>
      <c r="K20" s="154" t="s">
        <v>3092</v>
      </c>
      <c r="L20" s="154"/>
      <c r="M20" s="154">
        <v>0</v>
      </c>
      <c r="N20" s="154">
        <v>10</v>
      </c>
      <c r="O20" s="155"/>
      <c r="P20" s="151" t="s">
        <v>3115</v>
      </c>
      <c r="Q20" s="157" t="s">
        <v>3192</v>
      </c>
    </row>
    <row r="21" spans="1:17" ht="37.5" x14ac:dyDescent="0.25">
      <c r="A21" s="151" t="s">
        <v>3212</v>
      </c>
      <c r="B21" s="152" t="s">
        <v>3213</v>
      </c>
      <c r="C21" s="152" t="s">
        <v>3214</v>
      </c>
      <c r="D21" s="151" t="s">
        <v>3095</v>
      </c>
      <c r="E21" s="151" t="s">
        <v>3182</v>
      </c>
      <c r="F21" s="152">
        <f>'LP-IAS 19 Pensions'!F46</f>
        <v>0</v>
      </c>
      <c r="G21" s="152" t="str">
        <f t="shared" si="1"/>
        <v>FAIL, Please check or provide commentary</v>
      </c>
      <c r="H21" s="152" t="s">
        <v>3215</v>
      </c>
      <c r="I21" s="153" t="s">
        <v>3216</v>
      </c>
      <c r="J21" s="153" t="s">
        <v>3198</v>
      </c>
      <c r="K21" s="154" t="s">
        <v>3092</v>
      </c>
      <c r="L21" s="154"/>
      <c r="M21" s="154">
        <v>0</v>
      </c>
      <c r="N21" s="154">
        <v>10</v>
      </c>
      <c r="O21" s="155"/>
      <c r="P21" s="151" t="s">
        <v>3115</v>
      </c>
      <c r="Q21" s="157" t="s">
        <v>3192</v>
      </c>
    </row>
    <row r="22" spans="1:17" ht="37.5" x14ac:dyDescent="0.25">
      <c r="A22" s="151" t="s">
        <v>3217</v>
      </c>
      <c r="B22" s="152" t="s">
        <v>3218</v>
      </c>
      <c r="C22" s="152" t="s">
        <v>3219</v>
      </c>
      <c r="D22" s="151" t="s">
        <v>3095</v>
      </c>
      <c r="E22" s="151" t="s">
        <v>3182</v>
      </c>
      <c r="F22" s="152">
        <f>'LP-IAS 19 Pensions'!F47</f>
        <v>0</v>
      </c>
      <c r="G22" s="152" t="str">
        <f t="shared" si="1"/>
        <v>FAIL, Please check or provide commentary</v>
      </c>
      <c r="H22" s="152" t="s">
        <v>3220</v>
      </c>
      <c r="I22" s="153" t="s">
        <v>3221</v>
      </c>
      <c r="J22" s="153" t="s">
        <v>3198</v>
      </c>
      <c r="K22" s="154" t="s">
        <v>3092</v>
      </c>
      <c r="L22" s="154"/>
      <c r="M22" s="154">
        <v>0</v>
      </c>
      <c r="N22" s="154">
        <v>10</v>
      </c>
      <c r="O22" s="155"/>
      <c r="P22" s="151" t="s">
        <v>3115</v>
      </c>
      <c r="Q22" s="157" t="s">
        <v>3192</v>
      </c>
    </row>
    <row r="23" spans="1:17" ht="37.5" x14ac:dyDescent="0.25">
      <c r="A23" s="151" t="s">
        <v>3222</v>
      </c>
      <c r="B23" s="152" t="s">
        <v>3223</v>
      </c>
      <c r="C23" s="152" t="s">
        <v>3224</v>
      </c>
      <c r="D23" s="151" t="s">
        <v>3095</v>
      </c>
      <c r="E23" s="151" t="s">
        <v>3182</v>
      </c>
      <c r="F23" s="152">
        <f>'LP-IAS 19 Pensions'!F48</f>
        <v>0</v>
      </c>
      <c r="G23" s="152" t="str">
        <f t="shared" si="1"/>
        <v>FAIL, Please check or provide commentary</v>
      </c>
      <c r="H23" s="152" t="s">
        <v>3225</v>
      </c>
      <c r="I23" s="153" t="s">
        <v>3226</v>
      </c>
      <c r="J23" s="153" t="s">
        <v>3198</v>
      </c>
      <c r="K23" s="154" t="s">
        <v>3092</v>
      </c>
      <c r="L23" s="154"/>
      <c r="M23" s="154">
        <v>0</v>
      </c>
      <c r="N23" s="154">
        <v>10</v>
      </c>
      <c r="O23" s="155"/>
      <c r="P23" s="151" t="s">
        <v>3115</v>
      </c>
      <c r="Q23" s="157" t="s">
        <v>3192</v>
      </c>
    </row>
    <row r="24" spans="1:17" ht="37.5" x14ac:dyDescent="0.25">
      <c r="A24" s="151" t="s">
        <v>3227</v>
      </c>
      <c r="B24" s="152" t="s">
        <v>3228</v>
      </c>
      <c r="C24" s="152" t="s">
        <v>3229</v>
      </c>
      <c r="D24" s="151" t="s">
        <v>3095</v>
      </c>
      <c r="E24" s="151" t="s">
        <v>3182</v>
      </c>
      <c r="F24" s="152">
        <f>'LP-IAS 19 Pensions'!O45</f>
        <v>0.1</v>
      </c>
      <c r="G24" s="152" t="str">
        <f>IF(F24=0.1,"No Unfunded Scheme",IF(F24&gt;0,IF(F24&lt;=10,"PASS","FAIL, Please check or provide commentary"),"FAIL, Please check or provide commentary"))</f>
        <v>No Unfunded Scheme</v>
      </c>
      <c r="H24" s="152" t="s">
        <v>3230</v>
      </c>
      <c r="I24" s="153" t="s">
        <v>3231</v>
      </c>
      <c r="J24" s="153" t="s">
        <v>3198</v>
      </c>
      <c r="K24" s="154" t="s">
        <v>3092</v>
      </c>
      <c r="L24" s="154"/>
      <c r="M24" s="154">
        <v>0</v>
      </c>
      <c r="N24" s="154">
        <v>10</v>
      </c>
      <c r="O24" s="155"/>
      <c r="P24" s="151" t="s">
        <v>3115</v>
      </c>
      <c r="Q24" s="157" t="s">
        <v>3192</v>
      </c>
    </row>
    <row r="25" spans="1:17" ht="37.5" x14ac:dyDescent="0.25">
      <c r="A25" s="151" t="s">
        <v>3232</v>
      </c>
      <c r="B25" s="152" t="s">
        <v>3233</v>
      </c>
      <c r="C25" s="152" t="s">
        <v>3234</v>
      </c>
      <c r="D25" s="151" t="s">
        <v>3095</v>
      </c>
      <c r="E25" s="151" t="s">
        <v>3182</v>
      </c>
      <c r="F25" s="152">
        <f>'LP-IAS 19 Pensions'!O46</f>
        <v>0.1</v>
      </c>
      <c r="G25" s="152" t="str">
        <f>IF(F25=0.1,"No Unfunded Scheme",IF(F25&gt;0,IF(F25&lt;=10,"PASS","FAIL, Please check or provide commentary"),"FAIL, Please check or provide commentary"))</f>
        <v>No Unfunded Scheme</v>
      </c>
      <c r="H25" s="152" t="s">
        <v>3235</v>
      </c>
      <c r="I25" s="153" t="s">
        <v>3236</v>
      </c>
      <c r="J25" s="153" t="s">
        <v>3198</v>
      </c>
      <c r="K25" s="154" t="s">
        <v>3092</v>
      </c>
      <c r="L25" s="154"/>
      <c r="M25" s="154">
        <v>0</v>
      </c>
      <c r="N25" s="154">
        <v>10</v>
      </c>
      <c r="O25" s="155"/>
      <c r="P25" s="151" t="s">
        <v>3115</v>
      </c>
      <c r="Q25" s="157" t="s">
        <v>3192</v>
      </c>
    </row>
    <row r="26" spans="1:17" ht="37.5" x14ac:dyDescent="0.25">
      <c r="A26" s="151" t="s">
        <v>3237</v>
      </c>
      <c r="B26" s="152" t="s">
        <v>3238</v>
      </c>
      <c r="C26" s="152" t="s">
        <v>3239</v>
      </c>
      <c r="D26" s="151" t="s">
        <v>3095</v>
      </c>
      <c r="E26" s="151" t="s">
        <v>3182</v>
      </c>
      <c r="F26" s="152">
        <f>'LP-IAS 19 Pensions'!O47</f>
        <v>0.1</v>
      </c>
      <c r="G26" s="152" t="str">
        <f>IF(F26=0.1,"No Unfunded Scheme",IF(F26&gt;0,IF(F26&lt;=10,"PASS","FAIL, Please check or provide commentary"),"FAIL, Please check or provide commentary"))</f>
        <v>No Unfunded Scheme</v>
      </c>
      <c r="H26" s="152" t="s">
        <v>3240</v>
      </c>
      <c r="I26" s="153" t="s">
        <v>3241</v>
      </c>
      <c r="J26" s="153" t="s">
        <v>3198</v>
      </c>
      <c r="K26" s="154" t="s">
        <v>3092</v>
      </c>
      <c r="L26" s="154"/>
      <c r="M26" s="154">
        <v>0</v>
      </c>
      <c r="N26" s="154">
        <v>10</v>
      </c>
      <c r="O26" s="155"/>
      <c r="P26" s="151" t="s">
        <v>3115</v>
      </c>
      <c r="Q26" s="157" t="s">
        <v>3192</v>
      </c>
    </row>
    <row r="27" spans="1:17" ht="37.5" x14ac:dyDescent="0.25">
      <c r="A27" s="151" t="s">
        <v>3242</v>
      </c>
      <c r="B27" s="152" t="s">
        <v>3243</v>
      </c>
      <c r="C27" s="152" t="s">
        <v>3244</v>
      </c>
      <c r="D27" s="151" t="s">
        <v>3095</v>
      </c>
      <c r="E27" s="151" t="s">
        <v>3182</v>
      </c>
      <c r="F27" s="152">
        <f>'LP-IAS 19 Pensions'!O48</f>
        <v>0.1</v>
      </c>
      <c r="G27" s="152" t="str">
        <f>IF(F27=0.1,"No Unfunded Scheme",IF(F27&gt;0,IF(F27&lt;=10,"PASS","FAIL, Please check or provide commentary"),"FAIL, Please check or provide commentary"))</f>
        <v>No Unfunded Scheme</v>
      </c>
      <c r="H27" s="152" t="s">
        <v>3245</v>
      </c>
      <c r="I27" s="153" t="s">
        <v>3246</v>
      </c>
      <c r="J27" s="153" t="s">
        <v>3198</v>
      </c>
      <c r="K27" s="154" t="s">
        <v>3092</v>
      </c>
      <c r="L27" s="154"/>
      <c r="M27" s="154">
        <v>0</v>
      </c>
      <c r="N27" s="154">
        <v>10</v>
      </c>
      <c r="O27" s="155"/>
      <c r="P27" s="151" t="s">
        <v>3115</v>
      </c>
      <c r="Q27" s="157" t="s">
        <v>3192</v>
      </c>
    </row>
    <row r="28" spans="1:17" ht="25" x14ac:dyDescent="0.25">
      <c r="A28" s="151" t="s">
        <v>3247</v>
      </c>
      <c r="B28" s="152" t="s">
        <v>3248</v>
      </c>
      <c r="C28" s="152" t="s">
        <v>3249</v>
      </c>
      <c r="D28" s="151" t="s">
        <v>3095</v>
      </c>
      <c r="E28" s="151" t="s">
        <v>3096</v>
      </c>
      <c r="F28" s="156">
        <f>'LP-Additional Data'!D114</f>
        <v>0</v>
      </c>
      <c r="G28" s="152" t="str">
        <f>IF(F28&lt;&gt;0,"PASS","FAIL, Please check or provide commentary")</f>
        <v>FAIL, Please check or provide commentary</v>
      </c>
      <c r="H28" s="152" t="s">
        <v>3250</v>
      </c>
      <c r="I28" s="153" t="s">
        <v>3251</v>
      </c>
      <c r="J28" s="153" t="s">
        <v>3252</v>
      </c>
      <c r="K28" s="154" t="s">
        <v>3092</v>
      </c>
      <c r="L28" s="154" t="s">
        <v>3111</v>
      </c>
      <c r="M28" s="154">
        <v>0</v>
      </c>
      <c r="N28" s="154">
        <v>0</v>
      </c>
      <c r="O28" s="155"/>
      <c r="P28" s="151" t="s">
        <v>3115</v>
      </c>
      <c r="Q28" s="157" t="s">
        <v>3179</v>
      </c>
    </row>
    <row r="29" spans="1:17" ht="50" x14ac:dyDescent="0.25">
      <c r="A29" s="151" t="s">
        <v>3253</v>
      </c>
      <c r="B29" s="152" t="s">
        <v>3180</v>
      </c>
      <c r="C29" s="152" t="s">
        <v>3181</v>
      </c>
      <c r="D29" s="151" t="s">
        <v>3095</v>
      </c>
      <c r="E29" s="151" t="s">
        <v>3182</v>
      </c>
      <c r="F29" s="159">
        <f>'LP-I&amp;E NCS Subjective analysis'!I8</f>
        <v>0</v>
      </c>
      <c r="G29" s="152" t="str">
        <f>IF(F29&gt;=6,IF(F29&lt;=12,"PASS","FAIL, Please check or provide commentary"),"FAIL, Please check or provide commentary")</f>
        <v>FAIL, Please check or provide commentary</v>
      </c>
      <c r="H29" s="152" t="s">
        <v>3183</v>
      </c>
      <c r="I29" s="153" t="s">
        <v>3184</v>
      </c>
      <c r="J29" s="153" t="s">
        <v>3185</v>
      </c>
      <c r="K29" s="154" t="s">
        <v>3092</v>
      </c>
      <c r="L29" s="154"/>
      <c r="M29" s="154">
        <v>6</v>
      </c>
      <c r="N29" s="154">
        <v>12</v>
      </c>
      <c r="O29" s="155"/>
      <c r="P29" s="151" t="s">
        <v>3115</v>
      </c>
      <c r="Q29" s="157" t="s">
        <v>3254</v>
      </c>
    </row>
    <row r="30" spans="1:17" ht="62.5" x14ac:dyDescent="0.25">
      <c r="A30" s="151" t="s">
        <v>3383</v>
      </c>
      <c r="B30" s="152" t="s">
        <v>3303</v>
      </c>
      <c r="C30" s="152" t="s">
        <v>3304</v>
      </c>
      <c r="D30" s="151" t="s">
        <v>3091</v>
      </c>
      <c r="E30" s="151" t="s">
        <v>3256</v>
      </c>
      <c r="F30" s="156">
        <f>'LP-PP&amp;E &amp; Invest Prop'!C104</f>
        <v>0</v>
      </c>
      <c r="G30" s="152" t="str">
        <f t="shared" ref="G30:G34" si="2">IF(F30=M30,"PASS","FAIL")</f>
        <v>PASS</v>
      </c>
      <c r="H30" s="152" t="s">
        <v>3305</v>
      </c>
      <c r="I30" s="153" t="s">
        <v>3263</v>
      </c>
      <c r="J30" s="153" t="s">
        <v>3306</v>
      </c>
      <c r="K30" s="154" t="s">
        <v>3092</v>
      </c>
      <c r="L30" s="154" t="s">
        <v>3093</v>
      </c>
      <c r="M30" s="154">
        <v>0</v>
      </c>
      <c r="N30" s="154">
        <v>0</v>
      </c>
      <c r="O30" s="155"/>
      <c r="P30" s="160" t="s">
        <v>3115</v>
      </c>
      <c r="Q30" s="157" t="s">
        <v>3384</v>
      </c>
    </row>
    <row r="31" spans="1:17" ht="50" x14ac:dyDescent="0.25">
      <c r="A31" s="151" t="s">
        <v>3385</v>
      </c>
      <c r="B31" s="152" t="s">
        <v>3307</v>
      </c>
      <c r="C31" s="152" t="s">
        <v>3308</v>
      </c>
      <c r="D31" s="151" t="s">
        <v>3091</v>
      </c>
      <c r="E31" s="151" t="s">
        <v>3256</v>
      </c>
      <c r="F31" s="156">
        <f>'LP-PP&amp;E &amp; Invest Prop'!C105</f>
        <v>0</v>
      </c>
      <c r="G31" s="152" t="str">
        <f t="shared" si="2"/>
        <v>PASS</v>
      </c>
      <c r="H31" s="152" t="s">
        <v>3267</v>
      </c>
      <c r="I31" s="153" t="s">
        <v>3268</v>
      </c>
      <c r="J31" s="153" t="s">
        <v>3269</v>
      </c>
      <c r="K31" s="154" t="s">
        <v>3092</v>
      </c>
      <c r="L31" s="154" t="s">
        <v>3093</v>
      </c>
      <c r="M31" s="154">
        <v>0</v>
      </c>
      <c r="N31" s="154">
        <v>0</v>
      </c>
      <c r="O31" s="155"/>
      <c r="P31" s="160" t="s">
        <v>3115</v>
      </c>
      <c r="Q31" s="157" t="s">
        <v>3384</v>
      </c>
    </row>
    <row r="32" spans="1:17" ht="50" x14ac:dyDescent="0.25">
      <c r="A32" s="151" t="s">
        <v>3386</v>
      </c>
      <c r="B32" s="152" t="s">
        <v>3309</v>
      </c>
      <c r="C32" s="152" t="s">
        <v>3310</v>
      </c>
      <c r="D32" s="151" t="s">
        <v>3091</v>
      </c>
      <c r="E32" s="151" t="s">
        <v>3256</v>
      </c>
      <c r="F32" s="156">
        <f>'LP-PP&amp;E &amp; Invest Prop'!C106</f>
        <v>0</v>
      </c>
      <c r="G32" s="152" t="str">
        <f t="shared" si="2"/>
        <v>PASS</v>
      </c>
      <c r="H32" s="152" t="s">
        <v>3267</v>
      </c>
      <c r="I32" s="153" t="s">
        <v>3268</v>
      </c>
      <c r="J32" s="153" t="s">
        <v>3269</v>
      </c>
      <c r="K32" s="154" t="s">
        <v>3092</v>
      </c>
      <c r="L32" s="154" t="s">
        <v>3093</v>
      </c>
      <c r="M32" s="154">
        <v>0</v>
      </c>
      <c r="N32" s="154">
        <v>0</v>
      </c>
      <c r="O32" s="155"/>
      <c r="P32" s="160" t="s">
        <v>3115</v>
      </c>
      <c r="Q32" s="157" t="s">
        <v>3384</v>
      </c>
    </row>
    <row r="33" spans="1:17" ht="50" x14ac:dyDescent="0.25">
      <c r="A33" s="151" t="s">
        <v>3387</v>
      </c>
      <c r="B33" s="152" t="s">
        <v>3311</v>
      </c>
      <c r="C33" s="152" t="s">
        <v>3312</v>
      </c>
      <c r="D33" s="151" t="s">
        <v>3091</v>
      </c>
      <c r="E33" s="151" t="s">
        <v>3256</v>
      </c>
      <c r="F33" s="156">
        <f>'LP-PP&amp;E &amp; Invest Prop'!C107</f>
        <v>0</v>
      </c>
      <c r="G33" s="152" t="str">
        <f t="shared" si="2"/>
        <v>PASS</v>
      </c>
      <c r="H33" s="152" t="s">
        <v>3313</v>
      </c>
      <c r="I33" s="153" t="s">
        <v>3314</v>
      </c>
      <c r="J33" s="153" t="s">
        <v>3315</v>
      </c>
      <c r="K33" s="154" t="s">
        <v>3092</v>
      </c>
      <c r="L33" s="154" t="s">
        <v>3093</v>
      </c>
      <c r="M33" s="154">
        <v>0</v>
      </c>
      <c r="N33" s="154">
        <v>0</v>
      </c>
      <c r="O33" s="155"/>
      <c r="P33" s="160" t="s">
        <v>3115</v>
      </c>
      <c r="Q33" s="157" t="s">
        <v>3384</v>
      </c>
    </row>
    <row r="34" spans="1:17" ht="62.5" x14ac:dyDescent="0.25">
      <c r="A34" s="151" t="s">
        <v>3388</v>
      </c>
      <c r="B34" s="152" t="s">
        <v>3316</v>
      </c>
      <c r="C34" s="152" t="s">
        <v>3317</v>
      </c>
      <c r="D34" s="151" t="s">
        <v>3091</v>
      </c>
      <c r="E34" s="151" t="s">
        <v>3256</v>
      </c>
      <c r="F34" s="156">
        <f>'LP-PP&amp;E &amp; Invest Prop'!C108</f>
        <v>0</v>
      </c>
      <c r="G34" s="152" t="str">
        <f t="shared" si="2"/>
        <v>PASS</v>
      </c>
      <c r="H34" s="152" t="s">
        <v>3389</v>
      </c>
      <c r="I34" s="153" t="s">
        <v>3318</v>
      </c>
      <c r="J34" s="153" t="s">
        <v>3319</v>
      </c>
      <c r="K34" s="154" t="s">
        <v>3092</v>
      </c>
      <c r="L34" s="154" t="s">
        <v>3093</v>
      </c>
      <c r="M34" s="154">
        <v>0</v>
      </c>
      <c r="N34" s="154">
        <v>0</v>
      </c>
      <c r="O34" s="155"/>
      <c r="P34" s="160" t="s">
        <v>3115</v>
      </c>
      <c r="Q34" s="157" t="s">
        <v>3384</v>
      </c>
    </row>
    <row r="35" spans="1:17" ht="75" x14ac:dyDescent="0.25">
      <c r="A35" s="151" t="s">
        <v>3390</v>
      </c>
      <c r="B35" s="152" t="s">
        <v>3391</v>
      </c>
      <c r="C35" s="152" t="s">
        <v>3392</v>
      </c>
      <c r="D35" s="151" t="s">
        <v>3091</v>
      </c>
      <c r="E35" s="151" t="s">
        <v>3256</v>
      </c>
      <c r="F35" s="156">
        <f>'LP-PP&amp;E &amp; Invest Prop'!C109</f>
        <v>0</v>
      </c>
      <c r="G35" s="152" t="str">
        <f t="shared" ref="G35:G80" si="3">IF(F35=M35,"PASS","FAIL")</f>
        <v>PASS</v>
      </c>
      <c r="H35" s="152" t="s">
        <v>3393</v>
      </c>
      <c r="I35" s="153" t="s">
        <v>3263</v>
      </c>
      <c r="J35" s="153" t="s">
        <v>3394</v>
      </c>
      <c r="K35" s="154" t="s">
        <v>3092</v>
      </c>
      <c r="L35" s="154" t="s">
        <v>3093</v>
      </c>
      <c r="M35" s="154">
        <v>0</v>
      </c>
      <c r="N35" s="154">
        <v>0</v>
      </c>
      <c r="O35" s="155"/>
      <c r="P35" s="160" t="s">
        <v>3115</v>
      </c>
      <c r="Q35" s="157" t="s">
        <v>3384</v>
      </c>
    </row>
    <row r="36" spans="1:17" ht="50" x14ac:dyDescent="0.25">
      <c r="A36" s="151" t="s">
        <v>3395</v>
      </c>
      <c r="B36" s="152" t="s">
        <v>3396</v>
      </c>
      <c r="C36" s="152" t="s">
        <v>3397</v>
      </c>
      <c r="D36" s="151" t="s">
        <v>3091</v>
      </c>
      <c r="E36" s="151" t="s">
        <v>3256</v>
      </c>
      <c r="F36" s="156">
        <f>'LP-PP&amp;E &amp; Invest Prop'!C110</f>
        <v>0</v>
      </c>
      <c r="G36" s="152" t="str">
        <f t="shared" si="3"/>
        <v>PASS</v>
      </c>
      <c r="H36" s="152" t="s">
        <v>3267</v>
      </c>
      <c r="I36" s="153" t="s">
        <v>3268</v>
      </c>
      <c r="J36" s="153" t="s">
        <v>3269</v>
      </c>
      <c r="K36" s="154" t="s">
        <v>3092</v>
      </c>
      <c r="L36" s="154" t="s">
        <v>3093</v>
      </c>
      <c r="M36" s="154">
        <v>0</v>
      </c>
      <c r="N36" s="154">
        <v>0</v>
      </c>
      <c r="O36" s="155"/>
      <c r="P36" s="160" t="s">
        <v>3115</v>
      </c>
      <c r="Q36" s="157" t="s">
        <v>3384</v>
      </c>
    </row>
    <row r="37" spans="1:17" ht="50" x14ac:dyDescent="0.25">
      <c r="A37" s="151" t="s">
        <v>3398</v>
      </c>
      <c r="B37" s="152" t="s">
        <v>3399</v>
      </c>
      <c r="C37" s="152" t="s">
        <v>3400</v>
      </c>
      <c r="D37" s="151" t="s">
        <v>3091</v>
      </c>
      <c r="E37" s="151" t="s">
        <v>3256</v>
      </c>
      <c r="F37" s="156">
        <f>'LP-PP&amp;E &amp; Invest Prop'!C111</f>
        <v>0</v>
      </c>
      <c r="G37" s="152" t="str">
        <f t="shared" si="3"/>
        <v>PASS</v>
      </c>
      <c r="H37" s="152" t="s">
        <v>3401</v>
      </c>
      <c r="I37" s="153" t="s">
        <v>3314</v>
      </c>
      <c r="J37" s="153" t="s">
        <v>3315</v>
      </c>
      <c r="K37" s="154" t="s">
        <v>3092</v>
      </c>
      <c r="L37" s="154" t="s">
        <v>3093</v>
      </c>
      <c r="M37" s="154">
        <v>0</v>
      </c>
      <c r="N37" s="154">
        <v>0</v>
      </c>
      <c r="O37" s="155"/>
      <c r="P37" s="160" t="s">
        <v>3115</v>
      </c>
      <c r="Q37" s="157" t="s">
        <v>3384</v>
      </c>
    </row>
    <row r="38" spans="1:17" ht="75" x14ac:dyDescent="0.25">
      <c r="A38" s="151" t="s">
        <v>3402</v>
      </c>
      <c r="B38" s="152" t="s">
        <v>3403</v>
      </c>
      <c r="C38" s="152" t="s">
        <v>3404</v>
      </c>
      <c r="D38" s="151" t="s">
        <v>3091</v>
      </c>
      <c r="E38" s="151" t="s">
        <v>3256</v>
      </c>
      <c r="F38" s="156">
        <f>'LP-PP&amp;E &amp; Invest Prop'!C112</f>
        <v>0</v>
      </c>
      <c r="G38" s="152" t="str">
        <f t="shared" si="3"/>
        <v>PASS</v>
      </c>
      <c r="H38" s="152" t="s">
        <v>3405</v>
      </c>
      <c r="I38" s="153" t="s">
        <v>3406</v>
      </c>
      <c r="J38" s="153" t="s">
        <v>3407</v>
      </c>
      <c r="K38" s="154" t="s">
        <v>3092</v>
      </c>
      <c r="L38" s="154" t="s">
        <v>3093</v>
      </c>
      <c r="M38" s="154">
        <v>0</v>
      </c>
      <c r="N38" s="154">
        <v>0</v>
      </c>
      <c r="O38" s="155"/>
      <c r="P38" s="160" t="s">
        <v>3115</v>
      </c>
      <c r="Q38" s="157" t="s">
        <v>3384</v>
      </c>
    </row>
    <row r="39" spans="1:17" ht="62.5" x14ac:dyDescent="0.25">
      <c r="A39" s="151" t="s">
        <v>3408</v>
      </c>
      <c r="B39" s="152" t="s">
        <v>3320</v>
      </c>
      <c r="C39" s="152" t="s">
        <v>3409</v>
      </c>
      <c r="D39" s="151" t="s">
        <v>3091</v>
      </c>
      <c r="E39" s="151" t="s">
        <v>3256</v>
      </c>
      <c r="F39" s="156">
        <f>'LP-Intangibles'!C54</f>
        <v>0</v>
      </c>
      <c r="G39" s="152" t="str">
        <f t="shared" si="3"/>
        <v>PASS</v>
      </c>
      <c r="H39" s="152" t="s">
        <v>3410</v>
      </c>
      <c r="I39" s="153" t="s">
        <v>3411</v>
      </c>
      <c r="J39" s="153" t="s">
        <v>3321</v>
      </c>
      <c r="K39" s="154" t="s">
        <v>3092</v>
      </c>
      <c r="L39" s="154" t="s">
        <v>3093</v>
      </c>
      <c r="M39" s="154">
        <v>0</v>
      </c>
      <c r="N39" s="154">
        <v>0</v>
      </c>
      <c r="O39" s="155"/>
      <c r="P39" s="160" t="s">
        <v>3115</v>
      </c>
      <c r="Q39" s="157" t="s">
        <v>3412</v>
      </c>
    </row>
    <row r="40" spans="1:17" ht="50" x14ac:dyDescent="0.25">
      <c r="A40" s="151" t="s">
        <v>3413</v>
      </c>
      <c r="B40" s="152" t="s">
        <v>3322</v>
      </c>
      <c r="C40" s="152" t="s">
        <v>3323</v>
      </c>
      <c r="D40" s="151" t="s">
        <v>3091</v>
      </c>
      <c r="E40" s="151" t="s">
        <v>3256</v>
      </c>
      <c r="F40" s="156">
        <f>'LP-Intangibles'!C55</f>
        <v>0</v>
      </c>
      <c r="G40" s="152" t="str">
        <f t="shared" si="3"/>
        <v>PASS</v>
      </c>
      <c r="H40" s="152" t="s">
        <v>3267</v>
      </c>
      <c r="I40" s="153" t="s">
        <v>3268</v>
      </c>
      <c r="J40" s="153" t="s">
        <v>3324</v>
      </c>
      <c r="K40" s="154" t="s">
        <v>3092</v>
      </c>
      <c r="L40" s="154" t="s">
        <v>3093</v>
      </c>
      <c r="M40" s="154">
        <v>0</v>
      </c>
      <c r="N40" s="154">
        <v>0</v>
      </c>
      <c r="O40" s="155"/>
      <c r="P40" s="160" t="s">
        <v>3115</v>
      </c>
      <c r="Q40" s="157" t="s">
        <v>3412</v>
      </c>
    </row>
    <row r="41" spans="1:17" ht="50" x14ac:dyDescent="0.25">
      <c r="A41" s="151" t="s">
        <v>3414</v>
      </c>
      <c r="B41" s="152" t="s">
        <v>3325</v>
      </c>
      <c r="C41" s="152" t="s">
        <v>3326</v>
      </c>
      <c r="D41" s="151" t="s">
        <v>3091</v>
      </c>
      <c r="E41" s="151" t="s">
        <v>3256</v>
      </c>
      <c r="F41" s="156">
        <f>'LP-Intangibles'!C56</f>
        <v>0</v>
      </c>
      <c r="G41" s="152" t="str">
        <f t="shared" si="3"/>
        <v>PASS</v>
      </c>
      <c r="H41" s="152" t="s">
        <v>3267</v>
      </c>
      <c r="I41" s="153" t="s">
        <v>3268</v>
      </c>
      <c r="J41" s="153" t="s">
        <v>3324</v>
      </c>
      <c r="K41" s="154" t="s">
        <v>3092</v>
      </c>
      <c r="L41" s="154" t="s">
        <v>3093</v>
      </c>
      <c r="M41" s="154">
        <v>0</v>
      </c>
      <c r="N41" s="154">
        <v>0</v>
      </c>
      <c r="O41" s="155"/>
      <c r="P41" s="160" t="s">
        <v>3115</v>
      </c>
      <c r="Q41" s="157" t="s">
        <v>3412</v>
      </c>
    </row>
    <row r="42" spans="1:17" ht="62.5" x14ac:dyDescent="0.25">
      <c r="A42" s="151" t="s">
        <v>3415</v>
      </c>
      <c r="B42" s="152" t="s">
        <v>3327</v>
      </c>
      <c r="C42" s="152" t="s">
        <v>3317</v>
      </c>
      <c r="D42" s="151" t="s">
        <v>3091</v>
      </c>
      <c r="E42" s="151" t="s">
        <v>3256</v>
      </c>
      <c r="F42" s="156">
        <f>'LP-Intangibles'!C57</f>
        <v>0</v>
      </c>
      <c r="G42" s="152" t="str">
        <f t="shared" si="3"/>
        <v>PASS</v>
      </c>
      <c r="H42" s="152" t="s">
        <v>3416</v>
      </c>
      <c r="I42" s="153" t="s">
        <v>3328</v>
      </c>
      <c r="J42" s="153" t="s">
        <v>3329</v>
      </c>
      <c r="K42" s="154" t="s">
        <v>3092</v>
      </c>
      <c r="L42" s="154" t="s">
        <v>3093</v>
      </c>
      <c r="M42" s="154">
        <v>0</v>
      </c>
      <c r="N42" s="154">
        <v>0</v>
      </c>
      <c r="O42" s="155"/>
      <c r="P42" s="160" t="s">
        <v>3115</v>
      </c>
      <c r="Q42" s="157" t="s">
        <v>3412</v>
      </c>
    </row>
    <row r="43" spans="1:17" ht="62.5" x14ac:dyDescent="0.25">
      <c r="A43" s="151" t="s">
        <v>3417</v>
      </c>
      <c r="B43" s="152" t="s">
        <v>3418</v>
      </c>
      <c r="C43" s="152" t="s">
        <v>3419</v>
      </c>
      <c r="D43" s="151" t="s">
        <v>3091</v>
      </c>
      <c r="E43" s="151" t="s">
        <v>3256</v>
      </c>
      <c r="F43" s="156">
        <f>'LP-Inv, JVs &amp; Assoc'!C125</f>
        <v>0</v>
      </c>
      <c r="G43" s="152" t="str">
        <f t="shared" si="3"/>
        <v>PASS</v>
      </c>
      <c r="H43" s="152" t="s">
        <v>3420</v>
      </c>
      <c r="I43" s="153" t="s">
        <v>3263</v>
      </c>
      <c r="J43" s="153" t="s">
        <v>3298</v>
      </c>
      <c r="K43" s="154" t="s">
        <v>3092</v>
      </c>
      <c r="L43" s="154" t="s">
        <v>3093</v>
      </c>
      <c r="M43" s="154">
        <v>0</v>
      </c>
      <c r="N43" s="154">
        <v>0</v>
      </c>
      <c r="O43" s="155"/>
      <c r="P43" s="160" t="s">
        <v>3115</v>
      </c>
      <c r="Q43" s="157" t="s">
        <v>3421</v>
      </c>
    </row>
    <row r="44" spans="1:17" ht="75" x14ac:dyDescent="0.25">
      <c r="A44" s="151" t="s">
        <v>3422</v>
      </c>
      <c r="B44" s="152" t="s">
        <v>3423</v>
      </c>
      <c r="C44" s="152" t="s">
        <v>3424</v>
      </c>
      <c r="D44" s="151" t="s">
        <v>3091</v>
      </c>
      <c r="E44" s="151" t="s">
        <v>3256</v>
      </c>
      <c r="F44" s="156">
        <f>'LP-Inv, JVs &amp; Assoc'!C126</f>
        <v>0</v>
      </c>
      <c r="G44" s="152" t="str">
        <f t="shared" si="3"/>
        <v>PASS</v>
      </c>
      <c r="H44" s="152" t="s">
        <v>3299</v>
      </c>
      <c r="I44" s="153" t="s">
        <v>3263</v>
      </c>
      <c r="J44" s="153" t="s">
        <v>3300</v>
      </c>
      <c r="K44" s="154" t="s">
        <v>3092</v>
      </c>
      <c r="L44" s="154" t="s">
        <v>3093</v>
      </c>
      <c r="M44" s="154">
        <v>0</v>
      </c>
      <c r="N44" s="154">
        <v>0</v>
      </c>
      <c r="O44" s="155"/>
      <c r="P44" s="160" t="s">
        <v>3115</v>
      </c>
      <c r="Q44" s="157" t="s">
        <v>3421</v>
      </c>
    </row>
    <row r="45" spans="1:17" ht="50" x14ac:dyDescent="0.25">
      <c r="A45" s="151" t="s">
        <v>3425</v>
      </c>
      <c r="B45" s="152" t="s">
        <v>3426</v>
      </c>
      <c r="C45" s="152" t="s">
        <v>3427</v>
      </c>
      <c r="D45" s="151" t="s">
        <v>3091</v>
      </c>
      <c r="E45" s="151" t="s">
        <v>3256</v>
      </c>
      <c r="F45" s="156">
        <f>'LP-Inv, JVs &amp; Assoc'!C127</f>
        <v>0</v>
      </c>
      <c r="G45" s="152" t="str">
        <f t="shared" si="3"/>
        <v>PASS</v>
      </c>
      <c r="H45" s="152" t="s">
        <v>3428</v>
      </c>
      <c r="I45" s="153" t="s">
        <v>3429</v>
      </c>
      <c r="J45" s="153" t="s">
        <v>3301</v>
      </c>
      <c r="K45" s="154" t="s">
        <v>3092</v>
      </c>
      <c r="L45" s="154" t="s">
        <v>3093</v>
      </c>
      <c r="M45" s="154">
        <v>0</v>
      </c>
      <c r="N45" s="154">
        <v>0</v>
      </c>
      <c r="O45" s="155"/>
      <c r="P45" s="160" t="s">
        <v>3115</v>
      </c>
      <c r="Q45" s="157" t="s">
        <v>3421</v>
      </c>
    </row>
    <row r="46" spans="1:17" ht="50" x14ac:dyDescent="0.25">
      <c r="A46" s="151" t="s">
        <v>3430</v>
      </c>
      <c r="B46" s="152" t="s">
        <v>3431</v>
      </c>
      <c r="C46" s="152" t="s">
        <v>3432</v>
      </c>
      <c r="D46" s="151" t="s">
        <v>3091</v>
      </c>
      <c r="E46" s="151" t="s">
        <v>3256</v>
      </c>
      <c r="F46" s="152">
        <f>'LP-Inv, JVs &amp; Assoc'!C128</f>
        <v>0</v>
      </c>
      <c r="G46" s="152" t="str">
        <f t="shared" si="3"/>
        <v>PASS</v>
      </c>
      <c r="H46" s="152" t="s">
        <v>3433</v>
      </c>
      <c r="I46" s="153" t="s">
        <v>3434</v>
      </c>
      <c r="J46" s="153" t="s">
        <v>3301</v>
      </c>
      <c r="K46" s="154" t="s">
        <v>3092</v>
      </c>
      <c r="L46" s="154" t="s">
        <v>3093</v>
      </c>
      <c r="M46" s="154">
        <v>0</v>
      </c>
      <c r="N46" s="154">
        <v>0</v>
      </c>
      <c r="O46" s="155"/>
      <c r="P46" s="160" t="s">
        <v>3115</v>
      </c>
      <c r="Q46" s="157" t="s">
        <v>3421</v>
      </c>
    </row>
    <row r="47" spans="1:17" ht="37.5" x14ac:dyDescent="0.25">
      <c r="A47" s="151" t="s">
        <v>3435</v>
      </c>
      <c r="B47" s="152" t="s">
        <v>3436</v>
      </c>
      <c r="C47" s="152" t="s">
        <v>3437</v>
      </c>
      <c r="D47" s="151" t="s">
        <v>3091</v>
      </c>
      <c r="E47" s="151" t="s">
        <v>3256</v>
      </c>
      <c r="F47" s="152">
        <f>'LP-Inv, JVs &amp; Assoc'!C131</f>
        <v>0</v>
      </c>
      <c r="G47" s="152" t="str">
        <f t="shared" si="3"/>
        <v>PASS</v>
      </c>
      <c r="H47" s="152" t="s">
        <v>3438</v>
      </c>
      <c r="I47" s="153" t="s">
        <v>3439</v>
      </c>
      <c r="J47" s="153" t="s">
        <v>3302</v>
      </c>
      <c r="K47" s="154" t="s">
        <v>3092</v>
      </c>
      <c r="L47" s="154" t="s">
        <v>3093</v>
      </c>
      <c r="M47" s="154">
        <v>0</v>
      </c>
      <c r="N47" s="154">
        <v>0</v>
      </c>
      <c r="O47" s="155"/>
      <c r="P47" s="160" t="s">
        <v>3115</v>
      </c>
      <c r="Q47" s="157" t="s">
        <v>3421</v>
      </c>
    </row>
    <row r="48" spans="1:17" ht="37.5" x14ac:dyDescent="0.25">
      <c r="A48" s="151" t="s">
        <v>3440</v>
      </c>
      <c r="B48" s="152" t="s">
        <v>3441</v>
      </c>
      <c r="C48" s="152" t="s">
        <v>3442</v>
      </c>
      <c r="D48" s="151" t="s">
        <v>3091</v>
      </c>
      <c r="E48" s="151" t="s">
        <v>3256</v>
      </c>
      <c r="F48" s="152">
        <f>'LP-Inv, JVs &amp; Assoc'!C132</f>
        <v>0</v>
      </c>
      <c r="G48" s="152" t="str">
        <f t="shared" si="3"/>
        <v>PASS</v>
      </c>
      <c r="H48" s="152" t="s">
        <v>3443</v>
      </c>
      <c r="I48" s="153" t="s">
        <v>3444</v>
      </c>
      <c r="J48" s="153" t="s">
        <v>3302</v>
      </c>
      <c r="K48" s="154" t="s">
        <v>3092</v>
      </c>
      <c r="L48" s="154" t="s">
        <v>3093</v>
      </c>
      <c r="M48" s="154">
        <v>0</v>
      </c>
      <c r="N48" s="154">
        <v>0</v>
      </c>
      <c r="O48" s="155"/>
      <c r="P48" s="160" t="s">
        <v>3115</v>
      </c>
      <c r="Q48" s="157" t="s">
        <v>3421</v>
      </c>
    </row>
    <row r="49" spans="1:17" ht="75" x14ac:dyDescent="0.25">
      <c r="A49" s="151" t="s">
        <v>3445</v>
      </c>
      <c r="B49" s="152" t="s">
        <v>3446</v>
      </c>
      <c r="C49" s="152" t="s">
        <v>3447</v>
      </c>
      <c r="D49" s="151" t="s">
        <v>3091</v>
      </c>
      <c r="E49" s="151" t="s">
        <v>3256</v>
      </c>
      <c r="F49" s="152">
        <f>'LP-Inv, JVs &amp; Assoc'!C133</f>
        <v>0</v>
      </c>
      <c r="G49" s="152" t="str">
        <f t="shared" si="3"/>
        <v>PASS</v>
      </c>
      <c r="H49" s="152" t="s">
        <v>3448</v>
      </c>
      <c r="I49" s="153" t="s">
        <v>3263</v>
      </c>
      <c r="J49" s="153" t="s">
        <v>3449</v>
      </c>
      <c r="K49" s="154" t="s">
        <v>3092</v>
      </c>
      <c r="L49" s="154" t="s">
        <v>3093</v>
      </c>
      <c r="M49" s="154">
        <v>0</v>
      </c>
      <c r="N49" s="154">
        <v>0</v>
      </c>
      <c r="O49" s="155"/>
      <c r="P49" s="160" t="s">
        <v>3115</v>
      </c>
      <c r="Q49" s="157" t="s">
        <v>3421</v>
      </c>
    </row>
    <row r="50" spans="1:17" ht="50" x14ac:dyDescent="0.25">
      <c r="A50" s="151" t="s">
        <v>3450</v>
      </c>
      <c r="B50" s="152" t="s">
        <v>3451</v>
      </c>
      <c r="C50" s="152" t="s">
        <v>3452</v>
      </c>
      <c r="D50" s="151" t="s">
        <v>3091</v>
      </c>
      <c r="E50" s="151" t="s">
        <v>3256</v>
      </c>
      <c r="F50" s="152">
        <f>'LP-Inv, JVs &amp; Assoc'!C134</f>
        <v>0</v>
      </c>
      <c r="G50" s="152" t="str">
        <f t="shared" si="3"/>
        <v>PASS</v>
      </c>
      <c r="H50" s="152" t="s">
        <v>3267</v>
      </c>
      <c r="I50" s="153" t="s">
        <v>3268</v>
      </c>
      <c r="J50" s="153" t="s">
        <v>3269</v>
      </c>
      <c r="K50" s="154" t="s">
        <v>3092</v>
      </c>
      <c r="L50" s="154" t="s">
        <v>3093</v>
      </c>
      <c r="M50" s="154">
        <v>0</v>
      </c>
      <c r="N50" s="154">
        <v>0</v>
      </c>
      <c r="O50" s="155"/>
      <c r="P50" s="160" t="s">
        <v>3115</v>
      </c>
      <c r="Q50" s="157" t="s">
        <v>3421</v>
      </c>
    </row>
    <row r="51" spans="1:17" ht="75" x14ac:dyDescent="0.25">
      <c r="A51" s="151" t="s">
        <v>3453</v>
      </c>
      <c r="B51" s="152" t="s">
        <v>3343</v>
      </c>
      <c r="C51" s="152" t="s">
        <v>3344</v>
      </c>
      <c r="D51" s="151" t="s">
        <v>3091</v>
      </c>
      <c r="E51" s="151" t="s">
        <v>3256</v>
      </c>
      <c r="F51" s="156">
        <f>'LP-IAS 19 Pensions'!D64</f>
        <v>0</v>
      </c>
      <c r="G51" s="152" t="str">
        <f t="shared" si="3"/>
        <v>PASS</v>
      </c>
      <c r="H51" s="152" t="s">
        <v>3454</v>
      </c>
      <c r="I51" s="153" t="s">
        <v>3263</v>
      </c>
      <c r="J51" s="153" t="s">
        <v>3345</v>
      </c>
      <c r="K51" s="154" t="s">
        <v>3092</v>
      </c>
      <c r="L51" s="154" t="s">
        <v>3093</v>
      </c>
      <c r="M51" s="154">
        <v>0</v>
      </c>
      <c r="N51" s="154">
        <v>0</v>
      </c>
      <c r="O51" s="155"/>
      <c r="P51" s="160" t="s">
        <v>3115</v>
      </c>
      <c r="Q51" s="157" t="s">
        <v>3192</v>
      </c>
    </row>
    <row r="52" spans="1:17" ht="50" x14ac:dyDescent="0.25">
      <c r="A52" s="151" t="s">
        <v>3455</v>
      </c>
      <c r="B52" s="152" t="s">
        <v>3346</v>
      </c>
      <c r="C52" s="152" t="s">
        <v>3347</v>
      </c>
      <c r="D52" s="151" t="s">
        <v>3091</v>
      </c>
      <c r="E52" s="151" t="s">
        <v>3256</v>
      </c>
      <c r="F52" s="156">
        <f>'LP-IAS 19 Pensions'!D65</f>
        <v>0</v>
      </c>
      <c r="G52" s="152" t="str">
        <f t="shared" si="3"/>
        <v>PASS</v>
      </c>
      <c r="H52" s="152" t="s">
        <v>3348</v>
      </c>
      <c r="I52" s="153" t="s">
        <v>3268</v>
      </c>
      <c r="J52" s="153" t="s">
        <v>3349</v>
      </c>
      <c r="K52" s="154" t="s">
        <v>3092</v>
      </c>
      <c r="L52" s="154" t="s">
        <v>3093</v>
      </c>
      <c r="M52" s="154">
        <v>0</v>
      </c>
      <c r="N52" s="154">
        <v>0</v>
      </c>
      <c r="O52" s="155"/>
      <c r="P52" s="160" t="s">
        <v>3115</v>
      </c>
      <c r="Q52" s="157" t="s">
        <v>3192</v>
      </c>
    </row>
    <row r="53" spans="1:17" ht="50" x14ac:dyDescent="0.25">
      <c r="A53" s="151" t="s">
        <v>3456</v>
      </c>
      <c r="B53" s="152" t="s">
        <v>3350</v>
      </c>
      <c r="C53" s="152" t="s">
        <v>3351</v>
      </c>
      <c r="D53" s="151" t="s">
        <v>3091</v>
      </c>
      <c r="E53" s="151" t="s">
        <v>3256</v>
      </c>
      <c r="F53" s="156">
        <f>'LP-IAS 19 Pensions'!D66</f>
        <v>0</v>
      </c>
      <c r="G53" s="152" t="str">
        <f t="shared" si="3"/>
        <v>PASS</v>
      </c>
      <c r="H53" s="152" t="s">
        <v>3352</v>
      </c>
      <c r="I53" s="153" t="s">
        <v>3268</v>
      </c>
      <c r="J53" s="153" t="s">
        <v>3353</v>
      </c>
      <c r="K53" s="154" t="s">
        <v>3092</v>
      </c>
      <c r="L53" s="154" t="s">
        <v>3093</v>
      </c>
      <c r="M53" s="154">
        <v>0</v>
      </c>
      <c r="N53" s="154">
        <v>0</v>
      </c>
      <c r="O53" s="155"/>
      <c r="P53" s="160" t="s">
        <v>3115</v>
      </c>
      <c r="Q53" s="157" t="s">
        <v>3192</v>
      </c>
    </row>
    <row r="54" spans="1:17" ht="62.5" x14ac:dyDescent="0.25">
      <c r="A54" s="151" t="s">
        <v>3457</v>
      </c>
      <c r="B54" s="152" t="s">
        <v>3274</v>
      </c>
      <c r="C54" s="152" t="s">
        <v>3275</v>
      </c>
      <c r="D54" s="151" t="s">
        <v>3091</v>
      </c>
      <c r="E54" s="151" t="s">
        <v>3256</v>
      </c>
      <c r="F54" s="156">
        <f>'LP-Current Assets &amp; AHFS'!D112</f>
        <v>0</v>
      </c>
      <c r="G54" s="152" t="str">
        <f t="shared" si="3"/>
        <v>PASS</v>
      </c>
      <c r="H54" s="152" t="s">
        <v>3276</v>
      </c>
      <c r="I54" s="153" t="s">
        <v>3263</v>
      </c>
      <c r="J54" s="153" t="s">
        <v>3277</v>
      </c>
      <c r="K54" s="154" t="s">
        <v>3092</v>
      </c>
      <c r="L54" s="154" t="s">
        <v>3093</v>
      </c>
      <c r="M54" s="154">
        <v>0</v>
      </c>
      <c r="N54" s="154">
        <v>0</v>
      </c>
      <c r="O54" s="155"/>
      <c r="P54" s="160" t="s">
        <v>3115</v>
      </c>
      <c r="Q54" s="157" t="s">
        <v>3458</v>
      </c>
    </row>
    <row r="55" spans="1:17" ht="75" x14ac:dyDescent="0.25">
      <c r="A55" s="151" t="s">
        <v>3459</v>
      </c>
      <c r="B55" s="152" t="s">
        <v>3278</v>
      </c>
      <c r="C55" s="152" t="s">
        <v>3279</v>
      </c>
      <c r="D55" s="151" t="s">
        <v>3091</v>
      </c>
      <c r="E55" s="151" t="s">
        <v>3256</v>
      </c>
      <c r="F55" s="156">
        <f>'LP-Current Assets &amp; AHFS'!D113</f>
        <v>0</v>
      </c>
      <c r="G55" s="152" t="str">
        <f t="shared" si="3"/>
        <v>PASS</v>
      </c>
      <c r="H55" s="152" t="s">
        <v>3280</v>
      </c>
      <c r="I55" s="153" t="s">
        <v>3263</v>
      </c>
      <c r="J55" s="153" t="s">
        <v>3281</v>
      </c>
      <c r="K55" s="154" t="s">
        <v>3092</v>
      </c>
      <c r="L55" s="154" t="s">
        <v>3093</v>
      </c>
      <c r="M55" s="154">
        <v>0</v>
      </c>
      <c r="N55" s="154">
        <v>0</v>
      </c>
      <c r="O55" s="155"/>
      <c r="P55" s="160" t="s">
        <v>3115</v>
      </c>
      <c r="Q55" s="157" t="s">
        <v>3458</v>
      </c>
    </row>
    <row r="56" spans="1:17" ht="50" x14ac:dyDescent="0.25">
      <c r="A56" s="151" t="s">
        <v>3460</v>
      </c>
      <c r="B56" s="152" t="s">
        <v>3282</v>
      </c>
      <c r="C56" s="152" t="s">
        <v>3283</v>
      </c>
      <c r="D56" s="151" t="s">
        <v>3091</v>
      </c>
      <c r="E56" s="151" t="s">
        <v>3256</v>
      </c>
      <c r="F56" s="156">
        <f>'LP-Current Assets &amp; AHFS'!D114</f>
        <v>0</v>
      </c>
      <c r="G56" s="152" t="str">
        <f t="shared" si="3"/>
        <v>PASS</v>
      </c>
      <c r="H56" s="152" t="s">
        <v>3267</v>
      </c>
      <c r="I56" s="153" t="s">
        <v>3268</v>
      </c>
      <c r="J56" s="153" t="s">
        <v>3269</v>
      </c>
      <c r="K56" s="154" t="s">
        <v>3092</v>
      </c>
      <c r="L56" s="154" t="s">
        <v>3093</v>
      </c>
      <c r="M56" s="154">
        <v>0</v>
      </c>
      <c r="N56" s="154">
        <v>0</v>
      </c>
      <c r="O56" s="155"/>
      <c r="P56" s="160" t="s">
        <v>3115</v>
      </c>
      <c r="Q56" s="157" t="s">
        <v>3458</v>
      </c>
    </row>
    <row r="57" spans="1:17" ht="50" x14ac:dyDescent="0.25">
      <c r="A57" s="151" t="s">
        <v>3461</v>
      </c>
      <c r="B57" s="152" t="s">
        <v>3284</v>
      </c>
      <c r="C57" s="152" t="s">
        <v>3285</v>
      </c>
      <c r="D57" s="151" t="s">
        <v>3091</v>
      </c>
      <c r="E57" s="151" t="s">
        <v>3256</v>
      </c>
      <c r="F57" s="152">
        <f>'LP-Current Assets &amp; AHFS'!D115</f>
        <v>0</v>
      </c>
      <c r="G57" s="152" t="str">
        <f t="shared" si="3"/>
        <v>PASS</v>
      </c>
      <c r="H57" s="152" t="s">
        <v>3267</v>
      </c>
      <c r="I57" s="153" t="s">
        <v>3268</v>
      </c>
      <c r="J57" s="153" t="s">
        <v>3269</v>
      </c>
      <c r="K57" s="154" t="s">
        <v>3092</v>
      </c>
      <c r="L57" s="154" t="s">
        <v>3093</v>
      </c>
      <c r="M57" s="154">
        <v>0</v>
      </c>
      <c r="N57" s="154">
        <v>0</v>
      </c>
      <c r="O57" s="155"/>
      <c r="P57" s="160" t="s">
        <v>3115</v>
      </c>
      <c r="Q57" s="157" t="s">
        <v>3458</v>
      </c>
    </row>
    <row r="58" spans="1:17" ht="62.5" x14ac:dyDescent="0.25">
      <c r="A58" s="151" t="s">
        <v>3462</v>
      </c>
      <c r="B58" s="152" t="s">
        <v>3260</v>
      </c>
      <c r="C58" s="152" t="s">
        <v>3261</v>
      </c>
      <c r="D58" s="151" t="s">
        <v>3091</v>
      </c>
      <c r="E58" s="151" t="s">
        <v>3256</v>
      </c>
      <c r="F58" s="156">
        <f>'LP-Current Assets &amp; AHFS'!D116</f>
        <v>0</v>
      </c>
      <c r="G58" s="152" t="str">
        <f t="shared" si="3"/>
        <v>PASS</v>
      </c>
      <c r="H58" s="152" t="s">
        <v>3262</v>
      </c>
      <c r="I58" s="153" t="s">
        <v>3263</v>
      </c>
      <c r="J58" s="153" t="s">
        <v>3264</v>
      </c>
      <c r="K58" s="154" t="s">
        <v>3092</v>
      </c>
      <c r="L58" s="154" t="s">
        <v>3093</v>
      </c>
      <c r="M58" s="154">
        <v>0</v>
      </c>
      <c r="N58" s="154">
        <v>0</v>
      </c>
      <c r="O58" s="155"/>
      <c r="P58" s="160" t="s">
        <v>3115</v>
      </c>
      <c r="Q58" s="157" t="s">
        <v>3458</v>
      </c>
    </row>
    <row r="59" spans="1:17" ht="50" x14ac:dyDescent="0.25">
      <c r="A59" s="151" t="s">
        <v>3463</v>
      </c>
      <c r="B59" s="152" t="s">
        <v>3265</v>
      </c>
      <c r="C59" s="152" t="s">
        <v>3266</v>
      </c>
      <c r="D59" s="151" t="s">
        <v>3091</v>
      </c>
      <c r="E59" s="151" t="s">
        <v>3256</v>
      </c>
      <c r="F59" s="156">
        <f>'LP-Current Assets &amp; AHFS'!D117</f>
        <v>0</v>
      </c>
      <c r="G59" s="152" t="str">
        <f t="shared" si="3"/>
        <v>PASS</v>
      </c>
      <c r="H59" s="152" t="s">
        <v>3267</v>
      </c>
      <c r="I59" s="153" t="s">
        <v>3268</v>
      </c>
      <c r="J59" s="153" t="s">
        <v>3269</v>
      </c>
      <c r="K59" s="154" t="s">
        <v>3092</v>
      </c>
      <c r="L59" s="154" t="s">
        <v>3093</v>
      </c>
      <c r="M59" s="154">
        <v>0</v>
      </c>
      <c r="N59" s="154">
        <v>0</v>
      </c>
      <c r="O59" s="155"/>
      <c r="P59" s="160" t="s">
        <v>3115</v>
      </c>
      <c r="Q59" s="157" t="s">
        <v>3458</v>
      </c>
    </row>
    <row r="60" spans="1:17" ht="62.5" x14ac:dyDescent="0.25">
      <c r="A60" s="151" t="s">
        <v>3464</v>
      </c>
      <c r="B60" s="152" t="s">
        <v>3270</v>
      </c>
      <c r="C60" s="152" t="s">
        <v>3271</v>
      </c>
      <c r="D60" s="151" t="s">
        <v>3091</v>
      </c>
      <c r="E60" s="151" t="s">
        <v>3256</v>
      </c>
      <c r="F60" s="156">
        <f>'LP-Current Assets &amp; AHFS'!D118</f>
        <v>0</v>
      </c>
      <c r="G60" s="152" t="str">
        <f t="shared" si="3"/>
        <v>PASS</v>
      </c>
      <c r="H60" s="152" t="s">
        <v>3272</v>
      </c>
      <c r="I60" s="153" t="s">
        <v>3263</v>
      </c>
      <c r="J60" s="153" t="s">
        <v>3273</v>
      </c>
      <c r="K60" s="154" t="s">
        <v>3092</v>
      </c>
      <c r="L60" s="154" t="s">
        <v>3093</v>
      </c>
      <c r="M60" s="154">
        <v>0</v>
      </c>
      <c r="N60" s="154">
        <v>0</v>
      </c>
      <c r="O60" s="155"/>
      <c r="P60" s="160" t="s">
        <v>3115</v>
      </c>
      <c r="Q60" s="157" t="s">
        <v>3458</v>
      </c>
    </row>
    <row r="61" spans="1:17" ht="62.5" x14ac:dyDescent="0.25">
      <c r="A61" s="151" t="s">
        <v>3465</v>
      </c>
      <c r="B61" s="152" t="s">
        <v>3354</v>
      </c>
      <c r="C61" s="152" t="s">
        <v>3355</v>
      </c>
      <c r="D61" s="151" t="s">
        <v>3091</v>
      </c>
      <c r="E61" s="151" t="s">
        <v>3256</v>
      </c>
      <c r="F61" s="156">
        <f>'LP-Current Assets &amp; AHFS'!D119</f>
        <v>0</v>
      </c>
      <c r="G61" s="152" t="str">
        <f t="shared" si="3"/>
        <v>PASS</v>
      </c>
      <c r="H61" s="152" t="s">
        <v>3356</v>
      </c>
      <c r="I61" s="153" t="s">
        <v>3263</v>
      </c>
      <c r="J61" s="153" t="s">
        <v>3357</v>
      </c>
      <c r="K61" s="154" t="s">
        <v>3092</v>
      </c>
      <c r="L61" s="154" t="s">
        <v>3093</v>
      </c>
      <c r="M61" s="154">
        <v>0</v>
      </c>
      <c r="N61" s="154">
        <v>0</v>
      </c>
      <c r="O61" s="155"/>
      <c r="P61" s="160" t="s">
        <v>3115</v>
      </c>
      <c r="Q61" s="157" t="s">
        <v>3458</v>
      </c>
    </row>
    <row r="62" spans="1:17" ht="50" x14ac:dyDescent="0.25">
      <c r="A62" s="151" t="s">
        <v>3466</v>
      </c>
      <c r="B62" s="152" t="s">
        <v>3358</v>
      </c>
      <c r="C62" s="152" t="s">
        <v>3359</v>
      </c>
      <c r="D62" s="151" t="s">
        <v>3091</v>
      </c>
      <c r="E62" s="151" t="s">
        <v>3256</v>
      </c>
      <c r="F62" s="156">
        <f>'LP-Current Assets &amp; AHFS'!D120</f>
        <v>0</v>
      </c>
      <c r="G62" s="152" t="str">
        <f t="shared" si="3"/>
        <v>PASS</v>
      </c>
      <c r="H62" s="152" t="s">
        <v>3360</v>
      </c>
      <c r="I62" s="153" t="s">
        <v>3268</v>
      </c>
      <c r="J62" s="153" t="s">
        <v>3361</v>
      </c>
      <c r="K62" s="154" t="s">
        <v>3092</v>
      </c>
      <c r="L62" s="154" t="s">
        <v>3093</v>
      </c>
      <c r="M62" s="154">
        <v>0</v>
      </c>
      <c r="N62" s="154">
        <v>0</v>
      </c>
      <c r="O62" s="155"/>
      <c r="P62" s="160" t="s">
        <v>3115</v>
      </c>
      <c r="Q62" s="157" t="s">
        <v>3458</v>
      </c>
    </row>
    <row r="63" spans="1:17" ht="50" x14ac:dyDescent="0.25">
      <c r="A63" s="151" t="s">
        <v>3467</v>
      </c>
      <c r="B63" s="152" t="s">
        <v>3362</v>
      </c>
      <c r="C63" s="152" t="s">
        <v>3363</v>
      </c>
      <c r="D63" s="151" t="s">
        <v>3091</v>
      </c>
      <c r="E63" s="151" t="s">
        <v>3256</v>
      </c>
      <c r="F63" s="152">
        <f>'LP-Current Assets &amp; AHFS'!D121</f>
        <v>0</v>
      </c>
      <c r="G63" s="152" t="str">
        <f t="shared" si="3"/>
        <v>PASS</v>
      </c>
      <c r="H63" s="152" t="s">
        <v>3364</v>
      </c>
      <c r="I63" s="153" t="s">
        <v>3268</v>
      </c>
      <c r="J63" s="153" t="s">
        <v>3365</v>
      </c>
      <c r="K63" s="154" t="s">
        <v>3092</v>
      </c>
      <c r="L63" s="154" t="s">
        <v>3093</v>
      </c>
      <c r="M63" s="154">
        <v>0</v>
      </c>
      <c r="N63" s="154">
        <v>0</v>
      </c>
      <c r="O63" s="155"/>
      <c r="P63" s="160" t="s">
        <v>3115</v>
      </c>
      <c r="Q63" s="157" t="s">
        <v>3458</v>
      </c>
    </row>
    <row r="64" spans="1:17" ht="75" x14ac:dyDescent="0.25">
      <c r="A64" s="151" t="s">
        <v>3468</v>
      </c>
      <c r="B64" s="152" t="s">
        <v>3366</v>
      </c>
      <c r="C64" s="152" t="s">
        <v>3367</v>
      </c>
      <c r="D64" s="151" t="s">
        <v>3091</v>
      </c>
      <c r="E64" s="151" t="s">
        <v>3256</v>
      </c>
      <c r="F64" s="152">
        <f>'LP-Current Assets &amp; AHFS'!D122</f>
        <v>0</v>
      </c>
      <c r="G64" s="152" t="str">
        <f t="shared" si="3"/>
        <v>PASS</v>
      </c>
      <c r="H64" s="152" t="s">
        <v>3368</v>
      </c>
      <c r="I64" s="153" t="s">
        <v>3263</v>
      </c>
      <c r="J64" s="153" t="s">
        <v>3369</v>
      </c>
      <c r="K64" s="154" t="s">
        <v>3092</v>
      </c>
      <c r="L64" s="154" t="s">
        <v>3093</v>
      </c>
      <c r="M64" s="154">
        <v>0</v>
      </c>
      <c r="N64" s="154">
        <v>0</v>
      </c>
      <c r="O64" s="155"/>
      <c r="P64" s="160" t="s">
        <v>3115</v>
      </c>
      <c r="Q64" s="157" t="s">
        <v>3458</v>
      </c>
    </row>
    <row r="65" spans="1:17" ht="50" x14ac:dyDescent="0.25">
      <c r="A65" s="151" t="s">
        <v>3469</v>
      </c>
      <c r="B65" s="152" t="s">
        <v>3378</v>
      </c>
      <c r="C65" s="152" t="s">
        <v>3379</v>
      </c>
      <c r="D65" s="151" t="s">
        <v>3091</v>
      </c>
      <c r="E65" s="151" t="s">
        <v>3256</v>
      </c>
      <c r="F65" s="156">
        <f>'LP-Fin Inst'!C148</f>
        <v>0</v>
      </c>
      <c r="G65" s="152" t="str">
        <f t="shared" si="3"/>
        <v>PASS</v>
      </c>
      <c r="H65" s="152" t="s">
        <v>3380</v>
      </c>
      <c r="I65" s="153" t="s">
        <v>3381</v>
      </c>
      <c r="J65" s="153" t="s">
        <v>3382</v>
      </c>
      <c r="K65" s="154" t="s">
        <v>3092</v>
      </c>
      <c r="L65" s="154" t="s">
        <v>3093</v>
      </c>
      <c r="M65" s="154">
        <v>0</v>
      </c>
      <c r="N65" s="154">
        <v>0</v>
      </c>
      <c r="O65" s="155"/>
      <c r="P65" s="160" t="s">
        <v>3115</v>
      </c>
      <c r="Q65" s="157" t="s">
        <v>3470</v>
      </c>
    </row>
    <row r="66" spans="1:17" ht="37.5" x14ac:dyDescent="0.25">
      <c r="A66" s="151" t="s">
        <v>3471</v>
      </c>
      <c r="B66" s="152" t="s">
        <v>3370</v>
      </c>
      <c r="C66" s="152" t="s">
        <v>3371</v>
      </c>
      <c r="D66" s="151" t="s">
        <v>3091</v>
      </c>
      <c r="E66" s="151" t="s">
        <v>3256</v>
      </c>
      <c r="F66" s="156">
        <f>'LP-Fin Inst'!C149</f>
        <v>0</v>
      </c>
      <c r="G66" s="152" t="str">
        <f t="shared" si="3"/>
        <v>PASS</v>
      </c>
      <c r="H66" s="152" t="s">
        <v>3372</v>
      </c>
      <c r="I66" s="153" t="s">
        <v>3373</v>
      </c>
      <c r="J66" s="153" t="s">
        <v>3374</v>
      </c>
      <c r="K66" s="154" t="s">
        <v>3092</v>
      </c>
      <c r="L66" s="154" t="s">
        <v>3093</v>
      </c>
      <c r="M66" s="154">
        <v>0</v>
      </c>
      <c r="N66" s="154">
        <v>0</v>
      </c>
      <c r="O66" s="155"/>
      <c r="P66" s="160" t="s">
        <v>3115</v>
      </c>
      <c r="Q66" s="157" t="s">
        <v>3470</v>
      </c>
    </row>
    <row r="67" spans="1:17" ht="37.5" x14ac:dyDescent="0.25">
      <c r="A67" s="151" t="s">
        <v>3472</v>
      </c>
      <c r="B67" s="152" t="s">
        <v>3375</v>
      </c>
      <c r="C67" s="152" t="s">
        <v>3376</v>
      </c>
      <c r="D67" s="151" t="s">
        <v>3091</v>
      </c>
      <c r="E67" s="151" t="s">
        <v>3256</v>
      </c>
      <c r="F67" s="156">
        <f>'LP-Fin Inst'!C150</f>
        <v>0</v>
      </c>
      <c r="G67" s="152" t="str">
        <f t="shared" si="3"/>
        <v>PASS</v>
      </c>
      <c r="H67" s="152" t="s">
        <v>3377</v>
      </c>
      <c r="I67" s="153" t="s">
        <v>3373</v>
      </c>
      <c r="J67" s="153" t="s">
        <v>3374</v>
      </c>
      <c r="K67" s="154" t="s">
        <v>3092</v>
      </c>
      <c r="L67" s="154" t="s">
        <v>3093</v>
      </c>
      <c r="M67" s="154">
        <v>0</v>
      </c>
      <c r="N67" s="154">
        <v>0</v>
      </c>
      <c r="O67" s="155"/>
      <c r="P67" s="160" t="s">
        <v>3115</v>
      </c>
      <c r="Q67" s="157" t="s">
        <v>3470</v>
      </c>
    </row>
    <row r="68" spans="1:17" ht="75" x14ac:dyDescent="0.25">
      <c r="A68" s="151" t="s">
        <v>94</v>
      </c>
      <c r="B68" s="152" t="s">
        <v>3330</v>
      </c>
      <c r="C68" s="152" t="s">
        <v>3331</v>
      </c>
      <c r="D68" s="151" t="s">
        <v>3091</v>
      </c>
      <c r="E68" s="151" t="s">
        <v>3256</v>
      </c>
      <c r="F68" s="156">
        <f>'LP-Liabilities &amp; Provs'!D126</f>
        <v>0</v>
      </c>
      <c r="G68" s="152" t="str">
        <f t="shared" si="3"/>
        <v>PASS</v>
      </c>
      <c r="H68" s="152" t="s">
        <v>3332</v>
      </c>
      <c r="I68" s="153" t="s">
        <v>3263</v>
      </c>
      <c r="J68" s="153" t="s">
        <v>3333</v>
      </c>
      <c r="K68" s="154" t="s">
        <v>3092</v>
      </c>
      <c r="L68" s="154" t="s">
        <v>3093</v>
      </c>
      <c r="M68" s="154">
        <v>0</v>
      </c>
      <c r="N68" s="154">
        <v>0</v>
      </c>
      <c r="O68" s="155"/>
      <c r="P68" s="160" t="s">
        <v>3115</v>
      </c>
      <c r="Q68" s="157" t="s">
        <v>3170</v>
      </c>
    </row>
    <row r="69" spans="1:17" ht="50" x14ac:dyDescent="0.25">
      <c r="A69" s="151" t="s">
        <v>97</v>
      </c>
      <c r="B69" s="152" t="s">
        <v>3334</v>
      </c>
      <c r="C69" s="152" t="s">
        <v>3335</v>
      </c>
      <c r="D69" s="151" t="s">
        <v>3091</v>
      </c>
      <c r="E69" s="151" t="s">
        <v>3256</v>
      </c>
      <c r="F69" s="156">
        <f>'LP-Liabilities &amp; Provs'!D127</f>
        <v>0</v>
      </c>
      <c r="G69" s="152" t="str">
        <f t="shared" si="3"/>
        <v>PASS</v>
      </c>
      <c r="H69" s="152" t="s">
        <v>3336</v>
      </c>
      <c r="I69" s="153" t="s">
        <v>3268</v>
      </c>
      <c r="J69" s="153" t="s">
        <v>3337</v>
      </c>
      <c r="K69" s="154" t="s">
        <v>3092</v>
      </c>
      <c r="L69" s="154" t="s">
        <v>3093</v>
      </c>
      <c r="M69" s="154">
        <v>0</v>
      </c>
      <c r="N69" s="154">
        <v>0</v>
      </c>
      <c r="O69" s="155"/>
      <c r="P69" s="160" t="s">
        <v>3115</v>
      </c>
      <c r="Q69" s="157" t="s">
        <v>3170</v>
      </c>
    </row>
    <row r="70" spans="1:17" ht="62.5" x14ac:dyDescent="0.25">
      <c r="A70" s="151" t="s">
        <v>99</v>
      </c>
      <c r="B70" s="152" t="s">
        <v>3338</v>
      </c>
      <c r="C70" s="152" t="s">
        <v>3339</v>
      </c>
      <c r="D70" s="151" t="s">
        <v>3091</v>
      </c>
      <c r="E70" s="151" t="s">
        <v>3256</v>
      </c>
      <c r="F70" s="156">
        <f>'LP-Liabilities &amp; Provs'!D128</f>
        <v>0</v>
      </c>
      <c r="G70" s="152" t="str">
        <f t="shared" si="3"/>
        <v>PASS</v>
      </c>
      <c r="H70" s="152" t="s">
        <v>3340</v>
      </c>
      <c r="I70" s="153" t="s">
        <v>3341</v>
      </c>
      <c r="J70" s="153" t="s">
        <v>3342</v>
      </c>
      <c r="K70" s="154" t="s">
        <v>3092</v>
      </c>
      <c r="L70" s="154" t="s">
        <v>3093</v>
      </c>
      <c r="M70" s="154">
        <v>0</v>
      </c>
      <c r="N70" s="154">
        <v>0</v>
      </c>
      <c r="O70" s="155"/>
      <c r="P70" s="160" t="s">
        <v>3115</v>
      </c>
      <c r="Q70" s="157" t="s">
        <v>3170</v>
      </c>
    </row>
    <row r="71" spans="1:17" ht="62.5" x14ac:dyDescent="0.25">
      <c r="A71" s="151" t="s">
        <v>101</v>
      </c>
      <c r="B71" s="152" t="s">
        <v>3286</v>
      </c>
      <c r="C71" s="152" t="s">
        <v>3287</v>
      </c>
      <c r="D71" s="151" t="s">
        <v>3091</v>
      </c>
      <c r="E71" s="151" t="s">
        <v>3256</v>
      </c>
      <c r="F71" s="156">
        <f>'LP-Liabilities &amp; Provs'!D129</f>
        <v>0</v>
      </c>
      <c r="G71" s="152" t="str">
        <f t="shared" si="3"/>
        <v>PASS</v>
      </c>
      <c r="H71" s="152" t="s">
        <v>3288</v>
      </c>
      <c r="I71" s="153" t="s">
        <v>3263</v>
      </c>
      <c r="J71" s="153" t="s">
        <v>3289</v>
      </c>
      <c r="K71" s="154" t="s">
        <v>3092</v>
      </c>
      <c r="L71" s="154" t="s">
        <v>3093</v>
      </c>
      <c r="M71" s="154">
        <v>0</v>
      </c>
      <c r="N71" s="154">
        <v>0</v>
      </c>
      <c r="O71" s="155"/>
      <c r="P71" s="160" t="s">
        <v>3115</v>
      </c>
      <c r="Q71" s="157" t="s">
        <v>3170</v>
      </c>
    </row>
    <row r="72" spans="1:17" ht="62.5" x14ac:dyDescent="0.25">
      <c r="A72" s="151" t="s">
        <v>103</v>
      </c>
      <c r="B72" s="152" t="s">
        <v>3290</v>
      </c>
      <c r="C72" s="152" t="s">
        <v>3291</v>
      </c>
      <c r="D72" s="151" t="s">
        <v>3091</v>
      </c>
      <c r="E72" s="151" t="s">
        <v>3256</v>
      </c>
      <c r="F72" s="156">
        <f>'LP-Liabilities &amp; Provs'!D130</f>
        <v>0</v>
      </c>
      <c r="G72" s="152" t="str">
        <f t="shared" si="3"/>
        <v>PASS</v>
      </c>
      <c r="H72" s="152" t="s">
        <v>3292</v>
      </c>
      <c r="I72" s="153" t="s">
        <v>3263</v>
      </c>
      <c r="J72" s="153" t="s">
        <v>3293</v>
      </c>
      <c r="K72" s="154" t="s">
        <v>3092</v>
      </c>
      <c r="L72" s="154" t="s">
        <v>3093</v>
      </c>
      <c r="M72" s="154">
        <v>0</v>
      </c>
      <c r="N72" s="154">
        <v>0</v>
      </c>
      <c r="O72" s="155"/>
      <c r="P72" s="160" t="s">
        <v>3115</v>
      </c>
      <c r="Q72" s="157" t="s">
        <v>3170</v>
      </c>
    </row>
    <row r="73" spans="1:17" ht="50" x14ac:dyDescent="0.25">
      <c r="A73" s="151" t="s">
        <v>105</v>
      </c>
      <c r="B73" s="152" t="s">
        <v>3294</v>
      </c>
      <c r="C73" s="152" t="s">
        <v>3295</v>
      </c>
      <c r="D73" s="151" t="s">
        <v>3091</v>
      </c>
      <c r="E73" s="151" t="s">
        <v>3256</v>
      </c>
      <c r="F73" s="152">
        <f>'LP-Liabilities &amp; Provs'!D131</f>
        <v>0</v>
      </c>
      <c r="G73" s="152" t="str">
        <f t="shared" si="3"/>
        <v>PASS</v>
      </c>
      <c r="H73" s="152" t="s">
        <v>3267</v>
      </c>
      <c r="I73" s="153" t="s">
        <v>3268</v>
      </c>
      <c r="J73" s="153" t="s">
        <v>3269</v>
      </c>
      <c r="K73" s="154" t="s">
        <v>3092</v>
      </c>
      <c r="L73" s="154" t="s">
        <v>3093</v>
      </c>
      <c r="M73" s="154">
        <v>0</v>
      </c>
      <c r="N73" s="154">
        <v>0</v>
      </c>
      <c r="O73" s="155"/>
      <c r="P73" s="160" t="s">
        <v>3115</v>
      </c>
      <c r="Q73" s="157" t="s">
        <v>3170</v>
      </c>
    </row>
    <row r="74" spans="1:17" ht="50" x14ac:dyDescent="0.25">
      <c r="A74" s="151" t="s">
        <v>107</v>
      </c>
      <c r="B74" s="152" t="s">
        <v>3296</v>
      </c>
      <c r="C74" s="152" t="s">
        <v>3297</v>
      </c>
      <c r="D74" s="151" t="s">
        <v>3091</v>
      </c>
      <c r="E74" s="151" t="s">
        <v>3256</v>
      </c>
      <c r="F74" s="152">
        <f>'LP-Liabilities &amp; Provs'!D132</f>
        <v>0</v>
      </c>
      <c r="G74" s="152" t="str">
        <f t="shared" si="3"/>
        <v>PASS</v>
      </c>
      <c r="H74" s="152" t="s">
        <v>3267</v>
      </c>
      <c r="I74" s="153" t="s">
        <v>3268</v>
      </c>
      <c r="J74" s="153" t="s">
        <v>3269</v>
      </c>
      <c r="K74" s="154" t="s">
        <v>3092</v>
      </c>
      <c r="L74" s="154" t="s">
        <v>3093</v>
      </c>
      <c r="M74" s="154">
        <v>0</v>
      </c>
      <c r="N74" s="154">
        <v>0</v>
      </c>
      <c r="O74" s="155"/>
      <c r="P74" s="160" t="s">
        <v>3115</v>
      </c>
      <c r="Q74" s="157" t="s">
        <v>3170</v>
      </c>
    </row>
    <row r="75" spans="1:17" ht="62.5" x14ac:dyDescent="0.25">
      <c r="A75" s="151" t="s">
        <v>3473</v>
      </c>
      <c r="B75" s="152" t="s">
        <v>3474</v>
      </c>
      <c r="C75" s="152" t="s">
        <v>3475</v>
      </c>
      <c r="D75" s="151" t="s">
        <v>3091</v>
      </c>
      <c r="E75" s="151" t="s">
        <v>3256</v>
      </c>
      <c r="F75" s="156">
        <f>'LP-Reserves'!D63</f>
        <v>0</v>
      </c>
      <c r="G75" s="152" t="str">
        <f t="shared" si="3"/>
        <v>PASS</v>
      </c>
      <c r="H75" s="152" t="s">
        <v>3476</v>
      </c>
      <c r="I75" s="153" t="s">
        <v>3411</v>
      </c>
      <c r="J75" s="153" t="s">
        <v>3477</v>
      </c>
      <c r="K75" s="154" t="s">
        <v>3092</v>
      </c>
      <c r="L75" s="154" t="s">
        <v>3093</v>
      </c>
      <c r="M75" s="154">
        <v>0</v>
      </c>
      <c r="N75" s="154">
        <v>0</v>
      </c>
      <c r="O75" s="155"/>
      <c r="P75" s="160" t="s">
        <v>3115</v>
      </c>
      <c r="Q75" s="157" t="s">
        <v>3478</v>
      </c>
    </row>
    <row r="76" spans="1:17" ht="50" x14ac:dyDescent="0.25">
      <c r="A76" s="151" t="s">
        <v>3479</v>
      </c>
      <c r="B76" s="152" t="s">
        <v>3480</v>
      </c>
      <c r="C76" s="152" t="s">
        <v>3481</v>
      </c>
      <c r="D76" s="151" t="s">
        <v>3091</v>
      </c>
      <c r="E76" s="151" t="s">
        <v>3256</v>
      </c>
      <c r="F76" s="156">
        <f>'LP-Reserves'!D64</f>
        <v>0</v>
      </c>
      <c r="G76" s="152" t="str">
        <f t="shared" si="3"/>
        <v>PASS</v>
      </c>
      <c r="H76" s="152" t="s">
        <v>3482</v>
      </c>
      <c r="I76" s="153" t="s">
        <v>3268</v>
      </c>
      <c r="J76" s="153" t="s">
        <v>3483</v>
      </c>
      <c r="K76" s="154" t="s">
        <v>3092</v>
      </c>
      <c r="L76" s="154" t="s">
        <v>3093</v>
      </c>
      <c r="M76" s="154">
        <v>0</v>
      </c>
      <c r="N76" s="154">
        <v>0</v>
      </c>
      <c r="O76" s="155"/>
      <c r="P76" s="160" t="s">
        <v>3115</v>
      </c>
      <c r="Q76" s="157" t="s">
        <v>3478</v>
      </c>
    </row>
    <row r="77" spans="1:17" ht="25" x14ac:dyDescent="0.25">
      <c r="A77" s="151" t="s">
        <v>3484</v>
      </c>
      <c r="B77" s="152" t="s">
        <v>3255</v>
      </c>
      <c r="C77" s="152" t="s">
        <v>3255</v>
      </c>
      <c r="D77" s="151" t="s">
        <v>3091</v>
      </c>
      <c r="E77" s="151" t="s">
        <v>3256</v>
      </c>
      <c r="F77" s="152">
        <f>'LP-Balance sheet'!F73</f>
        <v>0</v>
      </c>
      <c r="G77" s="152" t="str">
        <f t="shared" si="3"/>
        <v>PASS</v>
      </c>
      <c r="H77" s="152" t="s">
        <v>3257</v>
      </c>
      <c r="I77" s="153" t="s">
        <v>3258</v>
      </c>
      <c r="J77" s="153" t="s">
        <v>3259</v>
      </c>
      <c r="K77" s="154" t="s">
        <v>3092</v>
      </c>
      <c r="L77" s="154" t="s">
        <v>3093</v>
      </c>
      <c r="M77" s="154">
        <v>0</v>
      </c>
      <c r="N77" s="154">
        <v>0</v>
      </c>
      <c r="O77" s="155"/>
      <c r="P77" s="160" t="s">
        <v>3115</v>
      </c>
      <c r="Q77" s="157" t="s">
        <v>3485</v>
      </c>
    </row>
    <row r="78" spans="1:17" ht="62.5" x14ac:dyDescent="0.25">
      <c r="A78" s="151" t="s">
        <v>109</v>
      </c>
      <c r="B78" s="152" t="s">
        <v>3486</v>
      </c>
      <c r="C78" s="152" t="s">
        <v>3487</v>
      </c>
      <c r="D78" s="151" t="s">
        <v>3091</v>
      </c>
      <c r="E78" s="151" t="s">
        <v>3256</v>
      </c>
      <c r="F78" s="152">
        <f>'LP-Liabilities &amp; Provs'!D133</f>
        <v>0</v>
      </c>
      <c r="G78" s="152" t="str">
        <f t="shared" si="3"/>
        <v>PASS</v>
      </c>
      <c r="H78" s="152" t="s">
        <v>3488</v>
      </c>
      <c r="I78" s="153" t="s">
        <v>3263</v>
      </c>
      <c r="J78" s="153" t="s">
        <v>3489</v>
      </c>
      <c r="K78" s="154" t="s">
        <v>3092</v>
      </c>
      <c r="L78" s="154" t="s">
        <v>3093</v>
      </c>
      <c r="M78" s="154">
        <v>0</v>
      </c>
      <c r="N78" s="154">
        <v>0</v>
      </c>
      <c r="O78" s="155"/>
      <c r="P78" s="160" t="s">
        <v>3115</v>
      </c>
      <c r="Q78" s="157" t="s">
        <v>3170</v>
      </c>
    </row>
    <row r="79" spans="1:17" ht="62.5" x14ac:dyDescent="0.25">
      <c r="A79" s="151" t="s">
        <v>111</v>
      </c>
      <c r="B79" s="152" t="s">
        <v>3490</v>
      </c>
      <c r="C79" s="152" t="s">
        <v>3491</v>
      </c>
      <c r="D79" s="151" t="s">
        <v>3091</v>
      </c>
      <c r="E79" s="151" t="s">
        <v>3256</v>
      </c>
      <c r="F79" s="152">
        <f>'LP-Liabilities &amp; Provs'!D134</f>
        <v>0</v>
      </c>
      <c r="G79" s="152" t="str">
        <f t="shared" si="3"/>
        <v>PASS</v>
      </c>
      <c r="H79" s="152" t="s">
        <v>3492</v>
      </c>
      <c r="I79" s="153" t="s">
        <v>3263</v>
      </c>
      <c r="J79" s="153" t="s">
        <v>3493</v>
      </c>
      <c r="K79" s="154" t="s">
        <v>3092</v>
      </c>
      <c r="L79" s="154" t="s">
        <v>3093</v>
      </c>
      <c r="M79" s="154">
        <v>0</v>
      </c>
      <c r="N79" s="154">
        <v>0</v>
      </c>
      <c r="O79" s="155"/>
      <c r="P79" s="160" t="s">
        <v>3115</v>
      </c>
      <c r="Q79" s="157" t="s">
        <v>3170</v>
      </c>
    </row>
    <row r="80" spans="1:17" ht="75" x14ac:dyDescent="0.25">
      <c r="A80" s="151" t="s">
        <v>113</v>
      </c>
      <c r="B80" s="152" t="s">
        <v>3494</v>
      </c>
      <c r="C80" s="152" t="s">
        <v>3495</v>
      </c>
      <c r="D80" s="151" t="s">
        <v>3091</v>
      </c>
      <c r="E80" s="151" t="s">
        <v>3256</v>
      </c>
      <c r="F80" s="152">
        <f>'LP-Liabilities &amp; Provs'!D135</f>
        <v>0</v>
      </c>
      <c r="G80" s="152" t="str">
        <f t="shared" si="3"/>
        <v>PASS</v>
      </c>
      <c r="H80" s="152" t="s">
        <v>3496</v>
      </c>
      <c r="I80" s="153" t="s">
        <v>3263</v>
      </c>
      <c r="J80" s="153" t="s">
        <v>3497</v>
      </c>
      <c r="K80" s="154" t="s">
        <v>3092</v>
      </c>
      <c r="L80" s="154" t="s">
        <v>3093</v>
      </c>
      <c r="M80" s="154">
        <v>0</v>
      </c>
      <c r="N80" s="154">
        <v>0</v>
      </c>
      <c r="O80" s="155"/>
      <c r="P80" s="160" t="s">
        <v>3115</v>
      </c>
      <c r="Q80" s="157" t="s">
        <v>3170</v>
      </c>
    </row>
    <row r="81" spans="1:34" ht="37.5" x14ac:dyDescent="0.25">
      <c r="A81" s="151" t="s">
        <v>115</v>
      </c>
      <c r="B81" s="152" t="s">
        <v>3498</v>
      </c>
      <c r="C81" s="152" t="s">
        <v>3499</v>
      </c>
      <c r="D81" s="151" t="s">
        <v>3095</v>
      </c>
      <c r="E81" s="151" t="s">
        <v>3256</v>
      </c>
      <c r="F81" s="152">
        <f>'LP-Liabilities &amp; Provs'!D136</f>
        <v>0</v>
      </c>
      <c r="G81" s="152" t="str">
        <f>IF(F81=0,"PASS","FAIL, Please check or provide commentary")</f>
        <v>PASS</v>
      </c>
      <c r="H81" s="152" t="s">
        <v>3500</v>
      </c>
      <c r="I81" s="153" t="s">
        <v>3501</v>
      </c>
      <c r="J81" s="153" t="s">
        <v>3502</v>
      </c>
      <c r="K81" s="154" t="s">
        <v>3092</v>
      </c>
      <c r="L81" s="154" t="s">
        <v>3093</v>
      </c>
      <c r="M81" s="154">
        <v>0</v>
      </c>
      <c r="N81" s="154">
        <v>0</v>
      </c>
      <c r="O81" s="155"/>
      <c r="P81" s="160" t="s">
        <v>3115</v>
      </c>
      <c r="Q81" s="157" t="s">
        <v>3170</v>
      </c>
    </row>
    <row r="82" spans="1:34" ht="37.5" x14ac:dyDescent="0.25">
      <c r="A82" s="151" t="s">
        <v>3503</v>
      </c>
      <c r="B82" s="152" t="s">
        <v>3504</v>
      </c>
      <c r="C82" s="152" t="s">
        <v>3505</v>
      </c>
      <c r="D82" s="151" t="s">
        <v>3091</v>
      </c>
      <c r="E82" s="151" t="s">
        <v>3096</v>
      </c>
      <c r="F82" s="158">
        <f>'LP-Reserves'!Y13+'LP-CI&amp;E'!F81</f>
        <v>0</v>
      </c>
      <c r="G82" s="152" t="str">
        <f>IF(F82=M82,"PASS","FAIL")</f>
        <v>PASS</v>
      </c>
      <c r="H82" s="152" t="s">
        <v>3506</v>
      </c>
      <c r="I82" s="153" t="s">
        <v>3507</v>
      </c>
      <c r="J82" s="153" t="s">
        <v>3100</v>
      </c>
      <c r="K82" s="154" t="s">
        <v>3092</v>
      </c>
      <c r="L82" s="154" t="s">
        <v>3093</v>
      </c>
      <c r="M82" s="154">
        <v>0</v>
      </c>
      <c r="N82" s="154">
        <v>0</v>
      </c>
      <c r="O82" s="155"/>
      <c r="P82" s="151" t="s">
        <v>3115</v>
      </c>
      <c r="Q82" s="157" t="s">
        <v>3508</v>
      </c>
    </row>
    <row r="83" spans="1:34" ht="25" x14ac:dyDescent="0.25">
      <c r="A83" s="151" t="s">
        <v>3509</v>
      </c>
      <c r="B83" s="152" t="s">
        <v>3510</v>
      </c>
      <c r="C83" s="152" t="s">
        <v>3510</v>
      </c>
      <c r="D83" s="151" t="s">
        <v>3095</v>
      </c>
      <c r="E83" s="151" t="s">
        <v>3096</v>
      </c>
      <c r="F83" s="156">
        <f>'LP-Additional Data'!D115</f>
        <v>0</v>
      </c>
      <c r="G83" s="152" t="str">
        <f>IF(F83=0,"PASS","FAIL, Please check or provide commentary")</f>
        <v>PASS</v>
      </c>
      <c r="H83" s="152" t="s">
        <v>3511</v>
      </c>
      <c r="I83" s="152" t="s">
        <v>3511</v>
      </c>
      <c r="J83" s="161" t="s">
        <v>3512</v>
      </c>
      <c r="K83" s="154" t="s">
        <v>3092</v>
      </c>
      <c r="L83" s="154" t="s">
        <v>3093</v>
      </c>
      <c r="M83" s="154">
        <v>0</v>
      </c>
      <c r="N83" s="154">
        <v>0</v>
      </c>
      <c r="O83" s="155"/>
      <c r="P83" s="151" t="s">
        <v>3115</v>
      </c>
      <c r="Q83" s="157" t="s">
        <v>3179</v>
      </c>
    </row>
    <row r="84" spans="1:34" ht="37.5" x14ac:dyDescent="0.25">
      <c r="A84" s="151" t="s">
        <v>3513</v>
      </c>
      <c r="B84" s="152" t="s">
        <v>3514</v>
      </c>
      <c r="C84" s="152" t="s">
        <v>3515</v>
      </c>
      <c r="D84" s="151" t="s">
        <v>3095</v>
      </c>
      <c r="E84" s="151" t="s">
        <v>3096</v>
      </c>
      <c r="F84" s="158">
        <f>'LP-Reserves'!W27+'LP-Reserves'!W28+'LP-Reserves'!W29+'LP-Reserves'!W30+'LP-Reserves'!W31+'LP-Reserves'!W32+'LP-Reserves'!W33+'LP-Reserves'!W34+'LP-Reserves'!W35+'LP-Reserves'!W36+'LP-Reserves'!W37+'LP-Reserves'!W38+'LP-Reserves'!W39+'LP-Reserves'!W40+'LP-Reserves'!W41+'LP-Reserves'!W42+'LP-Reserves'!W43+'LP-Reserves'!W44+'LP-Reserves'!W45+'LP-Reserves'!W46+'LP-Reserves'!W47+'LP-Reserves'!W48</f>
        <v>0</v>
      </c>
      <c r="G84" s="152" t="str">
        <f>IF(F84=0,"PASS","FAIL, Please check or provide commentary")</f>
        <v>PASS</v>
      </c>
      <c r="H84" s="152" t="s">
        <v>3516</v>
      </c>
      <c r="I84" s="152" t="s">
        <v>3516</v>
      </c>
      <c r="J84" s="153" t="s">
        <v>3100</v>
      </c>
      <c r="K84" s="154" t="s">
        <v>3092</v>
      </c>
      <c r="L84" s="154" t="s">
        <v>3093</v>
      </c>
      <c r="M84" s="154">
        <v>0</v>
      </c>
      <c r="N84" s="154">
        <v>0</v>
      </c>
      <c r="O84" s="155"/>
      <c r="P84" s="151" t="s">
        <v>3115</v>
      </c>
      <c r="Q84" s="157" t="s">
        <v>3478</v>
      </c>
    </row>
    <row r="85" spans="1:34" ht="37.5" x14ac:dyDescent="0.25">
      <c r="A85" s="151" t="s">
        <v>3517</v>
      </c>
      <c r="B85" s="152" t="s">
        <v>3518</v>
      </c>
      <c r="C85" s="152" t="s">
        <v>3519</v>
      </c>
      <c r="D85" s="151" t="s">
        <v>3095</v>
      </c>
      <c r="E85" s="151" t="s">
        <v>3096</v>
      </c>
      <c r="F85" s="158">
        <f>'LP-I&amp;E NCS Subjective analysis'!D134</f>
        <v>1</v>
      </c>
      <c r="G85" s="152" t="str">
        <f>IF(F85=0,"PASS","FAIL, Please check or provide commentary")</f>
        <v>FAIL, Please check or provide commentary</v>
      </c>
      <c r="H85" s="152" t="s">
        <v>3520</v>
      </c>
      <c r="I85" s="152" t="s">
        <v>3520</v>
      </c>
      <c r="J85" s="161" t="s">
        <v>3521</v>
      </c>
      <c r="K85" s="154" t="s">
        <v>3092</v>
      </c>
      <c r="L85" s="154" t="s">
        <v>3093</v>
      </c>
      <c r="M85" s="154">
        <v>0</v>
      </c>
      <c r="N85" s="154">
        <v>0</v>
      </c>
      <c r="O85" s="155"/>
      <c r="P85" s="151" t="s">
        <v>3115</v>
      </c>
      <c r="Q85" s="157" t="s">
        <v>3522</v>
      </c>
      <c r="R85" s="162"/>
      <c r="S85" s="162"/>
      <c r="T85" s="162"/>
      <c r="U85" s="162"/>
      <c r="V85" s="162"/>
      <c r="W85" s="162"/>
      <c r="X85" s="162"/>
      <c r="Y85" s="162"/>
      <c r="Z85" s="162"/>
      <c r="AA85" s="162"/>
      <c r="AB85" s="162"/>
      <c r="AC85" s="162"/>
      <c r="AD85" s="162"/>
      <c r="AE85" s="162"/>
      <c r="AF85" s="162"/>
      <c r="AG85" s="162"/>
      <c r="AH85" s="162"/>
    </row>
    <row r="86" spans="1:34" ht="37.5" x14ac:dyDescent="0.25">
      <c r="A86" s="151" t="s">
        <v>3523</v>
      </c>
      <c r="B86" s="152" t="s">
        <v>3524</v>
      </c>
      <c r="C86" s="152" t="s">
        <v>3525</v>
      </c>
      <c r="D86" s="151" t="s">
        <v>3095</v>
      </c>
      <c r="E86" s="151" t="s">
        <v>3096</v>
      </c>
      <c r="F86" s="158">
        <f>IFERROR('LP-I&amp;E NCS Subjective analysis'!D135,1)</f>
        <v>0</v>
      </c>
      <c r="G86" s="152" t="str">
        <f>IF(F86=0,"PASS","FAIL, Please check or provide commentary")</f>
        <v>PASS</v>
      </c>
      <c r="H86" s="152" t="s">
        <v>3526</v>
      </c>
      <c r="I86" s="152" t="s">
        <v>3527</v>
      </c>
      <c r="J86" s="161" t="s">
        <v>3528</v>
      </c>
      <c r="K86" s="154" t="s">
        <v>3092</v>
      </c>
      <c r="L86" s="154" t="s">
        <v>3093</v>
      </c>
      <c r="M86" s="154">
        <v>0</v>
      </c>
      <c r="N86" s="154">
        <v>0</v>
      </c>
      <c r="O86" s="155"/>
      <c r="P86" s="151" t="s">
        <v>3115</v>
      </c>
      <c r="Q86" s="157" t="s">
        <v>3522</v>
      </c>
      <c r="R86" s="162"/>
      <c r="S86" s="162"/>
      <c r="T86" s="162"/>
      <c r="U86" s="162"/>
      <c r="V86" s="162"/>
      <c r="W86" s="162"/>
      <c r="X86" s="162"/>
      <c r="Y86" s="162"/>
      <c r="Z86" s="162"/>
      <c r="AA86" s="162"/>
      <c r="AB86" s="162"/>
      <c r="AC86" s="162"/>
      <c r="AD86" s="162"/>
      <c r="AE86" s="162"/>
      <c r="AF86" s="162"/>
      <c r="AG86" s="162"/>
      <c r="AH86" s="162"/>
    </row>
    <row r="87" spans="1:34" ht="37.5" x14ac:dyDescent="0.25">
      <c r="A87" s="160" t="s">
        <v>3529</v>
      </c>
      <c r="B87" s="163" t="s">
        <v>3530</v>
      </c>
      <c r="C87" s="163" t="s">
        <v>3531</v>
      </c>
      <c r="D87" s="151" t="s">
        <v>3095</v>
      </c>
      <c r="E87" s="151" t="s">
        <v>3096</v>
      </c>
      <c r="F87" s="158">
        <f>IFERROR('LP-Additional Data'!D116,1)</f>
        <v>0</v>
      </c>
      <c r="G87" s="152" t="str">
        <f>IF(F87&lt;50,"PASS","FAIL, Please check or provide commentary")</f>
        <v>PASS</v>
      </c>
      <c r="H87" s="163" t="s">
        <v>3532</v>
      </c>
      <c r="I87" s="163" t="s">
        <v>3533</v>
      </c>
      <c r="J87" s="161" t="s">
        <v>3534</v>
      </c>
      <c r="K87" s="154" t="s">
        <v>3092</v>
      </c>
      <c r="L87" s="154" t="s">
        <v>3093</v>
      </c>
      <c r="M87" s="154">
        <v>0</v>
      </c>
      <c r="N87" s="154">
        <v>0</v>
      </c>
      <c r="O87" s="155"/>
      <c r="P87" s="151" t="s">
        <v>3115</v>
      </c>
      <c r="Q87" s="157" t="s">
        <v>3179</v>
      </c>
      <c r="R87" s="162"/>
      <c r="S87" s="162"/>
      <c r="T87" s="162"/>
      <c r="U87" s="162"/>
      <c r="V87" s="162"/>
      <c r="W87" s="162"/>
      <c r="X87" s="162"/>
      <c r="Y87" s="162"/>
      <c r="Z87" s="162"/>
      <c r="AA87" s="162"/>
      <c r="AB87" s="162"/>
      <c r="AC87" s="162"/>
      <c r="AD87" s="162"/>
      <c r="AE87" s="162"/>
      <c r="AF87" s="162"/>
      <c r="AG87" s="162"/>
      <c r="AH87" s="162"/>
    </row>
    <row r="88" spans="1:34" ht="37.5" x14ac:dyDescent="0.25">
      <c r="A88" s="160" t="s">
        <v>3535</v>
      </c>
      <c r="B88" s="163" t="s">
        <v>3536</v>
      </c>
      <c r="C88" s="163" t="s">
        <v>3537</v>
      </c>
      <c r="D88" s="151" t="s">
        <v>3095</v>
      </c>
      <c r="E88" s="151" t="s">
        <v>3096</v>
      </c>
      <c r="F88" s="158">
        <f>'LP-Add info - Hways Infr'!J20</f>
        <v>1</v>
      </c>
      <c r="G88" s="152" t="str">
        <f>IF(F88=0,"PASS","FAIL, Please check or provide commentary")</f>
        <v>FAIL, Please check or provide commentary</v>
      </c>
      <c r="H88" s="163" t="s">
        <v>3538</v>
      </c>
      <c r="I88" s="163" t="s">
        <v>3539</v>
      </c>
      <c r="J88" s="161" t="s">
        <v>3540</v>
      </c>
      <c r="K88" s="154" t="s">
        <v>3092</v>
      </c>
      <c r="L88" s="154" t="s">
        <v>3093</v>
      </c>
      <c r="M88" s="154">
        <v>0</v>
      </c>
      <c r="N88" s="154">
        <v>0</v>
      </c>
      <c r="O88" s="155"/>
      <c r="P88" s="151" t="s">
        <v>3115</v>
      </c>
      <c r="Q88" s="161" t="s">
        <v>3541</v>
      </c>
      <c r="R88" s="162"/>
      <c r="S88" s="162"/>
      <c r="T88" s="162"/>
      <c r="U88" s="162"/>
      <c r="V88" s="162"/>
      <c r="W88" s="162"/>
      <c r="X88" s="162"/>
      <c r="Y88" s="162"/>
      <c r="Z88" s="162"/>
      <c r="AA88" s="162"/>
      <c r="AB88" s="162"/>
      <c r="AC88" s="162"/>
      <c r="AD88" s="162"/>
      <c r="AE88" s="162"/>
      <c r="AF88" s="162"/>
      <c r="AG88" s="162"/>
      <c r="AH88" s="162"/>
    </row>
  </sheetData>
  <autoFilter ref="A1:Q88"/>
  <conditionalFormatting sqref="G82 G16 G30:G80">
    <cfRule type="cellIs" dxfId="4" priority="12" stopIfTrue="1" operator="equal">
      <formula>"PASS"</formula>
    </cfRule>
  </conditionalFormatting>
  <conditionalFormatting sqref="G82 G16 G30:G80">
    <cfRule type="cellIs" dxfId="3" priority="11" stopIfTrue="1" operator="equal">
      <formula>"FAIL"</formula>
    </cfRule>
  </conditionalFormatting>
  <conditionalFormatting sqref="G2:G88">
    <cfRule type="cellIs" dxfId="2" priority="9" stopIfTrue="1" operator="equal">
      <formula>"FAIL, Please check or provide commentary"</formula>
    </cfRule>
    <cfRule type="cellIs" dxfId="1" priority="10" stopIfTrue="1" operator="equal">
      <formula>"PASS"</formula>
    </cfRule>
  </conditionalFormatting>
  <dataValidations count="8">
    <dataValidation operator="lessThanOrEqual" allowBlank="1" showInputMessage="1" showErrorMessage="1" sqref="B1:C1"/>
    <dataValidation type="textLength" operator="lessThanOrEqual" allowBlank="1" showInputMessage="1" showErrorMessage="1" sqref="H4:H8 H12:H29">
      <formula1>250</formula1>
    </dataValidation>
    <dataValidation type="list" allowBlank="1" showInputMessage="1" showErrorMessage="1" sqref="D82:D88 D2:D29">
      <formula1>"Hard,Soft"</formula1>
    </dataValidation>
    <dataValidation type="list" allowBlank="1" showInputMessage="1" showErrorMessage="1" sqref="E82:E88 E2:E29">
      <formula1>"Internal Consistency,Materiality,Numerical Accuracy"</formula1>
    </dataValidation>
    <dataValidation type="textLength" operator="lessThanOrEqual" allowBlank="1" showInputMessage="1" showErrorMessage="1" error="text must be less than or equal to 50 chars including spaces" sqref="C82:C88 C2:C29">
      <formula1>50</formula1>
    </dataValidation>
    <dataValidation type="textLength" operator="lessThanOrEqual" allowBlank="1" showInputMessage="1" showErrorMessage="1" error="text must be less than or equal to 20 chars including spaces" sqref="B82:B88 B2:B29">
      <formula1>20</formula1>
    </dataValidation>
    <dataValidation type="list" allowBlank="1" showInputMessage="1" showErrorMessage="1" promptTitle="Data Items Action" prompt="The action to be performed with each item returned from the validations detail list for the test being used." sqref="K82:K88 K2:K29">
      <formula1>"+,-"</formula1>
    </dataValidation>
    <dataValidation type="list" allowBlank="1" showInputMessage="1" showErrorMessage="1" promptTitle="Test Action" prompt="This test is only performed against the returned total if comparing to another singular number. i.e UL and LL are the same" sqref="L82:L88 L2:L29">
      <formula1>"&lt;,&gt;,&lt;=,&gt;=,&lt;&gt;,="</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pageSetUpPr fitToPage="1"/>
  </sheetPr>
  <dimension ref="A1:M141"/>
  <sheetViews>
    <sheetView showGridLines="0" zoomScale="85" zoomScaleNormal="85" workbookViewId="0"/>
  </sheetViews>
  <sheetFormatPr defaultRowHeight="12.75" customHeight="1" x14ac:dyDescent="0.25"/>
  <cols>
    <col min="2" max="2" width="24" customWidth="1"/>
    <col min="3" max="3" width="70" customWidth="1"/>
    <col min="4" max="6" width="15.81640625" customWidth="1"/>
    <col min="8" max="8" width="12.1796875" bestFit="1" customWidth="1"/>
  </cols>
  <sheetData>
    <row r="1" spans="1:13" s="6" customFormat="1" ht="17.5" x14ac:dyDescent="0.35">
      <c r="A1" s="312"/>
      <c r="B1" s="312"/>
      <c r="C1" s="312"/>
      <c r="D1" s="68"/>
      <c r="E1" s="68"/>
      <c r="F1" s="68"/>
      <c r="G1" s="36"/>
      <c r="H1" s="190"/>
      <c r="I1" s="190"/>
      <c r="J1" s="190"/>
      <c r="K1" s="190"/>
      <c r="L1" s="190"/>
      <c r="M1" s="190"/>
    </row>
    <row r="2" spans="1:13" s="6" customFormat="1" ht="20" x14ac:dyDescent="0.4">
      <c r="B2" s="8" t="s">
        <v>7291</v>
      </c>
      <c r="C2" s="9"/>
      <c r="D2" s="745"/>
      <c r="E2" s="746"/>
      <c r="F2" s="68"/>
      <c r="G2" s="36"/>
      <c r="H2" s="190"/>
      <c r="I2" s="190"/>
      <c r="J2" s="190"/>
      <c r="K2" s="190"/>
      <c r="L2" s="190"/>
      <c r="M2" s="190"/>
    </row>
    <row r="3" spans="1:13" s="6" customFormat="1" ht="18" customHeight="1" x14ac:dyDescent="0.35">
      <c r="A3" s="312"/>
      <c r="B3" s="312"/>
      <c r="C3" s="312"/>
      <c r="D3" s="312"/>
      <c r="E3" s="68"/>
      <c r="F3" s="68"/>
      <c r="G3" s="36"/>
      <c r="H3" s="190"/>
      <c r="I3" s="190"/>
      <c r="J3" s="190"/>
      <c r="K3" s="190"/>
      <c r="L3" s="190"/>
      <c r="M3" s="190"/>
    </row>
    <row r="4" spans="1:13" s="6" customFormat="1" ht="14" x14ac:dyDescent="0.3">
      <c r="A4" s="12"/>
      <c r="B4" s="12"/>
      <c r="C4" s="747"/>
      <c r="D4" s="13"/>
      <c r="E4" s="13"/>
      <c r="F4" s="748"/>
      <c r="G4" s="36"/>
      <c r="H4" s="190"/>
      <c r="I4" s="190"/>
      <c r="J4" s="190"/>
      <c r="K4" s="190"/>
      <c r="L4" s="190"/>
      <c r="M4" s="190"/>
    </row>
    <row r="5" spans="1:13" s="6" customFormat="1" ht="15.5" x14ac:dyDescent="0.35">
      <c r="A5" s="12"/>
      <c r="B5" s="109" t="s">
        <v>7292</v>
      </c>
      <c r="C5" s="164"/>
      <c r="D5" s="13"/>
      <c r="E5" s="167" t="s">
        <v>6</v>
      </c>
      <c r="F5" s="167" t="s">
        <v>6</v>
      </c>
      <c r="G5" s="36"/>
    </row>
    <row r="6" spans="1:13" s="6" customFormat="1" ht="12.5" x14ac:dyDescent="0.25">
      <c r="A6" s="12"/>
      <c r="B6" s="164"/>
      <c r="C6" s="552" t="s">
        <v>7293</v>
      </c>
      <c r="D6" s="13"/>
      <c r="E6" s="70"/>
      <c r="F6" s="70"/>
      <c r="G6" s="36"/>
    </row>
    <row r="7" spans="1:13" s="6" customFormat="1" ht="12.5" x14ac:dyDescent="0.25">
      <c r="A7" s="12"/>
      <c r="B7" s="164"/>
      <c r="C7" s="68" t="s">
        <v>7294</v>
      </c>
      <c r="D7" s="749"/>
      <c r="E7" s="750"/>
      <c r="F7" s="374"/>
      <c r="G7" s="751"/>
    </row>
    <row r="8" spans="1:13" s="6" customFormat="1" ht="13" x14ac:dyDescent="0.3">
      <c r="A8" s="12"/>
      <c r="B8" s="164"/>
      <c r="C8" s="68" t="s">
        <v>7295</v>
      </c>
      <c r="D8" s="749"/>
      <c r="E8" s="750"/>
      <c r="F8" s="374"/>
      <c r="G8" s="751"/>
      <c r="H8" s="126" t="s">
        <v>7296</v>
      </c>
      <c r="I8" s="752">
        <f>IF(OR(E7="",E8=""),0,ROUND(E8/E7*100,0))</f>
        <v>0</v>
      </c>
      <c r="K8" s="753"/>
    </row>
    <row r="9" spans="1:13" s="6" customFormat="1" ht="13" x14ac:dyDescent="0.3">
      <c r="A9" s="12"/>
      <c r="B9" s="164"/>
      <c r="C9" s="754" t="s">
        <v>7297</v>
      </c>
      <c r="D9" s="749"/>
      <c r="E9" s="174"/>
      <c r="F9" s="755" t="str">
        <f>IF(I8&gt;12,"ERs NIC % above is higher than the expected tolerance, please check figure is correct","")</f>
        <v/>
      </c>
      <c r="G9" s="36"/>
    </row>
    <row r="10" spans="1:13" s="6" customFormat="1" ht="13" x14ac:dyDescent="0.25">
      <c r="A10" s="12"/>
      <c r="B10" s="164"/>
      <c r="C10" s="756" t="s">
        <v>7298</v>
      </c>
      <c r="D10" s="757"/>
      <c r="E10" s="758">
        <f>-'LP-IAS 19 Pensions'!F10-'LP-IAS 19 Pensions'!H10</f>
        <v>0</v>
      </c>
      <c r="F10" s="374"/>
      <c r="G10" s="36"/>
    </row>
    <row r="11" spans="1:13" s="6" customFormat="1" ht="13" x14ac:dyDescent="0.25">
      <c r="A11" s="12"/>
      <c r="B11" s="164"/>
      <c r="C11" s="756" t="s">
        <v>7299</v>
      </c>
      <c r="D11" s="757"/>
      <c r="E11" s="750">
        <f>-'LP-IAS 19 Pensions'!F14-'LP-IAS 19 Pensions'!H14</f>
        <v>0</v>
      </c>
      <c r="F11" s="374"/>
      <c r="G11" s="36"/>
    </row>
    <row r="12" spans="1:13" s="6" customFormat="1" ht="13" x14ac:dyDescent="0.25">
      <c r="A12" s="12"/>
      <c r="B12" s="164"/>
      <c r="C12" s="756" t="s">
        <v>7300</v>
      </c>
      <c r="D12" s="757"/>
      <c r="E12" s="750">
        <f>-'LP-IAS 19 Pensions'!F16-'LP-IAS 19 Pensions'!H16-'LP-IAS 19 Pensions'!F33</f>
        <v>0</v>
      </c>
      <c r="F12" s="374"/>
      <c r="G12" s="36"/>
    </row>
    <row r="13" spans="1:13" s="6" customFormat="1" ht="25" x14ac:dyDescent="0.25">
      <c r="A13" s="12"/>
      <c r="B13" s="164"/>
      <c r="C13" s="186" t="s">
        <v>7301</v>
      </c>
      <c r="D13" s="759"/>
      <c r="E13" s="760"/>
      <c r="F13" s="761"/>
      <c r="G13" s="762"/>
    </row>
    <row r="14" spans="1:13" s="6" customFormat="1" ht="12.5" x14ac:dyDescent="0.25">
      <c r="A14" s="12"/>
      <c r="B14" s="164"/>
      <c r="C14" s="68" t="s">
        <v>7302</v>
      </c>
      <c r="D14" s="749"/>
      <c r="E14" s="750"/>
      <c r="F14" s="374"/>
      <c r="G14" s="36"/>
    </row>
    <row r="15" spans="1:13" s="6" customFormat="1" ht="12.5" x14ac:dyDescent="0.25">
      <c r="A15" s="12"/>
      <c r="B15" s="164"/>
      <c r="C15" s="186" t="s">
        <v>7303</v>
      </c>
      <c r="D15" s="763"/>
      <c r="E15" s="750"/>
      <c r="F15" s="374"/>
      <c r="G15" s="36"/>
    </row>
    <row r="16" spans="1:13" s="6" customFormat="1" ht="12.5" x14ac:dyDescent="0.25">
      <c r="A16" s="12"/>
      <c r="B16" s="164"/>
      <c r="C16" s="764" t="s">
        <v>7304</v>
      </c>
      <c r="D16" s="763"/>
      <c r="E16" s="70"/>
      <c r="F16" s="374"/>
      <c r="G16" s="36"/>
    </row>
    <row r="17" spans="1:7" s="6" customFormat="1" ht="12.5" x14ac:dyDescent="0.25">
      <c r="A17" s="12"/>
      <c r="B17" s="164"/>
      <c r="C17" s="765" t="s">
        <v>7305</v>
      </c>
      <c r="D17" s="766"/>
      <c r="E17" s="750"/>
      <c r="F17" s="374"/>
      <c r="G17" s="36"/>
    </row>
    <row r="18" spans="1:7" s="6" customFormat="1" ht="12.5" x14ac:dyDescent="0.25">
      <c r="A18" s="12"/>
      <c r="B18" s="164"/>
      <c r="C18" s="566" t="s">
        <v>7306</v>
      </c>
      <c r="D18" s="13"/>
      <c r="E18" s="750"/>
      <c r="F18" s="374"/>
      <c r="G18" s="36"/>
    </row>
    <row r="19" spans="1:7" s="6" customFormat="1" ht="12.5" x14ac:dyDescent="0.25">
      <c r="A19" s="12"/>
      <c r="B19" s="164"/>
      <c r="C19" s="566" t="s">
        <v>7307</v>
      </c>
      <c r="D19" s="13"/>
      <c r="E19" s="750"/>
      <c r="F19" s="374"/>
      <c r="G19" s="36"/>
    </row>
    <row r="20" spans="1:7" s="6" customFormat="1" ht="13" x14ac:dyDescent="0.3">
      <c r="A20" s="12"/>
      <c r="B20" s="164"/>
      <c r="C20" s="87" t="s">
        <v>7308</v>
      </c>
      <c r="D20" s="13"/>
      <c r="E20" s="70"/>
      <c r="F20" s="330">
        <f>SUM(E7:E19)</f>
        <v>0</v>
      </c>
      <c r="G20" s="36"/>
    </row>
    <row r="21" spans="1:7" s="6" customFormat="1" ht="15.5" x14ac:dyDescent="0.35">
      <c r="A21" s="12"/>
      <c r="B21" s="109" t="s">
        <v>7309</v>
      </c>
      <c r="C21" s="767"/>
      <c r="D21" s="13"/>
      <c r="E21" s="768"/>
      <c r="F21" s="374"/>
      <c r="G21" s="36"/>
    </row>
    <row r="22" spans="1:7" s="6" customFormat="1" ht="12.5" x14ac:dyDescent="0.25">
      <c r="A22" s="12"/>
      <c r="B22" s="164"/>
      <c r="C22" s="13" t="s">
        <v>7310</v>
      </c>
      <c r="D22" s="766" t="s">
        <v>7311</v>
      </c>
      <c r="E22" s="750"/>
      <c r="F22" s="374"/>
      <c r="G22" s="36"/>
    </row>
    <row r="23" spans="1:7" s="6" customFormat="1" ht="12.5" x14ac:dyDescent="0.25">
      <c r="A23" s="12"/>
      <c r="B23" s="164"/>
      <c r="C23" s="13" t="s">
        <v>7312</v>
      </c>
      <c r="D23" s="769"/>
      <c r="E23" s="750"/>
      <c r="F23" s="374"/>
      <c r="G23" s="36"/>
    </row>
    <row r="24" spans="1:7" s="6" customFormat="1" ht="12.5" x14ac:dyDescent="0.25">
      <c r="A24" s="12"/>
      <c r="B24" s="164"/>
      <c r="C24" s="566" t="s">
        <v>7313</v>
      </c>
      <c r="D24" s="769"/>
      <c r="E24" s="750"/>
      <c r="F24" s="374"/>
      <c r="G24" s="36"/>
    </row>
    <row r="25" spans="1:7" s="6" customFormat="1" ht="13" x14ac:dyDescent="0.3">
      <c r="A25" s="12"/>
      <c r="B25" s="164"/>
      <c r="C25" s="87" t="s">
        <v>7314</v>
      </c>
      <c r="D25" s="769"/>
      <c r="E25" s="174"/>
      <c r="F25" s="330">
        <f>SUM(E22:E24)</f>
        <v>0</v>
      </c>
      <c r="G25" s="36"/>
    </row>
    <row r="26" spans="1:7" s="6" customFormat="1" ht="12.5" x14ac:dyDescent="0.25">
      <c r="A26" s="12"/>
      <c r="B26" s="12"/>
      <c r="C26" s="13"/>
      <c r="D26" s="769"/>
      <c r="E26" s="174"/>
      <c r="F26" s="374"/>
      <c r="G26" s="36"/>
    </row>
    <row r="27" spans="1:7" s="6" customFormat="1" ht="15.5" x14ac:dyDescent="0.35">
      <c r="A27" s="12"/>
      <c r="B27" s="109" t="s">
        <v>7315</v>
      </c>
      <c r="C27" s="767"/>
      <c r="D27" s="769"/>
      <c r="E27" s="174"/>
      <c r="F27" s="374"/>
      <c r="G27" s="36"/>
    </row>
    <row r="28" spans="1:7" s="6" customFormat="1" ht="12.5" x14ac:dyDescent="0.25">
      <c r="A28" s="12"/>
      <c r="B28" s="164"/>
      <c r="C28" s="13" t="s">
        <v>7316</v>
      </c>
      <c r="D28" s="769"/>
      <c r="E28" s="750"/>
      <c r="F28" s="374"/>
      <c r="G28" s="36"/>
    </row>
    <row r="29" spans="1:7" s="6" customFormat="1" ht="12.5" x14ac:dyDescent="0.25">
      <c r="A29" s="12"/>
      <c r="B29" s="164"/>
      <c r="C29" s="566" t="s">
        <v>7317</v>
      </c>
      <c r="D29" s="769"/>
      <c r="E29" s="750"/>
      <c r="F29" s="374"/>
      <c r="G29" s="36"/>
    </row>
    <row r="30" spans="1:7" s="6" customFormat="1" ht="13" x14ac:dyDescent="0.3">
      <c r="A30" s="12"/>
      <c r="B30" s="164"/>
      <c r="C30" s="770" t="s">
        <v>7318</v>
      </c>
      <c r="D30" s="769"/>
      <c r="E30" s="174"/>
      <c r="F30" s="330">
        <f>SUM(E28:E29)</f>
        <v>0</v>
      </c>
      <c r="G30" s="36"/>
    </row>
    <row r="31" spans="1:7" s="6" customFormat="1" ht="13" x14ac:dyDescent="0.3">
      <c r="A31" s="12"/>
      <c r="B31" s="12"/>
      <c r="C31" s="87"/>
      <c r="D31" s="769"/>
      <c r="E31" s="174"/>
      <c r="F31" s="174"/>
      <c r="G31" s="36"/>
    </row>
    <row r="32" spans="1:7" s="6" customFormat="1" ht="15.5" x14ac:dyDescent="0.35">
      <c r="A32" s="12"/>
      <c r="B32" s="771" t="s">
        <v>7319</v>
      </c>
      <c r="C32" s="767"/>
      <c r="D32" s="769"/>
      <c r="E32" s="174"/>
      <c r="F32" s="374"/>
      <c r="G32" s="36"/>
    </row>
    <row r="33" spans="1:7" s="6" customFormat="1" ht="12.5" x14ac:dyDescent="0.25">
      <c r="A33" s="12"/>
      <c r="B33" s="164"/>
      <c r="C33" s="13" t="s">
        <v>7320</v>
      </c>
      <c r="D33" s="769"/>
      <c r="E33" s="750"/>
      <c r="F33" s="374"/>
      <c r="G33" s="36"/>
    </row>
    <row r="34" spans="1:7" s="6" customFormat="1" ht="12.5" x14ac:dyDescent="0.25">
      <c r="A34" s="12"/>
      <c r="B34" s="164"/>
      <c r="C34" s="566" t="s">
        <v>7321</v>
      </c>
      <c r="D34" s="769"/>
      <c r="E34" s="750"/>
      <c r="F34" s="374"/>
      <c r="G34" s="36"/>
    </row>
    <row r="35" spans="1:7" s="6" customFormat="1" ht="12.5" x14ac:dyDescent="0.25">
      <c r="A35" s="12"/>
      <c r="B35" s="164"/>
      <c r="C35" s="13" t="s">
        <v>3094</v>
      </c>
      <c r="D35" s="769"/>
      <c r="E35" s="750"/>
      <c r="F35" s="374"/>
      <c r="G35" s="36"/>
    </row>
    <row r="36" spans="1:7" s="6" customFormat="1" ht="12.5" x14ac:dyDescent="0.25">
      <c r="A36" s="12"/>
      <c r="B36" s="164"/>
      <c r="C36" s="566" t="s">
        <v>7322</v>
      </c>
      <c r="D36" s="769"/>
      <c r="E36" s="750"/>
      <c r="F36" s="374"/>
      <c r="G36" s="36"/>
    </row>
    <row r="37" spans="1:7" s="6" customFormat="1" ht="13" x14ac:dyDescent="0.3">
      <c r="A37" s="12"/>
      <c r="B37" s="164"/>
      <c r="C37" s="104" t="s">
        <v>7323</v>
      </c>
      <c r="D37" s="769"/>
      <c r="E37" s="174"/>
      <c r="F37" s="330">
        <f>SUM(E33:E36)</f>
        <v>0</v>
      </c>
      <c r="G37" s="36"/>
    </row>
    <row r="38" spans="1:7" s="6" customFormat="1" ht="13" x14ac:dyDescent="0.3">
      <c r="A38" s="12"/>
      <c r="B38" s="12"/>
      <c r="C38" s="38"/>
      <c r="D38" s="769"/>
      <c r="E38" s="174"/>
      <c r="F38" s="174"/>
      <c r="G38" s="36"/>
    </row>
    <row r="39" spans="1:7" s="6" customFormat="1" ht="15.5" x14ac:dyDescent="0.35">
      <c r="A39" s="12"/>
      <c r="B39" s="181" t="s">
        <v>7324</v>
      </c>
      <c r="C39" s="767"/>
      <c r="D39" s="769"/>
      <c r="E39" s="772"/>
      <c r="F39" s="374"/>
      <c r="G39" s="36"/>
    </row>
    <row r="40" spans="1:7" s="6" customFormat="1" ht="12.5" x14ac:dyDescent="0.25">
      <c r="A40" s="12"/>
      <c r="B40" s="164"/>
      <c r="C40" s="566" t="s">
        <v>7325</v>
      </c>
      <c r="D40" s="13"/>
      <c r="E40" s="773"/>
      <c r="F40" s="374"/>
      <c r="G40" s="36"/>
    </row>
    <row r="41" spans="1:7" s="6" customFormat="1" ht="12.5" x14ac:dyDescent="0.25">
      <c r="A41" s="12"/>
      <c r="B41" s="164"/>
      <c r="C41" s="566" t="s">
        <v>7326</v>
      </c>
      <c r="D41" s="13"/>
      <c r="E41" s="750"/>
      <c r="F41" s="374"/>
      <c r="G41" s="36"/>
    </row>
    <row r="42" spans="1:7" s="6" customFormat="1" ht="12.5" x14ac:dyDescent="0.25">
      <c r="A42" s="12"/>
      <c r="B42" s="164"/>
      <c r="C42" s="566" t="s">
        <v>7327</v>
      </c>
      <c r="D42" s="13"/>
      <c r="E42" s="750"/>
      <c r="F42" s="374"/>
      <c r="G42" s="36"/>
    </row>
    <row r="43" spans="1:7" s="6" customFormat="1" ht="12.5" x14ac:dyDescent="0.25">
      <c r="A43" s="12"/>
      <c r="B43" s="164"/>
      <c r="C43" s="566" t="s">
        <v>7328</v>
      </c>
      <c r="D43" s="13"/>
      <c r="E43" s="750"/>
      <c r="F43" s="374"/>
      <c r="G43" s="36"/>
    </row>
    <row r="44" spans="1:7" s="6" customFormat="1" ht="12.5" x14ac:dyDescent="0.25">
      <c r="A44" s="12"/>
      <c r="B44" s="164"/>
      <c r="C44" s="566" t="s">
        <v>7329</v>
      </c>
      <c r="D44" s="13"/>
      <c r="E44" s="750"/>
      <c r="F44" s="374"/>
      <c r="G44" s="36"/>
    </row>
    <row r="45" spans="1:7" s="6" customFormat="1" ht="12.5" x14ac:dyDescent="0.25">
      <c r="A45" s="12"/>
      <c r="B45" s="164"/>
      <c r="C45" s="566" t="s">
        <v>7330</v>
      </c>
      <c r="D45" s="13"/>
      <c r="E45" s="750"/>
      <c r="F45" s="374"/>
      <c r="G45" s="36"/>
    </row>
    <row r="46" spans="1:7" s="6" customFormat="1" ht="12.5" x14ac:dyDescent="0.25">
      <c r="A46" s="12"/>
      <c r="B46" s="164"/>
      <c r="C46" s="566" t="s">
        <v>7331</v>
      </c>
      <c r="D46" s="13"/>
      <c r="E46" s="750"/>
      <c r="F46" s="374"/>
      <c r="G46" s="36"/>
    </row>
    <row r="47" spans="1:7" s="6" customFormat="1" ht="13" x14ac:dyDescent="0.3">
      <c r="A47" s="12"/>
      <c r="B47" s="164"/>
      <c r="C47" s="770" t="s">
        <v>7332</v>
      </c>
      <c r="D47" s="13"/>
      <c r="E47" s="70"/>
      <c r="F47" s="330">
        <f>SUM(E40:E46)</f>
        <v>0</v>
      </c>
      <c r="G47" s="36"/>
    </row>
    <row r="48" spans="1:7" s="6" customFormat="1" ht="13" x14ac:dyDescent="0.3">
      <c r="A48" s="12"/>
      <c r="B48" s="12"/>
      <c r="C48" s="87"/>
      <c r="D48" s="13"/>
      <c r="E48" s="774"/>
      <c r="F48" s="374"/>
      <c r="G48" s="36"/>
    </row>
    <row r="49" spans="1:7" s="6" customFormat="1" ht="15.5" x14ac:dyDescent="0.35">
      <c r="A49" s="12"/>
      <c r="B49" s="771" t="s">
        <v>7333</v>
      </c>
      <c r="C49" s="767"/>
      <c r="D49" s="13"/>
      <c r="E49" s="774"/>
      <c r="F49" s="374"/>
      <c r="G49" s="36"/>
    </row>
    <row r="50" spans="1:7" s="6" customFormat="1" ht="12.5" x14ac:dyDescent="0.25">
      <c r="A50" s="12"/>
      <c r="B50" s="164"/>
      <c r="C50" s="566" t="s">
        <v>7334</v>
      </c>
      <c r="D50" s="766" t="s">
        <v>7311</v>
      </c>
      <c r="E50" s="750"/>
      <c r="F50" s="374"/>
      <c r="G50" s="36"/>
    </row>
    <row r="51" spans="1:7" s="6" customFormat="1" ht="12.5" x14ac:dyDescent="0.25">
      <c r="A51" s="12"/>
      <c r="B51" s="164"/>
      <c r="C51" s="566" t="s">
        <v>7335</v>
      </c>
      <c r="D51" s="775"/>
      <c r="E51" s="750"/>
      <c r="F51" s="374"/>
      <c r="G51" s="36"/>
    </row>
    <row r="52" spans="1:7" s="6" customFormat="1" ht="12.5" hidden="1" x14ac:dyDescent="0.25">
      <c r="A52" s="12"/>
      <c r="B52" s="164"/>
      <c r="C52" s="566"/>
      <c r="D52" s="766"/>
      <c r="E52" s="750"/>
      <c r="F52" s="374"/>
      <c r="G52" s="36"/>
    </row>
    <row r="53" spans="1:7" s="6" customFormat="1" ht="12.5" hidden="1" x14ac:dyDescent="0.25">
      <c r="A53" s="12"/>
      <c r="B53" s="164"/>
      <c r="C53" s="566"/>
      <c r="D53" s="766"/>
      <c r="E53" s="750"/>
      <c r="F53" s="374"/>
      <c r="G53" s="36"/>
    </row>
    <row r="54" spans="1:7" s="6" customFormat="1" ht="13" x14ac:dyDescent="0.3">
      <c r="A54" s="12"/>
      <c r="B54" s="164"/>
      <c r="C54" s="776" t="s">
        <v>7337</v>
      </c>
      <c r="D54" s="13"/>
      <c r="E54" s="774"/>
      <c r="F54" s="330">
        <f>SUM(E50:E53)</f>
        <v>0</v>
      </c>
      <c r="G54" s="36"/>
    </row>
    <row r="55" spans="1:7" s="6" customFormat="1" ht="12.5" x14ac:dyDescent="0.25">
      <c r="A55" s="12"/>
      <c r="B55" s="164"/>
      <c r="C55" s="777"/>
      <c r="D55" s="13"/>
      <c r="E55" s="774"/>
      <c r="F55" s="374"/>
      <c r="G55" s="36"/>
    </row>
    <row r="56" spans="1:7" s="6" customFormat="1" ht="15.5" x14ac:dyDescent="0.35">
      <c r="A56" s="12"/>
      <c r="B56" s="181" t="s">
        <v>7338</v>
      </c>
      <c r="C56" s="566" t="s">
        <v>7339</v>
      </c>
      <c r="D56" s="13"/>
      <c r="E56" s="750"/>
      <c r="F56" s="330">
        <f>E56</f>
        <v>0</v>
      </c>
      <c r="G56" s="36"/>
    </row>
    <row r="57" spans="1:7" s="6" customFormat="1" ht="12.5" x14ac:dyDescent="0.25">
      <c r="A57" s="12"/>
      <c r="B57" s="164"/>
      <c r="C57" s="767"/>
      <c r="D57" s="767"/>
      <c r="E57" s="767"/>
      <c r="F57" s="767"/>
      <c r="G57" s="36"/>
    </row>
    <row r="58" spans="1:7" s="6" customFormat="1" ht="15.5" x14ac:dyDescent="0.35">
      <c r="A58" s="12"/>
      <c r="B58" s="771" t="s">
        <v>7340</v>
      </c>
      <c r="C58" s="767"/>
      <c r="D58" s="13"/>
      <c r="E58" s="772"/>
      <c r="F58" s="374"/>
      <c r="G58" s="36"/>
    </row>
    <row r="59" spans="1:7" s="6" customFormat="1" ht="12.5" x14ac:dyDescent="0.25">
      <c r="A59" s="12"/>
      <c r="B59" s="164"/>
      <c r="C59" s="778" t="s">
        <v>7341</v>
      </c>
      <c r="D59" s="93"/>
      <c r="E59" s="779"/>
      <c r="F59" s="778"/>
      <c r="G59" s="780" t="str">
        <f>IF(E59&lt;&gt;'LP-PP&amp;E &amp; Invest Prop'!L26, "IN YEAR DEPRECIATION DOES NOT MATCH PPE WORKSHEET. PLEASE CHECK.","")</f>
        <v/>
      </c>
    </row>
    <row r="60" spans="1:7" s="6" customFormat="1" ht="12.5" x14ac:dyDescent="0.25">
      <c r="A60" s="12"/>
      <c r="B60" s="164"/>
      <c r="C60" s="778" t="s">
        <v>7342</v>
      </c>
      <c r="D60" s="93"/>
      <c r="E60" s="779"/>
      <c r="F60" s="778"/>
      <c r="G60" s="780" t="str">
        <f>IF(E60&lt;&gt;'LP-Intangibles'!J26,"IN YEAR AMORTISATION DOES NOT MATCH INTANGIBLES WORKSHEET. PLEASE CHECK.","")</f>
        <v/>
      </c>
    </row>
    <row r="61" spans="1:7" s="6" customFormat="1" ht="12.5" x14ac:dyDescent="0.25">
      <c r="A61" s="12"/>
      <c r="B61" s="164"/>
      <c r="C61" s="781" t="s">
        <v>4065</v>
      </c>
      <c r="D61" s="93"/>
      <c r="E61" s="779"/>
      <c r="F61" s="778"/>
      <c r="G61" s="50"/>
    </row>
    <row r="62" spans="1:7" s="6" customFormat="1" ht="12.5" x14ac:dyDescent="0.25">
      <c r="A62" s="12"/>
      <c r="B62" s="164"/>
      <c r="C62" s="563" t="s">
        <v>7343</v>
      </c>
      <c r="D62" s="93"/>
      <c r="E62" s="779"/>
      <c r="F62" s="778"/>
      <c r="G62" s="50" t="str">
        <f>IF(E62&lt;&gt;'LP-PP&amp;E &amp; Invest Prop'!L53+'LP-Intangibles'!J45,"DOES NOT MATCH PPE AND INTANGIBLES WORKSHEETS. PLEASE CHECK.","")</f>
        <v/>
      </c>
    </row>
    <row r="63" spans="1:7" s="6" customFormat="1" ht="12.5" x14ac:dyDescent="0.25">
      <c r="A63" s="12"/>
      <c r="B63" s="164"/>
      <c r="C63" s="778" t="s">
        <v>7344</v>
      </c>
      <c r="D63" s="93"/>
      <c r="E63" s="779"/>
      <c r="F63" s="778"/>
      <c r="G63" s="50"/>
    </row>
    <row r="64" spans="1:7" s="6" customFormat="1" ht="12.5" hidden="1" x14ac:dyDescent="0.25">
      <c r="A64" s="12"/>
      <c r="B64" s="164"/>
      <c r="C64" s="778"/>
      <c r="D64" s="93"/>
      <c r="E64" s="782"/>
      <c r="F64" s="778"/>
      <c r="G64" s="50"/>
    </row>
    <row r="65" spans="1:7" s="6" customFormat="1" ht="13" x14ac:dyDescent="0.25">
      <c r="A65" s="12"/>
      <c r="B65" s="164"/>
      <c r="C65" s="783" t="s">
        <v>7346</v>
      </c>
      <c r="D65" s="93"/>
      <c r="E65" s="185"/>
      <c r="F65" s="784">
        <f>SUM(E59:E64)</f>
        <v>0</v>
      </c>
      <c r="G65" s="50"/>
    </row>
    <row r="66" spans="1:7" s="6" customFormat="1" ht="12.5" x14ac:dyDescent="0.25">
      <c r="A66" s="12"/>
      <c r="B66" s="164"/>
      <c r="C66" s="767"/>
      <c r="D66" s="767"/>
      <c r="E66" s="767"/>
      <c r="F66" s="767"/>
      <c r="G66" s="36"/>
    </row>
    <row r="67" spans="1:7" s="6" customFormat="1" ht="15.5" x14ac:dyDescent="0.35">
      <c r="A67" s="12"/>
      <c r="B67" s="771" t="s">
        <v>7347</v>
      </c>
      <c r="C67" s="785"/>
      <c r="D67" s="13"/>
      <c r="E67" s="772"/>
      <c r="F67" s="374"/>
      <c r="G67" s="36"/>
    </row>
    <row r="68" spans="1:7" s="6" customFormat="1" ht="11.5" hidden="1" customHeight="1" x14ac:dyDescent="0.25">
      <c r="A68" s="12"/>
      <c r="B68" s="164"/>
      <c r="C68" s="767"/>
      <c r="D68" s="767"/>
      <c r="E68" s="767"/>
      <c r="F68" s="767"/>
      <c r="G68" s="36"/>
    </row>
    <row r="69" spans="1:7" s="6" customFormat="1" ht="12.5" x14ac:dyDescent="0.25">
      <c r="A69" s="12"/>
      <c r="B69" s="164"/>
      <c r="C69" s="778" t="s">
        <v>7345</v>
      </c>
      <c r="D69" s="767"/>
      <c r="E69" s="779"/>
      <c r="F69" s="767"/>
      <c r="G69" s="36"/>
    </row>
    <row r="70" spans="1:7" s="6" customFormat="1" ht="13" x14ac:dyDescent="0.25">
      <c r="A70" s="12"/>
      <c r="B70" s="164"/>
      <c r="C70" s="783" t="s">
        <v>7348</v>
      </c>
      <c r="D70" s="93"/>
      <c r="E70" s="185"/>
      <c r="F70" s="784">
        <f>SUM(E69)</f>
        <v>0</v>
      </c>
      <c r="G70" s="50"/>
    </row>
    <row r="71" spans="1:7" s="6" customFormat="1" ht="13" x14ac:dyDescent="0.3">
      <c r="A71" s="12"/>
      <c r="B71" s="12"/>
      <c r="C71" s="785"/>
      <c r="D71" s="13"/>
      <c r="E71" s="772"/>
      <c r="F71" s="374"/>
      <c r="G71" s="36"/>
    </row>
    <row r="72" spans="1:7" s="6" customFormat="1" ht="15.5" x14ac:dyDescent="0.3">
      <c r="A72" s="12"/>
      <c r="B72" s="83" t="s">
        <v>7349</v>
      </c>
      <c r="C72" s="786" t="s">
        <v>7350</v>
      </c>
      <c r="D72" s="13"/>
      <c r="E72" s="772"/>
      <c r="F72" s="374"/>
      <c r="G72" s="36"/>
    </row>
    <row r="73" spans="1:7" s="6" customFormat="1" ht="12.5" x14ac:dyDescent="0.25">
      <c r="A73" s="12"/>
      <c r="B73" s="164"/>
      <c r="C73" s="787" t="s">
        <v>7351</v>
      </c>
      <c r="D73" s="766"/>
      <c r="E73" s="788"/>
      <c r="F73" s="789"/>
      <c r="G73" s="790"/>
    </row>
    <row r="74" spans="1:7" s="6" customFormat="1" ht="12.5" x14ac:dyDescent="0.25">
      <c r="A74" s="12"/>
      <c r="B74" s="164"/>
      <c r="C74" s="566" t="s">
        <v>7352</v>
      </c>
      <c r="D74" s="766" t="s">
        <v>7311</v>
      </c>
      <c r="E74" s="242"/>
      <c r="F74" s="374"/>
      <c r="G74" s="36"/>
    </row>
    <row r="75" spans="1:7" s="6" customFormat="1" ht="12.5" x14ac:dyDescent="0.25">
      <c r="A75" s="12"/>
      <c r="B75" s="164"/>
      <c r="C75" s="172" t="s">
        <v>7353</v>
      </c>
      <c r="D75" s="791"/>
      <c r="E75" s="242"/>
      <c r="F75" s="374"/>
      <c r="G75" s="36"/>
    </row>
    <row r="76" spans="1:7" s="6" customFormat="1" ht="13" x14ac:dyDescent="0.3">
      <c r="A76" s="12"/>
      <c r="B76" s="164"/>
      <c r="C76" s="792" t="s">
        <v>7354</v>
      </c>
      <c r="D76" s="791"/>
      <c r="E76" s="174"/>
      <c r="F76" s="374"/>
      <c r="G76" s="36"/>
    </row>
    <row r="77" spans="1:7" s="6" customFormat="1" ht="15" customHeight="1" x14ac:dyDescent="0.25">
      <c r="A77" s="12"/>
      <c r="B77" s="164"/>
      <c r="C77" s="793" t="s">
        <v>7355</v>
      </c>
      <c r="D77" s="13" t="s">
        <v>7336</v>
      </c>
      <c r="E77" s="242"/>
      <c r="F77" s="374"/>
      <c r="G77" s="36"/>
    </row>
    <row r="78" spans="1:7" s="6" customFormat="1" ht="12.5" hidden="1" x14ac:dyDescent="0.25">
      <c r="A78" s="12"/>
      <c r="B78" s="164"/>
      <c r="C78" s="794"/>
      <c r="D78" s="13"/>
      <c r="E78" s="242"/>
      <c r="F78" s="374"/>
      <c r="G78" s="36"/>
    </row>
    <row r="79" spans="1:7" s="6" customFormat="1" ht="12.5" hidden="1" x14ac:dyDescent="0.25">
      <c r="A79" s="12"/>
      <c r="B79" s="164"/>
      <c r="C79" s="794"/>
      <c r="D79" s="13"/>
      <c r="E79" s="242"/>
      <c r="F79" s="374"/>
      <c r="G79" s="36"/>
    </row>
    <row r="80" spans="1:7" s="6" customFormat="1" ht="12.5" x14ac:dyDescent="0.25">
      <c r="A80" s="12"/>
      <c r="B80" s="164"/>
      <c r="C80" s="794" t="s">
        <v>7356</v>
      </c>
      <c r="D80" s="13"/>
      <c r="E80" s="242"/>
      <c r="F80" s="374"/>
      <c r="G80" s="36"/>
    </row>
    <row r="81" spans="1:7" s="6" customFormat="1" ht="12.5" x14ac:dyDescent="0.25">
      <c r="A81" s="12"/>
      <c r="B81" s="164"/>
      <c r="C81" s="793" t="s">
        <v>7357</v>
      </c>
      <c r="D81" s="34" t="s">
        <v>7358</v>
      </c>
      <c r="E81" s="242"/>
      <c r="F81" s="374"/>
      <c r="G81" s="36"/>
    </row>
    <row r="82" spans="1:7" s="6" customFormat="1" ht="12.5" x14ac:dyDescent="0.25">
      <c r="A82" s="12"/>
      <c r="B82" s="164"/>
      <c r="C82" s="794" t="s">
        <v>7359</v>
      </c>
      <c r="D82" s="13" t="s">
        <v>7360</v>
      </c>
      <c r="E82" s="242"/>
      <c r="F82" s="374"/>
      <c r="G82" s="36"/>
    </row>
    <row r="83" spans="1:7" s="6" customFormat="1" ht="12.5" x14ac:dyDescent="0.25">
      <c r="A83" s="12"/>
      <c r="B83" s="164"/>
      <c r="C83" s="794" t="s">
        <v>7361</v>
      </c>
      <c r="D83" s="13" t="s">
        <v>7360</v>
      </c>
      <c r="E83" s="242"/>
      <c r="F83" s="374"/>
      <c r="G83" s="36"/>
    </row>
    <row r="84" spans="1:7" s="6" customFormat="1" ht="12.5" x14ac:dyDescent="0.25">
      <c r="A84" s="12"/>
      <c r="B84" s="164"/>
      <c r="C84" s="794" t="s">
        <v>7362</v>
      </c>
      <c r="D84" s="13" t="s">
        <v>7360</v>
      </c>
      <c r="E84" s="242"/>
      <c r="F84" s="374"/>
      <c r="G84" s="36"/>
    </row>
    <row r="85" spans="1:7" s="6" customFormat="1" ht="12.5" x14ac:dyDescent="0.25">
      <c r="A85" s="12"/>
      <c r="B85" s="164"/>
      <c r="C85" s="795" t="s">
        <v>7363</v>
      </c>
      <c r="D85" s="13" t="s">
        <v>7360</v>
      </c>
      <c r="E85" s="242"/>
      <c r="F85" s="374"/>
      <c r="G85" s="36"/>
    </row>
    <row r="86" spans="1:7" s="6" customFormat="1" ht="12.5" x14ac:dyDescent="0.25">
      <c r="A86" s="12"/>
      <c r="B86" s="164"/>
      <c r="C86" s="793" t="s">
        <v>7364</v>
      </c>
      <c r="D86" s="13" t="s">
        <v>7365</v>
      </c>
      <c r="E86" s="242"/>
      <c r="F86" s="374"/>
      <c r="G86" s="36"/>
    </row>
    <row r="87" spans="1:7" s="6" customFormat="1" ht="12.5" x14ac:dyDescent="0.25">
      <c r="A87" s="12"/>
      <c r="B87" s="164"/>
      <c r="C87" s="794" t="s">
        <v>42</v>
      </c>
      <c r="D87" s="13" t="s">
        <v>7365</v>
      </c>
      <c r="E87" s="242"/>
      <c r="F87" s="374"/>
      <c r="G87" s="36"/>
    </row>
    <row r="88" spans="1:7" s="6" customFormat="1" ht="12.5" x14ac:dyDescent="0.25">
      <c r="A88" s="12"/>
      <c r="B88" s="164"/>
      <c r="C88" s="793" t="s">
        <v>7366</v>
      </c>
      <c r="D88" s="13" t="s">
        <v>7365</v>
      </c>
      <c r="E88" s="242"/>
      <c r="F88" s="374"/>
      <c r="G88" s="36"/>
    </row>
    <row r="89" spans="1:7" s="6" customFormat="1" ht="12.5" x14ac:dyDescent="0.25">
      <c r="A89" s="12"/>
      <c r="B89" s="12"/>
      <c r="C89" s="795" t="s">
        <v>43</v>
      </c>
      <c r="D89" s="34" t="s">
        <v>7367</v>
      </c>
      <c r="E89" s="242"/>
      <c r="F89" s="374"/>
      <c r="G89" s="36"/>
    </row>
    <row r="90" spans="1:7" s="6" customFormat="1" ht="12.5" x14ac:dyDescent="0.25">
      <c r="A90" s="12"/>
      <c r="B90" s="164"/>
      <c r="C90" s="794" t="s">
        <v>7368</v>
      </c>
      <c r="D90" s="13"/>
      <c r="E90" s="242"/>
      <c r="F90" s="374"/>
      <c r="G90" s="36"/>
    </row>
    <row r="91" spans="1:7" s="6" customFormat="1" ht="13" x14ac:dyDescent="0.3">
      <c r="A91" s="12"/>
      <c r="B91" s="164"/>
      <c r="C91" s="794" t="s">
        <v>7369</v>
      </c>
      <c r="D91" s="13"/>
      <c r="E91" s="242"/>
      <c r="F91" s="796"/>
      <c r="G91" s="36"/>
    </row>
    <row r="92" spans="1:7" s="6" customFormat="1" ht="13" x14ac:dyDescent="0.3">
      <c r="A92" s="12"/>
      <c r="B92" s="164"/>
      <c r="C92" s="566" t="s">
        <v>7370</v>
      </c>
      <c r="D92" s="13"/>
      <c r="E92" s="242"/>
      <c r="F92" s="374"/>
      <c r="G92" s="36"/>
    </row>
    <row r="93" spans="1:7" s="6" customFormat="1" ht="14" x14ac:dyDescent="0.3">
      <c r="A93" s="12"/>
      <c r="B93" s="164"/>
      <c r="C93" s="552" t="s">
        <v>7371</v>
      </c>
      <c r="D93" s="38"/>
      <c r="E93" s="393"/>
      <c r="F93" s="393"/>
      <c r="G93" s="797"/>
    </row>
    <row r="94" spans="1:7" s="6" customFormat="1" ht="14" x14ac:dyDescent="0.3">
      <c r="A94" s="12"/>
      <c r="B94" s="164"/>
      <c r="C94" s="794" t="s">
        <v>7372</v>
      </c>
      <c r="D94" s="38"/>
      <c r="E94" s="242"/>
      <c r="F94" s="796"/>
      <c r="G94" s="798"/>
    </row>
    <row r="95" spans="1:7" s="6" customFormat="1" ht="14" x14ac:dyDescent="0.3">
      <c r="A95" s="12"/>
      <c r="B95" s="164"/>
      <c r="C95" s="794" t="s">
        <v>7373</v>
      </c>
      <c r="D95" s="38"/>
      <c r="E95" s="242"/>
      <c r="F95" s="393"/>
      <c r="G95" s="798"/>
    </row>
    <row r="96" spans="1:7" s="6" customFormat="1" ht="14" x14ac:dyDescent="0.3">
      <c r="A96" s="12"/>
      <c r="B96" s="164"/>
      <c r="C96" s="794" t="s">
        <v>7374</v>
      </c>
      <c r="D96" s="38"/>
      <c r="E96" s="242"/>
      <c r="F96" s="393"/>
      <c r="G96" s="797"/>
    </row>
    <row r="97" spans="1:8" s="6" customFormat="1" ht="12.5" x14ac:dyDescent="0.25">
      <c r="A97" s="12"/>
      <c r="B97" s="164"/>
      <c r="C97" s="566" t="s">
        <v>7375</v>
      </c>
      <c r="D97" s="13" t="s">
        <v>7311</v>
      </c>
      <c r="E97" s="799">
        <f>-('LP-Liabilities &amp; Provs'!G58+'LP-Liabilities &amp; Provs'!F75)</f>
        <v>0</v>
      </c>
      <c r="F97" s="374"/>
      <c r="G97" s="65"/>
      <c r="H97" s="800"/>
    </row>
    <row r="98" spans="1:8" s="6" customFormat="1" ht="12.5" x14ac:dyDescent="0.25">
      <c r="A98" s="12"/>
      <c r="B98" s="164"/>
      <c r="C98" s="801" t="s">
        <v>7376</v>
      </c>
      <c r="D98" s="13"/>
      <c r="E98" s="174"/>
      <c r="F98" s="374"/>
      <c r="G98" s="36"/>
    </row>
    <row r="99" spans="1:8" s="6" customFormat="1" ht="12.5" x14ac:dyDescent="0.25">
      <c r="A99" s="12"/>
      <c r="B99" s="164"/>
      <c r="C99" s="794" t="s">
        <v>7377</v>
      </c>
      <c r="D99" s="13"/>
      <c r="E99" s="242"/>
      <c r="F99" s="374"/>
      <c r="G99" s="36"/>
    </row>
    <row r="100" spans="1:8" s="6" customFormat="1" ht="12.5" x14ac:dyDescent="0.25">
      <c r="A100" s="12"/>
      <c r="B100" s="164"/>
      <c r="C100" s="794" t="s">
        <v>7378</v>
      </c>
      <c r="D100" s="13"/>
      <c r="E100" s="242"/>
      <c r="F100" s="374"/>
      <c r="G100" s="36"/>
    </row>
    <row r="101" spans="1:8" s="6" customFormat="1" ht="12.5" x14ac:dyDescent="0.25">
      <c r="A101" s="12"/>
      <c r="B101" s="164"/>
      <c r="C101" s="566" t="s">
        <v>7379</v>
      </c>
      <c r="D101" s="13"/>
      <c r="E101" s="242"/>
      <c r="F101" s="374"/>
      <c r="G101" s="36"/>
    </row>
    <row r="102" spans="1:8" s="6" customFormat="1" ht="13" x14ac:dyDescent="0.3">
      <c r="A102" s="12"/>
      <c r="B102" s="164"/>
      <c r="C102" s="785" t="s">
        <v>7380</v>
      </c>
      <c r="D102" s="13"/>
      <c r="E102" s="70"/>
      <c r="F102" s="330">
        <f>SUM(E73:E101)</f>
        <v>0</v>
      </c>
      <c r="G102" s="36"/>
    </row>
    <row r="103" spans="1:8" s="6" customFormat="1" ht="13" hidden="1" x14ac:dyDescent="0.3">
      <c r="A103" s="12"/>
      <c r="B103" s="12"/>
      <c r="C103" s="777"/>
      <c r="D103" s="13"/>
      <c r="E103" s="772"/>
      <c r="F103" s="374"/>
      <c r="G103" s="36"/>
    </row>
    <row r="104" spans="1:8" s="6" customFormat="1" ht="15.5" hidden="1" x14ac:dyDescent="0.35">
      <c r="A104" s="12"/>
      <c r="B104" s="109"/>
      <c r="C104" s="767"/>
      <c r="D104" s="13"/>
      <c r="E104" s="772"/>
      <c r="F104" s="374"/>
      <c r="G104" s="36"/>
    </row>
    <row r="105" spans="1:8" s="6" customFormat="1" ht="12.5" hidden="1" x14ac:dyDescent="0.25">
      <c r="A105" s="12"/>
      <c r="B105" s="164"/>
      <c r="C105" s="13"/>
      <c r="D105" s="13"/>
      <c r="E105" s="242"/>
      <c r="F105" s="374"/>
      <c r="G105" s="36"/>
    </row>
    <row r="106" spans="1:8" s="6" customFormat="1" ht="12.5" hidden="1" x14ac:dyDescent="0.25">
      <c r="A106" s="12"/>
      <c r="B106" s="164"/>
      <c r="C106" s="13"/>
      <c r="D106" s="13"/>
      <c r="E106" s="242"/>
      <c r="F106" s="374"/>
      <c r="G106" s="36"/>
    </row>
    <row r="107" spans="1:8" s="6" customFormat="1" ht="12.5" hidden="1" x14ac:dyDescent="0.25">
      <c r="A107" s="12"/>
      <c r="B107" s="164"/>
      <c r="C107" s="13"/>
      <c r="D107" s="13"/>
      <c r="E107" s="242"/>
      <c r="F107" s="374"/>
      <c r="G107" s="36"/>
    </row>
    <row r="108" spans="1:8" s="6" customFormat="1" ht="12.5" hidden="1" x14ac:dyDescent="0.25">
      <c r="A108" s="12"/>
      <c r="B108" s="164"/>
      <c r="C108" s="13"/>
      <c r="D108" s="13"/>
      <c r="E108" s="242"/>
      <c r="F108" s="374"/>
      <c r="G108" s="36"/>
    </row>
    <row r="109" spans="1:8" s="6" customFormat="1" ht="13" hidden="1" x14ac:dyDescent="0.3">
      <c r="A109" s="12"/>
      <c r="B109" s="164"/>
      <c r="C109" s="87"/>
      <c r="D109" s="13"/>
      <c r="E109" s="70"/>
      <c r="F109" s="330"/>
      <c r="G109" s="36"/>
    </row>
    <row r="110" spans="1:8" s="6" customFormat="1" ht="13" x14ac:dyDescent="0.3">
      <c r="A110" s="12"/>
      <c r="B110" s="12"/>
      <c r="C110" s="777"/>
      <c r="D110" s="13"/>
      <c r="E110" s="772"/>
      <c r="F110" s="374"/>
      <c r="G110" s="36"/>
    </row>
    <row r="111" spans="1:8" s="6" customFormat="1" ht="15.5" x14ac:dyDescent="0.35">
      <c r="A111" s="12"/>
      <c r="B111" s="109" t="s">
        <v>7381</v>
      </c>
      <c r="C111" s="767"/>
      <c r="D111" s="13"/>
      <c r="E111" s="772"/>
      <c r="F111" s="374"/>
      <c r="G111" s="36"/>
    </row>
    <row r="112" spans="1:8" s="6" customFormat="1" ht="14" x14ac:dyDescent="0.3">
      <c r="A112" s="12"/>
      <c r="B112" s="802" t="s">
        <v>7382</v>
      </c>
      <c r="C112" s="767"/>
      <c r="D112" s="13"/>
      <c r="E112" s="772"/>
      <c r="F112" s="374"/>
      <c r="G112" s="36"/>
    </row>
    <row r="113" spans="1:7" s="6" customFormat="1" ht="12.5" x14ac:dyDescent="0.25">
      <c r="A113" s="12"/>
      <c r="B113" s="164"/>
      <c r="C113" s="803" t="s">
        <v>7383</v>
      </c>
      <c r="D113" s="13"/>
      <c r="E113" s="242"/>
      <c r="F113" s="374"/>
      <c r="G113" s="36"/>
    </row>
    <row r="114" spans="1:7" s="6" customFormat="1" ht="12.5" x14ac:dyDescent="0.25">
      <c r="A114" s="12"/>
      <c r="B114" s="164"/>
      <c r="C114" s="803" t="s">
        <v>7384</v>
      </c>
      <c r="D114" s="13"/>
      <c r="E114" s="242"/>
      <c r="F114" s="374"/>
      <c r="G114" s="36"/>
    </row>
    <row r="115" spans="1:7" s="6" customFormat="1" ht="13" x14ac:dyDescent="0.3">
      <c r="A115" s="12"/>
      <c r="B115" s="164"/>
      <c r="C115" s="87" t="s">
        <v>7385</v>
      </c>
      <c r="D115" s="13"/>
      <c r="E115" s="174"/>
      <c r="F115" s="330">
        <f>SUM(E113:E114)</f>
        <v>0</v>
      </c>
      <c r="G115" s="36"/>
    </row>
    <row r="116" spans="1:7" s="6" customFormat="1" ht="14" x14ac:dyDescent="0.3">
      <c r="A116" s="12"/>
      <c r="B116" s="12"/>
      <c r="C116" s="747"/>
      <c r="D116" s="13"/>
      <c r="E116" s="174"/>
      <c r="F116" s="374"/>
      <c r="G116" s="36"/>
    </row>
    <row r="117" spans="1:7" s="6" customFormat="1" ht="15.5" x14ac:dyDescent="0.35">
      <c r="A117" s="12"/>
      <c r="B117" s="181" t="s">
        <v>7386</v>
      </c>
      <c r="C117" s="164"/>
      <c r="D117" s="13"/>
      <c r="E117" s="374"/>
      <c r="F117" s="249">
        <f>SUM(F6:F115)</f>
        <v>0</v>
      </c>
      <c r="G117" s="36"/>
    </row>
    <row r="118" spans="1:7" s="6" customFormat="1" ht="14" x14ac:dyDescent="0.3">
      <c r="A118" s="12"/>
      <c r="B118" s="12"/>
      <c r="C118" s="747"/>
      <c r="D118" s="13"/>
      <c r="E118" s="374"/>
      <c r="F118" s="374"/>
      <c r="G118" s="36"/>
    </row>
    <row r="119" spans="1:7" s="6" customFormat="1" ht="14" x14ac:dyDescent="0.3">
      <c r="A119" s="12"/>
      <c r="B119" s="12"/>
      <c r="C119" s="747"/>
      <c r="D119" s="13"/>
      <c r="E119" s="374"/>
      <c r="F119" s="374"/>
      <c r="G119" s="36"/>
    </row>
    <row r="120" spans="1:7" s="6" customFormat="1" ht="14" x14ac:dyDescent="0.3">
      <c r="A120" s="12"/>
      <c r="B120" s="12"/>
      <c r="C120" s="747"/>
      <c r="D120" s="13"/>
      <c r="E120" s="374"/>
      <c r="F120" s="374"/>
      <c r="G120" s="36"/>
    </row>
    <row r="121" spans="1:7" s="6" customFormat="1" ht="14" x14ac:dyDescent="0.3">
      <c r="A121" s="12"/>
      <c r="B121" s="584" t="s">
        <v>79</v>
      </c>
      <c r="C121" s="804"/>
      <c r="D121" s="587"/>
      <c r="E121" s="588"/>
      <c r="F121" s="374"/>
      <c r="G121" s="36"/>
    </row>
    <row r="122" spans="1:7" s="6" customFormat="1" ht="12.5" x14ac:dyDescent="0.25">
      <c r="A122" s="12"/>
      <c r="B122" s="589"/>
      <c r="C122" s="586" t="s">
        <v>7387</v>
      </c>
      <c r="D122" s="591">
        <f>E52+E53</f>
        <v>0</v>
      </c>
      <c r="E122" s="592"/>
      <c r="F122" s="374"/>
      <c r="G122" s="36"/>
    </row>
    <row r="123" spans="1:7" s="6" customFormat="1" ht="13" x14ac:dyDescent="0.3">
      <c r="A123" s="12"/>
      <c r="B123" s="593"/>
      <c r="C123" s="595" t="s">
        <v>7388</v>
      </c>
      <c r="D123" s="591">
        <f>E18+E23+E28+E35+'LP-CI&amp;E'!E10</f>
        <v>0</v>
      </c>
      <c r="E123" s="592"/>
      <c r="F123" s="374"/>
      <c r="G123" s="36"/>
    </row>
    <row r="124" spans="1:7" s="6" customFormat="1" ht="13" x14ac:dyDescent="0.3">
      <c r="A124" s="12"/>
      <c r="B124" s="589"/>
      <c r="C124" s="595" t="s">
        <v>7389</v>
      </c>
      <c r="D124" s="591">
        <f>E15+E17+E19+E36</f>
        <v>0</v>
      </c>
      <c r="E124" s="592"/>
      <c r="F124" s="374"/>
      <c r="G124" s="36"/>
    </row>
    <row r="125" spans="1:7" s="6" customFormat="1" ht="13" x14ac:dyDescent="0.3">
      <c r="A125" s="12"/>
      <c r="B125" s="589"/>
      <c r="C125" s="595"/>
      <c r="D125" s="591"/>
      <c r="E125" s="592"/>
      <c r="F125" s="374"/>
      <c r="G125" s="36"/>
    </row>
    <row r="126" spans="1:7" s="6" customFormat="1" ht="13" x14ac:dyDescent="0.3">
      <c r="A126" s="12"/>
      <c r="B126" s="589"/>
      <c r="C126" s="595"/>
      <c r="D126" s="591"/>
      <c r="E126" s="592"/>
      <c r="F126" s="374"/>
      <c r="G126" s="36"/>
    </row>
    <row r="127" spans="1:7" s="6" customFormat="1" ht="13" x14ac:dyDescent="0.3">
      <c r="A127" s="12"/>
      <c r="B127" s="589"/>
      <c r="C127" s="595" t="s">
        <v>7390</v>
      </c>
      <c r="D127" s="591">
        <f>E100+E101</f>
        <v>0</v>
      </c>
      <c r="E127" s="592"/>
      <c r="F127" s="374"/>
      <c r="G127" s="36"/>
    </row>
    <row r="128" spans="1:7" s="6" customFormat="1" ht="13" x14ac:dyDescent="0.3">
      <c r="A128" s="12"/>
      <c r="B128" s="589"/>
      <c r="C128" s="595" t="s">
        <v>7391</v>
      </c>
      <c r="D128" s="591">
        <f>E113+E114</f>
        <v>0</v>
      </c>
      <c r="E128" s="592"/>
      <c r="F128" s="374"/>
      <c r="G128" s="36"/>
    </row>
    <row r="129" spans="1:8" s="6" customFormat="1" ht="13" hidden="1" x14ac:dyDescent="0.3">
      <c r="A129" s="12"/>
      <c r="B129" s="589"/>
      <c r="C129" s="595" t="s">
        <v>7392</v>
      </c>
      <c r="D129" s="591">
        <f>E50+E51</f>
        <v>0</v>
      </c>
      <c r="E129" s="592"/>
      <c r="F129" s="374"/>
      <c r="G129" s="36"/>
    </row>
    <row r="130" spans="1:8" s="6" customFormat="1" ht="13" x14ac:dyDescent="0.3">
      <c r="A130" s="12"/>
      <c r="B130" s="589"/>
      <c r="C130" s="595" t="s">
        <v>7393</v>
      </c>
      <c r="D130" s="591">
        <f>E97+'LP-CI&amp;E'!E75</f>
        <v>0</v>
      </c>
      <c r="E130" s="592"/>
      <c r="F130" s="374"/>
      <c r="G130" s="36"/>
    </row>
    <row r="131" spans="1:8" s="6" customFormat="1" ht="13" x14ac:dyDescent="0.3">
      <c r="A131" s="12"/>
      <c r="B131" s="805"/>
      <c r="C131" s="806" t="s">
        <v>7394</v>
      </c>
      <c r="D131" s="807">
        <f>E74+'LP-CI&amp;E'!E63</f>
        <v>0</v>
      </c>
      <c r="E131" s="808"/>
      <c r="F131" s="374"/>
      <c r="G131" s="36"/>
    </row>
    <row r="132" spans="1:8" s="6" customFormat="1" ht="14" x14ac:dyDescent="0.3">
      <c r="A132" s="12"/>
      <c r="B132" s="12"/>
      <c r="C132" s="809"/>
      <c r="D132" s="13"/>
      <c r="E132" s="70"/>
      <c r="F132" s="70"/>
      <c r="G132" s="36"/>
    </row>
    <row r="133" spans="1:8" s="6" customFormat="1" ht="13" x14ac:dyDescent="0.3">
      <c r="A133" s="12"/>
      <c r="B133" s="126" t="s">
        <v>90</v>
      </c>
      <c r="C133" s="126" t="s">
        <v>91</v>
      </c>
      <c r="D133" s="126" t="s">
        <v>92</v>
      </c>
      <c r="E133" s="127" t="s">
        <v>93</v>
      </c>
      <c r="F133" s="70"/>
      <c r="G133" s="36"/>
    </row>
    <row r="134" spans="1:8" s="6" customFormat="1" ht="12.5" x14ac:dyDescent="0.25">
      <c r="A134" s="12"/>
      <c r="B134" s="140" t="s">
        <v>3517</v>
      </c>
      <c r="C134" s="130" t="s">
        <v>7395</v>
      </c>
      <c r="D134" s="131">
        <f>IF(E50+(E81+E82+E83+E84+E85)&gt;0,0,1)</f>
        <v>1</v>
      </c>
      <c r="E134" s="132" t="s">
        <v>96</v>
      </c>
      <c r="F134" s="70"/>
      <c r="G134" s="36"/>
    </row>
    <row r="135" spans="1:8" s="6" customFormat="1" ht="12.5" x14ac:dyDescent="0.25">
      <c r="A135" s="12"/>
      <c r="B135" s="140" t="s">
        <v>3523</v>
      </c>
      <c r="C135" s="130" t="s">
        <v>7396</v>
      </c>
      <c r="D135" s="131">
        <f>IFERROR(IF(E50/-(E81+E82+E83+E84+E85)&gt;1.1,1,0),0)</f>
        <v>0</v>
      </c>
      <c r="E135" s="132" t="s">
        <v>96</v>
      </c>
      <c r="F135" s="70"/>
      <c r="G135" s="36"/>
    </row>
    <row r="136" spans="1:8" s="6" customFormat="1" ht="14" x14ac:dyDescent="0.3">
      <c r="A136" s="12"/>
      <c r="B136" s="12"/>
      <c r="C136" s="809"/>
      <c r="D136" s="13"/>
      <c r="E136" s="70"/>
      <c r="F136" s="70"/>
      <c r="G136" s="36"/>
    </row>
    <row r="137" spans="1:8" s="6" customFormat="1" ht="14" x14ac:dyDescent="0.3">
      <c r="A137" s="12"/>
      <c r="B137" s="12"/>
      <c r="C137" s="809"/>
      <c r="D137" s="13"/>
      <c r="E137" s="70"/>
      <c r="F137" s="70"/>
      <c r="G137" s="36"/>
    </row>
    <row r="138" spans="1:8" s="6" customFormat="1" ht="14" x14ac:dyDescent="0.3">
      <c r="A138" s="12"/>
      <c r="B138" s="12"/>
      <c r="C138" s="809"/>
      <c r="D138" s="13"/>
      <c r="E138" s="70"/>
      <c r="F138" s="70"/>
      <c r="G138" s="36"/>
    </row>
    <row r="139" spans="1:8" s="6" customFormat="1" ht="14" x14ac:dyDescent="0.3">
      <c r="A139" s="7"/>
      <c r="B139" s="7"/>
      <c r="C139" s="810"/>
      <c r="D139" s="42"/>
      <c r="E139" s="42"/>
      <c r="F139" s="811"/>
      <c r="G139" s="20"/>
      <c r="H139" s="36" t="s">
        <v>4257</v>
      </c>
    </row>
    <row r="140" spans="1:8" s="6" customFormat="1" ht="15.5" x14ac:dyDescent="0.35">
      <c r="A140" s="812"/>
      <c r="B140" s="1278" t="s">
        <v>89</v>
      </c>
      <c r="C140" s="1279"/>
      <c r="D140" s="1279"/>
      <c r="E140" s="1279"/>
      <c r="F140" s="1280"/>
      <c r="G140" s="20"/>
    </row>
    <row r="141" spans="1:8" ht="98" customHeight="1" x14ac:dyDescent="0.35">
      <c r="B141" s="1281"/>
      <c r="C141" s="1282"/>
      <c r="D141" s="1282"/>
      <c r="E141" s="1282"/>
      <c r="F141" s="1283"/>
    </row>
  </sheetData>
  <mergeCells count="2">
    <mergeCell ref="B140:F140"/>
    <mergeCell ref="B141:F141"/>
  </mergeCells>
  <dataValidations count="5">
    <dataValidation type="whole" allowBlank="1" showInputMessage="1" showErrorMessage="1" sqref="E12">
      <formula1>-10000000000</formula1>
      <formula2>100000000000</formula2>
    </dataValidation>
    <dataValidation type="whole" operator="lessThanOrEqual" allowBlank="1" showInputMessage="1" showErrorMessage="1" error="Enter whole, negative number into this cell." sqref="E73:E75 E78:E92 E94:E96 E99:E101">
      <formula1>0</formula1>
    </dataValidation>
    <dataValidation type="whole" operator="greaterThanOrEqual" allowBlank="1" showInputMessage="1" showErrorMessage="1" error="Enter whole, positive numbers in this cell." sqref="E7">
      <formula1>0</formula1>
    </dataValidation>
    <dataValidation type="whole" operator="greaterThanOrEqual" allowBlank="1" showInputMessage="1" showErrorMessage="1" sqref="E59:E64 E8 E17:E19 E22:E24 E28:E29 E33:E36 E40:E46 E50:E52 E56 E10:E11 E13:E15 E69">
      <formula1>0</formula1>
    </dataValidation>
    <dataValidation type="textLength" allowBlank="1" showErrorMessage="1" errorTitle="Amend Field Length" error="Text Length Must Be Between 1 and 50 Characters" promptTitle="Cell Length" prompt="Text Length Must 0 and 50" sqref="C123:C129 C131">
      <formula1>1</formula1>
      <formula2>50</formula2>
    </dataValidation>
  </dataValidations>
  <printOptions headings="1" gridLines="1"/>
  <pageMargins left="0.74803149606299213" right="0.74803149606299213" top="0.98425196850393704" bottom="0.98425196850393704" header="0.51181102362204722" footer="0.51181102362204722"/>
  <pageSetup paperSize="9" scale="3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pageSetUpPr fitToPage="1"/>
  </sheetPr>
  <dimension ref="A1:N89"/>
  <sheetViews>
    <sheetView showGridLines="0" zoomScale="85" workbookViewId="0">
      <selection activeCell="A26" sqref="A26"/>
    </sheetView>
  </sheetViews>
  <sheetFormatPr defaultRowHeight="12.75" customHeight="1" x14ac:dyDescent="0.25"/>
  <cols>
    <col min="1" max="1" width="9" customWidth="1"/>
    <col min="2" max="2" width="5" customWidth="1"/>
    <col min="3" max="3" width="82.81640625" customWidth="1"/>
    <col min="4" max="6" width="15.81640625" customWidth="1"/>
    <col min="8" max="8" width="26.1796875" bestFit="1" customWidth="1"/>
    <col min="10" max="11" width="0" hidden="1" customWidth="1"/>
    <col min="12" max="12" width="9" hidden="1" customWidth="1"/>
    <col min="13" max="13" width="49.81640625" bestFit="1" customWidth="1"/>
  </cols>
  <sheetData>
    <row r="1" spans="1:14" s="6" customFormat="1" ht="18" x14ac:dyDescent="0.4">
      <c r="A1" s="9"/>
      <c r="B1" s="9"/>
      <c r="C1" s="9"/>
      <c r="D1" s="570"/>
      <c r="E1" s="9"/>
      <c r="F1" s="9"/>
      <c r="G1" s="9"/>
    </row>
    <row r="2" spans="1:14" s="6" customFormat="1" ht="18" customHeight="1" x14ac:dyDescent="0.4">
      <c r="A2" s="164"/>
      <c r="B2" s="8" t="s">
        <v>7397</v>
      </c>
      <c r="D2" s="570"/>
      <c r="E2" s="9"/>
      <c r="F2" s="9"/>
      <c r="G2" s="9"/>
    </row>
    <row r="3" spans="1:14" s="6" customFormat="1" ht="18" customHeight="1" x14ac:dyDescent="0.4">
      <c r="A3" s="9"/>
      <c r="B3" s="9"/>
      <c r="C3" s="9"/>
      <c r="D3" s="570"/>
      <c r="E3" s="9"/>
      <c r="F3" s="9"/>
      <c r="G3" s="9"/>
    </row>
    <row r="4" spans="1:14" s="6" customFormat="1" ht="14" x14ac:dyDescent="0.3">
      <c r="A4" s="12"/>
      <c r="B4" s="12"/>
      <c r="C4" s="809"/>
      <c r="D4" s="13"/>
      <c r="E4" s="809"/>
      <c r="F4" s="809"/>
      <c r="G4" s="809"/>
    </row>
    <row r="5" spans="1:14" s="6" customFormat="1" ht="14" x14ac:dyDescent="0.3">
      <c r="A5" s="12"/>
      <c r="B5" s="12"/>
      <c r="C5" s="809"/>
      <c r="D5" s="13"/>
      <c r="E5" s="809"/>
      <c r="F5" s="191" t="s">
        <v>6</v>
      </c>
      <c r="G5" s="809"/>
    </row>
    <row r="6" spans="1:14" s="6" customFormat="1" ht="14" x14ac:dyDescent="0.3">
      <c r="A6" s="164"/>
      <c r="B6" s="164"/>
      <c r="C6" s="400"/>
      <c r="D6" s="70"/>
      <c r="E6" s="400"/>
      <c r="F6" s="400"/>
      <c r="G6" s="400"/>
    </row>
    <row r="7" spans="1:14" s="6" customFormat="1" ht="15.5" x14ac:dyDescent="0.35">
      <c r="A7" s="12"/>
      <c r="B7" s="109" t="s">
        <v>7386</v>
      </c>
      <c r="C7" s="164"/>
      <c r="D7" s="13"/>
      <c r="E7" s="400"/>
      <c r="F7" s="249">
        <f>'LP-I&amp;E NCS Subjective analysis'!F117</f>
        <v>0</v>
      </c>
      <c r="G7" s="400"/>
    </row>
    <row r="8" spans="1:14" s="6" customFormat="1" ht="14" x14ac:dyDescent="0.3">
      <c r="A8" s="12"/>
      <c r="B8" s="809"/>
      <c r="C8" s="164"/>
      <c r="D8" s="13"/>
      <c r="E8" s="400"/>
      <c r="F8" s="400"/>
      <c r="G8" s="400"/>
    </row>
    <row r="9" spans="1:14" s="6" customFormat="1" ht="15.5" x14ac:dyDescent="0.35">
      <c r="A9" s="12"/>
      <c r="B9" s="181" t="s">
        <v>7398</v>
      </c>
      <c r="C9" s="164"/>
      <c r="D9" s="566"/>
      <c r="E9" s="813"/>
      <c r="F9" s="813"/>
      <c r="G9" s="400"/>
    </row>
    <row r="10" spans="1:14" s="6" customFormat="1" ht="14" x14ac:dyDescent="0.3">
      <c r="A10" s="12"/>
      <c r="B10" s="164"/>
      <c r="C10" s="814" t="s">
        <v>7399</v>
      </c>
      <c r="D10" s="566"/>
      <c r="E10" s="815"/>
      <c r="F10" s="813"/>
      <c r="G10" s="400"/>
    </row>
    <row r="11" spans="1:14" s="6" customFormat="1" ht="14" x14ac:dyDescent="0.3">
      <c r="A11" s="12"/>
      <c r="B11" s="164"/>
      <c r="C11" s="814" t="s">
        <v>7400</v>
      </c>
      <c r="D11" s="13"/>
      <c r="E11" s="816"/>
      <c r="F11" s="817"/>
      <c r="G11" s="400"/>
    </row>
    <row r="12" spans="1:14" s="6" customFormat="1" ht="14" x14ac:dyDescent="0.3">
      <c r="A12" s="35"/>
      <c r="B12" s="35"/>
      <c r="C12" s="814" t="s">
        <v>7401</v>
      </c>
      <c r="D12" s="603"/>
      <c r="E12" s="818"/>
      <c r="F12" s="817"/>
      <c r="G12" s="400"/>
      <c r="M12" s="819" t="s">
        <v>79</v>
      </c>
      <c r="N12" s="820"/>
    </row>
    <row r="13" spans="1:14" s="6" customFormat="1" ht="14" x14ac:dyDescent="0.3">
      <c r="A13" s="12"/>
      <c r="B13" s="164"/>
      <c r="C13" s="814" t="s">
        <v>7402</v>
      </c>
      <c r="D13" s="13"/>
      <c r="E13" s="821"/>
      <c r="F13" s="817"/>
      <c r="G13" s="400"/>
      <c r="M13" s="822" t="s">
        <v>7389</v>
      </c>
      <c r="N13" s="823">
        <f>E12+E14+'LP-I&amp;E NCS Subjective analysis'!D124+'LP-Fin Inst'!H13</f>
        <v>0</v>
      </c>
    </row>
    <row r="14" spans="1:14" s="6" customFormat="1" ht="14" x14ac:dyDescent="0.3">
      <c r="A14" s="12"/>
      <c r="B14" s="164"/>
      <c r="C14" s="814" t="s">
        <v>7403</v>
      </c>
      <c r="D14" s="13"/>
      <c r="E14" s="815"/>
      <c r="F14" s="817"/>
      <c r="G14" s="400"/>
    </row>
    <row r="15" spans="1:14" s="6" customFormat="1" ht="14" x14ac:dyDescent="0.3">
      <c r="A15" s="12"/>
      <c r="B15" s="164"/>
      <c r="C15" s="824"/>
      <c r="D15" s="825"/>
      <c r="E15" s="174"/>
      <c r="F15" s="817"/>
      <c r="G15" s="400"/>
      <c r="M15" s="819" t="s">
        <v>79</v>
      </c>
      <c r="N15" s="820"/>
    </row>
    <row r="16" spans="1:14" s="6" customFormat="1" ht="14" x14ac:dyDescent="0.3">
      <c r="A16" s="12"/>
      <c r="B16" s="164"/>
      <c r="C16" s="826" t="s">
        <v>7404</v>
      </c>
      <c r="D16" s="825"/>
      <c r="E16" s="174"/>
      <c r="F16" s="827"/>
      <c r="G16" s="768"/>
      <c r="M16" s="822" t="s">
        <v>7405</v>
      </c>
      <c r="N16" s="823">
        <f>E13+'LP-I&amp;E NCS Subjective analysis'!E75+'LP-Fin Inst'!H19</f>
        <v>0</v>
      </c>
    </row>
    <row r="17" spans="1:14" s="6" customFormat="1" ht="14" x14ac:dyDescent="0.3">
      <c r="A17" s="12"/>
      <c r="B17" s="12"/>
      <c r="C17" s="828"/>
      <c r="D17" s="825"/>
      <c r="E17" s="174"/>
      <c r="F17" s="817"/>
      <c r="G17" s="70"/>
    </row>
    <row r="18" spans="1:14" s="6" customFormat="1" ht="14" x14ac:dyDescent="0.3">
      <c r="A18" s="12"/>
      <c r="B18" s="164"/>
      <c r="C18" s="828" t="s">
        <v>7406</v>
      </c>
      <c r="D18" s="829"/>
      <c r="E18" s="242"/>
      <c r="F18" s="817"/>
      <c r="G18" s="70"/>
      <c r="M18" s="819" t="s">
        <v>79</v>
      </c>
      <c r="N18" s="820"/>
    </row>
    <row r="19" spans="1:14" s="6" customFormat="1" ht="14" x14ac:dyDescent="0.3">
      <c r="A19" s="12"/>
      <c r="B19" s="164"/>
      <c r="C19" s="828" t="s">
        <v>7407</v>
      </c>
      <c r="D19" s="830"/>
      <c r="E19" s="242"/>
      <c r="F19" s="817"/>
      <c r="G19" s="70"/>
      <c r="M19" s="822" t="s">
        <v>7391</v>
      </c>
      <c r="N19" s="823">
        <f>E19+'LP-I&amp;E NCS Subjective analysis'!D128</f>
        <v>0</v>
      </c>
    </row>
    <row r="20" spans="1:14" s="6" customFormat="1" ht="14" x14ac:dyDescent="0.3">
      <c r="A20" s="12"/>
      <c r="B20" s="164"/>
      <c r="C20" s="828" t="s">
        <v>7408</v>
      </c>
      <c r="D20" s="825"/>
      <c r="E20" s="242"/>
      <c r="F20" s="817"/>
      <c r="G20" s="400"/>
    </row>
    <row r="21" spans="1:14" s="6" customFormat="1" ht="14" x14ac:dyDescent="0.3">
      <c r="A21" s="12"/>
      <c r="B21" s="164"/>
      <c r="C21" s="828" t="s">
        <v>7409</v>
      </c>
      <c r="D21" s="13"/>
      <c r="E21" s="242"/>
      <c r="F21" s="817"/>
      <c r="G21" s="400"/>
    </row>
    <row r="22" spans="1:14" s="6" customFormat="1" ht="14" x14ac:dyDescent="0.3">
      <c r="A22" s="12"/>
      <c r="B22" s="164"/>
      <c r="C22" s="104" t="s">
        <v>7398</v>
      </c>
      <c r="D22" s="13"/>
      <c r="E22" s="374"/>
      <c r="F22" s="330">
        <f>SUM(E10:E21)</f>
        <v>0</v>
      </c>
      <c r="G22" s="400"/>
    </row>
    <row r="23" spans="1:14" s="6" customFormat="1" ht="14" x14ac:dyDescent="0.3">
      <c r="A23" s="12"/>
      <c r="B23" s="12"/>
      <c r="C23" s="809"/>
      <c r="D23" s="13"/>
      <c r="E23" s="70"/>
      <c r="F23" s="817"/>
      <c r="G23" s="70"/>
      <c r="M23" s="819" t="s">
        <v>79</v>
      </c>
      <c r="N23" s="820"/>
    </row>
    <row r="24" spans="1:14" s="6" customFormat="1" ht="15.5" x14ac:dyDescent="0.35">
      <c r="A24" s="12"/>
      <c r="B24" s="109" t="s">
        <v>7410</v>
      </c>
      <c r="C24" s="164"/>
      <c r="D24" s="13"/>
      <c r="E24" s="70"/>
      <c r="F24" s="817"/>
      <c r="G24" s="70"/>
      <c r="M24" s="822" t="s">
        <v>7411</v>
      </c>
      <c r="N24" s="823">
        <f>E25+E29</f>
        <v>0</v>
      </c>
    </row>
    <row r="25" spans="1:14" s="6" customFormat="1" ht="14" x14ac:dyDescent="0.3">
      <c r="A25" s="12"/>
      <c r="B25" s="164"/>
      <c r="C25" s="814" t="s">
        <v>7412</v>
      </c>
      <c r="D25" s="13"/>
      <c r="E25" s="242"/>
      <c r="F25" s="817"/>
      <c r="G25" s="400"/>
    </row>
    <row r="26" spans="1:14" s="6" customFormat="1" ht="14" x14ac:dyDescent="0.3">
      <c r="A26" s="12"/>
      <c r="B26" s="164"/>
      <c r="C26" s="814" t="s">
        <v>7413</v>
      </c>
      <c r="D26" s="13"/>
      <c r="E26" s="242"/>
      <c r="F26" s="817"/>
      <c r="G26" s="400"/>
    </row>
    <row r="27" spans="1:14" s="6" customFormat="1" ht="14" x14ac:dyDescent="0.3">
      <c r="A27" s="12"/>
      <c r="B27" s="164"/>
      <c r="C27" s="814" t="s">
        <v>7414</v>
      </c>
      <c r="D27" s="13"/>
      <c r="E27" s="242"/>
      <c r="F27" s="817"/>
      <c r="G27" s="400"/>
    </row>
    <row r="28" spans="1:14" s="6" customFormat="1" ht="14" x14ac:dyDescent="0.3">
      <c r="A28" s="12"/>
      <c r="B28" s="164"/>
      <c r="C28" s="814" t="s">
        <v>7415</v>
      </c>
      <c r="D28" s="13"/>
      <c r="E28" s="242"/>
      <c r="F28" s="817"/>
      <c r="G28" s="400"/>
    </row>
    <row r="29" spans="1:14" s="6" customFormat="1" ht="14" x14ac:dyDescent="0.3">
      <c r="A29" s="12"/>
      <c r="B29" s="164"/>
      <c r="C29" s="814" t="s">
        <v>7416</v>
      </c>
      <c r="D29" s="13"/>
      <c r="E29" s="242"/>
      <c r="F29" s="817"/>
      <c r="G29" s="400"/>
    </row>
    <row r="30" spans="1:14" s="6" customFormat="1" ht="14" x14ac:dyDescent="0.3">
      <c r="A30" s="12"/>
      <c r="B30" s="164"/>
      <c r="C30" s="814" t="s">
        <v>7417</v>
      </c>
      <c r="D30" s="13"/>
      <c r="E30" s="242"/>
      <c r="F30" s="817"/>
      <c r="G30" s="400"/>
    </row>
    <row r="31" spans="1:14" s="6" customFormat="1" ht="14" x14ac:dyDescent="0.3">
      <c r="A31" s="12"/>
      <c r="B31" s="164"/>
      <c r="C31" s="104" t="s">
        <v>7410</v>
      </c>
      <c r="D31" s="13"/>
      <c r="E31" s="374"/>
      <c r="F31" s="330">
        <f>SUM(E25:E30)</f>
        <v>0</v>
      </c>
      <c r="G31" s="400"/>
    </row>
    <row r="32" spans="1:14" s="6" customFormat="1" ht="14" x14ac:dyDescent="0.3">
      <c r="A32" s="12"/>
      <c r="B32" s="12"/>
      <c r="C32" s="809"/>
      <c r="D32" s="13"/>
      <c r="E32" s="70"/>
      <c r="F32" s="400"/>
      <c r="G32" s="831"/>
    </row>
    <row r="33" spans="1:14" s="6" customFormat="1" ht="15.5" x14ac:dyDescent="0.35">
      <c r="A33" s="12"/>
      <c r="B33" s="109" t="s">
        <v>7418</v>
      </c>
      <c r="C33" s="164"/>
      <c r="D33" s="13"/>
      <c r="E33" s="70"/>
      <c r="F33" s="400"/>
      <c r="G33" s="831"/>
    </row>
    <row r="34" spans="1:14" s="6" customFormat="1" ht="14" x14ac:dyDescent="0.3">
      <c r="A34" s="12"/>
      <c r="B34" s="164"/>
      <c r="C34" s="832" t="s">
        <v>7419</v>
      </c>
      <c r="D34" s="13"/>
      <c r="E34" s="70"/>
      <c r="F34" s="400"/>
      <c r="G34" s="831"/>
    </row>
    <row r="35" spans="1:14" s="6" customFormat="1" ht="14" x14ac:dyDescent="0.3">
      <c r="A35" s="12"/>
      <c r="B35" s="164"/>
      <c r="C35" s="833" t="s">
        <v>7420</v>
      </c>
      <c r="D35" s="834"/>
      <c r="E35" s="269"/>
      <c r="F35" s="400"/>
      <c r="G35" s="835"/>
    </row>
    <row r="36" spans="1:14" s="6" customFormat="1" ht="14" x14ac:dyDescent="0.3">
      <c r="A36" s="12"/>
      <c r="B36" s="164"/>
      <c r="C36" s="833" t="s">
        <v>7421</v>
      </c>
      <c r="D36" s="834"/>
      <c r="E36" s="269"/>
      <c r="F36" s="400"/>
      <c r="G36" s="835"/>
    </row>
    <row r="37" spans="1:14" s="6" customFormat="1" ht="14" x14ac:dyDescent="0.3">
      <c r="A37" s="12"/>
      <c r="B37" s="164"/>
      <c r="C37" s="833" t="s">
        <v>7422</v>
      </c>
      <c r="D37" s="834"/>
      <c r="E37" s="269"/>
      <c r="F37" s="400"/>
      <c r="G37" s="835"/>
    </row>
    <row r="38" spans="1:14" s="6" customFormat="1" ht="27" customHeight="1" x14ac:dyDescent="0.3">
      <c r="A38" s="12"/>
      <c r="B38" s="164"/>
      <c r="C38" s="836" t="s">
        <v>7423</v>
      </c>
      <c r="D38" s="834"/>
      <c r="E38" s="269"/>
      <c r="F38" s="400"/>
      <c r="G38" s="835"/>
      <c r="M38" s="819" t="s">
        <v>79</v>
      </c>
      <c r="N38" s="820"/>
    </row>
    <row r="39" spans="1:14" s="6" customFormat="1" ht="14" x14ac:dyDescent="0.3">
      <c r="A39" s="12"/>
      <c r="B39" s="164"/>
      <c r="C39" s="836" t="s">
        <v>7424</v>
      </c>
      <c r="D39" s="834"/>
      <c r="E39" s="293">
        <f>'LP-Fin Inst'!C10+'LP-Fin Inst'!E10+'LP-Fin Inst'!F10</f>
        <v>0</v>
      </c>
      <c r="F39" s="400"/>
      <c r="G39" s="835"/>
      <c r="H39" s="800" t="s">
        <v>7425</v>
      </c>
      <c r="M39" s="822" t="s">
        <v>7426</v>
      </c>
      <c r="N39" s="823">
        <f>E38+'LP-Fin Inst'!G12</f>
        <v>0</v>
      </c>
    </row>
    <row r="40" spans="1:14" s="6" customFormat="1" ht="14" x14ac:dyDescent="0.3">
      <c r="A40" s="12"/>
      <c r="B40" s="164"/>
      <c r="C40" s="833" t="s">
        <v>7427</v>
      </c>
      <c r="D40" s="834"/>
      <c r="E40" s="269"/>
      <c r="F40" s="400"/>
      <c r="G40" s="835"/>
    </row>
    <row r="41" spans="1:14" s="6" customFormat="1" ht="14" x14ac:dyDescent="0.3">
      <c r="A41" s="12"/>
      <c r="B41" s="164"/>
      <c r="C41" s="833" t="s">
        <v>7428</v>
      </c>
      <c r="D41" s="834"/>
      <c r="E41" s="269"/>
      <c r="F41" s="400"/>
      <c r="G41" s="835"/>
      <c r="M41" s="819" t="s">
        <v>79</v>
      </c>
      <c r="N41" s="820"/>
    </row>
    <row r="42" spans="1:14" s="6" customFormat="1" ht="14" x14ac:dyDescent="0.3">
      <c r="A42" s="12"/>
      <c r="B42" s="164"/>
      <c r="C42" s="833" t="s">
        <v>7429</v>
      </c>
      <c r="D42" s="834"/>
      <c r="E42" s="269"/>
      <c r="F42" s="400"/>
      <c r="G42" s="835"/>
      <c r="M42" s="822" t="s">
        <v>7430</v>
      </c>
      <c r="N42" s="823">
        <f>E41+E42</f>
        <v>0</v>
      </c>
    </row>
    <row r="43" spans="1:14" s="6" customFormat="1" ht="14" x14ac:dyDescent="0.3">
      <c r="A43" s="12"/>
      <c r="B43" s="164"/>
      <c r="C43" s="837" t="s">
        <v>7431</v>
      </c>
      <c r="D43" s="13"/>
      <c r="E43" s="815">
        <f>-'LP-IAS 19 Pensions'!F11-'LP-IAS 19 Pensions'!H11-'LP-IAS 19 Pensions'!F26</f>
        <v>0</v>
      </c>
      <c r="F43" s="400"/>
      <c r="G43" s="835"/>
    </row>
    <row r="44" spans="1:14" s="6" customFormat="1" ht="14" x14ac:dyDescent="0.3">
      <c r="A44" s="12"/>
      <c r="B44" s="164"/>
      <c r="C44" s="172" t="s">
        <v>7432</v>
      </c>
      <c r="D44" s="13"/>
      <c r="E44" s="815">
        <f>-'LP-IAS 19 Pensions'!F27</f>
        <v>0</v>
      </c>
      <c r="F44" s="400"/>
      <c r="G44" s="400"/>
    </row>
    <row r="45" spans="1:14" s="6" customFormat="1" ht="14" x14ac:dyDescent="0.3">
      <c r="A45" s="12"/>
      <c r="B45" s="164"/>
      <c r="C45" s="172" t="s">
        <v>7433</v>
      </c>
      <c r="D45" s="13"/>
      <c r="E45" s="838">
        <f>'LP-Fin Inst'!C18+'LP-Fin Inst'!E16+'LP-Fin Inst'!E18+'LP-Fin Inst'!F16+'LP-Fin Inst'!F18+'LP-Fin Inst'!G16</f>
        <v>0</v>
      </c>
      <c r="F45" s="400"/>
      <c r="G45" s="835"/>
      <c r="H45" s="800"/>
    </row>
    <row r="46" spans="1:14" s="6" customFormat="1" ht="14" x14ac:dyDescent="0.3">
      <c r="A46" s="12"/>
      <c r="B46" s="164"/>
      <c r="C46" s="839" t="s">
        <v>7434</v>
      </c>
      <c r="D46" s="13"/>
      <c r="E46" s="70"/>
      <c r="F46" s="400"/>
      <c r="G46" s="835"/>
    </row>
    <row r="47" spans="1:14" s="6" customFormat="1" ht="14" x14ac:dyDescent="0.3">
      <c r="A47" s="12"/>
      <c r="B47" s="164"/>
      <c r="C47" s="833" t="s">
        <v>7435</v>
      </c>
      <c r="D47" s="13"/>
      <c r="E47" s="242"/>
      <c r="F47" s="400"/>
      <c r="G47" s="835"/>
    </row>
    <row r="48" spans="1:14" s="6" customFormat="1" ht="14" x14ac:dyDescent="0.3">
      <c r="A48" s="12"/>
      <c r="B48" s="164"/>
      <c r="C48" s="833" t="s">
        <v>7436</v>
      </c>
      <c r="D48" s="13"/>
      <c r="E48" s="815"/>
      <c r="F48" s="400"/>
      <c r="G48" s="835"/>
    </row>
    <row r="49" spans="1:14" s="6" customFormat="1" ht="14" x14ac:dyDescent="0.3">
      <c r="A49" s="12"/>
      <c r="B49" s="164"/>
      <c r="C49" s="833" t="s">
        <v>7437</v>
      </c>
      <c r="D49" s="13"/>
      <c r="E49" s="242"/>
      <c r="F49" s="400"/>
      <c r="G49" s="835"/>
    </row>
    <row r="50" spans="1:14" s="6" customFormat="1" ht="14" x14ac:dyDescent="0.3">
      <c r="A50" s="12"/>
      <c r="B50" s="164"/>
      <c r="C50" s="833" t="s">
        <v>7344</v>
      </c>
      <c r="D50" s="13"/>
      <c r="E50" s="242"/>
      <c r="F50" s="400"/>
      <c r="G50" s="835"/>
      <c r="M50" s="819" t="s">
        <v>79</v>
      </c>
      <c r="N50" s="820"/>
    </row>
    <row r="51" spans="1:14" s="6" customFormat="1" ht="14" x14ac:dyDescent="0.3">
      <c r="A51" s="12"/>
      <c r="B51" s="164"/>
      <c r="C51" s="566" t="s">
        <v>7438</v>
      </c>
      <c r="D51" s="13"/>
      <c r="E51" s="242"/>
      <c r="F51" s="817"/>
      <c r="G51" s="400"/>
      <c r="M51" s="822" t="s">
        <v>7439</v>
      </c>
      <c r="N51" s="823">
        <f>E50+'LP-I&amp;E NCS Subjective analysis'!E63</f>
        <v>0</v>
      </c>
    </row>
    <row r="52" spans="1:14" s="6" customFormat="1" ht="14" x14ac:dyDescent="0.3">
      <c r="A52" s="12"/>
      <c r="B52" s="164"/>
      <c r="C52" s="566" t="s">
        <v>7440</v>
      </c>
      <c r="D52" s="13"/>
      <c r="E52" s="242"/>
      <c r="F52" s="817"/>
      <c r="G52" s="400"/>
    </row>
    <row r="53" spans="1:14" s="6" customFormat="1" ht="14" x14ac:dyDescent="0.3">
      <c r="A53" s="12"/>
      <c r="B53" s="164"/>
      <c r="C53" s="566" t="s">
        <v>7441</v>
      </c>
      <c r="D53" s="13"/>
      <c r="E53" s="815"/>
      <c r="F53" s="817"/>
      <c r="G53" s="400"/>
    </row>
    <row r="54" spans="1:14" s="6" customFormat="1" ht="14" x14ac:dyDescent="0.3">
      <c r="A54" s="12"/>
      <c r="B54" s="164"/>
      <c r="C54" s="839" t="s">
        <v>7442</v>
      </c>
      <c r="D54" s="840"/>
      <c r="E54" s="841">
        <f>'LP-Fin Inst'!D10+'LP-Fin Inst'!D18+'LP-Fin Inst'!G10+'LP-Fin Inst'!G12+'LP-Fin Inst'!G18+'LP-Fin Inst'!D11+'LP-Fin Inst'!G11+'LP-Fin Inst'!D17+'LP-Fin Inst'!G17</f>
        <v>0</v>
      </c>
      <c r="F54" s="817"/>
      <c r="G54" s="831"/>
      <c r="H54" s="800"/>
    </row>
    <row r="55" spans="1:14" s="6" customFormat="1" ht="14" x14ac:dyDescent="0.3">
      <c r="A55" s="12"/>
      <c r="B55" s="164"/>
      <c r="C55" s="839" t="s">
        <v>7443</v>
      </c>
      <c r="D55" s="840"/>
      <c r="E55" s="841">
        <f>'LP-Fin Inst'!H13+'LP-Fin Inst'!H19</f>
        <v>0</v>
      </c>
      <c r="F55" s="817"/>
      <c r="G55" s="835"/>
      <c r="H55" s="800" t="s">
        <v>7425</v>
      </c>
    </row>
    <row r="56" spans="1:14" s="6" customFormat="1" ht="14" x14ac:dyDescent="0.3">
      <c r="A56" s="12"/>
      <c r="B56" s="164"/>
      <c r="C56" s="87" t="s">
        <v>7418</v>
      </c>
      <c r="D56" s="13"/>
      <c r="E56" s="70"/>
      <c r="F56" s="330">
        <f>SUM(E35:E55)</f>
        <v>0</v>
      </c>
      <c r="G56" s="831"/>
    </row>
    <row r="57" spans="1:14" s="6" customFormat="1" ht="14" x14ac:dyDescent="0.3">
      <c r="A57" s="12"/>
      <c r="B57" s="12"/>
      <c r="C57" s="809"/>
      <c r="D57" s="13"/>
      <c r="E57" s="70"/>
      <c r="F57" s="842"/>
      <c r="G57" s="400"/>
    </row>
    <row r="58" spans="1:14" s="6" customFormat="1" ht="15.5" x14ac:dyDescent="0.35">
      <c r="A58" s="12"/>
      <c r="B58" s="109" t="s">
        <v>7444</v>
      </c>
      <c r="C58" s="164"/>
      <c r="D58" s="13"/>
      <c r="E58" s="70"/>
      <c r="F58" s="842"/>
      <c r="G58" s="400"/>
    </row>
    <row r="59" spans="1:14" s="6" customFormat="1" ht="14" x14ac:dyDescent="0.3">
      <c r="A59" s="12"/>
      <c r="B59" s="164"/>
      <c r="C59" s="13" t="s">
        <v>7445</v>
      </c>
      <c r="D59" s="38"/>
      <c r="E59" s="242"/>
      <c r="F59" s="843"/>
      <c r="G59" s="831"/>
    </row>
    <row r="60" spans="1:14" s="6" customFormat="1" ht="14" x14ac:dyDescent="0.3">
      <c r="A60" s="12"/>
      <c r="B60" s="164"/>
      <c r="C60" s="186" t="s">
        <v>7446</v>
      </c>
      <c r="D60" s="13" t="s">
        <v>7336</v>
      </c>
      <c r="E60" s="242"/>
      <c r="F60" s="843"/>
      <c r="G60" s="400"/>
    </row>
    <row r="61" spans="1:14" s="6" customFormat="1" ht="14" hidden="1" x14ac:dyDescent="0.3">
      <c r="A61" s="12"/>
      <c r="B61" s="164"/>
      <c r="C61" s="186"/>
      <c r="D61" s="13"/>
      <c r="E61" s="242"/>
      <c r="F61" s="843"/>
      <c r="G61" s="400"/>
    </row>
    <row r="62" spans="1:14" s="6" customFormat="1" ht="14" hidden="1" x14ac:dyDescent="0.3">
      <c r="A62" s="12"/>
      <c r="B62" s="164"/>
      <c r="C62" s="13"/>
      <c r="D62" s="13"/>
      <c r="E62" s="242"/>
      <c r="F62" s="843"/>
      <c r="G62" s="400"/>
    </row>
    <row r="63" spans="1:14" s="848" customFormat="1" ht="14" x14ac:dyDescent="0.3">
      <c r="A63" s="844"/>
      <c r="B63" s="845"/>
      <c r="C63" s="846" t="s">
        <v>7447</v>
      </c>
      <c r="D63" s="846" t="s">
        <v>7311</v>
      </c>
      <c r="E63" s="242"/>
      <c r="F63" s="847" t="str">
        <f>IF(SUM(E64:E67)=0,"Do you need to disclose top up or tariff payments?","")</f>
        <v>Do you need to disclose top up or tariff payments?</v>
      </c>
      <c r="M63" s="846"/>
      <c r="N63" s="844"/>
    </row>
    <row r="64" spans="1:14" s="848" customFormat="1" ht="14.15" customHeight="1" x14ac:dyDescent="0.25">
      <c r="A64" s="849"/>
      <c r="B64" s="845"/>
      <c r="C64" s="850" t="s">
        <v>7448</v>
      </c>
      <c r="D64" s="846" t="s">
        <v>7336</v>
      </c>
      <c r="E64" s="816"/>
      <c r="F64" s="1284" t="s">
        <v>7449</v>
      </c>
      <c r="G64" s="1285"/>
      <c r="H64" s="1285"/>
      <c r="I64" s="1285"/>
      <c r="J64" s="1285"/>
      <c r="K64" s="1285"/>
      <c r="L64" s="1285"/>
      <c r="M64" s="1285"/>
      <c r="N64" s="844"/>
    </row>
    <row r="65" spans="1:14" s="848" customFormat="1" ht="14.15" customHeight="1" x14ac:dyDescent="0.25">
      <c r="A65" s="849"/>
      <c r="B65" s="845"/>
      <c r="C65" s="850" t="s">
        <v>7450</v>
      </c>
      <c r="D65" s="846" t="s">
        <v>7336</v>
      </c>
      <c r="E65" s="242"/>
      <c r="F65" s="1284"/>
      <c r="G65" s="1285"/>
      <c r="H65" s="1285"/>
      <c r="I65" s="1285"/>
      <c r="J65" s="1285"/>
      <c r="K65" s="1285"/>
      <c r="L65" s="1285"/>
      <c r="M65" s="1285"/>
      <c r="N65" s="844"/>
    </row>
    <row r="66" spans="1:14" s="848" customFormat="1" ht="14.15" customHeight="1" x14ac:dyDescent="0.25">
      <c r="A66" s="849"/>
      <c r="B66" s="845"/>
      <c r="C66" s="850" t="s">
        <v>7451</v>
      </c>
      <c r="D66" s="846" t="s">
        <v>7336</v>
      </c>
      <c r="E66" s="816"/>
      <c r="F66" s="1284"/>
      <c r="G66" s="1285"/>
      <c r="H66" s="1285"/>
      <c r="I66" s="1285"/>
      <c r="J66" s="1285"/>
      <c r="K66" s="1285"/>
      <c r="L66" s="1285"/>
      <c r="M66" s="1285"/>
      <c r="N66" s="844"/>
    </row>
    <row r="67" spans="1:14" s="848" customFormat="1" ht="14" x14ac:dyDescent="0.3">
      <c r="A67" s="849"/>
      <c r="B67" s="845"/>
      <c r="C67" s="850" t="s">
        <v>7452</v>
      </c>
      <c r="D67" s="846" t="s">
        <v>7336</v>
      </c>
      <c r="E67" s="242"/>
      <c r="F67" s="851">
        <f>SUM(E63:E67)</f>
        <v>0</v>
      </c>
      <c r="G67" s="852" t="s">
        <v>7453</v>
      </c>
      <c r="M67" s="846"/>
      <c r="N67" s="844"/>
    </row>
    <row r="68" spans="1:14" s="6" customFormat="1" ht="14" x14ac:dyDescent="0.3">
      <c r="A68" s="12"/>
      <c r="B68" s="164"/>
      <c r="C68" s="853" t="s">
        <v>40</v>
      </c>
      <c r="D68" s="13" t="s">
        <v>7454</v>
      </c>
      <c r="E68" s="242"/>
      <c r="F68" s="843"/>
      <c r="G68" s="400"/>
      <c r="M68" s="819" t="s">
        <v>79</v>
      </c>
      <c r="N68" s="820"/>
    </row>
    <row r="69" spans="1:14" s="6" customFormat="1" ht="14" x14ac:dyDescent="0.3">
      <c r="A69" s="12"/>
      <c r="B69" s="164"/>
      <c r="C69" s="13" t="s">
        <v>7455</v>
      </c>
      <c r="D69" s="13" t="s">
        <v>7336</v>
      </c>
      <c r="E69" s="242"/>
      <c r="F69" s="843"/>
      <c r="G69" s="400"/>
      <c r="M69" s="822" t="s">
        <v>7456</v>
      </c>
      <c r="N69" s="823">
        <f>E71+E73+'LP-I&amp;E NCS Subjective analysis'!E91</f>
        <v>0</v>
      </c>
    </row>
    <row r="70" spans="1:14" s="6" customFormat="1" ht="14" x14ac:dyDescent="0.3">
      <c r="A70" s="12"/>
      <c r="B70" s="164"/>
      <c r="C70" s="13" t="s">
        <v>7457</v>
      </c>
      <c r="D70" s="13"/>
      <c r="E70" s="242"/>
      <c r="F70" s="843"/>
      <c r="G70" s="809"/>
    </row>
    <row r="71" spans="1:14" s="6" customFormat="1" ht="14" x14ac:dyDescent="0.3">
      <c r="A71" s="12"/>
      <c r="B71" s="164"/>
      <c r="C71" s="13" t="s">
        <v>7458</v>
      </c>
      <c r="D71" s="38"/>
      <c r="E71" s="242"/>
      <c r="F71" s="843"/>
      <c r="G71" s="400"/>
      <c r="M71" s="819" t="s">
        <v>79</v>
      </c>
      <c r="N71" s="820"/>
    </row>
    <row r="72" spans="1:14" s="6" customFormat="1" ht="14" x14ac:dyDescent="0.3">
      <c r="A72" s="12"/>
      <c r="B72" s="164"/>
      <c r="C72" s="13" t="s">
        <v>7459</v>
      </c>
      <c r="D72" s="38"/>
      <c r="E72" s="242"/>
      <c r="F72" s="843"/>
      <c r="G72" s="854"/>
      <c r="M72" s="822" t="s">
        <v>7460</v>
      </c>
      <c r="N72" s="823">
        <f>E72+'LP-I&amp;E NCS Subjective analysis'!E92</f>
        <v>0</v>
      </c>
    </row>
    <row r="73" spans="1:14" s="6" customFormat="1" ht="14" x14ac:dyDescent="0.3">
      <c r="A73" s="12"/>
      <c r="B73" s="164"/>
      <c r="C73" s="13" t="s">
        <v>7461</v>
      </c>
      <c r="D73" s="13"/>
      <c r="E73" s="242"/>
      <c r="F73" s="843"/>
      <c r="G73" s="831"/>
    </row>
    <row r="74" spans="1:14" s="6" customFormat="1" ht="14" x14ac:dyDescent="0.3">
      <c r="A74" s="12"/>
      <c r="B74" s="164"/>
      <c r="C74" s="13" t="s">
        <v>7462</v>
      </c>
      <c r="D74" s="13"/>
      <c r="E74" s="242"/>
      <c r="F74" s="843"/>
      <c r="G74" s="831"/>
      <c r="M74" s="819" t="s">
        <v>79</v>
      </c>
      <c r="N74" s="820"/>
    </row>
    <row r="75" spans="1:14" s="6" customFormat="1" ht="14" x14ac:dyDescent="0.3">
      <c r="A75" s="12"/>
      <c r="B75" s="164"/>
      <c r="C75" s="566" t="s">
        <v>7375</v>
      </c>
      <c r="D75" s="13" t="s">
        <v>7311</v>
      </c>
      <c r="E75" s="855">
        <f>-('LP-Liabilities &amp; Provs'!G59+'LP-Liabilities &amp; Provs'!F76)</f>
        <v>0</v>
      </c>
      <c r="F75" s="856"/>
      <c r="G75" s="400"/>
      <c r="H75" s="1286" t="s">
        <v>7463</v>
      </c>
      <c r="M75" s="822" t="s">
        <v>7464</v>
      </c>
      <c r="N75" s="823">
        <f>E77+'LP-I&amp;E NCS Subjective analysis'!E94</f>
        <v>0</v>
      </c>
    </row>
    <row r="76" spans="1:14" s="6" customFormat="1" ht="14" x14ac:dyDescent="0.3">
      <c r="A76" s="12"/>
      <c r="B76" s="164"/>
      <c r="C76" s="552" t="s">
        <v>7371</v>
      </c>
      <c r="D76" s="38"/>
      <c r="E76" s="393"/>
      <c r="F76" s="856"/>
      <c r="G76" s="400"/>
      <c r="H76" s="1286"/>
    </row>
    <row r="77" spans="1:14" s="6" customFormat="1" ht="14" x14ac:dyDescent="0.3">
      <c r="A77" s="12"/>
      <c r="B77" s="164"/>
      <c r="C77" s="30" t="s">
        <v>7465</v>
      </c>
      <c r="D77" s="38"/>
      <c r="E77" s="242"/>
      <c r="F77" s="854"/>
      <c r="G77" s="400"/>
      <c r="M77" s="819" t="s">
        <v>79</v>
      </c>
      <c r="N77" s="820"/>
    </row>
    <row r="78" spans="1:14" s="6" customFormat="1" ht="14" x14ac:dyDescent="0.3">
      <c r="A78" s="12"/>
      <c r="B78" s="164"/>
      <c r="C78" s="30" t="s">
        <v>7466</v>
      </c>
      <c r="D78" s="38"/>
      <c r="E78" s="242"/>
      <c r="F78" s="854"/>
      <c r="G78" s="400"/>
      <c r="M78" s="822" t="s">
        <v>7467</v>
      </c>
      <c r="N78" s="823">
        <f>E78+'LP-I&amp;E NCS Subjective analysis'!E96</f>
        <v>0</v>
      </c>
    </row>
    <row r="79" spans="1:14" s="6" customFormat="1" ht="14" x14ac:dyDescent="0.3">
      <c r="A79" s="12"/>
      <c r="B79" s="164"/>
      <c r="C79" s="87" t="s">
        <v>7468</v>
      </c>
      <c r="D79" s="13"/>
      <c r="E79" s="809"/>
      <c r="F79" s="330">
        <f>SUM(E59:E78)</f>
        <v>0</v>
      </c>
      <c r="G79" s="400"/>
    </row>
    <row r="80" spans="1:14" s="6" customFormat="1" ht="14" x14ac:dyDescent="0.3">
      <c r="A80" s="12"/>
      <c r="B80" s="12"/>
      <c r="C80" s="856"/>
      <c r="D80" s="38"/>
      <c r="E80" s="856"/>
      <c r="F80" s="393"/>
      <c r="G80" s="400"/>
    </row>
    <row r="81" spans="1:8" s="6" customFormat="1" ht="15.5" x14ac:dyDescent="0.35">
      <c r="A81" s="12"/>
      <c r="B81" s="109" t="s">
        <v>7469</v>
      </c>
      <c r="C81" s="164"/>
      <c r="D81" s="13"/>
      <c r="E81" s="809"/>
      <c r="F81" s="249">
        <f>SUM(F7:F79)</f>
        <v>0</v>
      </c>
      <c r="G81" s="400"/>
      <c r="H81" s="6" t="str">
        <f>IF(F81&lt;&gt;('LP-Reserves'!D13+'LP-Reserves'!E13),"Differs from total in reserves, please check","")</f>
        <v/>
      </c>
    </row>
    <row r="82" spans="1:8" s="6" customFormat="1" ht="14" x14ac:dyDescent="0.3">
      <c r="A82" s="12"/>
      <c r="B82" s="12"/>
      <c r="C82" s="809"/>
      <c r="D82" s="13"/>
      <c r="E82" s="809"/>
      <c r="F82" s="857"/>
      <c r="G82" s="400"/>
    </row>
    <row r="83" spans="1:8" s="6" customFormat="1" ht="14" x14ac:dyDescent="0.3">
      <c r="A83" s="12"/>
      <c r="B83" s="164"/>
      <c r="C83" s="13" t="s">
        <v>7470</v>
      </c>
      <c r="D83" s="13"/>
      <c r="E83" s="809"/>
      <c r="F83" s="330">
        <f>SUM('LP-Reserves'!W16:W23)</f>
        <v>0</v>
      </c>
      <c r="G83" s="400"/>
      <c r="H83" s="800" t="s">
        <v>7471</v>
      </c>
    </row>
    <row r="84" spans="1:8" s="6" customFormat="1" ht="14" x14ac:dyDescent="0.3">
      <c r="A84" s="12"/>
      <c r="B84" s="12"/>
      <c r="C84" s="809"/>
      <c r="D84" s="13"/>
      <c r="E84" s="809"/>
      <c r="F84" s="70"/>
      <c r="G84" s="400"/>
    </row>
    <row r="85" spans="1:8" s="6" customFormat="1" ht="15.5" x14ac:dyDescent="0.35">
      <c r="A85" s="12"/>
      <c r="B85" s="109" t="s">
        <v>7472</v>
      </c>
      <c r="C85" s="164"/>
      <c r="D85" s="13"/>
      <c r="E85" s="809"/>
      <c r="F85" s="249">
        <f>SUM(F81:F84)</f>
        <v>0</v>
      </c>
      <c r="G85" s="400"/>
    </row>
    <row r="86" spans="1:8" s="6" customFormat="1" ht="14" x14ac:dyDescent="0.3">
      <c r="A86" s="12"/>
      <c r="B86" s="12"/>
      <c r="C86" s="809"/>
      <c r="D86" s="13"/>
      <c r="E86" s="400"/>
      <c r="F86" s="400"/>
      <c r="G86" s="400"/>
    </row>
    <row r="87" spans="1:8" s="6" customFormat="1" ht="14" x14ac:dyDescent="0.3">
      <c r="C87" s="797"/>
      <c r="D87" s="36"/>
      <c r="E87" s="797"/>
      <c r="F87" s="858"/>
      <c r="G87" s="797"/>
      <c r="H87" s="6" t="s">
        <v>4257</v>
      </c>
    </row>
    <row r="88" spans="1:8" s="6" customFormat="1" ht="15.5" x14ac:dyDescent="0.35">
      <c r="B88" s="1278" t="s">
        <v>89</v>
      </c>
      <c r="C88" s="1279"/>
      <c r="D88" s="1279"/>
      <c r="E88" s="1279"/>
      <c r="F88" s="1279"/>
      <c r="G88" s="1280"/>
      <c r="H88" s="859"/>
    </row>
    <row r="89" spans="1:8" ht="36" customHeight="1" x14ac:dyDescent="0.35">
      <c r="B89" s="1281"/>
      <c r="C89" s="1282"/>
      <c r="D89" s="1282"/>
      <c r="E89" s="1282"/>
      <c r="F89" s="1282"/>
      <c r="G89" s="1283"/>
    </row>
  </sheetData>
  <mergeCells count="4">
    <mergeCell ref="F64:M66"/>
    <mergeCell ref="H75:H76"/>
    <mergeCell ref="B88:G88"/>
    <mergeCell ref="B89:G89"/>
  </mergeCells>
  <dataValidations count="6">
    <dataValidation type="whole" operator="greaterThanOrEqual" allowBlank="1" showInputMessage="1" showErrorMessage="1" error="Enter whole positive number only into this cell" sqref="E65 E67">
      <formula1>0</formula1>
    </dataValidation>
    <dataValidation type="whole" operator="lessThanOrEqual" allowBlank="1" showInputMessage="1" showErrorMessage="1" error="Enter whole negative number only into this cell" sqref="E77:E78 E68:E74 E59:E63">
      <formula1>0</formula1>
    </dataValidation>
    <dataValidation type="whole" allowBlank="1" showInputMessage="1" showErrorMessage="1" error="Enter whole number only into this cell" sqref="E25:E30 E35:E38 E40:E44 E47:E53">
      <formula1>-1000000000</formula1>
      <formula2>100000000</formula2>
    </dataValidation>
    <dataValidation type="whole" operator="greaterThanOrEqual" allowBlank="1" showInputMessage="1" showErrorMessage="1" error="Enter positive whole numbers only in this cell" sqref="E12 E14">
      <formula1>0</formula1>
    </dataValidation>
    <dataValidation type="whole" operator="lessThanOrEqual" allowBlank="1" showInputMessage="1" showErrorMessage="1" error="Enter whole negative numbers only into this cell_x000a_" sqref="E11 E13 E64 E66">
      <formula1>0</formula1>
    </dataValidation>
    <dataValidation type="textLength" allowBlank="1" showErrorMessage="1" errorTitle="Amend Field Length" error="Text Length Must Be Between 1 and 50 Characters" promptTitle="Cell Length" prompt="Text Length Must 0 and 50" sqref="M24 M13 M42 M69 M72 M75 M78 M16 M39 M51 M19">
      <formula1>1</formula1>
      <formula2>50</formula2>
    </dataValidation>
  </dataValidations>
  <hyperlinks>
    <hyperlink ref="H83" location="'LP-Reserves'!W15:W21" display="Feeds through from Reserves Sheet"/>
    <hyperlink ref="H39" location="'LP-Fin Inst'!A1" display="Feeds through from Fin Inst sheet"/>
    <hyperlink ref="H75" location="'LP-Liabilities &amp; Provs'!A1" display="Feeds through from Liabilities sheet (short term &amp; long term)"/>
    <hyperlink ref="H55" location="'LP-Fin Inst'!A1" display="Feeds through from Fin Inst sheet"/>
  </hyperlinks>
  <printOptions headings="1" gridLines="1"/>
  <pageMargins left="0.74803149606299213" right="0.74803149606299213" top="0.98425196850393704" bottom="0.98425196850393704" header="0.51181102362204722" footer="0.51181102362204722"/>
  <pageSetup paperSize="9" scale="35"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O35"/>
  <sheetViews>
    <sheetView showGridLines="0" zoomScale="85" workbookViewId="0"/>
  </sheetViews>
  <sheetFormatPr defaultRowHeight="12.75" customHeight="1" x14ac:dyDescent="0.25"/>
  <cols>
    <col min="2" max="2" width="34.1796875" customWidth="1"/>
    <col min="3" max="3" width="39.1796875" customWidth="1"/>
    <col min="4" max="4" width="14.1796875" customWidth="1"/>
    <col min="5" max="9" width="15.81640625" customWidth="1"/>
    <col min="10" max="10" width="17.81640625" customWidth="1"/>
  </cols>
  <sheetData>
    <row r="1" spans="1:15" s="643" customFormat="1" ht="18" x14ac:dyDescent="0.4">
      <c r="A1" s="471"/>
      <c r="B1" s="689"/>
      <c r="C1" s="689"/>
      <c r="D1" s="689"/>
      <c r="E1" s="689"/>
      <c r="F1" s="689"/>
      <c r="G1" s="689"/>
      <c r="H1" s="689"/>
      <c r="I1" s="689"/>
      <c r="J1" s="689"/>
      <c r="K1" s="471"/>
      <c r="L1" s="471"/>
      <c r="M1" s="471"/>
      <c r="N1" s="471"/>
    </row>
    <row r="2" spans="1:15" s="643" customFormat="1" ht="20" x14ac:dyDescent="0.4">
      <c r="A2" s="471"/>
      <c r="B2" s="644" t="s">
        <v>7265</v>
      </c>
      <c r="C2" s="690"/>
      <c r="D2" s="690"/>
      <c r="E2" s="690"/>
      <c r="F2" s="690"/>
      <c r="G2" s="690"/>
      <c r="H2" s="690"/>
      <c r="I2" s="690"/>
      <c r="J2" s="690"/>
      <c r="K2" s="471"/>
      <c r="L2" s="471"/>
      <c r="M2" s="471"/>
      <c r="N2" s="471"/>
    </row>
    <row r="3" spans="1:15" s="643" customFormat="1" ht="18" x14ac:dyDescent="0.4">
      <c r="A3" s="471"/>
      <c r="B3" s="691"/>
      <c r="C3" s="691"/>
      <c r="D3" s="691"/>
      <c r="E3" s="691"/>
      <c r="F3" s="691"/>
      <c r="G3" s="691"/>
      <c r="H3" s="691"/>
      <c r="I3" s="691"/>
      <c r="J3" s="691"/>
      <c r="K3" s="471"/>
      <c r="L3" s="471"/>
      <c r="M3" s="471"/>
      <c r="N3" s="471"/>
    </row>
    <row r="4" spans="1:15" s="643" customFormat="1" ht="15.5" x14ac:dyDescent="0.35">
      <c r="A4" s="471"/>
      <c r="B4" s="692" t="s">
        <v>7266</v>
      </c>
      <c r="C4" s="481"/>
      <c r="D4" s="693"/>
      <c r="E4" s="693"/>
      <c r="F4" s="693"/>
      <c r="G4" s="693"/>
      <c r="H4" s="693"/>
      <c r="I4" s="693"/>
      <c r="J4" s="693"/>
      <c r="K4" s="471"/>
      <c r="L4" s="471"/>
      <c r="M4" s="471"/>
      <c r="N4" s="471"/>
    </row>
    <row r="5" spans="1:15" s="643" customFormat="1" ht="15.5" x14ac:dyDescent="0.35">
      <c r="A5" s="471"/>
      <c r="B5" s="692" t="s">
        <v>7267</v>
      </c>
      <c r="C5" s="481"/>
      <c r="D5" s="693"/>
      <c r="E5" s="693"/>
      <c r="F5" s="693"/>
      <c r="G5" s="693"/>
      <c r="H5" s="693"/>
      <c r="I5" s="693"/>
      <c r="J5" s="693"/>
      <c r="K5" s="471"/>
      <c r="L5" s="471"/>
      <c r="M5" s="471"/>
      <c r="N5" s="471"/>
    </row>
    <row r="6" spans="1:15" s="643" customFormat="1" ht="15.5" x14ac:dyDescent="0.35">
      <c r="A6" s="471"/>
      <c r="B6" s="692" t="s">
        <v>7268</v>
      </c>
      <c r="C6" s="481"/>
      <c r="D6" s="693"/>
      <c r="E6" s="693"/>
      <c r="F6" s="693"/>
      <c r="G6" s="693"/>
      <c r="H6" s="693"/>
      <c r="I6" s="693"/>
      <c r="J6" s="694"/>
      <c r="K6" s="471"/>
      <c r="L6" s="471"/>
      <c r="M6" s="471"/>
      <c r="N6" s="471"/>
    </row>
    <row r="7" spans="1:15" s="643" customFormat="1" ht="15.5" x14ac:dyDescent="0.35">
      <c r="A7" s="471"/>
      <c r="B7" s="692"/>
      <c r="C7" s="481"/>
      <c r="D7" s="693"/>
      <c r="E7" s="693"/>
      <c r="F7" s="693"/>
      <c r="G7" s="693"/>
      <c r="H7" s="693"/>
      <c r="I7" s="693"/>
      <c r="J7" s="693"/>
      <c r="K7" s="471"/>
      <c r="L7" s="471"/>
      <c r="M7" s="471"/>
      <c r="N7" s="471"/>
    </row>
    <row r="8" spans="1:15" s="643" customFormat="1" ht="16" thickBot="1" x14ac:dyDescent="0.4">
      <c r="A8" s="471"/>
      <c r="B8" s="692"/>
      <c r="C8" s="481"/>
      <c r="D8" s="693"/>
      <c r="E8" s="695"/>
      <c r="F8" s="695"/>
      <c r="G8" s="696"/>
      <c r="H8" s="696"/>
      <c r="I8" s="696"/>
      <c r="J8" s="697"/>
      <c r="K8" s="471"/>
      <c r="L8" s="471"/>
      <c r="M8" s="471"/>
      <c r="N8" s="471"/>
    </row>
    <row r="9" spans="1:15" s="643" customFormat="1" ht="66" customHeight="1" x14ac:dyDescent="0.35">
      <c r="A9" s="471"/>
      <c r="B9" s="692"/>
      <c r="C9" s="481"/>
      <c r="D9" s="693"/>
      <c r="E9" s="698"/>
      <c r="F9" s="699" t="s">
        <v>7269</v>
      </c>
      <c r="G9" s="700" t="s">
        <v>4321</v>
      </c>
      <c r="H9" s="701" t="s">
        <v>7270</v>
      </c>
      <c r="I9" s="702" t="s">
        <v>7271</v>
      </c>
      <c r="J9" s="700" t="s">
        <v>7272</v>
      </c>
      <c r="K9" s="693"/>
      <c r="L9" s="471"/>
      <c r="M9" s="471"/>
      <c r="N9" s="471"/>
      <c r="O9" s="471"/>
    </row>
    <row r="10" spans="1:15" s="643" customFormat="1" ht="15.5" x14ac:dyDescent="0.35">
      <c r="A10" s="471"/>
      <c r="B10" s="692"/>
      <c r="C10" s="481"/>
      <c r="D10" s="693"/>
      <c r="E10" s="703"/>
      <c r="F10" s="704" t="s">
        <v>6</v>
      </c>
      <c r="G10" s="705" t="s">
        <v>6</v>
      </c>
      <c r="H10" s="706" t="s">
        <v>6</v>
      </c>
      <c r="I10" s="706" t="s">
        <v>6</v>
      </c>
      <c r="J10" s="705" t="s">
        <v>6</v>
      </c>
      <c r="K10" s="693"/>
      <c r="L10" s="471"/>
      <c r="M10" s="471"/>
      <c r="N10" s="471"/>
      <c r="O10" s="471"/>
    </row>
    <row r="11" spans="1:15" s="643" customFormat="1" ht="33.75" customHeight="1" x14ac:dyDescent="0.35">
      <c r="A11" s="471"/>
      <c r="B11" s="1287" t="s">
        <v>7273</v>
      </c>
      <c r="C11" s="1287"/>
      <c r="D11" s="693"/>
      <c r="E11" s="703"/>
      <c r="F11" s="707"/>
      <c r="G11" s="708"/>
      <c r="H11" s="709"/>
      <c r="I11" s="709"/>
      <c r="J11" s="710"/>
      <c r="K11" s="693"/>
      <c r="L11" s="471"/>
      <c r="M11" s="471"/>
      <c r="N11" s="471"/>
      <c r="O11" s="471"/>
    </row>
    <row r="12" spans="1:15" s="643" customFormat="1" ht="15.5" x14ac:dyDescent="0.35">
      <c r="A12" s="471"/>
      <c r="B12" s="692" t="s">
        <v>7274</v>
      </c>
      <c r="C12" s="481"/>
      <c r="D12" s="693"/>
      <c r="E12" s="703"/>
      <c r="F12" s="707"/>
      <c r="G12" s="708"/>
      <c r="H12" s="709"/>
      <c r="I12" s="709"/>
      <c r="J12" s="708"/>
      <c r="K12" s="693"/>
      <c r="L12" s="471"/>
      <c r="M12" s="471"/>
      <c r="N12" s="471"/>
      <c r="O12" s="471"/>
    </row>
    <row r="13" spans="1:15" s="643" customFormat="1" ht="12.5" x14ac:dyDescent="0.25">
      <c r="B13" s="47" t="s">
        <v>7275</v>
      </c>
      <c r="C13" s="711"/>
      <c r="D13" s="693"/>
      <c r="E13" s="712"/>
      <c r="F13" s="713"/>
      <c r="G13" s="714"/>
      <c r="H13" s="715"/>
      <c r="I13" s="715"/>
      <c r="J13" s="716">
        <f>SUM(G13:I13)</f>
        <v>0</v>
      </c>
      <c r="K13" s="717"/>
    </row>
    <row r="14" spans="1:15" s="643" customFormat="1" ht="12.5" x14ac:dyDescent="0.25">
      <c r="B14" s="47" t="s">
        <v>7276</v>
      </c>
      <c r="C14" s="711"/>
      <c r="D14" s="693"/>
      <c r="E14" s="712"/>
      <c r="F14" s="718"/>
      <c r="G14" s="719"/>
      <c r="H14" s="720"/>
      <c r="I14" s="720"/>
      <c r="J14" s="716">
        <f t="shared" ref="J14:J23" si="0">SUM(G14:I14)</f>
        <v>0</v>
      </c>
      <c r="K14" s="717"/>
    </row>
    <row r="15" spans="1:15" s="643" customFormat="1" ht="12.5" x14ac:dyDescent="0.25">
      <c r="B15" s="47" t="s">
        <v>7277</v>
      </c>
      <c r="C15" s="711"/>
      <c r="D15" s="693"/>
      <c r="E15" s="712"/>
      <c r="F15" s="718"/>
      <c r="G15" s="719"/>
      <c r="H15" s="720"/>
      <c r="I15" s="720"/>
      <c r="J15" s="716">
        <f t="shared" si="0"/>
        <v>0</v>
      </c>
      <c r="K15" s="717"/>
    </row>
    <row r="16" spans="1:15" s="643" customFormat="1" ht="12.5" x14ac:dyDescent="0.25">
      <c r="B16" s="47" t="s">
        <v>7278</v>
      </c>
      <c r="C16" s="711"/>
      <c r="D16" s="693"/>
      <c r="E16" s="712"/>
      <c r="F16" s="718"/>
      <c r="G16" s="719"/>
      <c r="H16" s="720"/>
      <c r="I16" s="720"/>
      <c r="J16" s="716">
        <f t="shared" si="0"/>
        <v>0</v>
      </c>
      <c r="K16" s="717"/>
    </row>
    <row r="17" spans="1:11" s="643" customFormat="1" ht="12.5" x14ac:dyDescent="0.25">
      <c r="B17" s="47" t="s">
        <v>7279</v>
      </c>
      <c r="C17" s="711"/>
      <c r="D17" s="693"/>
      <c r="E17" s="712"/>
      <c r="F17" s="718"/>
      <c r="G17" s="719"/>
      <c r="H17" s="720"/>
      <c r="I17" s="720"/>
      <c r="J17" s="716">
        <f t="shared" si="0"/>
        <v>0</v>
      </c>
      <c r="K17" s="717"/>
    </row>
    <row r="18" spans="1:11" s="643" customFormat="1" ht="12.5" x14ac:dyDescent="0.25">
      <c r="B18" s="47" t="s">
        <v>7280</v>
      </c>
      <c r="C18" s="711"/>
      <c r="D18" s="693"/>
      <c r="E18" s="712"/>
      <c r="F18" s="718"/>
      <c r="G18" s="719"/>
      <c r="H18" s="720"/>
      <c r="I18" s="720"/>
      <c r="J18" s="716">
        <f t="shared" si="0"/>
        <v>0</v>
      </c>
      <c r="K18" s="717"/>
    </row>
    <row r="19" spans="1:11" s="643" customFormat="1" ht="12.5" x14ac:dyDescent="0.25">
      <c r="B19" s="47" t="s">
        <v>7281</v>
      </c>
      <c r="C19" s="711"/>
      <c r="D19" s="693"/>
      <c r="E19" s="712"/>
      <c r="F19" s="718"/>
      <c r="G19" s="719"/>
      <c r="H19" s="720"/>
      <c r="I19" s="720"/>
      <c r="J19" s="716">
        <f t="shared" si="0"/>
        <v>0</v>
      </c>
      <c r="K19" s="717"/>
    </row>
    <row r="20" spans="1:11" s="643" customFormat="1" ht="12.5" x14ac:dyDescent="0.25">
      <c r="B20" s="47" t="s">
        <v>7282</v>
      </c>
      <c r="C20" s="711"/>
      <c r="D20" s="693"/>
      <c r="E20" s="712"/>
      <c r="F20" s="718"/>
      <c r="G20" s="719"/>
      <c r="H20" s="720"/>
      <c r="I20" s="720"/>
      <c r="J20" s="716">
        <f t="shared" si="0"/>
        <v>0</v>
      </c>
      <c r="K20" s="717"/>
    </row>
    <row r="21" spans="1:11" s="643" customFormat="1" ht="12.5" x14ac:dyDescent="0.25">
      <c r="B21" s="47" t="s">
        <v>7283</v>
      </c>
      <c r="C21" s="711"/>
      <c r="D21" s="693"/>
      <c r="E21" s="712"/>
      <c r="F21" s="718"/>
      <c r="G21" s="719"/>
      <c r="H21" s="720"/>
      <c r="I21" s="720"/>
      <c r="J21" s="716">
        <f t="shared" si="0"/>
        <v>0</v>
      </c>
      <c r="K21" s="717"/>
    </row>
    <row r="22" spans="1:11" s="643" customFormat="1" ht="12.5" x14ac:dyDescent="0.25">
      <c r="B22" s="47" t="s">
        <v>7284</v>
      </c>
      <c r="C22" s="711"/>
      <c r="D22" s="693"/>
      <c r="E22" s="712"/>
      <c r="F22" s="718"/>
      <c r="G22" s="719"/>
      <c r="H22" s="720"/>
      <c r="I22" s="720"/>
      <c r="J22" s="716">
        <f t="shared" si="0"/>
        <v>0</v>
      </c>
      <c r="K22" s="717"/>
    </row>
    <row r="23" spans="1:11" s="643" customFormat="1" ht="12.5" x14ac:dyDescent="0.25">
      <c r="B23" s="481"/>
      <c r="C23" s="481"/>
      <c r="D23" s="693"/>
      <c r="E23" s="712"/>
      <c r="F23" s="721"/>
      <c r="G23" s="722"/>
      <c r="H23" s="723"/>
      <c r="I23" s="723"/>
      <c r="J23" s="716">
        <f t="shared" si="0"/>
        <v>0</v>
      </c>
      <c r="K23" s="717"/>
    </row>
    <row r="24" spans="1:11" s="643" customFormat="1" ht="16" thickBot="1" x14ac:dyDescent="0.4">
      <c r="B24" s="692" t="s">
        <v>7285</v>
      </c>
      <c r="C24" s="481"/>
      <c r="D24" s="693"/>
      <c r="E24" s="712"/>
      <c r="F24" s="724">
        <f>SUM(F13:F23)</f>
        <v>0</v>
      </c>
      <c r="G24" s="725">
        <f>SUM(G13:G23)</f>
        <v>0</v>
      </c>
      <c r="H24" s="726">
        <f>SUM(H13:H23)</f>
        <v>0</v>
      </c>
      <c r="I24" s="726">
        <f>SUM(I13:I23)</f>
        <v>0</v>
      </c>
      <c r="J24" s="716">
        <f>SUM(G24:I24)</f>
        <v>0</v>
      </c>
      <c r="K24" s="727"/>
    </row>
    <row r="25" spans="1:11" s="643" customFormat="1" ht="16" thickBot="1" x14ac:dyDescent="0.4">
      <c r="B25" s="692"/>
      <c r="C25" s="481"/>
      <c r="D25" s="693"/>
      <c r="E25" s="717"/>
      <c r="F25" s="717"/>
      <c r="G25" s="717"/>
      <c r="H25" s="717"/>
      <c r="I25" s="717"/>
      <c r="J25" s="717"/>
    </row>
    <row r="26" spans="1:11" s="643" customFormat="1" ht="16" x14ac:dyDescent="0.4">
      <c r="B26" s="692"/>
      <c r="C26" s="481"/>
      <c r="E26" s="728"/>
      <c r="F26" s="729" t="s">
        <v>7286</v>
      </c>
      <c r="G26" s="730"/>
      <c r="H26" s="731"/>
      <c r="I26" s="732"/>
      <c r="J26" s="733"/>
    </row>
    <row r="27" spans="1:11" s="643" customFormat="1" ht="13" x14ac:dyDescent="0.3">
      <c r="A27" s="641"/>
      <c r="B27" s="491"/>
      <c r="C27" s="481"/>
      <c r="E27" s="734"/>
      <c r="F27" s="735" t="s">
        <v>7287</v>
      </c>
      <c r="G27" s="641"/>
      <c r="H27" s="717"/>
      <c r="I27" s="717"/>
      <c r="J27" s="736"/>
    </row>
    <row r="28" spans="1:11" s="643" customFormat="1" ht="12.5" x14ac:dyDescent="0.25">
      <c r="E28" s="737"/>
      <c r="F28" s="738" t="s">
        <v>7288</v>
      </c>
      <c r="G28" s="641"/>
      <c r="H28" s="641"/>
      <c r="I28" s="641"/>
      <c r="J28" s="739"/>
    </row>
    <row r="29" spans="1:11" s="643" customFormat="1" ht="13" thickBot="1" x14ac:dyDescent="0.3">
      <c r="E29" s="734"/>
      <c r="F29" s="740" t="s">
        <v>7289</v>
      </c>
      <c r="G29" s="741"/>
      <c r="H29" s="741"/>
      <c r="I29" s="741"/>
      <c r="J29" s="742"/>
    </row>
    <row r="30" spans="1:11" s="6" customFormat="1" ht="12.75" customHeight="1" x14ac:dyDescent="0.25"/>
    <row r="31" spans="1:11" s="6" customFormat="1" ht="12.75" customHeight="1" x14ac:dyDescent="0.25"/>
    <row r="32" spans="1:11" s="6" customFormat="1" ht="15.5" x14ac:dyDescent="0.35">
      <c r="B32" s="743" t="s">
        <v>7290</v>
      </c>
      <c r="J32" s="744">
        <f>J11+J24</f>
        <v>0</v>
      </c>
    </row>
    <row r="33" spans="2:10" s="6" customFormat="1" ht="12.75" customHeight="1" x14ac:dyDescent="0.25"/>
    <row r="34" spans="2:10" s="6" customFormat="1" ht="15.5" x14ac:dyDescent="0.35">
      <c r="B34" s="1288" t="s">
        <v>89</v>
      </c>
      <c r="C34" s="1289"/>
      <c r="D34" s="1289"/>
      <c r="E34" s="1289"/>
      <c r="F34" s="1289"/>
      <c r="G34" s="1289"/>
      <c r="H34" s="1289"/>
      <c r="I34" s="1289"/>
      <c r="J34" s="1290"/>
    </row>
    <row r="35" spans="2:10" ht="51.75" customHeight="1" x14ac:dyDescent="0.35">
      <c r="B35" s="1291"/>
      <c r="C35" s="1292"/>
      <c r="D35" s="1292"/>
      <c r="E35" s="1292"/>
      <c r="F35" s="1292"/>
      <c r="G35" s="1292"/>
      <c r="H35" s="1292"/>
      <c r="I35" s="1292"/>
      <c r="J35" s="1293"/>
    </row>
  </sheetData>
  <mergeCells count="3">
    <mergeCell ref="B11:C11"/>
    <mergeCell ref="B34:J34"/>
    <mergeCell ref="B35:J35"/>
  </mergeCells>
  <dataValidations count="1">
    <dataValidation type="whole" allowBlank="1" showInputMessage="1" showErrorMessage="1" error="Enter whole numbers only in this cell" sqref="F13:I23">
      <formula1>-1000000000</formula1>
      <formula2>1000000000</formula2>
    </dataValidation>
  </dataValidations>
  <printOptions headings="1" gridLines="1"/>
  <pageMargins left="0.74803149606299213" right="0.74803149606299213" top="0.98425196850393704" bottom="0.98425196850393704" header="0.51181102362204722" footer="0.51181102362204722"/>
  <pageSetup paperSize="9" scale="6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89"/>
  <sheetViews>
    <sheetView showGridLines="0" zoomScale="85" workbookViewId="0"/>
  </sheetViews>
  <sheetFormatPr defaultRowHeight="12.75" customHeight="1" x14ac:dyDescent="0.25"/>
  <cols>
    <col min="1" max="1" width="2.81640625" customWidth="1"/>
    <col min="3" max="3" width="58.54296875" customWidth="1"/>
    <col min="4" max="4" width="8.1796875" customWidth="1"/>
    <col min="5" max="5" width="24.1796875" customWidth="1"/>
    <col min="6" max="6" width="16.54296875" customWidth="1"/>
    <col min="7" max="7" width="5.54296875" customWidth="1"/>
    <col min="8" max="13" width="15.81640625" customWidth="1"/>
    <col min="14" max="14" width="2.81640625" customWidth="1"/>
  </cols>
  <sheetData>
    <row r="1" spans="1:14" s="6" customFormat="1" ht="18" x14ac:dyDescent="0.4">
      <c r="A1" s="164"/>
      <c r="B1" s="164"/>
      <c r="C1" s="524"/>
      <c r="D1" s="525"/>
      <c r="E1" s="525"/>
      <c r="F1" s="182"/>
      <c r="G1" s="182"/>
      <c r="H1" s="182"/>
      <c r="I1" s="182"/>
      <c r="J1" s="182"/>
      <c r="K1" s="182"/>
      <c r="L1" s="182"/>
      <c r="M1" s="182"/>
      <c r="N1" s="526"/>
    </row>
    <row r="2" spans="1:14" s="6" customFormat="1" ht="20" x14ac:dyDescent="0.4">
      <c r="A2" s="164"/>
      <c r="B2" s="8" t="s">
        <v>4314</v>
      </c>
      <c r="C2" s="164"/>
      <c r="D2" s="164"/>
      <c r="E2" s="164"/>
      <c r="F2" s="182"/>
      <c r="G2" s="182"/>
      <c r="H2" s="182"/>
      <c r="I2" s="182"/>
      <c r="J2" s="182"/>
      <c r="K2" s="182"/>
      <c r="L2" s="182"/>
      <c r="M2" s="182"/>
      <c r="N2" s="237"/>
    </row>
    <row r="3" spans="1:14" s="6" customFormat="1" ht="18" x14ac:dyDescent="0.4">
      <c r="C3" s="527"/>
      <c r="D3" s="527"/>
      <c r="E3" s="527"/>
      <c r="F3" s="528"/>
      <c r="G3" s="528"/>
      <c r="H3" s="528"/>
      <c r="I3" s="528"/>
      <c r="J3" s="528"/>
      <c r="K3" s="528"/>
      <c r="L3" s="528"/>
      <c r="M3" s="528"/>
      <c r="N3" s="237"/>
    </row>
    <row r="4" spans="1:14" s="6" customFormat="1" ht="15.5" x14ac:dyDescent="0.25">
      <c r="B4" s="529"/>
      <c r="C4" s="530"/>
      <c r="D4" s="530"/>
      <c r="E4" s="530"/>
      <c r="F4" s="530"/>
      <c r="G4" s="530"/>
      <c r="H4" s="530"/>
      <c r="I4" s="530"/>
      <c r="J4" s="530"/>
      <c r="K4" s="530"/>
      <c r="L4" s="530"/>
      <c r="M4" s="531"/>
      <c r="N4" s="70"/>
    </row>
    <row r="5" spans="1:14" s="6" customFormat="1" ht="13" x14ac:dyDescent="0.25">
      <c r="B5" s="532"/>
      <c r="C5" s="533"/>
      <c r="D5" s="533"/>
      <c r="E5" s="533"/>
      <c r="F5" s="1294"/>
      <c r="G5" s="1295"/>
      <c r="H5" s="1296"/>
      <c r="I5" s="1294"/>
      <c r="J5" s="1295"/>
      <c r="K5" s="1295"/>
      <c r="L5" s="1295"/>
      <c r="M5" s="534"/>
      <c r="N5" s="70"/>
    </row>
    <row r="6" spans="1:14" s="6" customFormat="1" ht="78" x14ac:dyDescent="0.25">
      <c r="B6" s="535"/>
      <c r="C6" s="536" t="s">
        <v>4315</v>
      </c>
      <c r="D6" s="536"/>
      <c r="E6" s="1297" t="s">
        <v>4316</v>
      </c>
      <c r="F6" s="537" t="s">
        <v>4317</v>
      </c>
      <c r="G6" s="538"/>
      <c r="H6" s="539" t="s">
        <v>4318</v>
      </c>
      <c r="I6" s="540" t="s">
        <v>4319</v>
      </c>
      <c r="J6" s="538" t="s">
        <v>4320</v>
      </c>
      <c r="K6" s="533" t="s">
        <v>4321</v>
      </c>
      <c r="L6" s="538" t="s">
        <v>4322</v>
      </c>
      <c r="M6" s="538" t="s">
        <v>4323</v>
      </c>
      <c r="N6" s="541"/>
    </row>
    <row r="7" spans="1:14" s="6" customFormat="1" ht="13" x14ac:dyDescent="0.3">
      <c r="B7" s="535"/>
      <c r="C7" s="542"/>
      <c r="D7" s="542"/>
      <c r="E7" s="1298"/>
      <c r="F7" s="543" t="s">
        <v>6</v>
      </c>
      <c r="G7" s="544"/>
      <c r="H7" s="545" t="s">
        <v>6</v>
      </c>
      <c r="I7" s="543" t="s">
        <v>6</v>
      </c>
      <c r="J7" s="544" t="s">
        <v>6</v>
      </c>
      <c r="K7" s="546" t="s">
        <v>6</v>
      </c>
      <c r="L7" s="544" t="s">
        <v>6</v>
      </c>
      <c r="M7" s="544" t="s">
        <v>6</v>
      </c>
      <c r="N7" s="70"/>
    </row>
    <row r="8" spans="1:14" s="6" customFormat="1" ht="13" x14ac:dyDescent="0.3">
      <c r="B8" s="547" t="s">
        <v>4324</v>
      </c>
      <c r="C8" s="164"/>
      <c r="D8" s="164"/>
      <c r="E8" s="548"/>
      <c r="F8" s="549"/>
      <c r="G8" s="110"/>
      <c r="H8" s="550"/>
      <c r="I8" s="551"/>
      <c r="J8" s="110"/>
      <c r="K8" s="192"/>
      <c r="L8" s="110"/>
      <c r="M8" s="422"/>
      <c r="N8" s="373"/>
    </row>
    <row r="9" spans="1:14" s="6" customFormat="1" ht="12.5" x14ac:dyDescent="0.25">
      <c r="B9" s="535"/>
      <c r="C9" s="13" t="s">
        <v>4325</v>
      </c>
      <c r="D9" s="552"/>
      <c r="E9" s="553" t="s">
        <v>3384</v>
      </c>
      <c r="F9" s="554">
        <f>'LP-PP&amp;E &amp; Invest Prop'!L35</f>
        <v>0</v>
      </c>
      <c r="G9" s="555"/>
      <c r="H9" s="554">
        <f t="shared" ref="H9:H14" si="0">SUM(I9:M9)</f>
        <v>0</v>
      </c>
      <c r="I9" s="556"/>
      <c r="J9" s="556"/>
      <c r="K9" s="556"/>
      <c r="L9" s="556"/>
      <c r="M9" s="554">
        <f>'LP-PP&amp;E &amp; Invest Prop'!L7+'LP-PP&amp;E &amp; Invest Prop'!L22</f>
        <v>0</v>
      </c>
      <c r="N9" s="70"/>
    </row>
    <row r="10" spans="1:14" s="6" customFormat="1" ht="12.5" x14ac:dyDescent="0.25">
      <c r="B10" s="535"/>
      <c r="C10" s="13" t="s">
        <v>4326</v>
      </c>
      <c r="D10" s="13"/>
      <c r="E10" s="553" t="s">
        <v>3384</v>
      </c>
      <c r="F10" s="554">
        <f>'LP-PP&amp;E &amp; Invest Prop'!C78</f>
        <v>0</v>
      </c>
      <c r="G10" s="557"/>
      <c r="H10" s="554">
        <f t="shared" si="0"/>
        <v>0</v>
      </c>
      <c r="I10" s="556"/>
      <c r="J10" s="556"/>
      <c r="K10" s="556"/>
      <c r="L10" s="556"/>
      <c r="M10" s="554">
        <f>'LP-PP&amp;E &amp; Invest Prop'!C64</f>
        <v>0</v>
      </c>
      <c r="N10" s="70"/>
    </row>
    <row r="11" spans="1:14" s="6" customFormat="1" ht="12.5" x14ac:dyDescent="0.25">
      <c r="B11" s="535"/>
      <c r="C11" s="13" t="s">
        <v>4327</v>
      </c>
      <c r="D11" s="552"/>
      <c r="E11" s="553" t="s">
        <v>3412</v>
      </c>
      <c r="F11" s="554">
        <f>'LP-Intangibles'!J35</f>
        <v>0</v>
      </c>
      <c r="G11" s="555"/>
      <c r="H11" s="554">
        <f t="shared" si="0"/>
        <v>0</v>
      </c>
      <c r="I11" s="556"/>
      <c r="J11" s="556"/>
      <c r="K11" s="556"/>
      <c r="L11" s="556"/>
      <c r="M11" s="554">
        <f>'LP-Intangibles'!J7+'LP-Intangibles'!J22</f>
        <v>0</v>
      </c>
      <c r="N11" s="70"/>
    </row>
    <row r="12" spans="1:14" s="6" customFormat="1" ht="12.5" x14ac:dyDescent="0.25">
      <c r="B12" s="535"/>
      <c r="C12" s="13" t="s">
        <v>4328</v>
      </c>
      <c r="D12" s="13"/>
      <c r="E12" s="553" t="s">
        <v>3421</v>
      </c>
      <c r="F12" s="554">
        <f>'LP-Inv, JVs &amp; Assoc'!C49</f>
        <v>0</v>
      </c>
      <c r="G12" s="557"/>
      <c r="H12" s="554">
        <f t="shared" si="0"/>
        <v>0</v>
      </c>
      <c r="I12" s="556"/>
      <c r="J12" s="556"/>
      <c r="K12" s="556"/>
      <c r="L12" s="556"/>
      <c r="M12" s="554">
        <f>'LP-Inv, JVs &amp; Assoc'!F49</f>
        <v>0</v>
      </c>
      <c r="N12" s="70"/>
    </row>
    <row r="13" spans="1:14" s="6" customFormat="1" ht="12.5" x14ac:dyDescent="0.25">
      <c r="B13" s="535"/>
      <c r="C13" s="13" t="s">
        <v>4329</v>
      </c>
      <c r="D13" s="13"/>
      <c r="E13" s="553" t="s">
        <v>3421</v>
      </c>
      <c r="F13" s="554">
        <f>'LP-Inv, JVs &amp; Assoc'!E19+'LP-Inv, JVs &amp; Assoc'!F19</f>
        <v>0</v>
      </c>
      <c r="G13" s="557"/>
      <c r="H13" s="554">
        <f t="shared" si="0"/>
        <v>0</v>
      </c>
      <c r="I13" s="556"/>
      <c r="J13" s="556"/>
      <c r="K13" s="556"/>
      <c r="L13" s="556"/>
      <c r="M13" s="554">
        <f>'LP-Inv, JVs &amp; Assoc'!E8+'LP-Inv, JVs &amp; Assoc'!F8</f>
        <v>0</v>
      </c>
      <c r="N13" s="70"/>
    </row>
    <row r="14" spans="1:14" s="6" customFormat="1" ht="12.5" x14ac:dyDescent="0.25">
      <c r="B14" s="535"/>
      <c r="C14" s="13" t="s">
        <v>4330</v>
      </c>
      <c r="D14" s="13"/>
      <c r="E14" s="553" t="s">
        <v>3458</v>
      </c>
      <c r="F14" s="554">
        <f>'LP-Current Assets &amp; AHFS'!D53</f>
        <v>0</v>
      </c>
      <c r="G14" s="557"/>
      <c r="H14" s="554">
        <f t="shared" si="0"/>
        <v>0</v>
      </c>
      <c r="I14" s="556"/>
      <c r="J14" s="556"/>
      <c r="K14" s="556"/>
      <c r="L14" s="556"/>
      <c r="M14" s="554">
        <f>'LP-Current Assets &amp; AHFS'!G53</f>
        <v>0</v>
      </c>
      <c r="N14" s="70"/>
    </row>
    <row r="15" spans="1:14" s="6" customFormat="1" ht="13" x14ac:dyDescent="0.3">
      <c r="B15" s="535"/>
      <c r="C15" s="87" t="s">
        <v>4331</v>
      </c>
      <c r="D15" s="87"/>
      <c r="E15" s="557"/>
      <c r="F15" s="558">
        <f>SUM(F9:F14)</f>
        <v>0</v>
      </c>
      <c r="G15" s="555"/>
      <c r="H15" s="558">
        <f t="shared" ref="H15:M15" si="1">SUM(H9:H14)</f>
        <v>0</v>
      </c>
      <c r="I15" s="558">
        <f t="shared" si="1"/>
        <v>0</v>
      </c>
      <c r="J15" s="558">
        <f t="shared" si="1"/>
        <v>0</v>
      </c>
      <c r="K15" s="558">
        <f t="shared" si="1"/>
        <v>0</v>
      </c>
      <c r="L15" s="558">
        <f t="shared" si="1"/>
        <v>0</v>
      </c>
      <c r="M15" s="558">
        <f t="shared" si="1"/>
        <v>0</v>
      </c>
      <c r="N15" s="70"/>
    </row>
    <row r="16" spans="1:14" s="7" customFormat="1" ht="13" x14ac:dyDescent="0.3">
      <c r="B16" s="559"/>
      <c r="C16" s="87"/>
      <c r="D16" s="87"/>
      <c r="E16" s="557"/>
      <c r="F16" s="560"/>
      <c r="G16" s="557"/>
      <c r="H16" s="560"/>
      <c r="I16" s="557"/>
      <c r="J16" s="557"/>
      <c r="K16" s="557"/>
      <c r="L16" s="557"/>
      <c r="M16" s="560"/>
      <c r="N16" s="13"/>
    </row>
    <row r="17" spans="2:14" s="6" customFormat="1" ht="13" x14ac:dyDescent="0.3">
      <c r="B17" s="561" t="s">
        <v>4332</v>
      </c>
      <c r="C17" s="164"/>
      <c r="D17" s="164"/>
      <c r="E17" s="557"/>
      <c r="F17" s="555"/>
      <c r="G17" s="555"/>
      <c r="H17" s="555"/>
      <c r="I17" s="555"/>
      <c r="J17" s="555"/>
      <c r="K17" s="555"/>
      <c r="L17" s="555"/>
      <c r="M17" s="555"/>
      <c r="N17" s="70"/>
    </row>
    <row r="18" spans="2:14" s="6" customFormat="1" ht="12.5" x14ac:dyDescent="0.25">
      <c r="B18" s="535"/>
      <c r="C18" s="13" t="s">
        <v>4333</v>
      </c>
      <c r="D18" s="13"/>
      <c r="E18" s="553" t="s">
        <v>3421</v>
      </c>
      <c r="F18" s="554">
        <f>'LP-Inv, JVs &amp; Assoc'!C64+'LP-Inv, JVs &amp; Assoc'!D64</f>
        <v>0</v>
      </c>
      <c r="G18" s="557"/>
      <c r="H18" s="554">
        <f t="shared" ref="H18:H23" si="2">SUM(I18:M18)</f>
        <v>0</v>
      </c>
      <c r="I18" s="556"/>
      <c r="J18" s="556"/>
      <c r="K18" s="556"/>
      <c r="L18" s="556"/>
      <c r="M18" s="554">
        <f>'LP-Inv, JVs &amp; Assoc'!F41</f>
        <v>0</v>
      </c>
      <c r="N18" s="70"/>
    </row>
    <row r="19" spans="2:14" s="6" customFormat="1" ht="12.5" x14ac:dyDescent="0.25">
      <c r="B19" s="535"/>
      <c r="C19" s="13" t="s">
        <v>4334</v>
      </c>
      <c r="D19" s="13"/>
      <c r="E19" s="553" t="s">
        <v>3458</v>
      </c>
      <c r="F19" s="554">
        <f>'LP-Current Assets &amp; AHFS'!F98</f>
        <v>0</v>
      </c>
      <c r="G19" s="557"/>
      <c r="H19" s="554">
        <f t="shared" si="2"/>
        <v>0</v>
      </c>
      <c r="I19" s="556"/>
      <c r="J19" s="556"/>
      <c r="K19" s="556"/>
      <c r="L19" s="556"/>
      <c r="M19" s="554">
        <f>'LP-Current Assets &amp; AHFS'!F88</f>
        <v>0</v>
      </c>
      <c r="N19" s="70"/>
    </row>
    <row r="20" spans="2:14" s="6" customFormat="1" ht="12.5" x14ac:dyDescent="0.25">
      <c r="B20" s="535"/>
      <c r="C20" s="13" t="s">
        <v>4335</v>
      </c>
      <c r="D20" s="13"/>
      <c r="E20" s="553" t="s">
        <v>3458</v>
      </c>
      <c r="F20" s="554">
        <f>'LP-Current Assets &amp; AHFS'!D25</f>
        <v>0</v>
      </c>
      <c r="G20" s="557"/>
      <c r="H20" s="554">
        <f t="shared" si="2"/>
        <v>0</v>
      </c>
      <c r="I20" s="556"/>
      <c r="J20" s="556"/>
      <c r="K20" s="556"/>
      <c r="L20" s="556"/>
      <c r="M20" s="554">
        <f>'LP-Current Assets &amp; AHFS'!D22</f>
        <v>0</v>
      </c>
      <c r="N20" s="70"/>
    </row>
    <row r="21" spans="2:14" s="6" customFormat="1" ht="12.5" x14ac:dyDescent="0.25">
      <c r="B21" s="535"/>
      <c r="C21" s="13" t="s">
        <v>4336</v>
      </c>
      <c r="D21" s="13"/>
      <c r="E21" s="553" t="s">
        <v>3458</v>
      </c>
      <c r="F21" s="554">
        <f>'LP-Current Assets &amp; AHFS'!G16</f>
        <v>0</v>
      </c>
      <c r="G21" s="557"/>
      <c r="H21" s="554">
        <f t="shared" si="2"/>
        <v>0</v>
      </c>
      <c r="I21" s="556"/>
      <c r="J21" s="556"/>
      <c r="K21" s="556"/>
      <c r="L21" s="556"/>
      <c r="M21" s="554">
        <f>'LP-Current Assets &amp; AHFS'!G7</f>
        <v>0</v>
      </c>
      <c r="N21" s="70"/>
    </row>
    <row r="22" spans="2:14" s="6" customFormat="1" ht="12.5" x14ac:dyDescent="0.25">
      <c r="B22" s="535"/>
      <c r="C22" s="13" t="s">
        <v>4337</v>
      </c>
      <c r="D22" s="13"/>
      <c r="E22" s="553" t="s">
        <v>3458</v>
      </c>
      <c r="F22" s="554">
        <f>'LP-Current Assets &amp; AHFS'!D46</f>
        <v>0</v>
      </c>
      <c r="G22" s="557"/>
      <c r="H22" s="554">
        <f t="shared" si="2"/>
        <v>0</v>
      </c>
      <c r="I22" s="556"/>
      <c r="J22" s="556"/>
      <c r="K22" s="556"/>
      <c r="L22" s="556"/>
      <c r="M22" s="554">
        <f>'LP-Current Assets &amp; AHFS'!G46</f>
        <v>0</v>
      </c>
      <c r="N22" s="70"/>
    </row>
    <row r="23" spans="2:14" s="6" customFormat="1" ht="12.5" x14ac:dyDescent="0.25">
      <c r="B23" s="535"/>
      <c r="C23" s="13" t="s">
        <v>4188</v>
      </c>
      <c r="D23" s="13"/>
      <c r="E23" s="553" t="s">
        <v>3458</v>
      </c>
      <c r="F23" s="554">
        <f>'LP-Current Assets &amp; AHFS'!D80+'LP-Current Assets &amp; AHFS'!E80+'LP-Current Assets &amp; AHFS'!F80</f>
        <v>0</v>
      </c>
      <c r="G23" s="557"/>
      <c r="H23" s="554">
        <f t="shared" si="2"/>
        <v>0</v>
      </c>
      <c r="I23" s="556"/>
      <c r="J23" s="556"/>
      <c r="K23" s="556"/>
      <c r="L23" s="556"/>
      <c r="M23" s="554">
        <f>'LP-Current Assets &amp; AHFS'!D77+'LP-Current Assets &amp; AHFS'!E77+'LP-Current Assets &amp; AHFS'!F77</f>
        <v>0</v>
      </c>
      <c r="N23" s="70"/>
    </row>
    <row r="24" spans="2:14" s="6" customFormat="1" ht="13" x14ac:dyDescent="0.3">
      <c r="B24" s="535"/>
      <c r="C24" s="87" t="s">
        <v>4338</v>
      </c>
      <c r="D24" s="87"/>
      <c r="E24" s="557"/>
      <c r="F24" s="558">
        <f>SUM(F18:F23)</f>
        <v>0</v>
      </c>
      <c r="G24" s="555"/>
      <c r="H24" s="558">
        <f t="shared" ref="H24:M24" si="3">SUM(H18:H23)</f>
        <v>0</v>
      </c>
      <c r="I24" s="558">
        <f t="shared" si="3"/>
        <v>0</v>
      </c>
      <c r="J24" s="558">
        <f t="shared" si="3"/>
        <v>0</v>
      </c>
      <c r="K24" s="558">
        <f t="shared" si="3"/>
        <v>0</v>
      </c>
      <c r="L24" s="558">
        <f t="shared" si="3"/>
        <v>0</v>
      </c>
      <c r="M24" s="558">
        <f t="shared" si="3"/>
        <v>0</v>
      </c>
      <c r="N24" s="70"/>
    </row>
    <row r="25" spans="2:14" s="7" customFormat="1" ht="13" x14ac:dyDescent="0.3">
      <c r="B25" s="559"/>
      <c r="C25" s="87"/>
      <c r="D25" s="87"/>
      <c r="E25" s="557"/>
      <c r="F25" s="560"/>
      <c r="G25" s="557"/>
      <c r="H25" s="560"/>
      <c r="I25" s="557"/>
      <c r="J25" s="557"/>
      <c r="K25" s="557"/>
      <c r="L25" s="557"/>
      <c r="M25" s="560"/>
      <c r="N25" s="13"/>
    </row>
    <row r="26" spans="2:14" s="6" customFormat="1" ht="13" x14ac:dyDescent="0.3">
      <c r="B26" s="561" t="s">
        <v>4339</v>
      </c>
      <c r="C26" s="164"/>
      <c r="D26" s="164"/>
      <c r="E26" s="557"/>
      <c r="F26" s="555"/>
      <c r="G26" s="555"/>
      <c r="H26" s="555"/>
      <c r="I26" s="555"/>
      <c r="J26" s="555"/>
      <c r="K26" s="555"/>
      <c r="L26" s="555"/>
      <c r="M26" s="555"/>
      <c r="N26" s="70"/>
    </row>
    <row r="27" spans="2:14" s="6" customFormat="1" ht="12.5" x14ac:dyDescent="0.25">
      <c r="B27" s="535"/>
      <c r="C27" s="562" t="s">
        <v>4340</v>
      </c>
      <c r="D27" s="563"/>
      <c r="E27" s="553" t="s">
        <v>3170</v>
      </c>
      <c r="F27" s="564">
        <f>'LP-Liabilities &amp; Provs'!D7</f>
        <v>0</v>
      </c>
      <c r="G27" s="557"/>
      <c r="H27" s="554">
        <f t="shared" ref="H27:H34" si="4">SUM(I27:M27)</f>
        <v>0</v>
      </c>
      <c r="I27" s="556"/>
      <c r="J27" s="556"/>
      <c r="K27" s="556"/>
      <c r="L27" s="556"/>
      <c r="M27" s="564">
        <f>'LP-Liabilities &amp; Provs'!G7</f>
        <v>0</v>
      </c>
      <c r="N27" s="70"/>
    </row>
    <row r="28" spans="2:14" s="6" customFormat="1" ht="12.5" x14ac:dyDescent="0.25">
      <c r="B28" s="535"/>
      <c r="C28" s="565" t="s">
        <v>4341</v>
      </c>
      <c r="D28" s="566"/>
      <c r="E28" s="553" t="s">
        <v>3170</v>
      </c>
      <c r="F28" s="564">
        <f>'LP-Liabilities &amp; Provs'!D8+'LP-Liabilities &amp; Provs'!D9+'LP-Liabilities &amp; Provs'!D10</f>
        <v>0</v>
      </c>
      <c r="G28" s="557"/>
      <c r="H28" s="554">
        <f t="shared" si="4"/>
        <v>0</v>
      </c>
      <c r="I28" s="556"/>
      <c r="J28" s="556"/>
      <c r="K28" s="556"/>
      <c r="L28" s="556"/>
      <c r="M28" s="564">
        <f>'LP-Liabilities &amp; Provs'!G8+'LP-Liabilities &amp; Provs'!G9+'LP-Liabilities &amp; Provs'!G10</f>
        <v>0</v>
      </c>
      <c r="N28" s="70"/>
    </row>
    <row r="29" spans="2:14" s="6" customFormat="1" ht="12.5" x14ac:dyDescent="0.25">
      <c r="B29" s="535"/>
      <c r="C29" s="567" t="s">
        <v>4342</v>
      </c>
      <c r="D29" s="172"/>
      <c r="E29" s="553" t="s">
        <v>3170</v>
      </c>
      <c r="F29" s="564">
        <f>SUM('LP-Liabilities &amp; Provs'!D11:D20)</f>
        <v>0</v>
      </c>
      <c r="G29" s="557"/>
      <c r="H29" s="554">
        <f t="shared" si="4"/>
        <v>0</v>
      </c>
      <c r="I29" s="556"/>
      <c r="J29" s="556"/>
      <c r="K29" s="556"/>
      <c r="L29" s="556"/>
      <c r="M29" s="564">
        <f>SUM('LP-Liabilities &amp; Provs'!G11:G20)</f>
        <v>0</v>
      </c>
      <c r="N29" s="70"/>
    </row>
    <row r="30" spans="2:14" s="6" customFormat="1" ht="12.5" x14ac:dyDescent="0.25">
      <c r="B30" s="535"/>
      <c r="C30" s="567" t="s">
        <v>4343</v>
      </c>
      <c r="D30" s="172"/>
      <c r="E30" s="553" t="s">
        <v>3170</v>
      </c>
      <c r="F30" s="564">
        <f>'LP-Liabilities &amp; Provs'!D61+'LP-Liabilities &amp; Provs'!E61</f>
        <v>0</v>
      </c>
      <c r="G30" s="557"/>
      <c r="H30" s="554">
        <f t="shared" si="4"/>
        <v>0</v>
      </c>
      <c r="I30" s="556"/>
      <c r="J30" s="556"/>
      <c r="K30" s="556"/>
      <c r="L30" s="556"/>
      <c r="M30" s="564">
        <f>'LP-Liabilities &amp; Provs'!D48+'LP-Liabilities &amp; Provs'!E48</f>
        <v>0</v>
      </c>
      <c r="N30" s="70"/>
    </row>
    <row r="31" spans="2:14" s="6" customFormat="1" ht="12.5" x14ac:dyDescent="0.25">
      <c r="B31" s="535"/>
      <c r="C31" s="567" t="s">
        <v>4344</v>
      </c>
      <c r="D31" s="172"/>
      <c r="E31" s="553" t="s">
        <v>3170</v>
      </c>
      <c r="F31" s="564">
        <f>'LP-Liabilities &amp; Provs'!F61</f>
        <v>0</v>
      </c>
      <c r="G31" s="557"/>
      <c r="H31" s="554">
        <f t="shared" si="4"/>
        <v>0</v>
      </c>
      <c r="I31" s="556"/>
      <c r="J31" s="556"/>
      <c r="K31" s="556"/>
      <c r="L31" s="556"/>
      <c r="M31" s="564">
        <f>'LP-Liabilities &amp; Provs'!F48</f>
        <v>0</v>
      </c>
      <c r="N31" s="70"/>
    </row>
    <row r="32" spans="2:14" s="6" customFormat="1" ht="25" x14ac:dyDescent="0.25">
      <c r="B32" s="535"/>
      <c r="C32" s="567" t="s">
        <v>4345</v>
      </c>
      <c r="D32" s="172"/>
      <c r="E32" s="553" t="s">
        <v>3170</v>
      </c>
      <c r="F32" s="564">
        <f>'LP-Liabilities &amp; Provs'!D22+'LP-Liabilities &amp; Provs'!D23+'LP-Liabilities &amp; Provs'!D25</f>
        <v>0</v>
      </c>
      <c r="G32" s="557"/>
      <c r="H32" s="554">
        <f t="shared" si="4"/>
        <v>0</v>
      </c>
      <c r="I32" s="556"/>
      <c r="J32" s="556"/>
      <c r="K32" s="556"/>
      <c r="L32" s="556"/>
      <c r="M32" s="564">
        <f>'LP-Liabilities &amp; Provs'!G22+'LP-Liabilities &amp; Provs'!G23+'LP-Liabilities &amp; Provs'!G25</f>
        <v>0</v>
      </c>
      <c r="N32" s="70"/>
    </row>
    <row r="33" spans="2:14" s="6" customFormat="1" ht="12.5" x14ac:dyDescent="0.25">
      <c r="B33" s="535"/>
      <c r="C33" s="567" t="s">
        <v>4346</v>
      </c>
      <c r="D33" s="172"/>
      <c r="E33" s="553" t="s">
        <v>3170</v>
      </c>
      <c r="F33" s="564">
        <f>'LP-Liabilities &amp; Provs'!J97</f>
        <v>0</v>
      </c>
      <c r="G33" s="557"/>
      <c r="H33" s="554">
        <f t="shared" si="4"/>
        <v>0</v>
      </c>
      <c r="I33" s="556"/>
      <c r="J33" s="556"/>
      <c r="K33" s="556"/>
      <c r="L33" s="556"/>
      <c r="M33" s="556"/>
      <c r="N33" s="70"/>
    </row>
    <row r="34" spans="2:14" s="6" customFormat="1" ht="12.5" x14ac:dyDescent="0.25">
      <c r="B34" s="535"/>
      <c r="C34" s="567" t="s">
        <v>4122</v>
      </c>
      <c r="D34" s="172"/>
      <c r="E34" s="553" t="s">
        <v>3458</v>
      </c>
      <c r="F34" s="554">
        <f>'LP-Current Assets &amp; AHFS'!D107</f>
        <v>0</v>
      </c>
      <c r="G34" s="557"/>
      <c r="H34" s="554">
        <f t="shared" si="4"/>
        <v>0</v>
      </c>
      <c r="I34" s="556"/>
      <c r="J34" s="556"/>
      <c r="K34" s="556"/>
      <c r="L34" s="556"/>
      <c r="M34" s="554">
        <f>'LP-Current Assets &amp; AHFS'!D104</f>
        <v>0</v>
      </c>
      <c r="N34" s="70"/>
    </row>
    <row r="35" spans="2:14" s="6" customFormat="1" ht="13" x14ac:dyDescent="0.3">
      <c r="B35" s="535"/>
      <c r="C35" s="87" t="s">
        <v>4347</v>
      </c>
      <c r="D35" s="87"/>
      <c r="E35" s="557"/>
      <c r="F35" s="558">
        <f>SUM(F27:F34)</f>
        <v>0</v>
      </c>
      <c r="G35" s="555"/>
      <c r="H35" s="558">
        <f t="shared" ref="H35:M35" si="5">SUM(H27:H34)</f>
        <v>0</v>
      </c>
      <c r="I35" s="558">
        <f t="shared" si="5"/>
        <v>0</v>
      </c>
      <c r="J35" s="558">
        <f t="shared" si="5"/>
        <v>0</v>
      </c>
      <c r="K35" s="558">
        <f t="shared" si="5"/>
        <v>0</v>
      </c>
      <c r="L35" s="558">
        <f t="shared" si="5"/>
        <v>0</v>
      </c>
      <c r="M35" s="558">
        <f t="shared" si="5"/>
        <v>0</v>
      </c>
      <c r="N35" s="70"/>
    </row>
    <row r="36" spans="2:14" s="6" customFormat="1" ht="12.5" x14ac:dyDescent="0.25">
      <c r="B36" s="535"/>
      <c r="C36" s="13"/>
      <c r="D36" s="13"/>
      <c r="E36" s="557"/>
      <c r="F36" s="555"/>
      <c r="G36" s="555"/>
      <c r="H36" s="555"/>
      <c r="I36" s="555"/>
      <c r="J36" s="555"/>
      <c r="K36" s="555"/>
      <c r="L36" s="555"/>
      <c r="M36" s="555"/>
      <c r="N36" s="70"/>
    </row>
    <row r="37" spans="2:14" s="6" customFormat="1" ht="13" x14ac:dyDescent="0.3">
      <c r="B37" s="561" t="s">
        <v>4348</v>
      </c>
      <c r="C37" s="164"/>
      <c r="D37" s="164"/>
      <c r="E37" s="557"/>
      <c r="F37" s="558">
        <f t="shared" ref="F37:L37" si="6">F15+F24+F35</f>
        <v>0</v>
      </c>
      <c r="G37" s="555"/>
      <c r="H37" s="558">
        <f t="shared" si="6"/>
        <v>0</v>
      </c>
      <c r="I37" s="558">
        <f t="shared" si="6"/>
        <v>0</v>
      </c>
      <c r="J37" s="558">
        <f t="shared" si="6"/>
        <v>0</v>
      </c>
      <c r="K37" s="558">
        <f t="shared" si="6"/>
        <v>0</v>
      </c>
      <c r="L37" s="558">
        <f t="shared" si="6"/>
        <v>0</v>
      </c>
      <c r="M37" s="558">
        <f>M15+M24+M35</f>
        <v>0</v>
      </c>
      <c r="N37" s="70"/>
    </row>
    <row r="38" spans="2:14" s="7" customFormat="1" ht="13" x14ac:dyDescent="0.3">
      <c r="B38" s="561"/>
      <c r="C38" s="12"/>
      <c r="D38" s="12"/>
      <c r="E38" s="557"/>
      <c r="F38" s="560"/>
      <c r="G38" s="557"/>
      <c r="H38" s="560"/>
      <c r="I38" s="557"/>
      <c r="J38" s="557"/>
      <c r="K38" s="557"/>
      <c r="L38" s="557"/>
      <c r="M38" s="560"/>
      <c r="N38" s="13"/>
    </row>
    <row r="39" spans="2:14" s="6" customFormat="1" ht="13" x14ac:dyDescent="0.3">
      <c r="B39" s="561" t="s">
        <v>4349</v>
      </c>
      <c r="C39" s="164"/>
      <c r="D39" s="164"/>
      <c r="E39" s="557"/>
      <c r="F39" s="555"/>
      <c r="G39" s="555"/>
      <c r="H39" s="555"/>
      <c r="I39" s="555"/>
      <c r="J39" s="555"/>
      <c r="K39" s="555"/>
      <c r="L39" s="555"/>
      <c r="M39" s="555"/>
      <c r="N39" s="70"/>
    </row>
    <row r="40" spans="2:14" s="6" customFormat="1" ht="12.5" x14ac:dyDescent="0.25">
      <c r="B40" s="535"/>
      <c r="C40" s="172" t="s">
        <v>4350</v>
      </c>
      <c r="D40" s="172"/>
      <c r="E40" s="553" t="s">
        <v>3170</v>
      </c>
      <c r="F40" s="554">
        <f>'LP-Liabilities &amp; Provs'!D31+'LP-Liabilities &amp; Provs'!D32</f>
        <v>0</v>
      </c>
      <c r="G40" s="557"/>
      <c r="H40" s="554">
        <f t="shared" ref="H40:H47" si="7">SUM(I40:M40)</f>
        <v>0</v>
      </c>
      <c r="I40" s="556"/>
      <c r="J40" s="556"/>
      <c r="K40" s="556"/>
      <c r="L40" s="556"/>
      <c r="M40" s="564">
        <f>'LP-Liabilities &amp; Provs'!G31+'LP-Liabilities &amp; Provs'!G32</f>
        <v>0</v>
      </c>
      <c r="N40" s="70"/>
    </row>
    <row r="41" spans="2:14" s="6" customFormat="1" ht="12.5" x14ac:dyDescent="0.25">
      <c r="B41" s="535"/>
      <c r="C41" s="566" t="s">
        <v>4351</v>
      </c>
      <c r="D41" s="566"/>
      <c r="E41" s="553" t="s">
        <v>3170</v>
      </c>
      <c r="F41" s="554">
        <f>'LP-Liabilities &amp; Provs'!D33+'LP-Liabilities &amp; Provs'!D34+'LP-Liabilities &amp; Provs'!D35+'LP-Liabilities &amp; Provs'!D40</f>
        <v>0</v>
      </c>
      <c r="G41" s="557"/>
      <c r="H41" s="554">
        <f t="shared" si="7"/>
        <v>0</v>
      </c>
      <c r="I41" s="556"/>
      <c r="J41" s="556"/>
      <c r="K41" s="556"/>
      <c r="L41" s="556"/>
      <c r="M41" s="564">
        <f>'LP-Liabilities &amp; Provs'!G33+'LP-Liabilities &amp; Provs'!G34+'LP-Liabilities &amp; Provs'!G35+'LP-Liabilities &amp; Provs'!G40</f>
        <v>0</v>
      </c>
      <c r="N41" s="70"/>
    </row>
    <row r="42" spans="2:14" s="6" customFormat="1" ht="12.5" x14ac:dyDescent="0.25">
      <c r="B42" s="535"/>
      <c r="C42" s="566" t="s">
        <v>4352</v>
      </c>
      <c r="D42" s="566"/>
      <c r="E42" s="553" t="s">
        <v>3170</v>
      </c>
      <c r="F42" s="554">
        <f>'LP-Liabilities &amp; Provs'!D39</f>
        <v>0</v>
      </c>
      <c r="G42" s="557"/>
      <c r="H42" s="554">
        <f t="shared" si="7"/>
        <v>0</v>
      </c>
      <c r="I42" s="556"/>
      <c r="J42" s="556"/>
      <c r="K42" s="556"/>
      <c r="L42" s="556"/>
      <c r="M42" s="564">
        <f>'LP-Liabilities &amp; Provs'!G39</f>
        <v>0</v>
      </c>
      <c r="N42" s="70"/>
    </row>
    <row r="43" spans="2:14" s="6" customFormat="1" ht="12.5" x14ac:dyDescent="0.25">
      <c r="B43" s="535"/>
      <c r="C43" s="566" t="s">
        <v>4353</v>
      </c>
      <c r="D43" s="566"/>
      <c r="E43" s="553" t="s">
        <v>3170</v>
      </c>
      <c r="F43" s="554">
        <f>'LP-Liabilities &amp; Provs'!J98</f>
        <v>0</v>
      </c>
      <c r="G43" s="557"/>
      <c r="H43" s="554">
        <f t="shared" si="7"/>
        <v>0</v>
      </c>
      <c r="I43" s="556"/>
      <c r="J43" s="556"/>
      <c r="K43" s="556"/>
      <c r="L43" s="556"/>
      <c r="M43" s="564">
        <f>'LP-Liabilities &amp; Provs'!J84-M33</f>
        <v>0</v>
      </c>
      <c r="N43" s="70"/>
    </row>
    <row r="44" spans="2:14" s="6" customFormat="1" ht="12.5" x14ac:dyDescent="0.25">
      <c r="B44" s="535"/>
      <c r="C44" s="566" t="s">
        <v>4354</v>
      </c>
      <c r="D44" s="566"/>
      <c r="E44" s="553" t="s">
        <v>3170</v>
      </c>
      <c r="F44" s="554">
        <f>'LP-Liabilities &amp; Provs'!D116</f>
        <v>0</v>
      </c>
      <c r="G44" s="557"/>
      <c r="H44" s="554">
        <f t="shared" si="7"/>
        <v>0</v>
      </c>
      <c r="I44" s="556"/>
      <c r="J44" s="556"/>
      <c r="K44" s="556"/>
      <c r="L44" s="556"/>
      <c r="M44" s="564">
        <f>'LP-Liabilities &amp; Provs'!D109</f>
        <v>0</v>
      </c>
      <c r="N44" s="70"/>
    </row>
    <row r="45" spans="2:14" s="6" customFormat="1" ht="12.5" x14ac:dyDescent="0.25">
      <c r="B45" s="535"/>
      <c r="C45" s="566" t="s">
        <v>4355</v>
      </c>
      <c r="D45" s="566"/>
      <c r="E45" s="553" t="s">
        <v>3170</v>
      </c>
      <c r="F45" s="554">
        <f>'LP-Liabilities &amp; Provs'!D78</f>
        <v>0</v>
      </c>
      <c r="G45" s="557"/>
      <c r="H45" s="554">
        <f t="shared" si="7"/>
        <v>0</v>
      </c>
      <c r="I45" s="556"/>
      <c r="J45" s="556"/>
      <c r="K45" s="556"/>
      <c r="L45" s="556"/>
      <c r="M45" s="564">
        <f>'LP-Liabilities &amp; Provs'!D69</f>
        <v>0</v>
      </c>
      <c r="N45" s="70"/>
    </row>
    <row r="46" spans="2:14" s="6" customFormat="1" ht="12.5" x14ac:dyDescent="0.25">
      <c r="B46" s="535"/>
      <c r="C46" s="566" t="s">
        <v>4356</v>
      </c>
      <c r="D46" s="566"/>
      <c r="E46" s="553" t="s">
        <v>3170</v>
      </c>
      <c r="F46" s="554">
        <f>'LP-Liabilities &amp; Provs'!E78</f>
        <v>0</v>
      </c>
      <c r="G46" s="557"/>
      <c r="H46" s="554">
        <f t="shared" si="7"/>
        <v>0</v>
      </c>
      <c r="I46" s="556"/>
      <c r="J46" s="556"/>
      <c r="K46" s="556"/>
      <c r="L46" s="556"/>
      <c r="M46" s="564">
        <f>'LP-Liabilities &amp; Provs'!E69</f>
        <v>0</v>
      </c>
      <c r="N46" s="70"/>
    </row>
    <row r="47" spans="2:14" s="6" customFormat="1" ht="12.5" x14ac:dyDescent="0.25">
      <c r="B47" s="535"/>
      <c r="C47" s="566" t="s">
        <v>4357</v>
      </c>
      <c r="D47" s="566"/>
      <c r="E47" s="553" t="s">
        <v>3192</v>
      </c>
      <c r="F47" s="554">
        <f>'LP-IAS 19 Pensions'!F19+'LP-IAS 19 Pensions'!H19+'LP-IAS 19 Pensions'!F36</f>
        <v>0</v>
      </c>
      <c r="G47" s="557"/>
      <c r="H47" s="554">
        <f t="shared" si="7"/>
        <v>0</v>
      </c>
      <c r="I47" s="556"/>
      <c r="J47" s="556"/>
      <c r="K47" s="556"/>
      <c r="L47" s="556"/>
      <c r="M47" s="564">
        <f>'LP-IAS 19 Pensions'!F6+'LP-IAS 19 Pensions'!H6+'LP-IAS 19 Pensions'!F22</f>
        <v>0</v>
      </c>
      <c r="N47" s="70"/>
    </row>
    <row r="48" spans="2:14" s="6" customFormat="1" ht="13" x14ac:dyDescent="0.3">
      <c r="B48" s="535"/>
      <c r="C48" s="87" t="s">
        <v>4358</v>
      </c>
      <c r="D48" s="87"/>
      <c r="E48" s="557"/>
      <c r="F48" s="558">
        <f>SUM(F40:F47)</f>
        <v>0</v>
      </c>
      <c r="G48" s="555"/>
      <c r="H48" s="558">
        <f t="shared" ref="H48:M48" si="8">SUM(H40:H47)</f>
        <v>0</v>
      </c>
      <c r="I48" s="558">
        <f t="shared" si="8"/>
        <v>0</v>
      </c>
      <c r="J48" s="558">
        <f t="shared" si="8"/>
        <v>0</v>
      </c>
      <c r="K48" s="558">
        <f t="shared" si="8"/>
        <v>0</v>
      </c>
      <c r="L48" s="558">
        <f t="shared" si="8"/>
        <v>0</v>
      </c>
      <c r="M48" s="558">
        <f t="shared" si="8"/>
        <v>0</v>
      </c>
      <c r="N48" s="70"/>
    </row>
    <row r="49" spans="2:14" s="6" customFormat="1" ht="12.5" x14ac:dyDescent="0.25">
      <c r="B49" s="535"/>
      <c r="C49" s="13"/>
      <c r="D49" s="13"/>
      <c r="E49" s="557"/>
      <c r="F49" s="555"/>
      <c r="G49" s="555"/>
      <c r="H49" s="555"/>
      <c r="I49" s="555"/>
      <c r="J49" s="555"/>
      <c r="K49" s="555"/>
      <c r="L49" s="555"/>
      <c r="M49" s="555"/>
      <c r="N49" s="70"/>
    </row>
    <row r="50" spans="2:14" s="6" customFormat="1" ht="13" x14ac:dyDescent="0.3">
      <c r="B50" s="568" t="s">
        <v>4359</v>
      </c>
      <c r="C50" s="164"/>
      <c r="D50" s="164"/>
      <c r="E50" s="557"/>
      <c r="F50" s="558">
        <f t="shared" ref="F50:L50" si="9">F37+F48</f>
        <v>0</v>
      </c>
      <c r="G50" s="555"/>
      <c r="H50" s="558">
        <f t="shared" si="9"/>
        <v>0</v>
      </c>
      <c r="I50" s="558">
        <f t="shared" si="9"/>
        <v>0</v>
      </c>
      <c r="J50" s="558">
        <f t="shared" si="9"/>
        <v>0</v>
      </c>
      <c r="K50" s="558">
        <f t="shared" si="9"/>
        <v>0</v>
      </c>
      <c r="L50" s="558">
        <f t="shared" si="9"/>
        <v>0</v>
      </c>
      <c r="M50" s="558">
        <f>M37+M48</f>
        <v>0</v>
      </c>
      <c r="N50" s="70"/>
    </row>
    <row r="51" spans="2:14" s="6" customFormat="1" ht="12.5" x14ac:dyDescent="0.25">
      <c r="B51" s="569"/>
      <c r="C51" s="164"/>
      <c r="D51" s="164"/>
      <c r="E51" s="557"/>
      <c r="F51" s="555"/>
      <c r="G51" s="555"/>
      <c r="H51" s="555"/>
      <c r="I51" s="555"/>
      <c r="J51" s="555"/>
      <c r="K51" s="555"/>
      <c r="L51" s="555"/>
      <c r="M51" s="555"/>
      <c r="N51" s="70"/>
    </row>
    <row r="52" spans="2:14" s="6" customFormat="1" ht="13" x14ac:dyDescent="0.3">
      <c r="B52" s="568" t="s">
        <v>4360</v>
      </c>
      <c r="C52" s="164"/>
      <c r="D52" s="164"/>
      <c r="E52" s="557"/>
      <c r="F52" s="555"/>
      <c r="G52" s="555"/>
      <c r="H52" s="555"/>
      <c r="I52" s="555"/>
      <c r="J52" s="555"/>
      <c r="K52" s="555"/>
      <c r="L52" s="555"/>
      <c r="M52" s="555"/>
      <c r="N52" s="70"/>
    </row>
    <row r="53" spans="2:14" s="6" customFormat="1" ht="13" x14ac:dyDescent="0.3">
      <c r="B53" s="535"/>
      <c r="C53" s="570" t="s">
        <v>4361</v>
      </c>
      <c r="D53" s="570"/>
      <c r="E53" s="560"/>
      <c r="F53" s="571">
        <f>SUM(F54:F62)</f>
        <v>0</v>
      </c>
      <c r="G53" s="572"/>
      <c r="H53" s="571">
        <f t="shared" ref="H53:M53" si="10">SUM(H54:H62)</f>
        <v>0</v>
      </c>
      <c r="I53" s="571">
        <f t="shared" si="10"/>
        <v>0</v>
      </c>
      <c r="J53" s="571">
        <f t="shared" si="10"/>
        <v>0</v>
      </c>
      <c r="K53" s="571">
        <f t="shared" si="10"/>
        <v>0</v>
      </c>
      <c r="L53" s="571">
        <f t="shared" si="10"/>
        <v>0</v>
      </c>
      <c r="M53" s="571">
        <f t="shared" si="10"/>
        <v>0</v>
      </c>
      <c r="N53" s="70"/>
    </row>
    <row r="54" spans="2:14" s="6" customFormat="1" ht="12.5" x14ac:dyDescent="0.25">
      <c r="B54" s="535"/>
      <c r="C54" s="68" t="s">
        <v>4362</v>
      </c>
      <c r="D54" s="68"/>
      <c r="E54" s="553" t="s">
        <v>3478</v>
      </c>
      <c r="F54" s="554">
        <f>'LP-Reserves'!K58</f>
        <v>0</v>
      </c>
      <c r="G54" s="557"/>
      <c r="H54" s="554">
        <f>SUM(I54:M54)</f>
        <v>0</v>
      </c>
      <c r="I54" s="556"/>
      <c r="J54" s="556"/>
      <c r="K54" s="556"/>
      <c r="L54" s="556"/>
      <c r="M54" s="554">
        <f>'LP-Reserves'!K8</f>
        <v>0</v>
      </c>
      <c r="N54" s="70"/>
    </row>
    <row r="55" spans="2:14" s="6" customFormat="1" ht="12.5" x14ac:dyDescent="0.25">
      <c r="B55" s="535"/>
      <c r="C55" s="68" t="s">
        <v>4363</v>
      </c>
      <c r="D55" s="68"/>
      <c r="E55" s="553" t="s">
        <v>3478</v>
      </c>
      <c r="F55" s="554">
        <f>'LP-Reserves'!L58</f>
        <v>0</v>
      </c>
      <c r="G55" s="557"/>
      <c r="H55" s="554">
        <f t="shared" ref="H55:H60" si="11">SUM(I55:M55)</f>
        <v>0</v>
      </c>
      <c r="I55" s="556"/>
      <c r="J55" s="556"/>
      <c r="K55" s="556"/>
      <c r="L55" s="556"/>
      <c r="M55" s="554">
        <f>'LP-Reserves'!L8</f>
        <v>0</v>
      </c>
      <c r="N55" s="70"/>
    </row>
    <row r="56" spans="2:14" s="6" customFormat="1" ht="12.5" x14ac:dyDescent="0.25">
      <c r="B56" s="535"/>
      <c r="C56" s="68" t="s">
        <v>4364</v>
      </c>
      <c r="D56" s="68"/>
      <c r="E56" s="553" t="s">
        <v>3478</v>
      </c>
      <c r="F56" s="554">
        <f>'LP-Reserves'!M58</f>
        <v>0</v>
      </c>
      <c r="G56" s="557"/>
      <c r="H56" s="554">
        <f t="shared" si="11"/>
        <v>0</v>
      </c>
      <c r="I56" s="556"/>
      <c r="J56" s="556"/>
      <c r="K56" s="556"/>
      <c r="L56" s="556"/>
      <c r="M56" s="554">
        <f>'LP-Reserves'!M8</f>
        <v>0</v>
      </c>
      <c r="N56" s="70"/>
    </row>
    <row r="57" spans="2:14" s="6" customFormat="1" ht="12.5" x14ac:dyDescent="0.25">
      <c r="B57" s="535"/>
      <c r="C57" s="68" t="s">
        <v>4365</v>
      </c>
      <c r="D57" s="68"/>
      <c r="E57" s="553" t="s">
        <v>3478</v>
      </c>
      <c r="F57" s="554">
        <f>'LP-Reserves'!N58</f>
        <v>0</v>
      </c>
      <c r="G57" s="557"/>
      <c r="H57" s="554">
        <f t="shared" si="11"/>
        <v>0</v>
      </c>
      <c r="I57" s="556"/>
      <c r="J57" s="556"/>
      <c r="K57" s="556"/>
      <c r="L57" s="556"/>
      <c r="M57" s="554">
        <f>'LP-Reserves'!N8</f>
        <v>0</v>
      </c>
      <c r="N57" s="70"/>
    </row>
    <row r="58" spans="2:14" s="6" customFormat="1" ht="12.5" x14ac:dyDescent="0.25">
      <c r="B58" s="535"/>
      <c r="C58" s="68" t="s">
        <v>4366</v>
      </c>
      <c r="D58" s="68"/>
      <c r="E58" s="553" t="s">
        <v>3478</v>
      </c>
      <c r="F58" s="554">
        <f>'LP-Reserves'!O58</f>
        <v>0</v>
      </c>
      <c r="G58" s="557"/>
      <c r="H58" s="554">
        <f t="shared" si="11"/>
        <v>0</v>
      </c>
      <c r="I58" s="556"/>
      <c r="J58" s="556"/>
      <c r="K58" s="556"/>
      <c r="L58" s="556"/>
      <c r="M58" s="554">
        <f>'LP-Reserves'!O8</f>
        <v>0</v>
      </c>
      <c r="N58" s="70"/>
    </row>
    <row r="59" spans="2:14" s="6" customFormat="1" ht="12.5" x14ac:dyDescent="0.25">
      <c r="B59" s="535"/>
      <c r="C59" s="68" t="s">
        <v>4367</v>
      </c>
      <c r="D59" s="68"/>
      <c r="E59" s="553" t="s">
        <v>3478</v>
      </c>
      <c r="F59" s="554">
        <f>'LP-Reserves'!P58</f>
        <v>0</v>
      </c>
      <c r="G59" s="557"/>
      <c r="H59" s="554">
        <f t="shared" si="11"/>
        <v>0</v>
      </c>
      <c r="I59" s="556"/>
      <c r="J59" s="556"/>
      <c r="K59" s="556"/>
      <c r="L59" s="556"/>
      <c r="M59" s="554">
        <f>'LP-Reserves'!P8</f>
        <v>0</v>
      </c>
      <c r="N59" s="70"/>
    </row>
    <row r="60" spans="2:14" s="6" customFormat="1" ht="12.5" x14ac:dyDescent="0.25">
      <c r="B60" s="535"/>
      <c r="C60" s="68" t="s">
        <v>4368</v>
      </c>
      <c r="D60" s="68"/>
      <c r="E60" s="553" t="s">
        <v>3478</v>
      </c>
      <c r="F60" s="554">
        <f>'LP-Reserves'!Q58</f>
        <v>0</v>
      </c>
      <c r="G60" s="557"/>
      <c r="H60" s="554">
        <f t="shared" si="11"/>
        <v>0</v>
      </c>
      <c r="I60" s="556"/>
      <c r="J60" s="556"/>
      <c r="K60" s="556"/>
      <c r="L60" s="556"/>
      <c r="M60" s="554">
        <f>'LP-Reserves'!Q8</f>
        <v>0</v>
      </c>
      <c r="N60" s="70"/>
    </row>
    <row r="61" spans="2:14" s="6" customFormat="1" ht="12.5" x14ac:dyDescent="0.25">
      <c r="B61" s="535"/>
      <c r="C61" s="68" t="s">
        <v>4369</v>
      </c>
      <c r="D61" s="68"/>
      <c r="E61" s="553" t="s">
        <v>3478</v>
      </c>
      <c r="F61" s="554">
        <f>'LP-Reserves'!R58</f>
        <v>0</v>
      </c>
      <c r="G61" s="557"/>
      <c r="H61" s="554">
        <f>SUM(I61:M61)</f>
        <v>0</v>
      </c>
      <c r="I61" s="556"/>
      <c r="J61" s="556"/>
      <c r="K61" s="556"/>
      <c r="L61" s="556"/>
      <c r="M61" s="554">
        <f>'LP-Reserves'!R8</f>
        <v>0</v>
      </c>
      <c r="N61" s="70"/>
    </row>
    <row r="62" spans="2:14" s="6" customFormat="1" ht="12.5" x14ac:dyDescent="0.25">
      <c r="B62" s="535"/>
      <c r="C62" s="68" t="s">
        <v>4370</v>
      </c>
      <c r="D62" s="68"/>
      <c r="E62" s="553" t="s">
        <v>3478</v>
      </c>
      <c r="F62" s="554">
        <f>'LP-Reserves'!S58</f>
        <v>0</v>
      </c>
      <c r="G62" s="557"/>
      <c r="H62" s="554">
        <f>SUM(I62:M62)</f>
        <v>0</v>
      </c>
      <c r="I62" s="556"/>
      <c r="J62" s="556"/>
      <c r="K62" s="556"/>
      <c r="L62" s="556"/>
      <c r="M62" s="554">
        <f>'LP-Reserves'!S8</f>
        <v>0</v>
      </c>
      <c r="N62" s="70"/>
    </row>
    <row r="63" spans="2:14" s="6" customFormat="1" ht="13" x14ac:dyDescent="0.3">
      <c r="B63" s="535"/>
      <c r="C63" s="570" t="s">
        <v>4371</v>
      </c>
      <c r="D63" s="570"/>
      <c r="E63" s="560"/>
      <c r="F63" s="571">
        <f>SUM(F64:F71)</f>
        <v>0</v>
      </c>
      <c r="G63" s="572"/>
      <c r="H63" s="571">
        <f t="shared" ref="H63:M63" si="12">SUM(H64:H71)</f>
        <v>0</v>
      </c>
      <c r="I63" s="571">
        <f t="shared" si="12"/>
        <v>0</v>
      </c>
      <c r="J63" s="571">
        <f t="shared" si="12"/>
        <v>0</v>
      </c>
      <c r="K63" s="571">
        <f t="shared" si="12"/>
        <v>0</v>
      </c>
      <c r="L63" s="571">
        <f t="shared" si="12"/>
        <v>0</v>
      </c>
      <c r="M63" s="571">
        <f t="shared" si="12"/>
        <v>0</v>
      </c>
      <c r="N63" s="70"/>
    </row>
    <row r="64" spans="2:14" s="6" customFormat="1" ht="12.5" x14ac:dyDescent="0.25">
      <c r="B64" s="535"/>
      <c r="C64" s="68" t="s">
        <v>4372</v>
      </c>
      <c r="D64" s="68"/>
      <c r="E64" s="553" t="s">
        <v>3478</v>
      </c>
      <c r="F64" s="554">
        <f>'LP-Reserves'!D58</f>
        <v>0</v>
      </c>
      <c r="G64" s="557"/>
      <c r="H64" s="554">
        <f t="shared" ref="H64:H71" si="13">SUM(I64:M64)</f>
        <v>0</v>
      </c>
      <c r="I64" s="556"/>
      <c r="J64" s="556"/>
      <c r="K64" s="556"/>
      <c r="L64" s="556"/>
      <c r="M64" s="554">
        <f>'LP-Reserves'!D8</f>
        <v>0</v>
      </c>
      <c r="N64" s="70"/>
    </row>
    <row r="65" spans="2:14" s="6" customFormat="1" ht="12.5" x14ac:dyDescent="0.25">
      <c r="B65" s="535"/>
      <c r="C65" s="68" t="s">
        <v>4373</v>
      </c>
      <c r="D65" s="68"/>
      <c r="E65" s="553" t="s">
        <v>3478</v>
      </c>
      <c r="F65" s="554">
        <f>'LP-Reserves'!E58</f>
        <v>0</v>
      </c>
      <c r="G65" s="557"/>
      <c r="H65" s="554">
        <f t="shared" si="13"/>
        <v>0</v>
      </c>
      <c r="I65" s="556"/>
      <c r="J65" s="556"/>
      <c r="K65" s="556"/>
      <c r="L65" s="556"/>
      <c r="M65" s="554">
        <f>'LP-Reserves'!E8</f>
        <v>0</v>
      </c>
      <c r="N65" s="70"/>
    </row>
    <row r="66" spans="2:14" s="6" customFormat="1" ht="12.5" x14ac:dyDescent="0.25">
      <c r="B66" s="535"/>
      <c r="C66" s="68" t="s">
        <v>4374</v>
      </c>
      <c r="D66" s="68"/>
      <c r="E66" s="553" t="s">
        <v>3478</v>
      </c>
      <c r="F66" s="554">
        <f>'LP-Reserves'!F58</f>
        <v>0</v>
      </c>
      <c r="G66" s="557"/>
      <c r="H66" s="554">
        <f t="shared" si="13"/>
        <v>0</v>
      </c>
      <c r="I66" s="556"/>
      <c r="J66" s="556"/>
      <c r="K66" s="556"/>
      <c r="L66" s="556"/>
      <c r="M66" s="554">
        <f>'LP-Reserves'!F8</f>
        <v>0</v>
      </c>
      <c r="N66" s="70"/>
    </row>
    <row r="67" spans="2:14" s="6" customFormat="1" ht="12.5" x14ac:dyDescent="0.25">
      <c r="B67" s="535"/>
      <c r="C67" s="68" t="s">
        <v>4375</v>
      </c>
      <c r="D67" s="68"/>
      <c r="E67" s="553" t="s">
        <v>3478</v>
      </c>
      <c r="F67" s="554">
        <f>'LP-Reserves'!G58</f>
        <v>0</v>
      </c>
      <c r="G67" s="557"/>
      <c r="H67" s="554">
        <f t="shared" si="13"/>
        <v>0</v>
      </c>
      <c r="I67" s="556"/>
      <c r="J67" s="556"/>
      <c r="K67" s="556"/>
      <c r="L67" s="556"/>
      <c r="M67" s="554">
        <f>'LP-Reserves'!G8</f>
        <v>0</v>
      </c>
      <c r="N67" s="70"/>
    </row>
    <row r="68" spans="2:14" s="6" customFormat="1" ht="12.5" x14ac:dyDescent="0.25">
      <c r="B68" s="535"/>
      <c r="C68" s="68" t="s">
        <v>4376</v>
      </c>
      <c r="D68" s="68"/>
      <c r="E68" s="553" t="s">
        <v>3478</v>
      </c>
      <c r="F68" s="554">
        <f>'LP-Reserves'!H58</f>
        <v>0</v>
      </c>
      <c r="G68" s="557"/>
      <c r="H68" s="554">
        <f t="shared" si="13"/>
        <v>0</v>
      </c>
      <c r="I68" s="556"/>
      <c r="J68" s="556"/>
      <c r="K68" s="556"/>
      <c r="L68" s="556"/>
      <c r="M68" s="554">
        <f>'LP-Reserves'!H8</f>
        <v>0</v>
      </c>
      <c r="N68" s="70"/>
    </row>
    <row r="69" spans="2:14" s="6" customFormat="1" ht="12.5" x14ac:dyDescent="0.25">
      <c r="B69" s="535"/>
      <c r="C69" s="68" t="s">
        <v>4377</v>
      </c>
      <c r="D69" s="68"/>
      <c r="E69" s="553" t="s">
        <v>3478</v>
      </c>
      <c r="F69" s="554">
        <f>'LP-Reserves'!I58</f>
        <v>0</v>
      </c>
      <c r="G69" s="557"/>
      <c r="H69" s="554">
        <f t="shared" si="13"/>
        <v>0</v>
      </c>
      <c r="I69" s="556"/>
      <c r="J69" s="556"/>
      <c r="K69" s="556"/>
      <c r="L69" s="556"/>
      <c r="M69" s="554">
        <f>'LP-Reserves'!I8</f>
        <v>0</v>
      </c>
      <c r="N69" s="70"/>
    </row>
    <row r="70" spans="2:14" s="6" customFormat="1" ht="12.5" x14ac:dyDescent="0.25">
      <c r="B70" s="535"/>
      <c r="C70" s="573" t="s">
        <v>4378</v>
      </c>
      <c r="D70" s="68"/>
      <c r="E70" s="553" t="s">
        <v>3478</v>
      </c>
      <c r="F70" s="554">
        <f>'LP-Reserves'!U58</f>
        <v>0</v>
      </c>
      <c r="G70" s="557"/>
      <c r="H70" s="554">
        <f t="shared" si="13"/>
        <v>0</v>
      </c>
      <c r="I70" s="556"/>
      <c r="J70" s="556"/>
      <c r="K70" s="556"/>
      <c r="L70" s="556"/>
      <c r="M70" s="554">
        <f>'LP-Reserves'!U8</f>
        <v>0</v>
      </c>
      <c r="N70" s="70"/>
    </row>
    <row r="71" spans="2:14" s="6" customFormat="1" ht="12.5" x14ac:dyDescent="0.25">
      <c r="B71" s="535"/>
      <c r="C71" s="573" t="s">
        <v>4379</v>
      </c>
      <c r="D71" s="68"/>
      <c r="E71" s="553" t="s">
        <v>3478</v>
      </c>
      <c r="F71" s="554">
        <f>'LP-Reserves'!V58</f>
        <v>0</v>
      </c>
      <c r="G71" s="557"/>
      <c r="H71" s="554">
        <f t="shared" si="13"/>
        <v>0</v>
      </c>
      <c r="I71" s="556"/>
      <c r="J71" s="556"/>
      <c r="K71" s="556"/>
      <c r="L71" s="556"/>
      <c r="M71" s="554">
        <f>'LP-Reserves'!V8</f>
        <v>0</v>
      </c>
      <c r="N71" s="70"/>
    </row>
    <row r="72" spans="2:14" s="6" customFormat="1" ht="13" x14ac:dyDescent="0.3">
      <c r="B72" s="568" t="s">
        <v>4380</v>
      </c>
      <c r="C72" s="164"/>
      <c r="D72" s="164"/>
      <c r="E72" s="557"/>
      <c r="F72" s="558">
        <f>F53+F63</f>
        <v>0</v>
      </c>
      <c r="G72" s="555"/>
      <c r="H72" s="558">
        <f t="shared" ref="H72:M72" si="14">H53+H63</f>
        <v>0</v>
      </c>
      <c r="I72" s="558">
        <f t="shared" si="14"/>
        <v>0</v>
      </c>
      <c r="J72" s="558">
        <f t="shared" si="14"/>
        <v>0</v>
      </c>
      <c r="K72" s="558">
        <f t="shared" si="14"/>
        <v>0</v>
      </c>
      <c r="L72" s="558">
        <f t="shared" si="14"/>
        <v>0</v>
      </c>
      <c r="M72" s="558">
        <f t="shared" si="14"/>
        <v>0</v>
      </c>
      <c r="N72" s="70"/>
    </row>
    <row r="73" spans="2:14" s="6" customFormat="1" ht="13" x14ac:dyDescent="0.3">
      <c r="B73" s="535"/>
      <c r="C73" s="68"/>
      <c r="D73" s="68"/>
      <c r="E73" s="557"/>
      <c r="F73" s="574">
        <f>F72+F50</f>
        <v>0</v>
      </c>
      <c r="G73" s="557"/>
      <c r="H73" s="574">
        <f t="shared" ref="H73:M73" si="15">H72+H50</f>
        <v>0</v>
      </c>
      <c r="I73" s="574">
        <f t="shared" si="15"/>
        <v>0</v>
      </c>
      <c r="J73" s="574">
        <f t="shared" si="15"/>
        <v>0</v>
      </c>
      <c r="K73" s="574">
        <f t="shared" si="15"/>
        <v>0</v>
      </c>
      <c r="L73" s="574">
        <f t="shared" si="15"/>
        <v>0</v>
      </c>
      <c r="M73" s="574">
        <f t="shared" si="15"/>
        <v>0</v>
      </c>
      <c r="N73" s="70"/>
    </row>
    <row r="74" spans="2:14" s="6" customFormat="1" ht="48" customHeight="1" x14ac:dyDescent="0.25">
      <c r="B74" s="575"/>
      <c r="C74" s="576"/>
      <c r="D74" s="576" t="s">
        <v>4381</v>
      </c>
      <c r="E74" s="577"/>
      <c r="F74" s="578" t="str">
        <f>IF(SUM(F50+F72)&lt;&gt;0,"Does Not Balance - Do NOT submit","Balances")</f>
        <v>Balances</v>
      </c>
      <c r="G74" s="577"/>
      <c r="H74" s="579" t="str">
        <f>IF(SUM(H50+H72)&lt;&gt;0,"Does Not Balance","Balances")</f>
        <v>Balances</v>
      </c>
      <c r="I74" s="580" t="str">
        <f>IF(I73=0,"ok", "PY adjustments should net to nil for each type")</f>
        <v>ok</v>
      </c>
      <c r="J74" s="581" t="str">
        <f>IF(J73=0,"ok", "PY adjustments should net to nil for each type")</f>
        <v>ok</v>
      </c>
      <c r="K74" s="582" t="str">
        <f>IF(K73=0,"ok", "PY adjustments should net to nil for each type")</f>
        <v>ok</v>
      </c>
      <c r="L74" s="581" t="str">
        <f>IF(L73=0,"ok", "PY adjustments should net to nil for each type")</f>
        <v>ok</v>
      </c>
      <c r="M74" s="583" t="str">
        <f>IF(SUM(M50+M72)&lt;&gt;0,"Does Not Balance - Do NOT submit!!!","Balances")</f>
        <v>Balances</v>
      </c>
      <c r="N74" s="36"/>
    </row>
    <row r="75" spans="2:14" s="6" customFormat="1" ht="12.5" x14ac:dyDescent="0.25">
      <c r="C75" s="36"/>
      <c r="D75" s="36"/>
      <c r="E75" s="36"/>
      <c r="F75" s="36"/>
      <c r="G75" s="36"/>
      <c r="H75" s="36"/>
      <c r="I75" s="36"/>
      <c r="J75" s="36"/>
      <c r="K75" s="36"/>
      <c r="L75" s="36"/>
      <c r="M75" s="36"/>
      <c r="N75" s="36" t="s">
        <v>4257</v>
      </c>
    </row>
    <row r="76" spans="2:14" s="6" customFormat="1" ht="12.5" x14ac:dyDescent="0.25">
      <c r="C76" s="70"/>
      <c r="D76" s="70"/>
      <c r="E76" s="70"/>
      <c r="F76" s="70"/>
      <c r="G76" s="36"/>
      <c r="H76" s="36"/>
      <c r="I76" s="36"/>
      <c r="J76" s="36"/>
      <c r="K76" s="36"/>
      <c r="L76" s="36"/>
      <c r="M76" s="36"/>
      <c r="N76" s="36"/>
    </row>
    <row r="77" spans="2:14" s="6" customFormat="1" ht="12.5" x14ac:dyDescent="0.25">
      <c r="C77" s="36"/>
      <c r="D77" s="36"/>
      <c r="E77" s="36"/>
      <c r="F77" s="36"/>
      <c r="G77" s="36"/>
      <c r="H77" s="36"/>
      <c r="I77" s="36"/>
      <c r="J77" s="36"/>
      <c r="K77" s="36"/>
      <c r="L77" s="36"/>
      <c r="M77" s="36"/>
      <c r="N77" s="36"/>
    </row>
    <row r="78" spans="2:14" s="6" customFormat="1" ht="15.5" x14ac:dyDescent="0.35">
      <c r="B78" s="1299" t="s">
        <v>4175</v>
      </c>
      <c r="C78" s="1300"/>
      <c r="D78" s="1300"/>
      <c r="E78" s="1300"/>
      <c r="F78" s="1300"/>
      <c r="G78" s="1300"/>
      <c r="H78" s="1300"/>
      <c r="I78" s="1300"/>
      <c r="J78" s="1300"/>
      <c r="K78" s="1300"/>
      <c r="L78" s="1300"/>
      <c r="M78" s="1301"/>
      <c r="N78" s="36"/>
    </row>
    <row r="79" spans="2:14" s="6" customFormat="1" ht="61.5" customHeight="1" x14ac:dyDescent="0.25">
      <c r="B79" s="1302"/>
      <c r="C79" s="1303"/>
      <c r="D79" s="1303"/>
      <c r="E79" s="1303"/>
      <c r="F79" s="1303"/>
      <c r="G79" s="1303"/>
      <c r="H79" s="1303"/>
      <c r="I79" s="1303"/>
      <c r="J79" s="1303"/>
      <c r="K79" s="1303"/>
      <c r="L79" s="1303"/>
      <c r="M79" s="1304"/>
    </row>
    <row r="80" spans="2:14" s="6" customFormat="1" ht="12.75" customHeight="1" x14ac:dyDescent="0.25"/>
    <row r="81" spans="8:12" s="6" customFormat="1" ht="12.75" customHeight="1" x14ac:dyDescent="0.25">
      <c r="H81" s="584" t="s">
        <v>79</v>
      </c>
      <c r="I81" s="585"/>
      <c r="J81" s="586"/>
      <c r="K81" s="587"/>
      <c r="L81" s="588"/>
    </row>
    <row r="82" spans="8:12" s="6" customFormat="1" ht="12.75" customHeight="1" x14ac:dyDescent="0.25">
      <c r="H82" s="589"/>
      <c r="I82" s="590"/>
      <c r="J82" s="586" t="s">
        <v>4382</v>
      </c>
      <c r="K82" s="591">
        <f>I28+I31+I29+I32</f>
        <v>0</v>
      </c>
      <c r="L82" s="592"/>
    </row>
    <row r="83" spans="8:12" s="6" customFormat="1" ht="12.75" customHeight="1" x14ac:dyDescent="0.3">
      <c r="H83" s="593"/>
      <c r="I83" s="594"/>
      <c r="J83" s="595" t="s">
        <v>4383</v>
      </c>
      <c r="K83" s="591">
        <f>L28+L31+L29+L32</f>
        <v>0</v>
      </c>
      <c r="L83" s="592"/>
    </row>
    <row r="84" spans="8:12" s="6" customFormat="1" ht="12.75" customHeight="1" x14ac:dyDescent="0.3">
      <c r="H84" s="593"/>
      <c r="I84" s="594"/>
      <c r="J84" s="595" t="s">
        <v>4384</v>
      </c>
      <c r="K84" s="591">
        <f>J28+J31+J29+J32</f>
        <v>0</v>
      </c>
      <c r="L84" s="592"/>
    </row>
    <row r="85" spans="8:12" s="6" customFormat="1" ht="12.75" customHeight="1" x14ac:dyDescent="0.3">
      <c r="H85" s="593"/>
      <c r="I85" s="594"/>
      <c r="J85" s="595" t="s">
        <v>4385</v>
      </c>
      <c r="K85" s="591">
        <f>K28+K31+K29+K32</f>
        <v>0</v>
      </c>
      <c r="L85" s="592"/>
    </row>
    <row r="86" spans="8:12" s="6" customFormat="1" ht="12.75" customHeight="1" x14ac:dyDescent="0.3">
      <c r="H86" s="593"/>
      <c r="I86" s="594"/>
      <c r="J86" s="595" t="s">
        <v>4386</v>
      </c>
      <c r="K86" s="591">
        <f>L40+L42+L46+L41</f>
        <v>0</v>
      </c>
      <c r="L86" s="592"/>
    </row>
    <row r="87" spans="8:12" s="6" customFormat="1" ht="12.75" customHeight="1" x14ac:dyDescent="0.3">
      <c r="H87" s="593"/>
      <c r="I87" s="594"/>
      <c r="J87" s="595" t="s">
        <v>4387</v>
      </c>
      <c r="K87" s="591">
        <f>J40+J42+J46+J41</f>
        <v>0</v>
      </c>
      <c r="L87" s="592"/>
    </row>
    <row r="88" spans="8:12" s="6" customFormat="1" ht="12.75" customHeight="1" x14ac:dyDescent="0.3">
      <c r="H88" s="593"/>
      <c r="I88" s="594"/>
      <c r="J88" s="595" t="s">
        <v>4388</v>
      </c>
      <c r="K88" s="591">
        <f>K40+K42+K46+K41</f>
        <v>0</v>
      </c>
      <c r="L88" s="592"/>
    </row>
    <row r="89" spans="8:12" s="6" customFormat="1" ht="12.75" customHeight="1" x14ac:dyDescent="0.25">
      <c r="H89" s="589"/>
      <c r="I89" s="590"/>
      <c r="J89" s="586" t="s">
        <v>4389</v>
      </c>
      <c r="K89" s="591">
        <f>I40+I42+I46+I41</f>
        <v>0</v>
      </c>
      <c r="L89" s="592"/>
    </row>
  </sheetData>
  <mergeCells count="5">
    <mergeCell ref="F5:H5"/>
    <mergeCell ref="I5:L5"/>
    <mergeCell ref="E6:E7"/>
    <mergeCell ref="B78:M78"/>
    <mergeCell ref="B79:M79"/>
  </mergeCells>
  <dataValidations count="1">
    <dataValidation type="whole" allowBlank="1" showInputMessage="1" showErrorMessage="1" error="Enter whole numbers only into this cell_x000a_" sqref="I9:L14 L33:M33 L34 L27:L32 I27:K34 I54:L62 I40:L47 I64:L71 I18:L23">
      <formula1>-1000000000</formula1>
      <formula2>1000000000</formula2>
    </dataValidation>
  </dataValidations>
  <hyperlinks>
    <hyperlink ref="E11" location="'LP-Intangibles'!A1" display="LP-Intangibles"/>
    <hyperlink ref="E14" location="'LP-Current Assets &amp; AHFS'!A1" display="LP-Current Assets &amp; AHFS"/>
    <hyperlink ref="E19:E23" location="'LP-Current Assets &amp; AHFS'!A1" display="LP-Current Assets &amp; AHFS"/>
    <hyperlink ref="E40:E43" location="'LP-Liabilities &amp; Provs'!A1" display="LP-Liabilities &amp; Provs"/>
    <hyperlink ref="E47" location="'LP-IAS 19 Pensions'!A1" display="LP-IAS 19 Pensions"/>
    <hyperlink ref="E34" location="'LP-Current Assets &amp; AHFS'!A1" display="LP-Current Assets &amp; AHFS"/>
    <hyperlink ref="E9" location="'LP-PP&amp;E &amp; Invest Prop'!A1" display="LP-PP&amp;E &amp; Invest Prop"/>
    <hyperlink ref="E10" location="'LP-PP&amp;E &amp; Invest Prop'!A1" display="LP-PP&amp;E &amp; Invest Prop"/>
    <hyperlink ref="E12" location="'LP-Inv, JVs &amp; Assoc'!A1" display="LP-Inv, JVs &amp; Assoc"/>
    <hyperlink ref="E13" location="'LP-Inv, JVs &amp; Assoc'!A1" display="LP-Inv, JVs &amp; Assoc"/>
    <hyperlink ref="E18" location="'LP-Inv, JVs &amp; Assoc'!A1" display="LP-Inv, JVs &amp; Assoc"/>
    <hyperlink ref="E27" location="'LP-Liabilities &amp; Provs'!A1" display="LP-Liabilities &amp; Provs"/>
    <hyperlink ref="E28" location="'LP-Liabilities &amp; Provs'!A1" display="LP-Liabilities &amp; Provs"/>
    <hyperlink ref="E29" location="'LP-Liabilities &amp; Provs'!A1" display="LP-Liabilities &amp; Provs"/>
    <hyperlink ref="E30" location="'LP-Liabilities &amp; Provs'!A1" display="LP-Liabilities &amp; Provs"/>
    <hyperlink ref="E31" location="'LP-Liabilities &amp; Provs'!A1" display="LP-Liabilities &amp; Provs"/>
    <hyperlink ref="E32" location="'LP-Liabilities &amp; Provs'!A1" display="LP-Liabilities &amp; Provs"/>
    <hyperlink ref="E33" location="'LP-Liabilities &amp; Provs'!A1" display="LP-Liabilities &amp; Provs"/>
    <hyperlink ref="E44" location="'LP-Liabilities &amp; Provs'!A1" display="LP-Liabilities &amp; Provs"/>
    <hyperlink ref="E45" location="'LP-Liabilities &amp; Provs'!A1" display="LP-Liabilities &amp; Provs"/>
    <hyperlink ref="E46" location="'LP-Liabilities &amp; Provs'!A1" display="LP-Liabilities &amp; Provs"/>
    <hyperlink ref="E54" location="'LP-Reserves'!A1" display="LP-Reserves"/>
    <hyperlink ref="E55" location="'LP-Reserves'!A1" display="LP-Reserves"/>
    <hyperlink ref="E56" location="'LP-Reserves'!A1" display="LP-Reserves"/>
    <hyperlink ref="E57" location="'LP-Reserves'!A1" display="LP-Reserves"/>
    <hyperlink ref="E58" location="'LP-Reserves'!A1" display="LP-Reserves"/>
    <hyperlink ref="E59" location="'LP-Reserves'!A1" display="LP-Reserves"/>
    <hyperlink ref="E60" location="'LP-Reserves'!A1" display="LP-Reserves"/>
    <hyperlink ref="E61" location="'LP-Reserves'!A1" display="LP-Reserves"/>
    <hyperlink ref="E62" location="'LP-Reserves'!A1" display="LP-Reserves"/>
    <hyperlink ref="E64" location="'LP-Reserves'!A1" display="LP-Reserves"/>
    <hyperlink ref="E65" location="'LP-Reserves'!A1" display="LP-Reserves"/>
    <hyperlink ref="E66" location="'LP-Reserves'!A1" display="LP-Reserves"/>
    <hyperlink ref="E67" location="'LP-Reserves'!A1" display="LP-Reserves"/>
    <hyperlink ref="E68" location="'LP-Reserves'!A1" display="LP-Reserves"/>
    <hyperlink ref="E69" location="'LP-Reserves'!A1" display="LP-Reserves"/>
    <hyperlink ref="E70" location="'LP-Reserves'!A1" display="LP-Reserves"/>
    <hyperlink ref="E71" location="'LP-Reserves'!A1" display="LP-Reserves"/>
  </hyperlinks>
  <printOptions headings="1" gridLines="1"/>
  <pageMargins left="0.74803149606299213" right="0.74803149606299213" top="0.98425196850393704" bottom="0.98425196850393704" header="0.51181102362204722" footer="0.51181102362204722"/>
  <pageSetup paperSize="9" scale="3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I116"/>
  <sheetViews>
    <sheetView showGridLines="0" zoomScale="85" workbookViewId="0"/>
  </sheetViews>
  <sheetFormatPr defaultRowHeight="12.75" customHeight="1" x14ac:dyDescent="0.25"/>
  <cols>
    <col min="1" max="1" width="10.1796875" customWidth="1"/>
    <col min="2" max="2" width="70.81640625" customWidth="1"/>
    <col min="3" max="7" width="15.81640625" customWidth="1"/>
    <col min="8" max="8" width="17.1796875" customWidth="1"/>
    <col min="9" max="12" width="15.81640625" customWidth="1"/>
  </cols>
  <sheetData>
    <row r="1" spans="1:35" s="6" customFormat="1" ht="18" x14ac:dyDescent="0.4">
      <c r="A1" s="1029"/>
      <c r="B1" s="1030"/>
      <c r="C1" s="1031"/>
      <c r="D1" s="1031"/>
      <c r="E1" s="1031"/>
      <c r="F1" s="1031"/>
      <c r="G1" s="1031"/>
      <c r="H1" s="1031"/>
      <c r="I1" s="1031"/>
      <c r="J1" s="1031"/>
      <c r="K1" s="1031"/>
      <c r="L1" s="1031"/>
      <c r="M1" s="1032"/>
    </row>
    <row r="2" spans="1:35" s="6" customFormat="1" ht="18" x14ac:dyDescent="0.4">
      <c r="A2" s="164"/>
      <c r="B2" s="9" t="s">
        <v>7648</v>
      </c>
      <c r="C2" s="68"/>
      <c r="D2" s="1314" t="s">
        <v>7225</v>
      </c>
      <c r="E2" s="1314"/>
      <c r="F2" s="1314"/>
      <c r="G2" s="1314"/>
      <c r="H2" s="1314"/>
      <c r="I2" s="68"/>
      <c r="J2" s="68"/>
      <c r="K2" s="68"/>
      <c r="L2" s="68"/>
      <c r="M2" s="1032"/>
    </row>
    <row r="3" spans="1:35" s="6" customFormat="1" ht="18" x14ac:dyDescent="0.4">
      <c r="A3" s="2"/>
      <c r="B3" s="1033" t="s">
        <v>3573</v>
      </c>
      <c r="C3" s="1034"/>
      <c r="D3" s="1034"/>
      <c r="E3" s="1034"/>
      <c r="F3" s="1034"/>
      <c r="G3" s="1034"/>
      <c r="H3" s="1034"/>
      <c r="I3" s="1034"/>
      <c r="J3" s="1034"/>
      <c r="K3" s="1034"/>
      <c r="L3" s="1034"/>
      <c r="M3" s="1032"/>
    </row>
    <row r="4" spans="1:35" s="6" customFormat="1" ht="39" x14ac:dyDescent="0.25">
      <c r="A4" s="164"/>
      <c r="B4" s="1035" t="s">
        <v>7649</v>
      </c>
      <c r="C4" s="1036" t="s">
        <v>7650</v>
      </c>
      <c r="D4" s="1037" t="s">
        <v>7556</v>
      </c>
      <c r="E4" s="1037" t="s">
        <v>7651</v>
      </c>
      <c r="F4" s="1037" t="s">
        <v>7652</v>
      </c>
      <c r="G4" s="1037" t="s">
        <v>7653</v>
      </c>
      <c r="H4" s="1037" t="s">
        <v>7654</v>
      </c>
      <c r="I4" s="1037" t="s">
        <v>7655</v>
      </c>
      <c r="J4" s="1037" t="s">
        <v>7656</v>
      </c>
      <c r="K4" s="1037" t="s">
        <v>7231</v>
      </c>
      <c r="L4" s="1037" t="s">
        <v>7657</v>
      </c>
      <c r="M4" s="36"/>
      <c r="AB4" s="7"/>
      <c r="AC4" s="7"/>
      <c r="AD4" s="7"/>
      <c r="AE4" s="7"/>
      <c r="AF4" s="7"/>
      <c r="AG4" s="7"/>
      <c r="AH4" s="7"/>
      <c r="AI4" s="7"/>
    </row>
    <row r="5" spans="1:35" s="6" customFormat="1" ht="13" x14ac:dyDescent="0.3">
      <c r="A5" s="12"/>
      <c r="B5" s="1038"/>
      <c r="C5" s="1039" t="s">
        <v>7253</v>
      </c>
      <c r="D5" s="652" t="s">
        <v>7253</v>
      </c>
      <c r="E5" s="652" t="s">
        <v>7253</v>
      </c>
      <c r="F5" s="652" t="s">
        <v>7253</v>
      </c>
      <c r="G5" s="652" t="s">
        <v>7253</v>
      </c>
      <c r="H5" s="652" t="s">
        <v>7253</v>
      </c>
      <c r="I5" s="652" t="s">
        <v>7253</v>
      </c>
      <c r="J5" s="652" t="s">
        <v>7253</v>
      </c>
      <c r="K5" s="652" t="s">
        <v>7253</v>
      </c>
      <c r="L5" s="652" t="s">
        <v>7253</v>
      </c>
      <c r="M5" s="36"/>
      <c r="AB5" s="7"/>
      <c r="AC5" s="7"/>
      <c r="AD5" s="7"/>
      <c r="AE5" s="7"/>
      <c r="AF5" s="7"/>
      <c r="AG5" s="7"/>
      <c r="AH5" s="7"/>
      <c r="AI5" s="7"/>
    </row>
    <row r="6" spans="1:35" s="6" customFormat="1" ht="15.5" x14ac:dyDescent="0.25">
      <c r="A6" s="12"/>
      <c r="B6" s="1040" t="s">
        <v>7234</v>
      </c>
      <c r="C6" s="1041"/>
      <c r="D6" s="1041"/>
      <c r="E6" s="1041"/>
      <c r="F6" s="1041"/>
      <c r="G6" s="1041"/>
      <c r="H6" s="1041"/>
      <c r="I6" s="1041"/>
      <c r="J6" s="1041"/>
      <c r="K6" s="1041"/>
      <c r="L6" s="1041"/>
      <c r="M6" s="36"/>
      <c r="AB6" s="7"/>
      <c r="AC6" s="7"/>
      <c r="AD6" s="7"/>
      <c r="AE6" s="7"/>
      <c r="AF6" s="7"/>
      <c r="AG6" s="7"/>
      <c r="AH6" s="7"/>
      <c r="AI6" s="7"/>
    </row>
    <row r="7" spans="1:35" s="6" customFormat="1" ht="12.5" x14ac:dyDescent="0.25">
      <c r="A7" s="12"/>
      <c r="B7" s="1042" t="s">
        <v>3549</v>
      </c>
      <c r="C7" s="658"/>
      <c r="D7" s="658"/>
      <c r="E7" s="658"/>
      <c r="F7" s="658"/>
      <c r="G7" s="658"/>
      <c r="H7" s="658"/>
      <c r="I7" s="658"/>
      <c r="J7" s="658"/>
      <c r="K7" s="658"/>
      <c r="L7" s="676">
        <f t="shared" ref="L7:L18" si="0">SUM(C7:K7)</f>
        <v>0</v>
      </c>
      <c r="M7" s="50"/>
      <c r="AB7" s="7"/>
      <c r="AC7" s="7"/>
      <c r="AD7" s="7"/>
      <c r="AE7" s="7"/>
      <c r="AF7" s="7"/>
      <c r="AG7" s="7"/>
      <c r="AH7" s="7"/>
      <c r="AI7" s="7"/>
    </row>
    <row r="8" spans="1:35" s="6" customFormat="1" ht="12.5" x14ac:dyDescent="0.25">
      <c r="A8" s="12"/>
      <c r="B8" s="1042" t="s">
        <v>4</v>
      </c>
      <c r="C8" s="660"/>
      <c r="D8" s="660"/>
      <c r="E8" s="660"/>
      <c r="F8" s="660"/>
      <c r="G8" s="660"/>
      <c r="H8" s="660"/>
      <c r="I8" s="660"/>
      <c r="J8" s="660"/>
      <c r="K8" s="660"/>
      <c r="L8" s="1043">
        <f t="shared" si="0"/>
        <v>0</v>
      </c>
      <c r="M8" s="50"/>
      <c r="AB8" s="7"/>
      <c r="AC8" s="7"/>
      <c r="AD8" s="7"/>
      <c r="AE8" s="7"/>
      <c r="AF8" s="7"/>
      <c r="AG8" s="7"/>
      <c r="AH8" s="7"/>
      <c r="AI8" s="7"/>
    </row>
    <row r="9" spans="1:35" s="6" customFormat="1" ht="13.5" thickBot="1" x14ac:dyDescent="0.3">
      <c r="A9" s="12"/>
      <c r="B9" s="1044" t="s">
        <v>7235</v>
      </c>
      <c r="C9" s="663">
        <f t="shared" ref="C9:K9" si="1">SUM(C7:C8)</f>
        <v>0</v>
      </c>
      <c r="D9" s="663">
        <f t="shared" si="1"/>
        <v>0</v>
      </c>
      <c r="E9" s="663">
        <f t="shared" si="1"/>
        <v>0</v>
      </c>
      <c r="F9" s="663">
        <f t="shared" si="1"/>
        <v>0</v>
      </c>
      <c r="G9" s="663">
        <f t="shared" si="1"/>
        <v>0</v>
      </c>
      <c r="H9" s="663">
        <f t="shared" si="1"/>
        <v>0</v>
      </c>
      <c r="I9" s="663">
        <f t="shared" si="1"/>
        <v>0</v>
      </c>
      <c r="J9" s="663">
        <f t="shared" si="1"/>
        <v>0</v>
      </c>
      <c r="K9" s="663">
        <f t="shared" si="1"/>
        <v>0</v>
      </c>
      <c r="L9" s="663">
        <f t="shared" si="0"/>
        <v>0</v>
      </c>
      <c r="M9" s="50"/>
      <c r="AB9" s="7"/>
      <c r="AC9" s="7"/>
      <c r="AD9" s="7"/>
      <c r="AE9" s="7"/>
      <c r="AF9" s="7"/>
      <c r="AG9" s="7"/>
      <c r="AH9" s="7"/>
      <c r="AI9" s="7"/>
    </row>
    <row r="10" spans="1:35" s="6" customFormat="1" ht="13" thickTop="1" x14ac:dyDescent="0.25">
      <c r="A10" s="12"/>
      <c r="B10" s="1045" t="s">
        <v>38</v>
      </c>
      <c r="C10" s="665">
        <f>C9</f>
        <v>0</v>
      </c>
      <c r="D10" s="665">
        <f t="shared" ref="D10:K10" si="2">D9</f>
        <v>0</v>
      </c>
      <c r="E10" s="665">
        <f t="shared" si="2"/>
        <v>0</v>
      </c>
      <c r="F10" s="665">
        <f t="shared" si="2"/>
        <v>0</v>
      </c>
      <c r="G10" s="665">
        <f t="shared" si="2"/>
        <v>0</v>
      </c>
      <c r="H10" s="665">
        <f t="shared" si="2"/>
        <v>0</v>
      </c>
      <c r="I10" s="665">
        <f t="shared" si="2"/>
        <v>0</v>
      </c>
      <c r="J10" s="665">
        <f t="shared" si="2"/>
        <v>0</v>
      </c>
      <c r="K10" s="665">
        <f t="shared" si="2"/>
        <v>0</v>
      </c>
      <c r="L10" s="665">
        <f t="shared" si="0"/>
        <v>0</v>
      </c>
      <c r="M10" s="50"/>
      <c r="AB10" s="7"/>
      <c r="AC10" s="7"/>
      <c r="AD10" s="7"/>
      <c r="AE10" s="7"/>
      <c r="AF10" s="7"/>
      <c r="AG10" s="7"/>
      <c r="AH10" s="7"/>
      <c r="AI10" s="7"/>
    </row>
    <row r="11" spans="1:35" s="6" customFormat="1" ht="12.5" x14ac:dyDescent="0.25">
      <c r="A11" s="12"/>
      <c r="B11" s="1042" t="s">
        <v>53</v>
      </c>
      <c r="C11" s="667"/>
      <c r="D11" s="667"/>
      <c r="E11" s="667"/>
      <c r="F11" s="667"/>
      <c r="G11" s="667"/>
      <c r="H11" s="667"/>
      <c r="I11" s="667"/>
      <c r="J11" s="667"/>
      <c r="K11" s="667"/>
      <c r="L11" s="676">
        <f t="shared" si="0"/>
        <v>0</v>
      </c>
      <c r="M11" s="50"/>
      <c r="AB11" s="7"/>
      <c r="AC11" s="7"/>
      <c r="AD11" s="7"/>
      <c r="AE11" s="7"/>
      <c r="AF11" s="7"/>
      <c r="AG11" s="7"/>
      <c r="AH11" s="7"/>
      <c r="AI11" s="7"/>
    </row>
    <row r="12" spans="1:35" s="6" customFormat="1" ht="12.5" x14ac:dyDescent="0.25">
      <c r="A12" s="12"/>
      <c r="B12" s="1042" t="s">
        <v>7236</v>
      </c>
      <c r="C12" s="667"/>
      <c r="D12" s="667"/>
      <c r="E12" s="667"/>
      <c r="F12" s="667"/>
      <c r="G12" s="667"/>
      <c r="H12" s="667"/>
      <c r="I12" s="667"/>
      <c r="J12" s="667"/>
      <c r="K12" s="667"/>
      <c r="L12" s="676">
        <f t="shared" si="0"/>
        <v>0</v>
      </c>
      <c r="M12" s="50"/>
      <c r="AB12" s="7"/>
      <c r="AC12" s="7"/>
      <c r="AD12" s="7"/>
      <c r="AE12" s="7"/>
      <c r="AF12" s="7"/>
      <c r="AG12" s="7"/>
      <c r="AH12" s="7"/>
      <c r="AI12" s="7"/>
    </row>
    <row r="13" spans="1:35" s="6" customFormat="1" ht="12.5" x14ac:dyDescent="0.25">
      <c r="A13" s="12"/>
      <c r="B13" s="1042" t="s">
        <v>7237</v>
      </c>
      <c r="C13" s="667"/>
      <c r="D13" s="667"/>
      <c r="E13" s="667"/>
      <c r="F13" s="667"/>
      <c r="G13" s="667"/>
      <c r="H13" s="667"/>
      <c r="I13" s="667"/>
      <c r="J13" s="676"/>
      <c r="K13" s="667"/>
      <c r="L13" s="676">
        <f t="shared" si="0"/>
        <v>0</v>
      </c>
      <c r="M13" s="50"/>
      <c r="AB13" s="7"/>
      <c r="AC13" s="7"/>
      <c r="AD13" s="7"/>
      <c r="AE13" s="7"/>
      <c r="AF13" s="7"/>
      <c r="AG13" s="7"/>
      <c r="AH13" s="7"/>
      <c r="AI13" s="7"/>
    </row>
    <row r="14" spans="1:35" s="6" customFormat="1" ht="12.5" x14ac:dyDescent="0.25">
      <c r="A14" s="12"/>
      <c r="B14" s="1042" t="s">
        <v>7238</v>
      </c>
      <c r="C14" s="667"/>
      <c r="D14" s="667"/>
      <c r="E14" s="667"/>
      <c r="F14" s="667"/>
      <c r="G14" s="667"/>
      <c r="H14" s="667"/>
      <c r="I14" s="667"/>
      <c r="J14" s="667"/>
      <c r="K14" s="667"/>
      <c r="L14" s="676">
        <f t="shared" si="0"/>
        <v>0</v>
      </c>
      <c r="M14" s="50"/>
      <c r="AB14" s="7"/>
      <c r="AC14" s="7"/>
      <c r="AD14" s="7"/>
      <c r="AE14" s="7"/>
      <c r="AF14" s="7"/>
      <c r="AG14" s="7"/>
      <c r="AH14" s="7"/>
      <c r="AI14" s="7"/>
    </row>
    <row r="15" spans="1:35" s="6" customFormat="1" ht="12.5" x14ac:dyDescent="0.25">
      <c r="A15" s="12"/>
      <c r="B15" s="1042" t="s">
        <v>7239</v>
      </c>
      <c r="C15" s="667"/>
      <c r="D15" s="667"/>
      <c r="E15" s="667"/>
      <c r="F15" s="667"/>
      <c r="G15" s="667"/>
      <c r="H15" s="667"/>
      <c r="I15" s="667"/>
      <c r="J15" s="667"/>
      <c r="K15" s="667"/>
      <c r="L15" s="676">
        <f t="shared" si="0"/>
        <v>0</v>
      </c>
      <c r="M15" s="50"/>
      <c r="AB15" s="7"/>
      <c r="AC15" s="7"/>
      <c r="AD15" s="7"/>
      <c r="AE15" s="7"/>
      <c r="AF15" s="7"/>
      <c r="AG15" s="7"/>
      <c r="AH15" s="7"/>
      <c r="AI15" s="7"/>
    </row>
    <row r="16" spans="1:35" s="6" customFormat="1" ht="12.5" x14ac:dyDescent="0.25">
      <c r="A16" s="12"/>
      <c r="B16" s="1042" t="s">
        <v>7240</v>
      </c>
      <c r="C16" s="672"/>
      <c r="D16" s="672"/>
      <c r="E16" s="672"/>
      <c r="F16" s="672"/>
      <c r="G16" s="672"/>
      <c r="H16" s="672"/>
      <c r="I16" s="672"/>
      <c r="J16" s="672"/>
      <c r="K16" s="672"/>
      <c r="L16" s="676">
        <f t="shared" si="0"/>
        <v>0</v>
      </c>
      <c r="M16" s="50"/>
      <c r="AB16" s="7"/>
      <c r="AC16" s="7"/>
      <c r="AD16" s="7"/>
      <c r="AE16" s="7"/>
      <c r="AF16" s="7"/>
      <c r="AG16" s="7"/>
      <c r="AH16" s="7"/>
      <c r="AI16" s="7"/>
    </row>
    <row r="17" spans="1:35" s="6" customFormat="1" ht="12.5" x14ac:dyDescent="0.25">
      <c r="A17" s="12"/>
      <c r="B17" s="1042" t="s">
        <v>7241</v>
      </c>
      <c r="C17" s="667"/>
      <c r="D17" s="667"/>
      <c r="E17" s="667"/>
      <c r="F17" s="667"/>
      <c r="G17" s="667"/>
      <c r="H17" s="676"/>
      <c r="I17" s="667"/>
      <c r="J17" s="667"/>
      <c r="K17" s="667"/>
      <c r="L17" s="676">
        <f t="shared" si="0"/>
        <v>0</v>
      </c>
      <c r="M17" s="50"/>
      <c r="AB17" s="7"/>
      <c r="AC17" s="7"/>
      <c r="AD17" s="7"/>
      <c r="AE17" s="7"/>
      <c r="AF17" s="7"/>
      <c r="AG17" s="7"/>
      <c r="AH17" s="7"/>
      <c r="AI17" s="7"/>
    </row>
    <row r="18" spans="1:35" s="6" customFormat="1" ht="12.5" x14ac:dyDescent="0.25">
      <c r="A18" s="12"/>
      <c r="B18" s="1042" t="s">
        <v>7242</v>
      </c>
      <c r="C18" s="667"/>
      <c r="D18" s="667"/>
      <c r="E18" s="667"/>
      <c r="F18" s="667"/>
      <c r="G18" s="667"/>
      <c r="H18" s="667"/>
      <c r="I18" s="667"/>
      <c r="J18" s="667"/>
      <c r="K18" s="667"/>
      <c r="L18" s="676">
        <f t="shared" si="0"/>
        <v>0</v>
      </c>
      <c r="M18" s="50"/>
      <c r="AB18" s="7"/>
      <c r="AC18" s="7"/>
      <c r="AD18" s="7"/>
      <c r="AE18" s="7"/>
      <c r="AF18" s="7"/>
      <c r="AG18" s="7"/>
      <c r="AH18" s="7"/>
      <c r="AI18" s="7"/>
    </row>
    <row r="19" spans="1:35" s="6" customFormat="1" ht="13.5" thickBot="1" x14ac:dyDescent="0.3">
      <c r="A19" s="12"/>
      <c r="B19" s="1046" t="s">
        <v>7243</v>
      </c>
      <c r="C19" s="663">
        <f>SUM(C10:C18)</f>
        <v>0</v>
      </c>
      <c r="D19" s="663">
        <f t="shared" ref="D19:L19" si="3">SUM(D10:D18)</f>
        <v>0</v>
      </c>
      <c r="E19" s="663">
        <f t="shared" si="3"/>
        <v>0</v>
      </c>
      <c r="F19" s="663">
        <f t="shared" si="3"/>
        <v>0</v>
      </c>
      <c r="G19" s="663">
        <f t="shared" si="3"/>
        <v>0</v>
      </c>
      <c r="H19" s="663">
        <f t="shared" si="3"/>
        <v>0</v>
      </c>
      <c r="I19" s="663">
        <f t="shared" si="3"/>
        <v>0</v>
      </c>
      <c r="J19" s="663">
        <f t="shared" si="3"/>
        <v>0</v>
      </c>
      <c r="K19" s="663">
        <f t="shared" si="3"/>
        <v>0</v>
      </c>
      <c r="L19" s="663">
        <f t="shared" si="3"/>
        <v>0</v>
      </c>
      <c r="M19" s="50"/>
      <c r="AB19" s="7"/>
      <c r="AC19" s="7"/>
      <c r="AD19" s="7"/>
      <c r="AE19" s="7"/>
      <c r="AF19" s="7"/>
      <c r="AG19" s="7"/>
      <c r="AH19" s="7"/>
      <c r="AI19" s="7"/>
    </row>
    <row r="20" spans="1:35" s="6" customFormat="1" ht="13" thickTop="1" x14ac:dyDescent="0.25">
      <c r="A20" s="12"/>
      <c r="B20" s="781"/>
      <c r="C20" s="670"/>
      <c r="D20" s="670"/>
      <c r="E20" s="670"/>
      <c r="F20" s="670"/>
      <c r="G20" s="670"/>
      <c r="H20" s="670"/>
      <c r="I20" s="670"/>
      <c r="J20" s="670"/>
      <c r="K20" s="670"/>
      <c r="L20" s="670"/>
      <c r="M20" s="50"/>
      <c r="AB20" s="7"/>
      <c r="AC20" s="7"/>
      <c r="AD20" s="7"/>
      <c r="AE20" s="7"/>
      <c r="AF20" s="7"/>
      <c r="AG20" s="7"/>
      <c r="AH20" s="7"/>
      <c r="AI20" s="7"/>
    </row>
    <row r="21" spans="1:35" s="6" customFormat="1" ht="15.5" x14ac:dyDescent="0.25">
      <c r="A21" s="12"/>
      <c r="B21" s="1047" t="s">
        <v>7658</v>
      </c>
      <c r="C21" s="670"/>
      <c r="D21" s="670"/>
      <c r="E21" s="670"/>
      <c r="F21" s="670"/>
      <c r="G21" s="670"/>
      <c r="H21" s="670"/>
      <c r="I21" s="670"/>
      <c r="J21" s="670"/>
      <c r="K21" s="670"/>
      <c r="L21" s="670"/>
      <c r="M21" s="50"/>
      <c r="AB21" s="7"/>
      <c r="AC21" s="7"/>
      <c r="AD21" s="7"/>
      <c r="AE21" s="7"/>
      <c r="AF21" s="7"/>
      <c r="AG21" s="7"/>
      <c r="AH21" s="7"/>
      <c r="AI21" s="7"/>
    </row>
    <row r="22" spans="1:35" s="6" customFormat="1" ht="12.5" x14ac:dyDescent="0.25">
      <c r="A22" s="12"/>
      <c r="B22" s="1042" t="s">
        <v>3549</v>
      </c>
      <c r="C22" s="658"/>
      <c r="D22" s="658"/>
      <c r="E22" s="1048"/>
      <c r="F22" s="658"/>
      <c r="G22" s="658"/>
      <c r="H22" s="658"/>
      <c r="I22" s="658"/>
      <c r="J22" s="1048"/>
      <c r="K22" s="658"/>
      <c r="L22" s="676">
        <f t="shared" ref="L22:L32" si="4">SUM(C22:K22)</f>
        <v>0</v>
      </c>
      <c r="M22" s="50"/>
      <c r="AB22" s="7"/>
      <c r="AC22" s="7"/>
      <c r="AD22" s="7"/>
      <c r="AE22" s="7"/>
      <c r="AF22" s="7"/>
      <c r="AG22" s="7"/>
      <c r="AH22" s="7"/>
      <c r="AI22" s="7"/>
    </row>
    <row r="23" spans="1:35" s="6" customFormat="1" ht="12.5" x14ac:dyDescent="0.25">
      <c r="A23" s="12"/>
      <c r="B23" s="1042" t="s">
        <v>4</v>
      </c>
      <c r="C23" s="660"/>
      <c r="D23" s="660"/>
      <c r="E23" s="1043"/>
      <c r="F23" s="660"/>
      <c r="G23" s="660"/>
      <c r="H23" s="660"/>
      <c r="I23" s="660"/>
      <c r="J23" s="1043"/>
      <c r="K23" s="660"/>
      <c r="L23" s="1043">
        <f t="shared" si="4"/>
        <v>0</v>
      </c>
      <c r="M23" s="50"/>
      <c r="AB23" s="7"/>
      <c r="AC23" s="7"/>
      <c r="AD23" s="7"/>
      <c r="AE23" s="7"/>
      <c r="AF23" s="7"/>
      <c r="AG23" s="7"/>
      <c r="AH23" s="7"/>
      <c r="AI23" s="7"/>
    </row>
    <row r="24" spans="1:35" s="6" customFormat="1" ht="13.5" thickBot="1" x14ac:dyDescent="0.3">
      <c r="A24" s="12"/>
      <c r="B24" s="1044" t="s">
        <v>7235</v>
      </c>
      <c r="C24" s="663">
        <f>SUM(C22:C23)</f>
        <v>0</v>
      </c>
      <c r="D24" s="663">
        <f>SUM(D22:D23)</f>
        <v>0</v>
      </c>
      <c r="E24" s="663"/>
      <c r="F24" s="663">
        <f>SUM(F22:F23)</f>
        <v>0</v>
      </c>
      <c r="G24" s="663">
        <f>SUM(G22:G23)</f>
        <v>0</v>
      </c>
      <c r="H24" s="663">
        <f>SUM(H22:H23)</f>
        <v>0</v>
      </c>
      <c r="I24" s="663">
        <f>SUM(I22:I23)</f>
        <v>0</v>
      </c>
      <c r="J24" s="663"/>
      <c r="K24" s="663">
        <f>SUM(K22:K23)</f>
        <v>0</v>
      </c>
      <c r="L24" s="663">
        <f t="shared" si="4"/>
        <v>0</v>
      </c>
      <c r="M24" s="50"/>
    </row>
    <row r="25" spans="1:35" s="6" customFormat="1" ht="13" thickTop="1" x14ac:dyDescent="0.25">
      <c r="A25" s="12"/>
      <c r="B25" s="1045" t="s">
        <v>38</v>
      </c>
      <c r="C25" s="665">
        <f>C24</f>
        <v>0</v>
      </c>
      <c r="D25" s="665">
        <f>D24</f>
        <v>0</v>
      </c>
      <c r="E25" s="1049"/>
      <c r="F25" s="665">
        <f>F24</f>
        <v>0</v>
      </c>
      <c r="G25" s="665">
        <f>G24</f>
        <v>0</v>
      </c>
      <c r="H25" s="665">
        <f>H24</f>
        <v>0</v>
      </c>
      <c r="I25" s="665">
        <f>I24</f>
        <v>0</v>
      </c>
      <c r="J25" s="1049"/>
      <c r="K25" s="665">
        <f>K24</f>
        <v>0</v>
      </c>
      <c r="L25" s="1049">
        <f t="shared" si="4"/>
        <v>0</v>
      </c>
      <c r="M25" s="50"/>
    </row>
    <row r="26" spans="1:35" s="6" customFormat="1" ht="12.5" x14ac:dyDescent="0.25">
      <c r="A26" s="12"/>
      <c r="B26" s="1042" t="s">
        <v>7245</v>
      </c>
      <c r="C26" s="672"/>
      <c r="D26" s="672"/>
      <c r="E26" s="676"/>
      <c r="F26" s="672"/>
      <c r="G26" s="672"/>
      <c r="H26" s="672"/>
      <c r="I26" s="672"/>
      <c r="J26" s="676"/>
      <c r="K26" s="672"/>
      <c r="L26" s="676">
        <f t="shared" si="4"/>
        <v>0</v>
      </c>
      <c r="M26" s="50"/>
    </row>
    <row r="27" spans="1:35" s="6" customFormat="1" ht="12.5" x14ac:dyDescent="0.25">
      <c r="A27" s="12"/>
      <c r="B27" s="1042" t="s">
        <v>7237</v>
      </c>
      <c r="C27" s="1050"/>
      <c r="D27" s="672"/>
      <c r="E27" s="676"/>
      <c r="F27" s="672"/>
      <c r="G27" s="672"/>
      <c r="H27" s="672"/>
      <c r="I27" s="672"/>
      <c r="J27" s="676"/>
      <c r="K27" s="672"/>
      <c r="L27" s="676">
        <f t="shared" si="4"/>
        <v>0</v>
      </c>
      <c r="M27" s="50"/>
    </row>
    <row r="28" spans="1:35" s="6" customFormat="1" ht="12.5" x14ac:dyDescent="0.25">
      <c r="A28" s="12"/>
      <c r="B28" s="1042" t="s">
        <v>7246</v>
      </c>
      <c r="C28" s="672"/>
      <c r="D28" s="672"/>
      <c r="E28" s="676"/>
      <c r="F28" s="672"/>
      <c r="G28" s="672"/>
      <c r="H28" s="672"/>
      <c r="I28" s="672"/>
      <c r="J28" s="676"/>
      <c r="K28" s="672"/>
      <c r="L28" s="676">
        <f t="shared" si="4"/>
        <v>0</v>
      </c>
      <c r="M28" s="50"/>
    </row>
    <row r="29" spans="1:35" s="6" customFormat="1" ht="12.5" x14ac:dyDescent="0.25">
      <c r="A29" s="12"/>
      <c r="B29" s="1042" t="s">
        <v>7659</v>
      </c>
      <c r="C29" s="667"/>
      <c r="D29" s="667"/>
      <c r="E29" s="676"/>
      <c r="F29" s="667"/>
      <c r="G29" s="667"/>
      <c r="H29" s="667"/>
      <c r="I29" s="667"/>
      <c r="J29" s="676"/>
      <c r="K29" s="667"/>
      <c r="L29" s="676">
        <f t="shared" si="4"/>
        <v>0</v>
      </c>
      <c r="M29" s="50"/>
    </row>
    <row r="30" spans="1:35" s="6" customFormat="1" ht="12.5" x14ac:dyDescent="0.25">
      <c r="A30" s="12"/>
      <c r="B30" s="1042" t="s">
        <v>7660</v>
      </c>
      <c r="C30" s="667"/>
      <c r="D30" s="667"/>
      <c r="E30" s="676"/>
      <c r="F30" s="667"/>
      <c r="G30" s="667"/>
      <c r="H30" s="667"/>
      <c r="I30" s="667"/>
      <c r="J30" s="676"/>
      <c r="K30" s="667"/>
      <c r="L30" s="676">
        <f t="shared" si="4"/>
        <v>0</v>
      </c>
      <c r="M30" s="50"/>
    </row>
    <row r="31" spans="1:35" s="6" customFormat="1" ht="12.5" x14ac:dyDescent="0.25">
      <c r="A31" s="12"/>
      <c r="B31" s="1042" t="s">
        <v>7661</v>
      </c>
      <c r="C31" s="667"/>
      <c r="D31" s="667"/>
      <c r="E31" s="676"/>
      <c r="F31" s="667"/>
      <c r="G31" s="667"/>
      <c r="H31" s="676"/>
      <c r="I31" s="667"/>
      <c r="J31" s="676"/>
      <c r="K31" s="667"/>
      <c r="L31" s="676">
        <f t="shared" si="4"/>
        <v>0</v>
      </c>
      <c r="M31" s="50"/>
    </row>
    <row r="32" spans="1:35" s="6" customFormat="1" ht="12.5" x14ac:dyDescent="0.25">
      <c r="A32" s="12"/>
      <c r="B32" s="1042" t="s">
        <v>7242</v>
      </c>
      <c r="C32" s="672"/>
      <c r="D32" s="672"/>
      <c r="E32" s="1051"/>
      <c r="F32" s="672"/>
      <c r="G32" s="672"/>
      <c r="H32" s="672"/>
      <c r="I32" s="672"/>
      <c r="J32" s="1051"/>
      <c r="K32" s="672"/>
      <c r="L32" s="676">
        <f t="shared" si="4"/>
        <v>0</v>
      </c>
      <c r="M32" s="50"/>
    </row>
    <row r="33" spans="1:13" s="6" customFormat="1" ht="13.5" thickBot="1" x14ac:dyDescent="0.3">
      <c r="A33" s="12"/>
      <c r="B33" s="1046" t="s">
        <v>7243</v>
      </c>
      <c r="C33" s="663">
        <f>SUM(C25:C32)</f>
        <v>0</v>
      </c>
      <c r="D33" s="663">
        <f t="shared" ref="D33:L33" si="5">SUM(D25:D32)</f>
        <v>0</v>
      </c>
      <c r="E33" s="663">
        <f t="shared" si="5"/>
        <v>0</v>
      </c>
      <c r="F33" s="663">
        <f t="shared" si="5"/>
        <v>0</v>
      </c>
      <c r="G33" s="663">
        <f t="shared" si="5"/>
        <v>0</v>
      </c>
      <c r="H33" s="663">
        <f t="shared" si="5"/>
        <v>0</v>
      </c>
      <c r="I33" s="663">
        <f t="shared" si="5"/>
        <v>0</v>
      </c>
      <c r="J33" s="663">
        <f t="shared" si="5"/>
        <v>0</v>
      </c>
      <c r="K33" s="663">
        <f t="shared" si="5"/>
        <v>0</v>
      </c>
      <c r="L33" s="663">
        <f t="shared" si="5"/>
        <v>0</v>
      </c>
      <c r="M33" s="50"/>
    </row>
    <row r="34" spans="1:13" s="6" customFormat="1" ht="13" thickTop="1" x14ac:dyDescent="0.25">
      <c r="A34" s="12"/>
      <c r="B34" s="781"/>
      <c r="C34" s="670"/>
      <c r="D34" s="670"/>
      <c r="E34" s="670"/>
      <c r="F34" s="670"/>
      <c r="G34" s="670"/>
      <c r="H34" s="670"/>
      <c r="I34" s="670"/>
      <c r="J34" s="670"/>
      <c r="K34" s="670"/>
      <c r="L34" s="670"/>
      <c r="M34" s="50"/>
    </row>
    <row r="35" spans="1:13" s="6" customFormat="1" ht="13" x14ac:dyDescent="0.25">
      <c r="A35" s="12"/>
      <c r="B35" s="1046" t="s">
        <v>7250</v>
      </c>
      <c r="C35" s="675">
        <f t="shared" ref="C35:L35" si="6">C19+C33</f>
        <v>0</v>
      </c>
      <c r="D35" s="675">
        <f t="shared" si="6"/>
        <v>0</v>
      </c>
      <c r="E35" s="675">
        <f t="shared" si="6"/>
        <v>0</v>
      </c>
      <c r="F35" s="675">
        <f t="shared" si="6"/>
        <v>0</v>
      </c>
      <c r="G35" s="675">
        <f t="shared" si="6"/>
        <v>0</v>
      </c>
      <c r="H35" s="675">
        <f t="shared" si="6"/>
        <v>0</v>
      </c>
      <c r="I35" s="675">
        <f t="shared" si="6"/>
        <v>0</v>
      </c>
      <c r="J35" s="675">
        <f t="shared" si="6"/>
        <v>0</v>
      </c>
      <c r="K35" s="675">
        <f t="shared" si="6"/>
        <v>0</v>
      </c>
      <c r="L35" s="675">
        <f t="shared" si="6"/>
        <v>0</v>
      </c>
      <c r="M35" s="1052"/>
    </row>
    <row r="36" spans="1:13" s="6" customFormat="1" ht="12.5" x14ac:dyDescent="0.25">
      <c r="A36" s="12"/>
      <c r="B36" s="781"/>
      <c r="C36" s="670"/>
      <c r="D36" s="670"/>
      <c r="E36" s="670"/>
      <c r="F36" s="670"/>
      <c r="G36" s="670"/>
      <c r="H36" s="670"/>
      <c r="I36" s="670"/>
      <c r="J36" s="670"/>
      <c r="K36" s="670"/>
      <c r="L36" s="670"/>
      <c r="M36" s="50"/>
    </row>
    <row r="37" spans="1:13" s="6" customFormat="1" ht="13" x14ac:dyDescent="0.25">
      <c r="A37" s="12"/>
      <c r="B37" s="1046" t="s">
        <v>7251</v>
      </c>
      <c r="C37" s="676">
        <f t="shared" ref="C37:L37" si="7">C9+C24</f>
        <v>0</v>
      </c>
      <c r="D37" s="676">
        <f t="shared" si="7"/>
        <v>0</v>
      </c>
      <c r="E37" s="676">
        <f t="shared" si="7"/>
        <v>0</v>
      </c>
      <c r="F37" s="676">
        <f t="shared" si="7"/>
        <v>0</v>
      </c>
      <c r="G37" s="676">
        <f t="shared" si="7"/>
        <v>0</v>
      </c>
      <c r="H37" s="676">
        <f t="shared" si="7"/>
        <v>0</v>
      </c>
      <c r="I37" s="676">
        <f t="shared" si="7"/>
        <v>0</v>
      </c>
      <c r="J37" s="676">
        <f t="shared" si="7"/>
        <v>0</v>
      </c>
      <c r="K37" s="676">
        <f t="shared" si="7"/>
        <v>0</v>
      </c>
      <c r="L37" s="676">
        <f t="shared" si="7"/>
        <v>0</v>
      </c>
      <c r="M37" s="50"/>
    </row>
    <row r="38" spans="1:13" s="6" customFormat="1" ht="12.5" x14ac:dyDescent="0.25">
      <c r="A38" s="12"/>
      <c r="B38" s="781"/>
      <c r="C38" s="677"/>
      <c r="D38" s="677"/>
      <c r="E38" s="677"/>
      <c r="F38" s="677"/>
      <c r="G38" s="677"/>
      <c r="H38" s="1053"/>
      <c r="I38" s="1053"/>
      <c r="J38" s="1053"/>
      <c r="K38" s="1053"/>
      <c r="L38" s="1053"/>
      <c r="M38" s="50"/>
    </row>
    <row r="39" spans="1:13" s="6" customFormat="1" ht="12.5" x14ac:dyDescent="0.25">
      <c r="A39" s="12"/>
      <c r="B39" s="781"/>
      <c r="C39" s="677"/>
      <c r="D39" s="677"/>
      <c r="E39" s="677"/>
      <c r="F39" s="677"/>
      <c r="G39" s="677"/>
      <c r="H39" s="1053"/>
      <c r="I39" s="1053"/>
      <c r="J39" s="1053"/>
      <c r="K39" s="1053"/>
      <c r="L39" s="1053"/>
      <c r="M39" s="50"/>
    </row>
    <row r="40" spans="1:13" s="6" customFormat="1" ht="39" x14ac:dyDescent="0.25">
      <c r="A40" s="12"/>
      <c r="B40" s="15" t="s">
        <v>7662</v>
      </c>
      <c r="C40" s="1037" t="s">
        <v>7650</v>
      </c>
      <c r="D40" s="1037" t="s">
        <v>7556</v>
      </c>
      <c r="E40" s="1037" t="s">
        <v>7651</v>
      </c>
      <c r="F40" s="1037" t="s">
        <v>7652</v>
      </c>
      <c r="G40" s="1037" t="s">
        <v>7653</v>
      </c>
      <c r="H40" s="1037" t="s">
        <v>7663</v>
      </c>
      <c r="I40" s="1037" t="s">
        <v>7655</v>
      </c>
      <c r="J40" s="1037" t="s">
        <v>7656</v>
      </c>
      <c r="K40" s="1037" t="s">
        <v>7231</v>
      </c>
      <c r="L40" s="1037" t="s">
        <v>7657</v>
      </c>
      <c r="M40" s="50"/>
    </row>
    <row r="41" spans="1:13" s="6" customFormat="1" ht="13" x14ac:dyDescent="0.3">
      <c r="A41" s="12"/>
      <c r="B41" s="93"/>
      <c r="C41" s="652" t="s">
        <v>7253</v>
      </c>
      <c r="D41" s="652" t="s">
        <v>7253</v>
      </c>
      <c r="E41" s="652" t="s">
        <v>7253</v>
      </c>
      <c r="F41" s="652" t="s">
        <v>7253</v>
      </c>
      <c r="G41" s="652" t="s">
        <v>7253</v>
      </c>
      <c r="H41" s="652" t="s">
        <v>7253</v>
      </c>
      <c r="I41" s="652" t="s">
        <v>7253</v>
      </c>
      <c r="J41" s="652" t="s">
        <v>7253</v>
      </c>
      <c r="K41" s="652" t="s">
        <v>7253</v>
      </c>
      <c r="L41" s="652" t="s">
        <v>7253</v>
      </c>
      <c r="M41" s="50"/>
    </row>
    <row r="42" spans="1:13" s="6" customFormat="1" ht="12.5" x14ac:dyDescent="0.25">
      <c r="A42" s="12"/>
      <c r="C42" s="677"/>
      <c r="D42" s="677"/>
      <c r="E42" s="677"/>
      <c r="F42" s="677"/>
      <c r="G42" s="1053"/>
      <c r="H42" s="1053"/>
      <c r="I42" s="1053"/>
      <c r="J42" s="1053"/>
      <c r="K42" s="1053"/>
      <c r="L42" s="1053"/>
      <c r="M42" s="50"/>
    </row>
    <row r="43" spans="1:13" s="6" customFormat="1" ht="12.5" x14ac:dyDescent="0.25">
      <c r="A43" s="12"/>
      <c r="B43" s="1042" t="s">
        <v>7664</v>
      </c>
      <c r="C43" s="269"/>
      <c r="D43" s="269"/>
      <c r="E43" s="269"/>
      <c r="F43" s="269"/>
      <c r="G43" s="269"/>
      <c r="H43" s="269"/>
      <c r="I43" s="269"/>
      <c r="J43" s="269"/>
      <c r="K43" s="269"/>
      <c r="L43" s="676">
        <f>SUM(C43:K43)</f>
        <v>0</v>
      </c>
      <c r="M43" s="50"/>
    </row>
    <row r="44" spans="1:13" s="6" customFormat="1" ht="12.5" x14ac:dyDescent="0.25">
      <c r="A44" s="12"/>
      <c r="B44" s="1042" t="s">
        <v>7665</v>
      </c>
      <c r="C44" s="300"/>
      <c r="D44" s="300"/>
      <c r="E44" s="300"/>
      <c r="F44" s="300"/>
      <c r="G44" s="300"/>
      <c r="H44" s="300"/>
      <c r="I44" s="300"/>
      <c r="J44" s="300"/>
      <c r="K44" s="300"/>
      <c r="L44" s="676">
        <f>SUM(C44:K44)</f>
        <v>0</v>
      </c>
      <c r="M44" s="50"/>
    </row>
    <row r="45" spans="1:13" s="6" customFormat="1" ht="12.5" x14ac:dyDescent="0.25">
      <c r="A45" s="12"/>
      <c r="B45" s="1042" t="s">
        <v>7666</v>
      </c>
      <c r="C45" s="300"/>
      <c r="D45" s="300"/>
      <c r="E45" s="300"/>
      <c r="F45" s="300"/>
      <c r="G45" s="300"/>
      <c r="H45" s="300"/>
      <c r="I45" s="300"/>
      <c r="J45" s="300"/>
      <c r="K45" s="300"/>
      <c r="L45" s="676">
        <f>SUM(C45:K45)</f>
        <v>0</v>
      </c>
      <c r="M45" s="50"/>
    </row>
    <row r="46" spans="1:13" s="6" customFormat="1" ht="12.5" x14ac:dyDescent="0.25">
      <c r="A46" s="12"/>
      <c r="B46" s="1042" t="s">
        <v>7667</v>
      </c>
      <c r="C46" s="300"/>
      <c r="D46" s="300"/>
      <c r="E46" s="300"/>
      <c r="F46" s="300"/>
      <c r="G46" s="300"/>
      <c r="H46" s="300"/>
      <c r="I46" s="300"/>
      <c r="J46" s="300"/>
      <c r="K46" s="300"/>
      <c r="L46" s="676">
        <f>SUM(C46:K46)</f>
        <v>0</v>
      </c>
      <c r="M46" s="50"/>
    </row>
    <row r="47" spans="1:13" s="6" customFormat="1" ht="13.5" thickBot="1" x14ac:dyDescent="0.3">
      <c r="A47" s="12"/>
      <c r="B47" s="1054" t="s">
        <v>7256</v>
      </c>
      <c r="C47" s="681">
        <f t="shared" ref="C47:L47" si="8">SUM(C43:C46)</f>
        <v>0</v>
      </c>
      <c r="D47" s="681">
        <f t="shared" si="8"/>
        <v>0</v>
      </c>
      <c r="E47" s="681">
        <f t="shared" si="8"/>
        <v>0</v>
      </c>
      <c r="F47" s="681">
        <f t="shared" si="8"/>
        <v>0</v>
      </c>
      <c r="G47" s="681">
        <f t="shared" si="8"/>
        <v>0</v>
      </c>
      <c r="H47" s="681">
        <f t="shared" si="8"/>
        <v>0</v>
      </c>
      <c r="I47" s="681">
        <f t="shared" si="8"/>
        <v>0</v>
      </c>
      <c r="J47" s="681">
        <f t="shared" si="8"/>
        <v>0</v>
      </c>
      <c r="K47" s="681">
        <f t="shared" si="8"/>
        <v>0</v>
      </c>
      <c r="L47" s="681">
        <f t="shared" si="8"/>
        <v>0</v>
      </c>
      <c r="M47" s="50"/>
    </row>
    <row r="48" spans="1:13" s="6" customFormat="1" ht="13" thickTop="1" x14ac:dyDescent="0.25">
      <c r="A48" s="164"/>
      <c r="B48" s="70"/>
      <c r="C48" s="678"/>
      <c r="D48" s="678"/>
      <c r="E48" s="678"/>
      <c r="F48" s="678"/>
      <c r="G48" s="1055"/>
      <c r="H48" s="1055"/>
      <c r="I48" s="1055"/>
      <c r="J48" s="1055"/>
      <c r="K48" s="1055"/>
      <c r="L48" s="1055"/>
      <c r="M48" s="36"/>
    </row>
    <row r="49" spans="1:13" s="6" customFormat="1" ht="12.5" x14ac:dyDescent="0.25">
      <c r="A49" s="164"/>
      <c r="B49" s="70"/>
      <c r="C49" s="678"/>
      <c r="D49" s="678"/>
      <c r="E49" s="678"/>
      <c r="F49" s="678"/>
      <c r="G49" s="1055"/>
      <c r="H49" s="1055"/>
      <c r="I49" s="1055"/>
      <c r="J49" s="1055"/>
      <c r="K49" s="1055"/>
      <c r="L49" s="1055"/>
      <c r="M49" s="36"/>
    </row>
    <row r="50" spans="1:13" s="6" customFormat="1" ht="39" x14ac:dyDescent="0.25">
      <c r="A50" s="164"/>
      <c r="B50" s="309" t="s">
        <v>7252</v>
      </c>
      <c r="C50" s="1037" t="s">
        <v>7650</v>
      </c>
      <c r="D50" s="1037" t="s">
        <v>7556</v>
      </c>
      <c r="E50" s="1037" t="s">
        <v>7651</v>
      </c>
      <c r="F50" s="1037" t="s">
        <v>7652</v>
      </c>
      <c r="G50" s="1037" t="s">
        <v>7653</v>
      </c>
      <c r="H50" s="1037" t="s">
        <v>7663</v>
      </c>
      <c r="I50" s="1037" t="s">
        <v>7655</v>
      </c>
      <c r="J50" s="1037" t="s">
        <v>7656</v>
      </c>
      <c r="K50" s="1037" t="s">
        <v>7231</v>
      </c>
      <c r="L50" s="1037" t="s">
        <v>7657</v>
      </c>
      <c r="M50" s="36"/>
    </row>
    <row r="51" spans="1:13" s="6" customFormat="1" ht="13" x14ac:dyDescent="0.3">
      <c r="A51" s="164"/>
      <c r="B51" s="93"/>
      <c r="C51" s="652" t="s">
        <v>7253</v>
      </c>
      <c r="D51" s="652" t="s">
        <v>7253</v>
      </c>
      <c r="E51" s="652" t="s">
        <v>7253</v>
      </c>
      <c r="F51" s="652" t="s">
        <v>7253</v>
      </c>
      <c r="G51" s="652" t="s">
        <v>7253</v>
      </c>
      <c r="H51" s="652" t="s">
        <v>7253</v>
      </c>
      <c r="I51" s="652" t="s">
        <v>7253</v>
      </c>
      <c r="J51" s="652" t="s">
        <v>7253</v>
      </c>
      <c r="K51" s="652" t="s">
        <v>7253</v>
      </c>
      <c r="L51" s="652" t="s">
        <v>7253</v>
      </c>
      <c r="M51" s="36"/>
    </row>
    <row r="52" spans="1:13" s="6" customFormat="1" ht="12.5" x14ac:dyDescent="0.25">
      <c r="A52" s="164"/>
      <c r="C52" s="677"/>
      <c r="D52" s="677"/>
      <c r="E52" s="677"/>
      <c r="F52" s="677"/>
      <c r="G52" s="1053"/>
      <c r="H52" s="1053"/>
      <c r="I52" s="1053"/>
      <c r="J52" s="1053"/>
      <c r="K52" s="1053"/>
      <c r="L52" s="1053"/>
      <c r="M52" s="36"/>
    </row>
    <row r="53" spans="1:13" s="6" customFormat="1" ht="12.5" x14ac:dyDescent="0.25">
      <c r="A53" s="164"/>
      <c r="B53" s="1042" t="s">
        <v>7254</v>
      </c>
      <c r="C53" s="269"/>
      <c r="D53" s="269"/>
      <c r="E53" s="269"/>
      <c r="F53" s="269"/>
      <c r="G53" s="269"/>
      <c r="H53" s="269"/>
      <c r="I53" s="269"/>
      <c r="J53" s="269"/>
      <c r="K53" s="269"/>
      <c r="L53" s="676">
        <f>SUM(C53:K53)</f>
        <v>0</v>
      </c>
      <c r="M53" s="36"/>
    </row>
    <row r="54" spans="1:13" s="6" customFormat="1" ht="12.5" x14ac:dyDescent="0.25">
      <c r="A54" s="164"/>
      <c r="B54" s="1042" t="s">
        <v>7255</v>
      </c>
      <c r="C54" s="269"/>
      <c r="D54" s="269"/>
      <c r="E54" s="269"/>
      <c r="F54" s="269"/>
      <c r="G54" s="269"/>
      <c r="H54" s="269"/>
      <c r="I54" s="269"/>
      <c r="J54" s="269"/>
      <c r="K54" s="269"/>
      <c r="L54" s="676">
        <f>SUM(C54:K54)</f>
        <v>0</v>
      </c>
      <c r="M54" s="36"/>
    </row>
    <row r="55" spans="1:13" s="6" customFormat="1" ht="13.5" thickBot="1" x14ac:dyDescent="0.3">
      <c r="A55" s="164"/>
      <c r="B55" s="1054" t="s">
        <v>7256</v>
      </c>
      <c r="C55" s="681">
        <f>C53+C54</f>
        <v>0</v>
      </c>
      <c r="D55" s="681">
        <f t="shared" ref="D55:L55" si="9">D53+D54</f>
        <v>0</v>
      </c>
      <c r="E55" s="681">
        <f t="shared" si="9"/>
        <v>0</v>
      </c>
      <c r="F55" s="681">
        <f t="shared" si="9"/>
        <v>0</v>
      </c>
      <c r="G55" s="681">
        <f t="shared" si="9"/>
        <v>0</v>
      </c>
      <c r="H55" s="681">
        <f t="shared" si="9"/>
        <v>0</v>
      </c>
      <c r="I55" s="681">
        <f t="shared" si="9"/>
        <v>0</v>
      </c>
      <c r="J55" s="681">
        <f t="shared" si="9"/>
        <v>0</v>
      </c>
      <c r="K55" s="681">
        <f t="shared" si="9"/>
        <v>0</v>
      </c>
      <c r="L55" s="681">
        <f t="shared" si="9"/>
        <v>0</v>
      </c>
      <c r="M55" s="36"/>
    </row>
    <row r="56" spans="1:13" s="1060" customFormat="1" ht="50.25" customHeight="1" thickTop="1" x14ac:dyDescent="0.3">
      <c r="A56" s="1056"/>
      <c r="B56" s="1057"/>
      <c r="C56" s="1058" t="str">
        <f>IF(C55&lt;&gt;(C29+C30+C14+C15),"Total does not match impairments above","")</f>
        <v/>
      </c>
      <c r="D56" s="1058" t="str">
        <f t="shared" ref="D56:L56" si="10">IF(D55&lt;&gt;(D29+D30+D14+D15),"Total does not match impairments above","")</f>
        <v/>
      </c>
      <c r="E56" s="1058" t="str">
        <f t="shared" si="10"/>
        <v/>
      </c>
      <c r="F56" s="1058" t="str">
        <f t="shared" si="10"/>
        <v/>
      </c>
      <c r="G56" s="1058" t="str">
        <f t="shared" si="10"/>
        <v/>
      </c>
      <c r="H56" s="1058" t="str">
        <f t="shared" si="10"/>
        <v/>
      </c>
      <c r="I56" s="1058" t="str">
        <f t="shared" si="10"/>
        <v/>
      </c>
      <c r="J56" s="1058" t="str">
        <f t="shared" si="10"/>
        <v/>
      </c>
      <c r="K56" s="1058" t="str">
        <f t="shared" si="10"/>
        <v/>
      </c>
      <c r="L56" s="1058" t="str">
        <f t="shared" si="10"/>
        <v/>
      </c>
      <c r="M56" s="1059"/>
    </row>
    <row r="57" spans="1:13" s="6" customFormat="1" ht="12.5" x14ac:dyDescent="0.25">
      <c r="A57" s="164"/>
      <c r="B57" s="70"/>
      <c r="C57" s="678"/>
      <c r="D57" s="678"/>
      <c r="E57" s="678"/>
      <c r="F57" s="678"/>
      <c r="G57" s="1055"/>
      <c r="H57" s="1055"/>
      <c r="I57" s="1055"/>
      <c r="J57" s="1055"/>
      <c r="K57" s="1055"/>
      <c r="L57" s="1055"/>
      <c r="M57" s="36"/>
    </row>
    <row r="58" spans="1:13" s="6" customFormat="1" ht="12.5" x14ac:dyDescent="0.25">
      <c r="A58" s="164"/>
      <c r="B58" s="70"/>
      <c r="C58" s="678"/>
      <c r="D58" s="678"/>
      <c r="E58" s="678"/>
      <c r="F58" s="678"/>
      <c r="G58" s="1055"/>
      <c r="H58" s="1055"/>
      <c r="I58" s="1055"/>
      <c r="J58" s="1055"/>
      <c r="K58" s="1055"/>
      <c r="L58" s="1055"/>
      <c r="M58" s="36"/>
    </row>
    <row r="59" spans="1:13" s="6" customFormat="1" ht="12.5" x14ac:dyDescent="0.25">
      <c r="A59" s="164"/>
      <c r="B59" s="70"/>
      <c r="C59" s="678"/>
      <c r="D59" s="678"/>
      <c r="E59" s="678"/>
      <c r="F59" s="678"/>
      <c r="G59" s="1055"/>
      <c r="H59" s="1055"/>
      <c r="I59" s="1055"/>
      <c r="J59" s="1055"/>
      <c r="K59" s="1055"/>
      <c r="L59" s="1055"/>
      <c r="M59" s="36"/>
    </row>
    <row r="60" spans="1:13" s="6" customFormat="1" ht="12.5" x14ac:dyDescent="0.25">
      <c r="A60" s="164"/>
      <c r="B60" s="70"/>
      <c r="C60" s="678"/>
      <c r="D60" s="678"/>
      <c r="E60" s="678"/>
      <c r="F60" s="678"/>
      <c r="G60" s="1055"/>
      <c r="H60" s="1055"/>
      <c r="I60" s="1055"/>
      <c r="J60" s="1055"/>
      <c r="K60" s="1055"/>
      <c r="L60" s="1055"/>
      <c r="M60" s="36"/>
    </row>
    <row r="61" spans="1:13" s="6" customFormat="1" ht="26" x14ac:dyDescent="0.25">
      <c r="A61" s="164"/>
      <c r="B61" s="70"/>
      <c r="C61" s="16" t="s">
        <v>7668</v>
      </c>
      <c r="D61" s="678"/>
      <c r="E61" s="1315" t="s">
        <v>7257</v>
      </c>
      <c r="F61" s="1316"/>
      <c r="G61" s="1316"/>
      <c r="H61" s="1317"/>
      <c r="I61" s="36"/>
      <c r="J61" s="36"/>
      <c r="K61" s="36"/>
      <c r="L61" s="36"/>
      <c r="M61" s="36"/>
    </row>
    <row r="62" spans="1:13" s="6" customFormat="1" ht="15.5" x14ac:dyDescent="0.25">
      <c r="A62" s="164"/>
      <c r="C62" s="326" t="s">
        <v>7253</v>
      </c>
      <c r="D62" s="1061"/>
      <c r="E62" s="1318"/>
      <c r="F62" s="1319"/>
      <c r="G62" s="1320"/>
      <c r="H62" s="684" t="s">
        <v>6</v>
      </c>
      <c r="I62" s="36"/>
      <c r="J62" s="36"/>
      <c r="K62" s="36"/>
      <c r="L62" s="36"/>
      <c r="M62" s="36"/>
    </row>
    <row r="63" spans="1:13" s="6" customFormat="1" ht="15.5" x14ac:dyDescent="0.35">
      <c r="A63" s="164"/>
      <c r="B63" s="859" t="s">
        <v>7234</v>
      </c>
      <c r="D63" s="678"/>
      <c r="E63" s="1321" t="s">
        <v>7669</v>
      </c>
      <c r="F63" s="1322"/>
      <c r="G63" s="1323"/>
      <c r="H63" s="685"/>
      <c r="I63" s="36"/>
      <c r="J63" s="36"/>
      <c r="K63" s="36"/>
    </row>
    <row r="64" spans="1:13" s="6" customFormat="1" ht="12.5" x14ac:dyDescent="0.25">
      <c r="A64" s="164"/>
      <c r="B64" s="69" t="s">
        <v>3560</v>
      </c>
      <c r="C64" s="1062"/>
      <c r="D64" s="1063"/>
      <c r="E64" s="1321" t="s">
        <v>7670</v>
      </c>
      <c r="F64" s="1322"/>
      <c r="G64" s="1323"/>
      <c r="H64" s="685"/>
      <c r="I64" s="42"/>
      <c r="J64" s="42"/>
      <c r="K64" s="36"/>
    </row>
    <row r="65" spans="1:13" s="6" customFormat="1" ht="13" x14ac:dyDescent="0.3">
      <c r="A65" s="164"/>
      <c r="B65" s="6" t="s">
        <v>4</v>
      </c>
      <c r="C65" s="269"/>
      <c r="D65" s="1063"/>
      <c r="E65" s="1324" t="s">
        <v>7264</v>
      </c>
      <c r="F65" s="1325"/>
      <c r="G65" s="1326"/>
      <c r="H65" s="687">
        <f>SUM(H63:H64)</f>
        <v>0</v>
      </c>
      <c r="I65" s="42"/>
      <c r="J65" s="42"/>
      <c r="K65" s="36"/>
    </row>
    <row r="66" spans="1:13" s="6" customFormat="1" ht="13.5" thickBot="1" x14ac:dyDescent="0.3">
      <c r="A66" s="164"/>
      <c r="B66" s="1044" t="s">
        <v>7235</v>
      </c>
      <c r="C66" s="1064">
        <f>SUM(C64:C65)</f>
        <v>0</v>
      </c>
      <c r="D66" s="1063"/>
      <c r="E66" s="563"/>
      <c r="F66" s="1065"/>
      <c r="G66" s="36"/>
      <c r="H66" s="42"/>
      <c r="I66" s="42"/>
      <c r="J66" s="42"/>
      <c r="K66" s="36"/>
    </row>
    <row r="67" spans="1:13" s="6" customFormat="1" ht="18.5" thickTop="1" x14ac:dyDescent="0.4">
      <c r="A67" s="164"/>
      <c r="B67" s="69" t="s">
        <v>38</v>
      </c>
      <c r="C67" s="1066">
        <f>C66</f>
        <v>0</v>
      </c>
      <c r="D67" s="678"/>
      <c r="E67" s="688" t="str">
        <f>IF(H65=0,"NO CASH MOVEMENT DURING YEAR?","")</f>
        <v>NO CASH MOVEMENT DURING YEAR?</v>
      </c>
      <c r="F67" s="1065"/>
      <c r="G67" s="36"/>
      <c r="H67" s="42"/>
      <c r="I67" s="42"/>
      <c r="J67" s="42"/>
      <c r="K67" s="36"/>
    </row>
    <row r="68" spans="1:13" s="6" customFormat="1" ht="12.5" x14ac:dyDescent="0.25">
      <c r="A68" s="164"/>
      <c r="B68" s="69" t="s">
        <v>7671</v>
      </c>
      <c r="C68" s="1067"/>
      <c r="D68" s="678"/>
      <c r="E68" s="1068"/>
      <c r="F68" s="1065"/>
      <c r="G68" s="36"/>
      <c r="H68" s="42"/>
      <c r="I68" s="42"/>
      <c r="J68" s="42"/>
      <c r="K68" s="36"/>
    </row>
    <row r="69" spans="1:13" s="6" customFormat="1" ht="12.5" x14ac:dyDescent="0.25">
      <c r="A69" s="164"/>
      <c r="B69" s="21" t="s">
        <v>7672</v>
      </c>
      <c r="C69" s="1069"/>
      <c r="D69" s="1063"/>
      <c r="E69" s="563"/>
      <c r="F69" s="1065"/>
      <c r="G69" s="36"/>
      <c r="H69" s="42"/>
      <c r="I69" s="42"/>
      <c r="J69" s="42"/>
      <c r="K69" s="36"/>
    </row>
    <row r="70" spans="1:13" s="6" customFormat="1" ht="12.5" x14ac:dyDescent="0.25">
      <c r="A70" s="164"/>
      <c r="B70" s="21" t="s">
        <v>7673</v>
      </c>
      <c r="C70" s="1069"/>
      <c r="D70" s="1063"/>
      <c r="E70" s="563"/>
      <c r="F70" s="1065"/>
      <c r="G70" s="36"/>
      <c r="H70" s="42"/>
      <c r="I70" s="42"/>
      <c r="J70" s="42"/>
      <c r="K70" s="36"/>
    </row>
    <row r="71" spans="1:13" s="6" customFormat="1" ht="12.5" x14ac:dyDescent="0.25">
      <c r="A71" s="164"/>
      <c r="B71" s="21" t="s">
        <v>7674</v>
      </c>
      <c r="C71" s="1069"/>
      <c r="D71" s="1063"/>
      <c r="E71" s="563"/>
      <c r="F71" s="1065"/>
      <c r="G71" s="36"/>
      <c r="H71" s="42"/>
      <c r="I71" s="42"/>
      <c r="J71" s="42"/>
      <c r="K71" s="36"/>
    </row>
    <row r="72" spans="1:13" s="6" customFormat="1" ht="12.5" x14ac:dyDescent="0.25">
      <c r="A72" s="164"/>
      <c r="B72" s="21" t="s">
        <v>7237</v>
      </c>
      <c r="C72" s="1069"/>
      <c r="D72" s="1063"/>
      <c r="E72" s="563"/>
      <c r="F72" s="1065"/>
      <c r="G72" s="36"/>
      <c r="H72" s="42"/>
      <c r="I72" s="42"/>
      <c r="J72" s="42"/>
      <c r="K72" s="36"/>
    </row>
    <row r="73" spans="1:13" s="6" customFormat="1" ht="12.5" x14ac:dyDescent="0.25">
      <c r="A73" s="164"/>
      <c r="B73" s="21" t="s">
        <v>7675</v>
      </c>
      <c r="C73" s="1070"/>
      <c r="D73" s="678"/>
      <c r="E73" s="563"/>
      <c r="F73" s="1065"/>
      <c r="G73" s="36"/>
      <c r="H73" s="42"/>
      <c r="I73" s="42"/>
      <c r="J73" s="42"/>
      <c r="K73" s="36"/>
    </row>
    <row r="74" spans="1:13" s="6" customFormat="1" ht="12.5" x14ac:dyDescent="0.25">
      <c r="A74" s="164"/>
      <c r="B74" s="69" t="s">
        <v>7676</v>
      </c>
      <c r="C74" s="1067"/>
      <c r="D74" s="678"/>
      <c r="E74" s="563"/>
      <c r="F74" s="1065"/>
      <c r="G74" s="36"/>
      <c r="H74" s="42"/>
      <c r="I74" s="42"/>
      <c r="J74" s="42"/>
      <c r="K74" s="36"/>
    </row>
    <row r="75" spans="1:13" s="6" customFormat="1" ht="12.5" x14ac:dyDescent="0.25">
      <c r="A75" s="164"/>
      <c r="B75" s="21" t="s">
        <v>7677</v>
      </c>
      <c r="C75" s="1069"/>
      <c r="D75" s="1063"/>
      <c r="E75" s="563"/>
      <c r="F75" s="1065"/>
      <c r="G75" s="36"/>
      <c r="H75" s="42"/>
      <c r="I75" s="42"/>
      <c r="J75" s="42"/>
      <c r="K75" s="36"/>
    </row>
    <row r="76" spans="1:13" s="6" customFormat="1" ht="12.5" x14ac:dyDescent="0.25">
      <c r="A76" s="164"/>
      <c r="B76" s="21" t="s">
        <v>7678</v>
      </c>
      <c r="C76" s="1069"/>
      <c r="D76" s="1063"/>
      <c r="E76" s="563"/>
      <c r="F76" s="1065"/>
      <c r="G76" s="36"/>
      <c r="H76" s="42"/>
      <c r="I76" s="42"/>
      <c r="J76" s="42"/>
      <c r="K76" s="36"/>
    </row>
    <row r="77" spans="1:13" s="6" customFormat="1" ht="13" x14ac:dyDescent="0.25">
      <c r="A77" s="164"/>
      <c r="B77" s="21" t="s">
        <v>7242</v>
      </c>
      <c r="C77" s="1070"/>
      <c r="D77" s="678"/>
      <c r="E77" s="1071"/>
      <c r="F77" s="1065"/>
      <c r="G77" s="36"/>
      <c r="H77" s="42"/>
      <c r="I77" s="42"/>
      <c r="J77" s="42"/>
      <c r="K77" s="36"/>
    </row>
    <row r="78" spans="1:13" s="6" customFormat="1" ht="13" x14ac:dyDescent="0.3">
      <c r="A78" s="164"/>
      <c r="B78" s="102" t="s">
        <v>4102</v>
      </c>
      <c r="C78" s="1072">
        <f>SUM(C67:C77)</f>
        <v>0</v>
      </c>
      <c r="D78" s="1063"/>
      <c r="E78" s="678"/>
      <c r="F78" s="1073"/>
      <c r="G78" s="36"/>
      <c r="H78" s="42"/>
      <c r="I78" s="42"/>
      <c r="J78" s="42"/>
      <c r="K78" s="36"/>
    </row>
    <row r="79" spans="1:13" s="6" customFormat="1" ht="13" x14ac:dyDescent="0.3">
      <c r="A79" s="164"/>
      <c r="B79" s="102"/>
      <c r="C79" s="1074"/>
      <c r="D79" s="678"/>
      <c r="E79" s="678"/>
      <c r="F79" s="1073"/>
      <c r="G79" s="36"/>
      <c r="H79" s="42"/>
      <c r="I79" s="42"/>
      <c r="J79" s="42"/>
      <c r="K79" s="36"/>
    </row>
    <row r="80" spans="1:13" s="6" customFormat="1" ht="12.5" x14ac:dyDescent="0.25">
      <c r="A80" s="164"/>
      <c r="B80" s="70"/>
      <c r="C80" s="1075"/>
      <c r="D80" s="1075"/>
      <c r="E80" s="1055"/>
      <c r="F80" s="678"/>
      <c r="G80" s="678"/>
      <c r="H80" s="678"/>
      <c r="I80" s="36"/>
      <c r="J80" s="42"/>
      <c r="K80" s="42"/>
      <c r="L80" s="42"/>
      <c r="M80" s="36"/>
    </row>
    <row r="81" spans="1:13" s="6" customFormat="1" ht="28" x14ac:dyDescent="0.25">
      <c r="A81" s="164"/>
      <c r="B81" s="1047" t="s">
        <v>7679</v>
      </c>
      <c r="C81" s="16" t="s">
        <v>7668</v>
      </c>
      <c r="D81" s="1075"/>
      <c r="E81" s="1055"/>
      <c r="F81" s="678"/>
      <c r="G81" s="678"/>
      <c r="H81" s="678"/>
      <c r="I81" s="36"/>
      <c r="J81" s="42"/>
      <c r="K81" s="42"/>
      <c r="L81" s="42"/>
      <c r="M81" s="36"/>
    </row>
    <row r="82" spans="1:13" s="6" customFormat="1" ht="13" x14ac:dyDescent="0.3">
      <c r="A82" s="164"/>
      <c r="B82" s="93"/>
      <c r="C82" s="652" t="s">
        <v>7253</v>
      </c>
      <c r="D82" s="1075"/>
      <c r="E82" s="1055"/>
      <c r="F82" s="678"/>
      <c r="G82" s="678"/>
      <c r="H82" s="678"/>
      <c r="I82" s="36"/>
      <c r="J82" s="42"/>
      <c r="K82" s="42"/>
      <c r="L82" s="42"/>
      <c r="M82" s="36"/>
    </row>
    <row r="83" spans="1:13" s="6" customFormat="1" ht="12.5" x14ac:dyDescent="0.25">
      <c r="A83" s="164"/>
      <c r="C83" s="677"/>
      <c r="D83" s="1075"/>
      <c r="E83" s="1055"/>
      <c r="F83" s="678"/>
      <c r="G83" s="678"/>
      <c r="H83" s="678"/>
      <c r="I83" s="36"/>
      <c r="J83" s="42"/>
      <c r="K83" s="42"/>
      <c r="L83" s="42"/>
      <c r="M83" s="36"/>
    </row>
    <row r="84" spans="1:13" s="6" customFormat="1" ht="12.5" x14ac:dyDescent="0.25">
      <c r="A84" s="164"/>
      <c r="B84" s="1042" t="s">
        <v>7664</v>
      </c>
      <c r="C84" s="269"/>
      <c r="D84" s="1075"/>
      <c r="E84" s="1055"/>
      <c r="F84" s="678"/>
      <c r="G84" s="678"/>
      <c r="H84" s="678"/>
      <c r="I84" s="36"/>
      <c r="J84" s="42"/>
      <c r="K84" s="42"/>
      <c r="L84" s="42"/>
      <c r="M84" s="36"/>
    </row>
    <row r="85" spans="1:13" s="6" customFormat="1" ht="12.5" x14ac:dyDescent="0.25">
      <c r="A85" s="164"/>
      <c r="B85" s="1042" t="s">
        <v>7665</v>
      </c>
      <c r="C85" s="269"/>
      <c r="D85" s="1075"/>
      <c r="E85" s="1055"/>
      <c r="F85" s="678"/>
      <c r="G85" s="678"/>
      <c r="H85" s="678"/>
      <c r="I85" s="36"/>
      <c r="J85" s="42"/>
      <c r="K85" s="42"/>
      <c r="L85" s="42"/>
      <c r="M85" s="36"/>
    </row>
    <row r="86" spans="1:13" s="6" customFormat="1" ht="12.5" x14ac:dyDescent="0.25">
      <c r="A86" s="164"/>
      <c r="B86" s="1042" t="s">
        <v>7666</v>
      </c>
      <c r="C86" s="269"/>
      <c r="D86" s="1075"/>
      <c r="E86" s="1055"/>
      <c r="F86" s="678"/>
      <c r="G86" s="678"/>
      <c r="H86" s="678"/>
      <c r="I86" s="36"/>
      <c r="J86" s="42"/>
      <c r="K86" s="42"/>
      <c r="L86" s="42"/>
      <c r="M86" s="36"/>
    </row>
    <row r="87" spans="1:13" s="6" customFormat="1" ht="12.5" x14ac:dyDescent="0.25">
      <c r="A87" s="164"/>
      <c r="B87" s="1042" t="s">
        <v>7667</v>
      </c>
      <c r="C87" s="269"/>
      <c r="D87" s="1075"/>
      <c r="E87" s="1055"/>
      <c r="F87" s="678"/>
      <c r="G87" s="678"/>
      <c r="H87" s="678"/>
      <c r="I87" s="36"/>
      <c r="J87" s="42"/>
      <c r="K87" s="42"/>
      <c r="L87" s="42"/>
      <c r="M87" s="36"/>
    </row>
    <row r="88" spans="1:13" s="6" customFormat="1" ht="13.5" thickBot="1" x14ac:dyDescent="0.3">
      <c r="A88" s="164"/>
      <c r="B88" s="1054" t="s">
        <v>7256</v>
      </c>
      <c r="C88" s="681">
        <f>SUM(C84:C87)</f>
        <v>0</v>
      </c>
      <c r="D88" s="1076"/>
      <c r="E88" s="1076"/>
      <c r="F88" s="1076"/>
      <c r="G88" s="1076"/>
      <c r="H88" s="1076"/>
      <c r="I88" s="1076"/>
      <c r="J88" s="1076"/>
      <c r="K88" s="1076"/>
      <c r="L88" s="1077"/>
      <c r="M88" s="70"/>
    </row>
    <row r="89" spans="1:13" s="6" customFormat="1" ht="13.5" thickTop="1" x14ac:dyDescent="0.25">
      <c r="A89" s="164"/>
      <c r="B89" s="783"/>
      <c r="C89" s="1078"/>
      <c r="D89" s="1076"/>
      <c r="E89" s="1076"/>
      <c r="F89" s="1076"/>
      <c r="G89" s="1076"/>
      <c r="H89" s="1076"/>
      <c r="I89" s="1076"/>
      <c r="J89" s="1076"/>
      <c r="K89" s="1076"/>
      <c r="L89" s="1077"/>
      <c r="M89" s="70"/>
    </row>
    <row r="90" spans="1:13" s="6" customFormat="1" ht="15.5" x14ac:dyDescent="0.35">
      <c r="A90" s="164"/>
      <c r="B90" s="1299" t="s">
        <v>4175</v>
      </c>
      <c r="C90" s="1300"/>
      <c r="D90" s="1300"/>
      <c r="E90" s="1300"/>
      <c r="F90" s="1300"/>
      <c r="G90" s="1300"/>
      <c r="H90" s="1300"/>
      <c r="I90" s="1300"/>
      <c r="J90" s="1300"/>
      <c r="K90" s="1300"/>
      <c r="L90" s="1300"/>
      <c r="M90" s="1301"/>
    </row>
    <row r="91" spans="1:13" s="6" customFormat="1" ht="28" hidden="1" x14ac:dyDescent="0.25">
      <c r="A91" s="164"/>
      <c r="B91" s="1047" t="s">
        <v>7680</v>
      </c>
      <c r="C91" s="16" t="s">
        <v>7668</v>
      </c>
      <c r="D91" s="1076"/>
      <c r="E91" s="1076"/>
      <c r="F91" s="1076"/>
      <c r="G91" s="1076"/>
      <c r="H91" s="1076"/>
      <c r="I91" s="1076"/>
      <c r="J91" s="1076"/>
      <c r="K91" s="1076"/>
      <c r="L91" s="1077"/>
      <c r="M91" s="70"/>
    </row>
    <row r="92" spans="1:13" s="6" customFormat="1" ht="13" hidden="1" x14ac:dyDescent="0.3">
      <c r="A92" s="164"/>
      <c r="B92" s="93"/>
      <c r="C92" s="652" t="s">
        <v>7253</v>
      </c>
      <c r="D92" s="1076"/>
      <c r="E92" s="1076"/>
      <c r="F92" s="1076"/>
      <c r="G92" s="1076"/>
      <c r="H92" s="1076"/>
      <c r="I92" s="1076"/>
      <c r="J92" s="1076"/>
      <c r="K92" s="1076"/>
      <c r="L92" s="1077"/>
      <c r="M92" s="70"/>
    </row>
    <row r="93" spans="1:13" s="6" customFormat="1" ht="13" hidden="1" x14ac:dyDescent="0.25">
      <c r="A93" s="164"/>
      <c r="C93" s="677"/>
      <c r="D93" s="1076"/>
      <c r="E93" s="1076"/>
      <c r="F93" s="1076"/>
      <c r="G93" s="1076"/>
      <c r="H93" s="1076"/>
      <c r="I93" s="1076"/>
      <c r="J93" s="1076"/>
      <c r="K93" s="1076"/>
      <c r="L93" s="1077"/>
      <c r="M93" s="70"/>
    </row>
    <row r="94" spans="1:13" s="6" customFormat="1" ht="12.5" hidden="1" x14ac:dyDescent="0.25">
      <c r="B94" s="1042" t="s">
        <v>7681</v>
      </c>
      <c r="C94" s="1079"/>
      <c r="D94" s="7"/>
      <c r="E94" s="7"/>
      <c r="F94" s="7"/>
      <c r="G94" s="7"/>
      <c r="H94" s="7"/>
      <c r="I94" s="7"/>
      <c r="J94" s="7"/>
      <c r="K94" s="7"/>
      <c r="L94" s="7"/>
    </row>
    <row r="95" spans="1:13" s="6" customFormat="1" ht="12.5" hidden="1" x14ac:dyDescent="0.25">
      <c r="B95" s="1042" t="s">
        <v>7682</v>
      </c>
      <c r="C95" s="1079"/>
    </row>
    <row r="96" spans="1:13" s="6" customFormat="1" ht="13" hidden="1" x14ac:dyDescent="0.25">
      <c r="B96" s="1054" t="s">
        <v>7683</v>
      </c>
      <c r="C96" s="1080">
        <f>SUM(C94:C95)</f>
        <v>0</v>
      </c>
    </row>
    <row r="97" spans="1:13" s="6" customFormat="1" ht="12.5" x14ac:dyDescent="0.25">
      <c r="B97" s="1305"/>
      <c r="C97" s="1306"/>
      <c r="D97" s="1306"/>
      <c r="E97" s="1306"/>
      <c r="F97" s="1306"/>
      <c r="G97" s="1306"/>
      <c r="H97" s="1306"/>
      <c r="I97" s="1306"/>
      <c r="J97" s="1306"/>
      <c r="K97" s="1306"/>
      <c r="L97" s="1306"/>
      <c r="M97" s="1307"/>
    </row>
    <row r="98" spans="1:13" s="6" customFormat="1" ht="12.5" x14ac:dyDescent="0.25">
      <c r="B98" s="1308"/>
      <c r="C98" s="1309"/>
      <c r="D98" s="1309"/>
      <c r="E98" s="1309"/>
      <c r="F98" s="1309"/>
      <c r="G98" s="1309"/>
      <c r="H98" s="1309"/>
      <c r="I98" s="1309"/>
      <c r="J98" s="1309"/>
      <c r="K98" s="1309"/>
      <c r="L98" s="1309"/>
      <c r="M98" s="1310"/>
    </row>
    <row r="99" spans="1:13" s="6" customFormat="1" ht="12.5" x14ac:dyDescent="0.25">
      <c r="B99" s="1311"/>
      <c r="C99" s="1312"/>
      <c r="D99" s="1312"/>
      <c r="E99" s="1312"/>
      <c r="F99" s="1312"/>
      <c r="G99" s="1312"/>
      <c r="H99" s="1312"/>
      <c r="I99" s="1312"/>
      <c r="J99" s="1312"/>
      <c r="K99" s="1312"/>
      <c r="L99" s="1312"/>
      <c r="M99" s="1313"/>
    </row>
    <row r="100" spans="1:13" s="6" customFormat="1" ht="12.75" customHeight="1" x14ac:dyDescent="0.25"/>
    <row r="101" spans="1:13" s="6" customFormat="1" ht="12.75" customHeight="1" x14ac:dyDescent="0.25"/>
    <row r="102" spans="1:13" s="6" customFormat="1" ht="12.75" customHeight="1" x14ac:dyDescent="0.25"/>
    <row r="103" spans="1:13" s="6" customFormat="1" ht="13" x14ac:dyDescent="0.3">
      <c r="A103" s="126" t="s">
        <v>90</v>
      </c>
      <c r="B103" s="126" t="s">
        <v>91</v>
      </c>
      <c r="C103" s="126" t="s">
        <v>92</v>
      </c>
      <c r="D103" s="127" t="s">
        <v>93</v>
      </c>
    </row>
    <row r="104" spans="1:13" s="6" customFormat="1" ht="15" customHeight="1" x14ac:dyDescent="0.25">
      <c r="A104" s="1081" t="s">
        <v>3383</v>
      </c>
      <c r="B104" s="130" t="s">
        <v>7684</v>
      </c>
      <c r="C104" s="131">
        <f>L8+L23-SUM('LP-Balance sheet'!I9:L9)</f>
        <v>0</v>
      </c>
      <c r="D104" s="132" t="s">
        <v>96</v>
      </c>
    </row>
    <row r="105" spans="1:13" s="6" customFormat="1" ht="12.5" x14ac:dyDescent="0.25">
      <c r="A105" s="129" t="s">
        <v>3385</v>
      </c>
      <c r="B105" s="130" t="s">
        <v>7685</v>
      </c>
      <c r="C105" s="131">
        <f>L9-L10</f>
        <v>0</v>
      </c>
      <c r="D105" s="132" t="s">
        <v>96</v>
      </c>
    </row>
    <row r="106" spans="1:13" s="6" customFormat="1" ht="12.5" x14ac:dyDescent="0.25">
      <c r="A106" s="129" t="s">
        <v>3386</v>
      </c>
      <c r="B106" s="130" t="s">
        <v>7686</v>
      </c>
      <c r="C106" s="131">
        <f>L24-L25</f>
        <v>0</v>
      </c>
      <c r="D106" s="132" t="s">
        <v>96</v>
      </c>
    </row>
    <row r="107" spans="1:13" s="6" customFormat="1" ht="12.5" x14ac:dyDescent="0.25">
      <c r="A107" s="129" t="s">
        <v>3387</v>
      </c>
      <c r="B107" s="130" t="s">
        <v>7687</v>
      </c>
      <c r="C107" s="131">
        <f>L35-L47</f>
        <v>0</v>
      </c>
      <c r="D107" s="132" t="s">
        <v>96</v>
      </c>
    </row>
    <row r="108" spans="1:13" s="7" customFormat="1" ht="12.5" x14ac:dyDescent="0.25">
      <c r="A108" s="129" t="s">
        <v>3388</v>
      </c>
      <c r="B108" s="130" t="s">
        <v>7688</v>
      </c>
      <c r="C108" s="131">
        <f>L53+'LP-I&amp;E NCS Subjective analysis'!E62+'LP-Intangibles'!J45+'LP-Current Assets &amp; AHFS'!F94</f>
        <v>0</v>
      </c>
      <c r="D108" s="132" t="s">
        <v>96</v>
      </c>
    </row>
    <row r="109" spans="1:13" s="6" customFormat="1" ht="25" x14ac:dyDescent="0.25">
      <c r="A109" s="129" t="s">
        <v>3390</v>
      </c>
      <c r="B109" s="130" t="s">
        <v>7689</v>
      </c>
      <c r="C109" s="131">
        <f>C65-SUM('LP-Balance sheet'!I10:L10)</f>
        <v>0</v>
      </c>
      <c r="D109" s="1082" t="s">
        <v>96</v>
      </c>
    </row>
    <row r="110" spans="1:13" s="6" customFormat="1" ht="12.5" x14ac:dyDescent="0.25">
      <c r="A110" s="129" t="s">
        <v>3395</v>
      </c>
      <c r="B110" s="130" t="s">
        <v>7690</v>
      </c>
      <c r="C110" s="131">
        <f>C67-C66</f>
        <v>0</v>
      </c>
      <c r="D110" s="1083" t="s">
        <v>96</v>
      </c>
    </row>
    <row r="111" spans="1:13" s="7" customFormat="1" ht="25" x14ac:dyDescent="0.25">
      <c r="A111" s="129" t="s">
        <v>3398</v>
      </c>
      <c r="B111" s="130" t="s">
        <v>7691</v>
      </c>
      <c r="C111" s="131">
        <f>C88-C78</f>
        <v>0</v>
      </c>
      <c r="D111" s="1082" t="s">
        <v>96</v>
      </c>
    </row>
    <row r="112" spans="1:13" s="7" customFormat="1" ht="12.5" hidden="1" x14ac:dyDescent="0.25">
      <c r="A112" s="129" t="s">
        <v>3402</v>
      </c>
      <c r="B112" s="130" t="s">
        <v>7692</v>
      </c>
      <c r="C112" s="131">
        <v>0</v>
      </c>
      <c r="D112" s="1082" t="s">
        <v>96</v>
      </c>
    </row>
    <row r="113" spans="1:4" s="6" customFormat="1" ht="12.75" customHeight="1" x14ac:dyDescent="0.25"/>
    <row r="114" spans="1:4" s="6" customFormat="1" ht="12.75" customHeight="1" x14ac:dyDescent="0.25"/>
    <row r="115" spans="1:4" s="6" customFormat="1" ht="12.75" customHeight="1" x14ac:dyDescent="0.25">
      <c r="A115" s="584" t="s">
        <v>79</v>
      </c>
      <c r="B115" s="585"/>
      <c r="C115" s="587"/>
      <c r="D115" s="588"/>
    </row>
    <row r="116" spans="1:4" s="6" customFormat="1" ht="12.75" customHeight="1" x14ac:dyDescent="0.3">
      <c r="A116" s="1084"/>
      <c r="B116" s="1085" t="s">
        <v>7693</v>
      </c>
      <c r="C116" s="807">
        <f>-L14-L15-L29-L30</f>
        <v>0</v>
      </c>
      <c r="D116" s="808"/>
    </row>
  </sheetData>
  <mergeCells count="8">
    <mergeCell ref="B90:M90"/>
    <mergeCell ref="B97:M99"/>
    <mergeCell ref="D2:H2"/>
    <mergeCell ref="E61:H61"/>
    <mergeCell ref="E62:G62"/>
    <mergeCell ref="E63:G63"/>
    <mergeCell ref="E64:G64"/>
    <mergeCell ref="E65:G65"/>
  </mergeCells>
  <dataValidations count="6">
    <dataValidation type="whole" allowBlank="1" showInputMessage="1" showErrorMessage="1" error="Whole numbers only in this cell" sqref="H63:H64">
      <formula1>-10000000000000</formula1>
      <formula2>100000000000000</formula2>
    </dataValidation>
    <dataValidation type="whole" operator="greaterThanOrEqual" allowBlank="1" showInputMessage="1" showErrorMessage="1" sqref="C43:K46">
      <formula1>0</formula1>
    </dataValidation>
    <dataValidation type="whole" operator="lessThan" allowBlank="1" showInputMessage="1" showErrorMessage="1" error="Enter negative whole numbers only in this cell._x000a_" sqref="C13:I13 K13">
      <formula1>0</formula1>
    </dataValidation>
    <dataValidation type="whole" operator="greaterThan" allowBlank="1" showInputMessage="1" showErrorMessage="1" error="Enter positive whole numbers only in this cell" sqref="C11:K11">
      <formula1>0</formula1>
    </dataValidation>
    <dataValidation type="whole" operator="greaterThan" allowBlank="1" showInputMessage="1" showErrorMessage="1" sqref="C69">
      <formula1>0</formula1>
    </dataValidation>
    <dataValidation type="whole" operator="lessThan" allowBlank="1" showInputMessage="1" showErrorMessage="1" sqref="C72 K26 F26:I26 C26:D26">
      <formula1>0</formula1>
    </dataValidation>
  </dataValidations>
  <printOptions headings="1" gridLines="1"/>
  <pageMargins left="0.74803149606299213" right="0.74803149606299213" top="0.98425196850393704" bottom="0.98425196850393704" header="0.51181102362204722" footer="0.51181102362204722"/>
  <pageSetup paperSize="9" scale="3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N59"/>
  <sheetViews>
    <sheetView showGridLines="0" zoomScale="85" workbookViewId="0"/>
  </sheetViews>
  <sheetFormatPr defaultRowHeight="12.75" customHeight="1" x14ac:dyDescent="0.25"/>
  <cols>
    <col min="2" max="2" width="69" customWidth="1"/>
    <col min="3" max="10" width="15.81640625" customWidth="1"/>
    <col min="13" max="14" width="9.1796875" customWidth="1"/>
  </cols>
  <sheetData>
    <row r="1" spans="1:10" s="643" customFormat="1" ht="18" x14ac:dyDescent="0.4">
      <c r="A1" s="641"/>
      <c r="B1" s="642"/>
      <c r="C1" s="470"/>
      <c r="D1" s="470"/>
      <c r="E1" s="470"/>
      <c r="F1" s="470"/>
      <c r="G1" s="470"/>
      <c r="H1" s="470"/>
      <c r="I1" s="470"/>
      <c r="J1" s="470"/>
    </row>
    <row r="2" spans="1:10" s="643" customFormat="1" ht="20" x14ac:dyDescent="0.4">
      <c r="A2" s="641"/>
      <c r="B2" s="644" t="s">
        <v>7224</v>
      </c>
      <c r="C2" s="1314" t="s">
        <v>7225</v>
      </c>
      <c r="D2" s="1314"/>
      <c r="E2" s="1314"/>
      <c r="F2" s="1314"/>
      <c r="G2" s="1314"/>
      <c r="H2" s="645"/>
      <c r="I2" s="645"/>
      <c r="J2" s="645"/>
    </row>
    <row r="3" spans="1:10" s="643" customFormat="1" ht="18" x14ac:dyDescent="0.4">
      <c r="A3" s="641"/>
      <c r="B3" s="646"/>
      <c r="C3" s="645"/>
      <c r="D3" s="645"/>
      <c r="E3" s="645"/>
      <c r="F3" s="645"/>
      <c r="G3" s="645"/>
      <c r="H3" s="645"/>
      <c r="I3" s="645"/>
      <c r="J3" s="645"/>
    </row>
    <row r="4" spans="1:10" s="643" customFormat="1" ht="52" x14ac:dyDescent="0.25">
      <c r="A4" s="515"/>
      <c r="B4" s="647" t="s">
        <v>7226</v>
      </c>
      <c r="C4" s="648" t="s">
        <v>7227</v>
      </c>
      <c r="D4" s="648" t="s">
        <v>7228</v>
      </c>
      <c r="E4" s="648" t="s">
        <v>7229</v>
      </c>
      <c r="F4" s="648" t="s">
        <v>7230</v>
      </c>
      <c r="G4" s="648" t="s">
        <v>7231</v>
      </c>
      <c r="H4" s="649" t="s">
        <v>7232</v>
      </c>
      <c r="I4" s="650" t="s">
        <v>7233</v>
      </c>
      <c r="J4" s="648" t="s">
        <v>33</v>
      </c>
    </row>
    <row r="5" spans="1:10" s="643" customFormat="1" ht="13" x14ac:dyDescent="0.3">
      <c r="A5" s="515"/>
      <c r="B5" s="651"/>
      <c r="C5" s="652" t="s">
        <v>6</v>
      </c>
      <c r="D5" s="652" t="s">
        <v>6</v>
      </c>
      <c r="E5" s="652" t="s">
        <v>6</v>
      </c>
      <c r="F5" s="652" t="s">
        <v>6</v>
      </c>
      <c r="G5" s="652" t="s">
        <v>6</v>
      </c>
      <c r="H5" s="653" t="s">
        <v>6</v>
      </c>
      <c r="I5" s="654" t="s">
        <v>6</v>
      </c>
      <c r="J5" s="652" t="s">
        <v>6</v>
      </c>
    </row>
    <row r="6" spans="1:10" s="643" customFormat="1" ht="15.5" x14ac:dyDescent="0.35">
      <c r="A6" s="515"/>
      <c r="B6" s="655" t="s">
        <v>7234</v>
      </c>
      <c r="C6" s="656"/>
      <c r="D6" s="656"/>
      <c r="E6" s="656"/>
      <c r="F6" s="656"/>
      <c r="G6" s="656"/>
      <c r="H6" s="656"/>
      <c r="I6" s="656"/>
      <c r="J6" s="656"/>
    </row>
    <row r="7" spans="1:10" s="643" customFormat="1" ht="12.5" x14ac:dyDescent="0.25">
      <c r="A7" s="515"/>
      <c r="B7" s="657" t="s">
        <v>3549</v>
      </c>
      <c r="C7" s="658"/>
      <c r="D7" s="658"/>
      <c r="E7" s="658"/>
      <c r="F7" s="658"/>
      <c r="G7" s="658"/>
      <c r="H7" s="658"/>
      <c r="I7" s="658"/>
      <c r="J7" s="659">
        <f t="shared" ref="J7:J18" si="0">SUM(C7:I7)</f>
        <v>0</v>
      </c>
    </row>
    <row r="8" spans="1:10" s="643" customFormat="1" ht="12.5" x14ac:dyDescent="0.25">
      <c r="A8" s="515"/>
      <c r="B8" s="657" t="s">
        <v>4</v>
      </c>
      <c r="C8" s="660"/>
      <c r="D8" s="660"/>
      <c r="E8" s="660"/>
      <c r="F8" s="660"/>
      <c r="G8" s="660"/>
      <c r="H8" s="660"/>
      <c r="I8" s="660"/>
      <c r="J8" s="661">
        <f t="shared" si="0"/>
        <v>0</v>
      </c>
    </row>
    <row r="9" spans="1:10" s="643" customFormat="1" ht="13.5" thickBot="1" x14ac:dyDescent="0.3">
      <c r="A9" s="515"/>
      <c r="B9" s="662" t="s">
        <v>7235</v>
      </c>
      <c r="C9" s="663">
        <f>SUM(C7:C8)</f>
        <v>0</v>
      </c>
      <c r="D9" s="663">
        <f t="shared" ref="D9:J9" si="1">SUM(D7:D8)</f>
        <v>0</v>
      </c>
      <c r="E9" s="663">
        <f t="shared" si="1"/>
        <v>0</v>
      </c>
      <c r="F9" s="663">
        <f t="shared" si="1"/>
        <v>0</v>
      </c>
      <c r="G9" s="663">
        <f t="shared" si="1"/>
        <v>0</v>
      </c>
      <c r="H9" s="663">
        <f t="shared" si="1"/>
        <v>0</v>
      </c>
      <c r="I9" s="663">
        <f t="shared" si="1"/>
        <v>0</v>
      </c>
      <c r="J9" s="663">
        <f t="shared" si="1"/>
        <v>0</v>
      </c>
    </row>
    <row r="10" spans="1:10" s="643" customFormat="1" ht="13" thickTop="1" x14ac:dyDescent="0.25">
      <c r="A10" s="515"/>
      <c r="B10" s="664" t="s">
        <v>38</v>
      </c>
      <c r="C10" s="665">
        <f>C9</f>
        <v>0</v>
      </c>
      <c r="D10" s="665">
        <f t="shared" ref="D10:I10" si="2">D9</f>
        <v>0</v>
      </c>
      <c r="E10" s="665">
        <f t="shared" si="2"/>
        <v>0</v>
      </c>
      <c r="F10" s="665">
        <f t="shared" si="2"/>
        <v>0</v>
      </c>
      <c r="G10" s="665">
        <f t="shared" si="2"/>
        <v>0</v>
      </c>
      <c r="H10" s="665">
        <f t="shared" si="2"/>
        <v>0</v>
      </c>
      <c r="I10" s="665">
        <f t="shared" si="2"/>
        <v>0</v>
      </c>
      <c r="J10" s="666">
        <f t="shared" si="0"/>
        <v>0</v>
      </c>
    </row>
    <row r="11" spans="1:10" s="643" customFormat="1" ht="12.5" x14ac:dyDescent="0.25">
      <c r="A11" s="515"/>
      <c r="B11" s="657" t="s">
        <v>53</v>
      </c>
      <c r="C11" s="667"/>
      <c r="D11" s="667"/>
      <c r="E11" s="667"/>
      <c r="F11" s="667"/>
      <c r="G11" s="667"/>
      <c r="H11" s="667"/>
      <c r="I11" s="667"/>
      <c r="J11" s="666">
        <f t="shared" si="0"/>
        <v>0</v>
      </c>
    </row>
    <row r="12" spans="1:10" s="643" customFormat="1" ht="12.5" x14ac:dyDescent="0.25">
      <c r="A12" s="515"/>
      <c r="B12" s="657" t="s">
        <v>7236</v>
      </c>
      <c r="C12" s="667"/>
      <c r="D12" s="667"/>
      <c r="E12" s="667"/>
      <c r="F12" s="667"/>
      <c r="G12" s="667"/>
      <c r="H12" s="667"/>
      <c r="I12" s="659"/>
      <c r="J12" s="666">
        <f t="shared" si="0"/>
        <v>0</v>
      </c>
    </row>
    <row r="13" spans="1:10" s="643" customFormat="1" ht="12.5" x14ac:dyDescent="0.25">
      <c r="A13" s="515"/>
      <c r="B13" s="657" t="s">
        <v>7237</v>
      </c>
      <c r="C13" s="667"/>
      <c r="D13" s="667"/>
      <c r="E13" s="667"/>
      <c r="F13" s="667"/>
      <c r="G13" s="667"/>
      <c r="H13" s="667"/>
      <c r="I13" s="667"/>
      <c r="J13" s="666">
        <f t="shared" si="0"/>
        <v>0</v>
      </c>
    </row>
    <row r="14" spans="1:10" s="643" customFormat="1" ht="12.5" x14ac:dyDescent="0.25">
      <c r="A14" s="515"/>
      <c r="B14" s="657" t="s">
        <v>7238</v>
      </c>
      <c r="C14" s="667"/>
      <c r="D14" s="667"/>
      <c r="E14" s="667"/>
      <c r="F14" s="667"/>
      <c r="G14" s="667"/>
      <c r="H14" s="667"/>
      <c r="I14" s="667"/>
      <c r="J14" s="666">
        <f t="shared" si="0"/>
        <v>0</v>
      </c>
    </row>
    <row r="15" spans="1:10" s="643" customFormat="1" ht="12.5" x14ac:dyDescent="0.25">
      <c r="A15" s="515"/>
      <c r="B15" s="657" t="s">
        <v>7239</v>
      </c>
      <c r="C15" s="667"/>
      <c r="D15" s="667"/>
      <c r="E15" s="667"/>
      <c r="F15" s="667"/>
      <c r="G15" s="667"/>
      <c r="H15" s="667"/>
      <c r="I15" s="667"/>
      <c r="J15" s="666">
        <f t="shared" si="0"/>
        <v>0</v>
      </c>
    </row>
    <row r="16" spans="1:10" s="643" customFormat="1" ht="12.5" x14ac:dyDescent="0.25">
      <c r="A16" s="515"/>
      <c r="B16" s="657" t="s">
        <v>7240</v>
      </c>
      <c r="C16" s="667"/>
      <c r="D16" s="667"/>
      <c r="E16" s="667"/>
      <c r="F16" s="667"/>
      <c r="G16" s="667"/>
      <c r="H16" s="667"/>
      <c r="I16" s="667"/>
      <c r="J16" s="666">
        <f t="shared" si="0"/>
        <v>0</v>
      </c>
    </row>
    <row r="17" spans="1:10" s="643" customFormat="1" ht="12.5" x14ac:dyDescent="0.25">
      <c r="A17" s="515"/>
      <c r="B17" s="657" t="s">
        <v>7241</v>
      </c>
      <c r="C17" s="667"/>
      <c r="D17" s="667"/>
      <c r="E17" s="667"/>
      <c r="F17" s="667"/>
      <c r="G17" s="667"/>
      <c r="H17" s="667"/>
      <c r="I17" s="667"/>
      <c r="J17" s="666">
        <f t="shared" si="0"/>
        <v>0</v>
      </c>
    </row>
    <row r="18" spans="1:10" s="643" customFormat="1" ht="12.5" x14ac:dyDescent="0.25">
      <c r="A18" s="515"/>
      <c r="B18" s="657" t="s">
        <v>7242</v>
      </c>
      <c r="C18" s="667"/>
      <c r="D18" s="667"/>
      <c r="E18" s="667"/>
      <c r="F18" s="667"/>
      <c r="G18" s="667"/>
      <c r="H18" s="667"/>
      <c r="I18" s="659"/>
      <c r="J18" s="666">
        <f t="shared" si="0"/>
        <v>0</v>
      </c>
    </row>
    <row r="19" spans="1:10" s="643" customFormat="1" ht="13.5" thickBot="1" x14ac:dyDescent="0.3">
      <c r="A19" s="515"/>
      <c r="B19" s="668" t="s">
        <v>7243</v>
      </c>
      <c r="C19" s="663">
        <f>SUM(C10:C18)</f>
        <v>0</v>
      </c>
      <c r="D19" s="663">
        <f t="shared" ref="D19:J19" si="3">SUM(D10:D18)</f>
        <v>0</v>
      </c>
      <c r="E19" s="663">
        <f t="shared" si="3"/>
        <v>0</v>
      </c>
      <c r="F19" s="663">
        <f t="shared" si="3"/>
        <v>0</v>
      </c>
      <c r="G19" s="663">
        <f t="shared" si="3"/>
        <v>0</v>
      </c>
      <c r="H19" s="663">
        <f t="shared" si="3"/>
        <v>0</v>
      </c>
      <c r="I19" s="663">
        <f t="shared" si="3"/>
        <v>0</v>
      </c>
      <c r="J19" s="663">
        <f t="shared" si="3"/>
        <v>0</v>
      </c>
    </row>
    <row r="20" spans="1:10" s="643" customFormat="1" ht="13" thickTop="1" x14ac:dyDescent="0.25">
      <c r="A20" s="515"/>
      <c r="B20" s="669"/>
      <c r="C20" s="670"/>
      <c r="D20" s="670"/>
      <c r="E20" s="670"/>
      <c r="F20" s="670"/>
      <c r="G20" s="670"/>
      <c r="H20" s="670"/>
      <c r="I20" s="670"/>
      <c r="J20" s="670"/>
    </row>
    <row r="21" spans="1:10" s="643" customFormat="1" ht="15.5" x14ac:dyDescent="0.35">
      <c r="A21" s="515"/>
      <c r="B21" s="655" t="s">
        <v>7244</v>
      </c>
      <c r="C21" s="656"/>
      <c r="D21" s="656"/>
      <c r="E21" s="656"/>
      <c r="F21" s="656"/>
      <c r="G21" s="656"/>
      <c r="H21" s="656"/>
      <c r="I21" s="656"/>
      <c r="J21" s="656"/>
    </row>
    <row r="22" spans="1:10" s="643" customFormat="1" ht="12.5" x14ac:dyDescent="0.25">
      <c r="A22" s="515"/>
      <c r="B22" s="657" t="s">
        <v>3549</v>
      </c>
      <c r="C22" s="658"/>
      <c r="D22" s="658"/>
      <c r="E22" s="658">
        <v>0</v>
      </c>
      <c r="F22" s="658">
        <v>0</v>
      </c>
      <c r="G22" s="659"/>
      <c r="H22" s="658">
        <v>0</v>
      </c>
      <c r="I22" s="658"/>
      <c r="J22" s="659">
        <f t="shared" ref="J22:J32" si="4">SUM(C22:I22)</f>
        <v>0</v>
      </c>
    </row>
    <row r="23" spans="1:10" s="643" customFormat="1" ht="12.5" x14ac:dyDescent="0.25">
      <c r="A23" s="515"/>
      <c r="B23" s="657" t="s">
        <v>4</v>
      </c>
      <c r="C23" s="660"/>
      <c r="D23" s="660"/>
      <c r="E23" s="660"/>
      <c r="F23" s="660"/>
      <c r="G23" s="661"/>
      <c r="H23" s="660"/>
      <c r="I23" s="660"/>
      <c r="J23" s="661">
        <f t="shared" si="4"/>
        <v>0</v>
      </c>
    </row>
    <row r="24" spans="1:10" s="643" customFormat="1" ht="13.5" thickBot="1" x14ac:dyDescent="0.3">
      <c r="A24" s="515"/>
      <c r="B24" s="662" t="s">
        <v>7235</v>
      </c>
      <c r="C24" s="663">
        <f>SUM(C22:C23)</f>
        <v>0</v>
      </c>
      <c r="D24" s="663">
        <f t="shared" ref="D24:I24" si="5">SUM(D22:D23)</f>
        <v>0</v>
      </c>
      <c r="E24" s="663">
        <f t="shared" si="5"/>
        <v>0</v>
      </c>
      <c r="F24" s="663">
        <f t="shared" si="5"/>
        <v>0</v>
      </c>
      <c r="G24" s="671"/>
      <c r="H24" s="663">
        <f t="shared" si="5"/>
        <v>0</v>
      </c>
      <c r="I24" s="663">
        <f t="shared" si="5"/>
        <v>0</v>
      </c>
      <c r="J24" s="663">
        <f>SUM(J22:J23)</f>
        <v>0</v>
      </c>
    </row>
    <row r="25" spans="1:10" s="643" customFormat="1" ht="13" thickTop="1" x14ac:dyDescent="0.25">
      <c r="A25" s="515"/>
      <c r="B25" s="664" t="s">
        <v>38</v>
      </c>
      <c r="C25" s="665">
        <f>C24</f>
        <v>0</v>
      </c>
      <c r="D25" s="665">
        <f>D24</f>
        <v>0</v>
      </c>
      <c r="E25" s="665">
        <f>E24</f>
        <v>0</v>
      </c>
      <c r="F25" s="665">
        <f>F24</f>
        <v>0</v>
      </c>
      <c r="G25" s="665"/>
      <c r="H25" s="665">
        <f>H24</f>
        <v>0</v>
      </c>
      <c r="I25" s="665">
        <f>I24</f>
        <v>0</v>
      </c>
      <c r="J25" s="666">
        <f t="shared" si="4"/>
        <v>0</v>
      </c>
    </row>
    <row r="26" spans="1:10" s="643" customFormat="1" ht="12.5" x14ac:dyDescent="0.25">
      <c r="A26" s="515"/>
      <c r="B26" s="657" t="s">
        <v>7245</v>
      </c>
      <c r="C26" s="672"/>
      <c r="D26" s="672"/>
      <c r="E26" s="672"/>
      <c r="F26" s="672"/>
      <c r="G26" s="659"/>
      <c r="H26" s="667"/>
      <c r="I26" s="667"/>
      <c r="J26" s="666">
        <f t="shared" si="4"/>
        <v>0</v>
      </c>
    </row>
    <row r="27" spans="1:10" s="643" customFormat="1" ht="12.5" x14ac:dyDescent="0.25">
      <c r="A27" s="515"/>
      <c r="B27" s="657" t="s">
        <v>7237</v>
      </c>
      <c r="C27" s="672"/>
      <c r="D27" s="672"/>
      <c r="E27" s="672"/>
      <c r="F27" s="672"/>
      <c r="G27" s="659"/>
      <c r="H27" s="667"/>
      <c r="I27" s="667"/>
      <c r="J27" s="666">
        <f t="shared" si="4"/>
        <v>0</v>
      </c>
    </row>
    <row r="28" spans="1:10" s="643" customFormat="1" ht="12.5" x14ac:dyDescent="0.25">
      <c r="A28" s="515"/>
      <c r="B28" s="657" t="s">
        <v>7246</v>
      </c>
      <c r="C28" s="672"/>
      <c r="D28" s="672"/>
      <c r="E28" s="672"/>
      <c r="F28" s="672"/>
      <c r="G28" s="659"/>
      <c r="H28" s="667"/>
      <c r="I28" s="667"/>
      <c r="J28" s="666">
        <f t="shared" si="4"/>
        <v>0</v>
      </c>
    </row>
    <row r="29" spans="1:10" s="643" customFormat="1" ht="12.5" x14ac:dyDescent="0.25">
      <c r="A29" s="515"/>
      <c r="B29" s="657" t="s">
        <v>7247</v>
      </c>
      <c r="C29" s="672"/>
      <c r="D29" s="672"/>
      <c r="E29" s="672"/>
      <c r="F29" s="672"/>
      <c r="G29" s="659"/>
      <c r="H29" s="667"/>
      <c r="I29" s="672"/>
      <c r="J29" s="666">
        <f t="shared" si="4"/>
        <v>0</v>
      </c>
    </row>
    <row r="30" spans="1:10" s="643" customFormat="1" ht="12.5" x14ac:dyDescent="0.25">
      <c r="A30" s="515"/>
      <c r="B30" s="657" t="s">
        <v>7248</v>
      </c>
      <c r="C30" s="673"/>
      <c r="D30" s="673"/>
      <c r="E30" s="673"/>
      <c r="F30" s="673"/>
      <c r="G30" s="659"/>
      <c r="H30" s="667"/>
      <c r="I30" s="667"/>
      <c r="J30" s="666">
        <f t="shared" si="4"/>
        <v>0</v>
      </c>
    </row>
    <row r="31" spans="1:10" s="643" customFormat="1" ht="12.5" x14ac:dyDescent="0.25">
      <c r="A31" s="515"/>
      <c r="B31" s="657" t="s">
        <v>7249</v>
      </c>
      <c r="C31" s="673"/>
      <c r="D31" s="673"/>
      <c r="E31" s="673"/>
      <c r="F31" s="673"/>
      <c r="G31" s="659"/>
      <c r="H31" s="667"/>
      <c r="I31" s="667"/>
      <c r="J31" s="666">
        <f t="shared" si="4"/>
        <v>0</v>
      </c>
    </row>
    <row r="32" spans="1:10" s="643" customFormat="1" ht="12.5" x14ac:dyDescent="0.25">
      <c r="A32" s="515"/>
      <c r="B32" s="657" t="s">
        <v>7242</v>
      </c>
      <c r="C32" s="667"/>
      <c r="D32" s="667"/>
      <c r="E32" s="667"/>
      <c r="F32" s="667"/>
      <c r="G32" s="659"/>
      <c r="H32" s="667"/>
      <c r="I32" s="659"/>
      <c r="J32" s="666">
        <f t="shared" si="4"/>
        <v>0</v>
      </c>
    </row>
    <row r="33" spans="1:14" s="643" customFormat="1" ht="13.5" thickBot="1" x14ac:dyDescent="0.3">
      <c r="A33" s="515"/>
      <c r="B33" s="668" t="s">
        <v>7243</v>
      </c>
      <c r="C33" s="663">
        <f>SUM(C25:C32)</f>
        <v>0</v>
      </c>
      <c r="D33" s="663">
        <f t="shared" ref="D33:J33" si="6">SUM(D25:D32)</f>
        <v>0</v>
      </c>
      <c r="E33" s="663">
        <f t="shared" si="6"/>
        <v>0</v>
      </c>
      <c r="F33" s="663">
        <f t="shared" si="6"/>
        <v>0</v>
      </c>
      <c r="G33" s="663">
        <f t="shared" si="6"/>
        <v>0</v>
      </c>
      <c r="H33" s="663">
        <f t="shared" si="6"/>
        <v>0</v>
      </c>
      <c r="I33" s="663">
        <f t="shared" si="6"/>
        <v>0</v>
      </c>
      <c r="J33" s="663">
        <f t="shared" si="6"/>
        <v>0</v>
      </c>
    </row>
    <row r="34" spans="1:14" s="643" customFormat="1" ht="13" thickTop="1" x14ac:dyDescent="0.25">
      <c r="A34" s="515"/>
      <c r="B34" s="674"/>
      <c r="C34" s="670"/>
      <c r="D34" s="670"/>
      <c r="E34" s="670"/>
      <c r="F34" s="670"/>
      <c r="G34" s="670"/>
      <c r="H34" s="670"/>
      <c r="I34" s="670"/>
      <c r="J34" s="670"/>
    </row>
    <row r="35" spans="1:14" s="643" customFormat="1" ht="13" x14ac:dyDescent="0.25">
      <c r="A35" s="515"/>
      <c r="B35" s="668" t="s">
        <v>7250</v>
      </c>
      <c r="C35" s="675">
        <f>C19+C33</f>
        <v>0</v>
      </c>
      <c r="D35" s="675">
        <f t="shared" ref="D35:J35" si="7">D19+D33</f>
        <v>0</v>
      </c>
      <c r="E35" s="675">
        <f t="shared" si="7"/>
        <v>0</v>
      </c>
      <c r="F35" s="675">
        <f t="shared" si="7"/>
        <v>0</v>
      </c>
      <c r="G35" s="675">
        <f t="shared" si="7"/>
        <v>0</v>
      </c>
      <c r="H35" s="675">
        <f t="shared" si="7"/>
        <v>0</v>
      </c>
      <c r="I35" s="675">
        <f t="shared" si="7"/>
        <v>0</v>
      </c>
      <c r="J35" s="675">
        <f t="shared" si="7"/>
        <v>0</v>
      </c>
    </row>
    <row r="36" spans="1:14" s="643" customFormat="1" ht="12.5" x14ac:dyDescent="0.25">
      <c r="A36" s="515"/>
      <c r="B36" s="674"/>
      <c r="C36" s="670"/>
      <c r="D36" s="670"/>
      <c r="E36" s="670"/>
      <c r="F36" s="670"/>
      <c r="G36" s="670"/>
      <c r="H36" s="670"/>
      <c r="I36" s="670"/>
      <c r="J36" s="670"/>
    </row>
    <row r="37" spans="1:14" s="643" customFormat="1" ht="13" x14ac:dyDescent="0.25">
      <c r="A37" s="515"/>
      <c r="B37" s="668" t="s">
        <v>7251</v>
      </c>
      <c r="C37" s="676">
        <f>C9+C24</f>
        <v>0</v>
      </c>
      <c r="D37" s="676">
        <f t="shared" ref="D37:J37" si="8">D9+D24</f>
        <v>0</v>
      </c>
      <c r="E37" s="676">
        <f t="shared" si="8"/>
        <v>0</v>
      </c>
      <c r="F37" s="676">
        <f t="shared" si="8"/>
        <v>0</v>
      </c>
      <c r="G37" s="676">
        <f t="shared" si="8"/>
        <v>0</v>
      </c>
      <c r="H37" s="676">
        <f t="shared" si="8"/>
        <v>0</v>
      </c>
      <c r="I37" s="676">
        <f t="shared" si="8"/>
        <v>0</v>
      </c>
      <c r="J37" s="676">
        <f t="shared" si="8"/>
        <v>0</v>
      </c>
    </row>
    <row r="38" spans="1:14" s="643" customFormat="1" ht="12.5" x14ac:dyDescent="0.25">
      <c r="A38" s="471"/>
      <c r="B38" s="471"/>
      <c r="C38" s="677"/>
      <c r="D38" s="471"/>
      <c r="E38" s="471"/>
      <c r="F38" s="471"/>
      <c r="G38" s="471"/>
      <c r="H38" s="471"/>
      <c r="I38" s="471"/>
      <c r="J38" s="471"/>
    </row>
    <row r="39" spans="1:14" s="643" customFormat="1" ht="12.5" x14ac:dyDescent="0.25">
      <c r="A39" s="471"/>
      <c r="B39" s="471"/>
      <c r="C39" s="677"/>
      <c r="D39" s="471"/>
      <c r="E39" s="471"/>
      <c r="F39" s="471"/>
      <c r="G39" s="471"/>
      <c r="H39" s="471"/>
      <c r="I39" s="471"/>
      <c r="J39" s="471"/>
    </row>
    <row r="40" spans="1:14" s="643" customFormat="1" ht="12.5" x14ac:dyDescent="0.25">
      <c r="C40" s="678"/>
      <c r="M40" s="476"/>
      <c r="N40" s="678"/>
    </row>
    <row r="41" spans="1:14" s="643" customFormat="1" ht="12.5" x14ac:dyDescent="0.25">
      <c r="C41" s="678"/>
      <c r="M41" s="476"/>
      <c r="N41" s="678"/>
    </row>
    <row r="42" spans="1:14" s="643" customFormat="1" ht="52" x14ac:dyDescent="0.25">
      <c r="B42" s="519" t="s">
        <v>7252</v>
      </c>
      <c r="C42" s="648" t="s">
        <v>7227</v>
      </c>
      <c r="D42" s="648" t="s">
        <v>7228</v>
      </c>
      <c r="E42" s="648" t="s">
        <v>7229</v>
      </c>
      <c r="F42" s="648" t="s">
        <v>7230</v>
      </c>
      <c r="G42" s="648" t="s">
        <v>7231</v>
      </c>
      <c r="H42" s="649" t="s">
        <v>7232</v>
      </c>
      <c r="I42" s="650" t="s">
        <v>7233</v>
      </c>
      <c r="J42" s="648" t="s">
        <v>33</v>
      </c>
    </row>
    <row r="43" spans="1:14" s="643" customFormat="1" ht="13" x14ac:dyDescent="0.3">
      <c r="B43" s="482"/>
      <c r="C43" s="652" t="s">
        <v>7253</v>
      </c>
      <c r="D43" s="652" t="s">
        <v>7253</v>
      </c>
      <c r="E43" s="652" t="s">
        <v>7253</v>
      </c>
      <c r="F43" s="652" t="s">
        <v>7253</v>
      </c>
      <c r="G43" s="652" t="s">
        <v>7253</v>
      </c>
      <c r="H43" s="652" t="s">
        <v>7253</v>
      </c>
      <c r="I43" s="652" t="s">
        <v>7253</v>
      </c>
      <c r="J43" s="652" t="s">
        <v>7253</v>
      </c>
    </row>
    <row r="44" spans="1:14" s="643" customFormat="1" ht="12.5" x14ac:dyDescent="0.25">
      <c r="C44" s="677"/>
      <c r="D44" s="677"/>
      <c r="E44" s="677"/>
      <c r="F44" s="677"/>
      <c r="G44" s="677"/>
      <c r="H44" s="677"/>
      <c r="I44" s="677"/>
      <c r="J44" s="679"/>
    </row>
    <row r="45" spans="1:14" s="643" customFormat="1" ht="12.5" x14ac:dyDescent="0.25">
      <c r="B45" s="657" t="s">
        <v>7254</v>
      </c>
      <c r="C45" s="269"/>
      <c r="D45" s="269"/>
      <c r="E45" s="269"/>
      <c r="F45" s="269"/>
      <c r="G45" s="269"/>
      <c r="H45" s="269"/>
      <c r="I45" s="269"/>
      <c r="J45" s="666">
        <f>SUM(C45:I45)</f>
        <v>0</v>
      </c>
    </row>
    <row r="46" spans="1:14" s="643" customFormat="1" ht="12.5" x14ac:dyDescent="0.25">
      <c r="B46" s="657" t="s">
        <v>7255</v>
      </c>
      <c r="C46" s="269"/>
      <c r="D46" s="269"/>
      <c r="E46" s="269"/>
      <c r="F46" s="269"/>
      <c r="G46" s="269"/>
      <c r="H46" s="269"/>
      <c r="I46" s="269"/>
      <c r="J46" s="666">
        <f>SUM(C46:I46)</f>
        <v>0</v>
      </c>
    </row>
    <row r="47" spans="1:14" s="643" customFormat="1" ht="13.5" thickBot="1" x14ac:dyDescent="0.3">
      <c r="B47" s="680" t="s">
        <v>7256</v>
      </c>
      <c r="C47" s="681">
        <f>C45+C46</f>
        <v>0</v>
      </c>
      <c r="D47" s="681">
        <f t="shared" ref="D47:J47" si="9">D45+D46</f>
        <v>0</v>
      </c>
      <c r="E47" s="681">
        <f t="shared" si="9"/>
        <v>0</v>
      </c>
      <c r="F47" s="681">
        <f t="shared" si="9"/>
        <v>0</v>
      </c>
      <c r="G47" s="681">
        <f t="shared" si="9"/>
        <v>0</v>
      </c>
      <c r="H47" s="681">
        <f t="shared" si="9"/>
        <v>0</v>
      </c>
      <c r="I47" s="681">
        <f t="shared" si="9"/>
        <v>0</v>
      </c>
      <c r="J47" s="681">
        <f t="shared" si="9"/>
        <v>0</v>
      </c>
    </row>
    <row r="48" spans="1:14" s="643" customFormat="1" ht="23.25" customHeight="1" thickTop="1" x14ac:dyDescent="0.3">
      <c r="C48" s="682" t="str">
        <f t="shared" ref="C48:H48" si="10">IF(C47-C14-C15-C29-C30&lt;&gt;0,"Does not match total above","")</f>
        <v/>
      </c>
      <c r="D48" s="682" t="str">
        <f t="shared" si="10"/>
        <v/>
      </c>
      <c r="E48" s="682" t="str">
        <f t="shared" si="10"/>
        <v/>
      </c>
      <c r="F48" s="682" t="str">
        <f t="shared" si="10"/>
        <v/>
      </c>
      <c r="G48" s="682" t="str">
        <f t="shared" si="10"/>
        <v/>
      </c>
      <c r="H48" s="682" t="str">
        <f t="shared" si="10"/>
        <v/>
      </c>
      <c r="I48" s="682" t="str">
        <f>IF(I47-I14-I15-I29-I30&lt;&gt;0,"Does not match total above","")</f>
        <v/>
      </c>
      <c r="J48" s="682" t="str">
        <f>IF(J47-J14-J15-J29-J30&lt;&gt;0,"Does not match total above","")</f>
        <v/>
      </c>
    </row>
    <row r="49" spans="1:10" s="643" customFormat="1" ht="12.5" x14ac:dyDescent="0.25"/>
    <row r="50" spans="1:10" s="643" customFormat="1" ht="15.5" x14ac:dyDescent="0.35">
      <c r="B50" s="1327" t="s">
        <v>4175</v>
      </c>
      <c r="C50" s="1328"/>
      <c r="D50" s="1328"/>
      <c r="E50" s="1328"/>
      <c r="F50" s="1328"/>
      <c r="G50" s="1328"/>
      <c r="H50" s="1328"/>
      <c r="I50" s="1328"/>
      <c r="J50" s="1329"/>
    </row>
    <row r="51" spans="1:10" s="643" customFormat="1" ht="36.75" customHeight="1" x14ac:dyDescent="0.25">
      <c r="B51" s="1330"/>
      <c r="C51" s="1331"/>
      <c r="D51" s="1331"/>
      <c r="E51" s="1331"/>
      <c r="F51" s="1331"/>
      <c r="G51" s="1331"/>
      <c r="H51" s="1331"/>
      <c r="I51" s="1331"/>
      <c r="J51" s="1332"/>
    </row>
    <row r="52" spans="1:10" s="643" customFormat="1" ht="12.5" x14ac:dyDescent="0.25"/>
    <row r="53" spans="1:10" s="643" customFormat="1" ht="18" x14ac:dyDescent="0.3">
      <c r="A53" s="126" t="s">
        <v>90</v>
      </c>
      <c r="B53" s="126" t="s">
        <v>91</v>
      </c>
      <c r="C53" s="126" t="s">
        <v>92</v>
      </c>
      <c r="D53" s="127" t="s">
        <v>93</v>
      </c>
      <c r="F53" s="1315" t="s">
        <v>7257</v>
      </c>
      <c r="G53" s="1316"/>
      <c r="H53" s="1316"/>
      <c r="I53" s="1317"/>
    </row>
    <row r="54" spans="1:10" s="643" customFormat="1" ht="13.5" customHeight="1" x14ac:dyDescent="0.25">
      <c r="A54" s="129" t="s">
        <v>3408</v>
      </c>
      <c r="B54" s="130" t="s">
        <v>7258</v>
      </c>
      <c r="C54" s="683">
        <f>J8+J23-SUM('LP-Balance sheet'!I11:L11)</f>
        <v>0</v>
      </c>
      <c r="D54" s="132" t="s">
        <v>96</v>
      </c>
      <c r="F54" s="1318"/>
      <c r="G54" s="1319"/>
      <c r="H54" s="1320"/>
      <c r="I54" s="684" t="s">
        <v>6</v>
      </c>
    </row>
    <row r="55" spans="1:10" s="643" customFormat="1" ht="12.5" x14ac:dyDescent="0.25">
      <c r="A55" s="129" t="s">
        <v>3413</v>
      </c>
      <c r="B55" s="130" t="s">
        <v>7259</v>
      </c>
      <c r="C55" s="683">
        <f>J10-J9</f>
        <v>0</v>
      </c>
      <c r="D55" s="132" t="s">
        <v>96</v>
      </c>
      <c r="F55" s="1321" t="s">
        <v>7260</v>
      </c>
      <c r="G55" s="1322"/>
      <c r="H55" s="1323"/>
      <c r="I55" s="685"/>
    </row>
    <row r="56" spans="1:10" s="471" customFormat="1" ht="12.5" x14ac:dyDescent="0.25">
      <c r="A56" s="129" t="s">
        <v>3414</v>
      </c>
      <c r="B56" s="130" t="s">
        <v>7261</v>
      </c>
      <c r="C56" s="683">
        <f>J24-J25</f>
        <v>0</v>
      </c>
      <c r="D56" s="132" t="s">
        <v>96</v>
      </c>
      <c r="F56" s="1321" t="s">
        <v>7262</v>
      </c>
      <c r="G56" s="1322"/>
      <c r="H56" s="1323"/>
      <c r="I56" s="685"/>
    </row>
    <row r="57" spans="1:10" s="643" customFormat="1" ht="13" x14ac:dyDescent="0.3">
      <c r="A57" s="129" t="s">
        <v>3415</v>
      </c>
      <c r="B57" s="130" t="s">
        <v>7263</v>
      </c>
      <c r="C57" s="683">
        <f>J14+J15+J29+J30-J47</f>
        <v>0</v>
      </c>
      <c r="D57" s="132" t="s">
        <v>96</v>
      </c>
      <c r="E57" s="686"/>
      <c r="F57" s="1324" t="s">
        <v>7264</v>
      </c>
      <c r="G57" s="1325"/>
      <c r="H57" s="1326"/>
      <c r="I57" s="687">
        <f>SUM(I55:I56)</f>
        <v>0</v>
      </c>
    </row>
    <row r="59" spans="1:10" ht="19" customHeight="1" x14ac:dyDescent="0.4">
      <c r="F59" s="688" t="str">
        <f>IF(I57=0,"NO CASH MOVEMENT DURING YEAR?","")</f>
        <v>NO CASH MOVEMENT DURING YEAR?</v>
      </c>
    </row>
  </sheetData>
  <mergeCells count="8">
    <mergeCell ref="F56:H56"/>
    <mergeCell ref="F57:H57"/>
    <mergeCell ref="C2:G2"/>
    <mergeCell ref="B50:J50"/>
    <mergeCell ref="B51:J51"/>
    <mergeCell ref="F53:I53"/>
    <mergeCell ref="F54:H54"/>
    <mergeCell ref="F55:H55"/>
  </mergeCells>
  <dataValidations count="3">
    <dataValidation type="whole" allowBlank="1" showInputMessage="1" showErrorMessage="1" error="Whole numbers only in this cell" sqref="I55:I56">
      <formula1>-10000000000000</formula1>
      <formula2>100000000000000</formula2>
    </dataValidation>
    <dataValidation type="whole" operator="greaterThanOrEqual" allowBlank="1" showInputMessage="1" showErrorMessage="1" sqref="C11:I11">
      <formula1>0</formula1>
    </dataValidation>
    <dataValidation type="whole" operator="lessThanOrEqual" allowBlank="1" showInputMessage="1" showErrorMessage="1" sqref="C13:I13">
      <formula1>0</formula1>
    </dataValidation>
  </dataValidations>
  <pageMargins left="0.74803149606299213" right="0.74803149606299213" top="0.98425196850393704" bottom="0.98425196850393704" header="0.51181102362204722" footer="0.51181102362204722"/>
  <pageSetup paperSize="9" scale="54"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6F1E0A19-8370-4031-B644-264093ED8C5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8</vt:i4>
      </vt:variant>
    </vt:vector>
  </HeadingPairs>
  <TitlesOfParts>
    <vt:vector size="29" baseType="lpstr">
      <vt:lpstr>DCT Updates 14-15</vt:lpstr>
      <vt:lpstr>CPID_List</vt:lpstr>
      <vt:lpstr>LP-Validations</vt:lpstr>
      <vt:lpstr>LP-I&amp;E NCS Subjective analysis</vt:lpstr>
      <vt:lpstr>LP-CI&amp;E</vt:lpstr>
      <vt:lpstr>LP-Restatement CI&amp;E</vt:lpstr>
      <vt:lpstr>LP-Balance sheet</vt:lpstr>
      <vt:lpstr>LP-PP&amp;E &amp; Invest Prop</vt:lpstr>
      <vt:lpstr>LP-Intangibles</vt:lpstr>
      <vt:lpstr>LP-Non-Curr Assets - Add Info</vt:lpstr>
      <vt:lpstr>LP-Current Assets &amp; AHFS</vt:lpstr>
      <vt:lpstr>LP-Inv, JVs &amp; Assoc</vt:lpstr>
      <vt:lpstr>LP-Liabilities &amp; Provs</vt:lpstr>
      <vt:lpstr>LP-IAS 19 Pensions</vt:lpstr>
      <vt:lpstr>LP-Fin Inst</vt:lpstr>
      <vt:lpstr>LP-Reserves</vt:lpstr>
      <vt:lpstr>LP-CollFund Guidance</vt:lpstr>
      <vt:lpstr>LP-CollFund</vt:lpstr>
      <vt:lpstr>LP-Additional Data</vt:lpstr>
      <vt:lpstr>LP-Add info - Hways Infr</vt:lpstr>
      <vt:lpstr>LP-Add info-Transferred debt</vt:lpstr>
      <vt:lpstr>'LP-Add info-Transferred debt'!Print_Area</vt:lpstr>
      <vt:lpstr>'LP-Balance sheet'!Print_Area</vt:lpstr>
      <vt:lpstr>'LP-Fin Inst'!Print_Area</vt:lpstr>
      <vt:lpstr>'LP-IAS 19 Pensions'!Print_Area</vt:lpstr>
      <vt:lpstr>'LP-Liabilities &amp; Provs'!Print_Area</vt:lpstr>
      <vt:lpstr>'LP-Non-Curr Assets - Add Info'!Print_Area</vt:lpstr>
      <vt:lpstr>'LP-PP&amp;E &amp; Invest Prop'!Print_Area</vt:lpstr>
      <vt:lpstr>CPID_List!Print_Titles</vt:lpstr>
    </vt:vector>
  </TitlesOfParts>
  <Company>HM Treasury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Herman, Jon - HMT</dc:creator>
  <cp:lastModifiedBy>Herman, Jon - HMT</cp:lastModifiedBy>
  <dcterms:created xsi:type="dcterms:W3CDTF">2015-03-05T09:27:06Z</dcterms:created>
  <dcterms:modified xsi:type="dcterms:W3CDTF">2015-03-11T16:02:08Z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01c3dceb-e0d4-4b09-aa8c-c8bd20fdcd44</vt:lpwstr>
  </property>
  <property fmtid="{D5CDD505-2E9C-101B-9397-08002B2CF9AE}" pid="3" name="bjSaver">
    <vt:lpwstr>8/M8gVRSxZ7vvsI+5tPfKuYrJ80oPhSf</vt:lpwstr>
  </property>
  <property fmtid="{D5CDD505-2E9C-101B-9397-08002B2CF9AE}" pid="4" name="bjDocumentSecurityLabel">
    <vt:lpwstr>No Marking</vt:lpwstr>
  </property>
</Properties>
</file>